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/chart3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drawings/drawing2.xml" ContentType="application/vnd.openxmlformats-officedocument.drawing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drawings/drawing3.xml" ContentType="application/vnd.openxmlformats-officedocument.drawing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drawings/drawing4.xml" ContentType="application/vnd.openxmlformats-officedocument.drawing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6.xml" ContentType="application/vnd.openxmlformats-officedocument.spreadsheetml.pivotCacheRecords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Definition6.xml" ContentType="application/vnd.openxmlformats-officedocument.spreadsheetml.pivotCacheDefinition+xml"/>
  <Override PartName="/xl/tables/table1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2.xml" ContentType="application/vnd.openxmlformats-officedocument.spreadsheetml.table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KAMONTER\Documents\KAROL GESTIÓN\2023\DEPARTAMENTO DE CRÉDITO\ESTADISTICAS\FEBRERO\"/>
    </mc:Choice>
  </mc:AlternateContent>
  <xr:revisionPtr revIDLastSave="0" documentId="13_ncr:1_{DF10A0AD-6858-41DD-94F1-BBDAC441FA9D}" xr6:coauthVersionLast="47" xr6:coauthVersionMax="47" xr10:uidLastSave="{00000000-0000-0000-0000-000000000000}"/>
  <bookViews>
    <workbookView xWindow="-120" yWindow="-120" windowWidth="20730" windowHeight="11160" firstSheet="5" activeTab="8" xr2:uid="{46201EFC-6F9A-44DA-9C50-D2B345D26CAF}"/>
  </bookViews>
  <sheets>
    <sheet name="ESTADÍSTICA GENERAL" sheetId="4" r:id="rId1"/>
    <sheet name="RESUMEN ESTADÍSTICA" sheetId="7" r:id="rId2"/>
    <sheet name="ESTADÍSTICA POR AREA" sheetId="8" r:id="rId3"/>
    <sheet name="DESGLOCE" sheetId="3" state="hidden" r:id="rId4"/>
    <sheet name="APROBADAS" sheetId="1" r:id="rId5"/>
    <sheet name="CONTRO FAC INDÍGENA" sheetId="32" r:id="rId6"/>
    <sheet name="CONTROL SINIRUBE" sheetId="33" r:id="rId7"/>
    <sheet name="TABLA FAC" sheetId="36" r:id="rId8"/>
    <sheet name="Hoja1" sheetId="37" r:id="rId9"/>
    <sheet name="TOTAL FAC" sheetId="34" r:id="rId10"/>
    <sheet name="RESU.FAC" sheetId="35" r:id="rId11"/>
    <sheet name="SERIE AÑO" sheetId="6" state="hidden" r:id="rId12"/>
    <sheet name="CONTROL FAC BASE" sheetId="11" state="hidden" r:id="rId13"/>
    <sheet name="Hoja2" sheetId="17" state="hidden" r:id="rId14"/>
    <sheet name="Hoja3" sheetId="18" state="hidden" r:id="rId15"/>
  </sheets>
  <externalReferences>
    <externalReference r:id="rId16"/>
    <externalReference r:id="rId17"/>
  </externalReferences>
  <definedNames>
    <definedName name="_xlnm._FilterDatabase" localSheetId="4" hidden="1">APROBADAS!$A$1:$BQ$614</definedName>
    <definedName name="_xlnm._FilterDatabase" localSheetId="0" hidden="1">'ESTADÍSTICA GENERAL'!#REF!</definedName>
    <definedName name="_xlnm._FilterDatabase" localSheetId="13" hidden="1">Hoja2!$A$1:$C$155</definedName>
    <definedName name="_xlnm._FilterDatabase" localSheetId="9" hidden="1">'TOTAL FAC'!$A$1:$BU$41</definedName>
    <definedName name="_xlnm.Print_Area" localSheetId="0">'ESTADÍSTICA GENERAL'!$A$1:$J$299</definedName>
    <definedName name="_xlnm.Print_Area" localSheetId="2">'ESTADÍSTICA POR AREA'!$A$1:$G$22</definedName>
    <definedName name="_xlnm.Print_Area" localSheetId="1">'RESUMEN ESTADÍSTICA'!$A$1:$J$75</definedName>
    <definedName name="Print_Area" localSheetId="1">'RESUMEN ESTADÍSTICA'!$A$1:$J$57</definedName>
    <definedName name="Print_Area" localSheetId="11">'SERIE AÑO'!$A$2:$AB$33</definedName>
  </definedNames>
  <calcPr calcId="191029"/>
  <pivotCaches>
    <pivotCache cacheId="0" r:id="rId18"/>
    <pivotCache cacheId="1" r:id="rId19"/>
    <pivotCache cacheId="2" r:id="rId20"/>
    <pivotCache cacheId="3" r:id="rId21"/>
    <pivotCache cacheId="7" r:id="rId22"/>
    <pivotCache cacheId="17" r:id="rId2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34" l="1"/>
  <c r="D4" i="34"/>
  <c r="D5" i="34"/>
  <c r="D6" i="34"/>
  <c r="D7" i="34"/>
  <c r="D8" i="34"/>
  <c r="D9" i="34"/>
  <c r="D10" i="34"/>
  <c r="D11" i="34"/>
  <c r="D12" i="34"/>
  <c r="D13" i="34"/>
  <c r="D14" i="34"/>
  <c r="D15" i="34"/>
  <c r="D16" i="34"/>
  <c r="D17" i="34"/>
  <c r="D18" i="34"/>
  <c r="D19" i="34"/>
  <c r="D20" i="34"/>
  <c r="D21" i="34"/>
  <c r="D22" i="34"/>
  <c r="D23" i="34"/>
  <c r="D24" i="34"/>
  <c r="D25" i="34"/>
  <c r="D26" i="34"/>
  <c r="D27" i="34"/>
  <c r="D28" i="34"/>
  <c r="D29" i="34"/>
  <c r="D30" i="34"/>
  <c r="D31" i="34"/>
  <c r="D32" i="34"/>
  <c r="D33" i="34"/>
  <c r="D34" i="34"/>
  <c r="D35" i="34"/>
  <c r="D36" i="34"/>
  <c r="D37" i="34"/>
  <c r="D38" i="34"/>
  <c r="D39" i="34"/>
  <c r="D40" i="34"/>
  <c r="D41" i="34"/>
  <c r="D2" i="34"/>
  <c r="T33" i="6"/>
  <c r="T22" i="6"/>
  <c r="T32" i="6"/>
  <c r="T31" i="6"/>
  <c r="T30" i="6"/>
  <c r="T29" i="6"/>
  <c r="T28" i="6"/>
  <c r="T27" i="6"/>
  <c r="T26" i="6"/>
  <c r="T25" i="6"/>
  <c r="T24" i="6"/>
  <c r="T23" i="6"/>
  <c r="E40" i="3"/>
  <c r="AO22" i="6"/>
  <c r="AO21" i="6"/>
  <c r="T21" i="6"/>
  <c r="T17" i="6"/>
  <c r="T6" i="6"/>
  <c r="I66" i="7"/>
  <c r="D68" i="7"/>
  <c r="D64" i="7"/>
  <c r="D45" i="7"/>
  <c r="D43" i="7"/>
  <c r="D42" i="7"/>
  <c r="I41" i="7"/>
  <c r="D44" i="7"/>
  <c r="D41" i="7"/>
  <c r="AO17" i="6"/>
  <c r="G28" i="4"/>
  <c r="C28" i="4"/>
  <c r="I42" i="7"/>
  <c r="E4" i="33"/>
  <c r="D4" i="33"/>
  <c r="I37" i="4" l="1"/>
  <c r="E37" i="4"/>
  <c r="C4" i="33"/>
  <c r="H11" i="32"/>
  <c r="F11" i="32"/>
  <c r="D11" i="32"/>
  <c r="C11" i="32"/>
  <c r="H10" i="32"/>
  <c r="G10" i="32"/>
  <c r="H9" i="32"/>
  <c r="E9" i="32"/>
  <c r="G9" i="32" s="1"/>
  <c r="H8" i="32"/>
  <c r="G8" i="32"/>
  <c r="H7" i="32"/>
  <c r="G7" i="32"/>
  <c r="H6" i="32"/>
  <c r="G6" i="32"/>
  <c r="H5" i="32"/>
  <c r="G5" i="32"/>
  <c r="H4" i="32"/>
  <c r="G4" i="32"/>
  <c r="H3" i="32"/>
  <c r="G3" i="32"/>
  <c r="C43" i="4"/>
  <c r="G37" i="4"/>
  <c r="C37" i="4"/>
  <c r="D5" i="33" l="1"/>
  <c r="E5" i="33"/>
  <c r="E11" i="32"/>
  <c r="G11" i="32" s="1"/>
  <c r="AN33" i="6" l="1"/>
  <c r="S32" i="6"/>
  <c r="S33" i="6" s="1"/>
  <c r="S31" i="6"/>
  <c r="S30" i="6"/>
  <c r="S29" i="6"/>
  <c r="S28" i="6"/>
  <c r="S27" i="6"/>
  <c r="S26" i="6"/>
  <c r="S25" i="6"/>
  <c r="S24" i="6"/>
  <c r="S23" i="6"/>
  <c r="S22" i="6"/>
  <c r="S21" i="6"/>
  <c r="AN17" i="6"/>
  <c r="S16" i="6"/>
  <c r="S17" i="6" s="1"/>
  <c r="S15" i="6"/>
  <c r="S14" i="6"/>
  <c r="S13" i="6"/>
  <c r="S12" i="6"/>
  <c r="S11" i="6"/>
  <c r="S10" i="6"/>
  <c r="S9" i="6"/>
  <c r="S8" i="6"/>
  <c r="D65" i="7"/>
  <c r="D66" i="7"/>
  <c r="D67" i="7"/>
  <c r="I65" i="7"/>
  <c r="I64" i="7"/>
  <c r="I17" i="7"/>
  <c r="I18" i="7"/>
  <c r="I16" i="7"/>
  <c r="D20" i="7"/>
  <c r="D17" i="7"/>
  <c r="D18" i="7"/>
  <c r="D19" i="7"/>
  <c r="D16" i="7"/>
  <c r="H12" i="4"/>
  <c r="C244" i="4"/>
  <c r="C25" i="4"/>
  <c r="C24" i="4"/>
  <c r="C20" i="4"/>
  <c r="G16" i="4"/>
  <c r="C17" i="4"/>
  <c r="G244" i="4"/>
  <c r="G25" i="4"/>
  <c r="C16" i="4"/>
  <c r="G245" i="4"/>
  <c r="G24" i="4"/>
  <c r="C245" i="4"/>
  <c r="G17" i="4"/>
  <c r="G20" i="4"/>
  <c r="H28" i="4" l="1"/>
  <c r="D17" i="4"/>
  <c r="F22" i="4"/>
  <c r="B16" i="4"/>
  <c r="D16" i="4" s="1"/>
  <c r="G22" i="4" l="1"/>
  <c r="H22" i="4" s="1"/>
  <c r="I20" i="4"/>
  <c r="H20" i="4"/>
  <c r="C22" i="4"/>
  <c r="D20" i="4"/>
  <c r="I21" i="4"/>
  <c r="H21" i="4"/>
  <c r="E21" i="4"/>
  <c r="D21" i="4"/>
  <c r="E20" i="4"/>
  <c r="B22" i="4"/>
  <c r="E22" i="4" l="1"/>
  <c r="I22" i="4"/>
  <c r="D22" i="4"/>
  <c r="B14" i="4" l="1"/>
  <c r="F14" i="4"/>
  <c r="D39" i="3"/>
  <c r="D38" i="3"/>
  <c r="AO33" i="6" l="1"/>
  <c r="D40" i="3"/>
  <c r="E12" i="4"/>
  <c r="C14" i="4"/>
  <c r="E13" i="4"/>
  <c r="I13" i="4"/>
  <c r="G14" i="4"/>
  <c r="H14" i="4" s="1"/>
  <c r="I12" i="4"/>
  <c r="L285" i="4"/>
  <c r="D14" i="4" l="1"/>
  <c r="I14" i="4"/>
  <c r="E14" i="4"/>
  <c r="C155" i="17" l="1"/>
  <c r="C3" i="17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2" i="17"/>
  <c r="B2" i="17"/>
  <c r="B3" i="17"/>
  <c r="B4" i="17"/>
  <c r="B5" i="17"/>
  <c r="B6" i="17"/>
  <c r="B7" i="17"/>
  <c r="B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82" i="17"/>
  <c r="B83" i="17"/>
  <c r="B84" i="17"/>
  <c r="B85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B104" i="17"/>
  <c r="B105" i="17"/>
  <c r="B106" i="17"/>
  <c r="B107" i="17"/>
  <c r="B108" i="17"/>
  <c r="B109" i="17"/>
  <c r="B110" i="17"/>
  <c r="B111" i="17"/>
  <c r="B112" i="17"/>
  <c r="B113" i="17"/>
  <c r="B114" i="17"/>
  <c r="B115" i="17"/>
  <c r="B116" i="17"/>
  <c r="B117" i="17"/>
  <c r="B118" i="17"/>
  <c r="B119" i="17"/>
  <c r="B120" i="17"/>
  <c r="B121" i="17"/>
  <c r="B122" i="17"/>
  <c r="B123" i="17"/>
  <c r="B124" i="17"/>
  <c r="B125" i="17"/>
  <c r="B126" i="17"/>
  <c r="B127" i="17"/>
  <c r="B128" i="17"/>
  <c r="B129" i="17"/>
  <c r="B130" i="17"/>
  <c r="B131" i="17"/>
  <c r="B132" i="17"/>
  <c r="B133" i="17"/>
  <c r="B134" i="17"/>
  <c r="B135" i="17"/>
  <c r="B136" i="17"/>
  <c r="B137" i="17"/>
  <c r="B138" i="17"/>
  <c r="B139" i="17"/>
  <c r="B140" i="17"/>
  <c r="B141" i="17"/>
  <c r="B142" i="17"/>
  <c r="B143" i="17"/>
  <c r="B144" i="17"/>
  <c r="B145" i="17"/>
  <c r="B146" i="17"/>
  <c r="B147" i="17"/>
  <c r="B148" i="17"/>
  <c r="B149" i="17"/>
  <c r="B150" i="17"/>
  <c r="B151" i="17"/>
  <c r="B152" i="17"/>
  <c r="B153" i="17"/>
  <c r="B154" i="17"/>
  <c r="I67" i="7"/>
  <c r="B153" i="11" l="1"/>
  <c r="AM5" i="6"/>
  <c r="AM6" i="6" s="1"/>
  <c r="AM7" i="6" s="1"/>
  <c r="H143" i="11"/>
  <c r="H144" i="11"/>
  <c r="H145" i="11"/>
  <c r="H152" i="11" s="1"/>
  <c r="H146" i="11"/>
  <c r="H147" i="11"/>
  <c r="H148" i="11"/>
  <c r="H149" i="11"/>
  <c r="H150" i="11"/>
  <c r="D24" i="4" l="1"/>
  <c r="H25" i="4"/>
  <c r="D25" i="4"/>
  <c r="F85" i="6"/>
  <c r="F86" i="6" s="1"/>
  <c r="E85" i="6"/>
  <c r="E86" i="6" s="1"/>
  <c r="D85" i="6"/>
  <c r="D86" i="6" s="1"/>
  <c r="C85" i="6"/>
  <c r="C86" i="6" s="1"/>
  <c r="F58" i="6"/>
  <c r="F59" i="6" s="1"/>
  <c r="E58" i="6"/>
  <c r="E59" i="6" s="1"/>
  <c r="AA33" i="6"/>
  <c r="R33" i="6"/>
  <c r="Q33" i="6"/>
  <c r="P33" i="6"/>
  <c r="N33" i="6"/>
  <c r="AM32" i="6"/>
  <c r="AG32" i="6"/>
  <c r="AB32" i="6"/>
  <c r="Z32" i="6"/>
  <c r="Y32" i="6"/>
  <c r="X32" i="6"/>
  <c r="W32" i="6"/>
  <c r="O32" i="6"/>
  <c r="O33" i="6" s="1"/>
  <c r="J32" i="6"/>
  <c r="AE32" i="6" s="1"/>
  <c r="I32" i="6"/>
  <c r="AD32" i="6" s="1"/>
  <c r="AM31" i="6"/>
  <c r="AG31" i="6"/>
  <c r="AB31" i="6"/>
  <c r="Z31" i="6"/>
  <c r="Y31" i="6"/>
  <c r="X31" i="6"/>
  <c r="W31" i="6"/>
  <c r="F31" i="6"/>
  <c r="AM30" i="6"/>
  <c r="AG30" i="6"/>
  <c r="AB30" i="6"/>
  <c r="Z30" i="6"/>
  <c r="Y30" i="6"/>
  <c r="X30" i="6"/>
  <c r="W30" i="6"/>
  <c r="J30" i="6"/>
  <c r="AE31" i="6" s="1"/>
  <c r="I30" i="6"/>
  <c r="AD31" i="6" s="1"/>
  <c r="AM29" i="6"/>
  <c r="AG29" i="6"/>
  <c r="AB29" i="6"/>
  <c r="Z29" i="6"/>
  <c r="Y29" i="6"/>
  <c r="X29" i="6"/>
  <c r="W29" i="6"/>
  <c r="J29" i="6"/>
  <c r="I29" i="6"/>
  <c r="AM28" i="6"/>
  <c r="AG28" i="6"/>
  <c r="AC28" i="6"/>
  <c r="Z28" i="6"/>
  <c r="Y28" i="6"/>
  <c r="X28" i="6"/>
  <c r="W28" i="6"/>
  <c r="J28" i="6"/>
  <c r="I28" i="6"/>
  <c r="AM27" i="6"/>
  <c r="AG27" i="6"/>
  <c r="AC27" i="6"/>
  <c r="Z27" i="6"/>
  <c r="Y27" i="6"/>
  <c r="X27" i="6"/>
  <c r="W27" i="6"/>
  <c r="J27" i="6"/>
  <c r="AE27" i="6" s="1"/>
  <c r="I27" i="6"/>
  <c r="G27" i="6"/>
  <c r="AB28" i="6" s="1"/>
  <c r="AM26" i="6"/>
  <c r="AG26" i="6"/>
  <c r="AE26" i="6"/>
  <c r="AD26" i="6"/>
  <c r="AC26" i="6"/>
  <c r="Z26" i="6"/>
  <c r="Y26" i="6"/>
  <c r="X26" i="6"/>
  <c r="W26" i="6"/>
  <c r="G26" i="6"/>
  <c r="AM25" i="6"/>
  <c r="AG25" i="6"/>
  <c r="AE25" i="6"/>
  <c r="AD25" i="6"/>
  <c r="Z25" i="6"/>
  <c r="Y25" i="6"/>
  <c r="X25" i="6"/>
  <c r="W25" i="6"/>
  <c r="G25" i="6"/>
  <c r="AM24" i="6"/>
  <c r="AG24" i="6"/>
  <c r="AE24" i="6"/>
  <c r="AD24" i="6"/>
  <c r="Z24" i="6"/>
  <c r="Y24" i="6"/>
  <c r="X24" i="6"/>
  <c r="W24" i="6"/>
  <c r="H24" i="6"/>
  <c r="AC25" i="6" s="1"/>
  <c r="G24" i="6"/>
  <c r="AB25" i="6" s="1"/>
  <c r="AG23" i="6"/>
  <c r="AE23" i="6"/>
  <c r="Z23" i="6"/>
  <c r="Y23" i="6"/>
  <c r="X23" i="6"/>
  <c r="W23" i="6"/>
  <c r="H23" i="6"/>
  <c r="AC24" i="6" s="1"/>
  <c r="G23" i="6"/>
  <c r="AB24" i="6" s="1"/>
  <c r="AM22" i="6"/>
  <c r="AM23" i="6" s="1"/>
  <c r="AG22" i="6"/>
  <c r="AE22" i="6"/>
  <c r="AC22" i="6"/>
  <c r="AB22" i="6"/>
  <c r="Z22" i="6"/>
  <c r="Y22" i="6"/>
  <c r="X22" i="6"/>
  <c r="I22" i="6"/>
  <c r="AD22" i="6" s="1"/>
  <c r="AM21" i="6"/>
  <c r="AK21" i="6"/>
  <c r="AK22" i="6" s="1"/>
  <c r="AK23" i="6" s="1"/>
  <c r="AK24" i="6" s="1"/>
  <c r="AK25" i="6" s="1"/>
  <c r="AK26" i="6" s="1"/>
  <c r="AK27" i="6" s="1"/>
  <c r="AK28" i="6" s="1"/>
  <c r="AK29" i="6" s="1"/>
  <c r="AK30" i="6" s="1"/>
  <c r="AK31" i="6" s="1"/>
  <c r="AK32" i="6" s="1"/>
  <c r="AG21" i="6"/>
  <c r="AE21" i="6"/>
  <c r="AD21" i="6"/>
  <c r="AC21" i="6"/>
  <c r="AB21" i="6"/>
  <c r="Z21" i="6"/>
  <c r="Y21" i="6"/>
  <c r="X21" i="6"/>
  <c r="W21" i="6"/>
  <c r="AJ17" i="6"/>
  <c r="AF17" i="6"/>
  <c r="AA17" i="6"/>
  <c r="R17" i="6"/>
  <c r="Q17" i="6"/>
  <c r="P17" i="6"/>
  <c r="O17" i="6"/>
  <c r="N17" i="6"/>
  <c r="AG16" i="6"/>
  <c r="AE16" i="6"/>
  <c r="AD16" i="6"/>
  <c r="AB16" i="6"/>
  <c r="Z16" i="6"/>
  <c r="Y16" i="6"/>
  <c r="X16" i="6"/>
  <c r="W16" i="6"/>
  <c r="AG15" i="6"/>
  <c r="AE15" i="6"/>
  <c r="AD15" i="6"/>
  <c r="AB15" i="6"/>
  <c r="Z15" i="6"/>
  <c r="Y15" i="6"/>
  <c r="X15" i="6"/>
  <c r="W15" i="6"/>
  <c r="O15" i="6"/>
  <c r="AG14" i="6"/>
  <c r="AE14" i="6"/>
  <c r="AD14" i="6"/>
  <c r="AB14" i="6"/>
  <c r="Z14" i="6"/>
  <c r="Y14" i="6"/>
  <c r="X14" i="6"/>
  <c r="W14" i="6"/>
  <c r="O14" i="6"/>
  <c r="AG13" i="6"/>
  <c r="AE13" i="6"/>
  <c r="AD13" i="6"/>
  <c r="AB13" i="6"/>
  <c r="Z13" i="6"/>
  <c r="Y13" i="6"/>
  <c r="X13" i="6"/>
  <c r="W13" i="6"/>
  <c r="O13" i="6"/>
  <c r="AG12" i="6"/>
  <c r="AE12" i="6"/>
  <c r="AD12" i="6"/>
  <c r="AC12" i="6"/>
  <c r="AB12" i="6"/>
  <c r="Z12" i="6"/>
  <c r="Y12" i="6"/>
  <c r="X12" i="6"/>
  <c r="W12" i="6"/>
  <c r="O12" i="6"/>
  <c r="AG11" i="6"/>
  <c r="AE11" i="6"/>
  <c r="AD11" i="6"/>
  <c r="AC11" i="6"/>
  <c r="AB11" i="6"/>
  <c r="Z11" i="6"/>
  <c r="Y11" i="6"/>
  <c r="X11" i="6"/>
  <c r="W11" i="6"/>
  <c r="O11" i="6"/>
  <c r="AG10" i="6"/>
  <c r="AE10" i="6"/>
  <c r="AD10" i="6"/>
  <c r="AC10" i="6"/>
  <c r="AB10" i="6"/>
  <c r="Z10" i="6"/>
  <c r="Y10" i="6"/>
  <c r="X10" i="6"/>
  <c r="W10" i="6"/>
  <c r="O10" i="6"/>
  <c r="AG9" i="6"/>
  <c r="AE9" i="6"/>
  <c r="AD9" i="6"/>
  <c r="AC9" i="6"/>
  <c r="AB9" i="6"/>
  <c r="Z9" i="6"/>
  <c r="Y9" i="6"/>
  <c r="X9" i="6"/>
  <c r="W9" i="6"/>
  <c r="O9" i="6"/>
  <c r="AG8" i="6"/>
  <c r="AE8" i="6"/>
  <c r="AD8" i="6"/>
  <c r="AC8" i="6"/>
  <c r="AB8" i="6"/>
  <c r="Z8" i="6"/>
  <c r="Y8" i="6"/>
  <c r="X8" i="6"/>
  <c r="W8" i="6"/>
  <c r="O8" i="6"/>
  <c r="AG7" i="6"/>
  <c r="AE7" i="6"/>
  <c r="AD7" i="6"/>
  <c r="AC7" i="6"/>
  <c r="AB7" i="6"/>
  <c r="Z7" i="6"/>
  <c r="Y7" i="6"/>
  <c r="X7" i="6"/>
  <c r="W7" i="6"/>
  <c r="O7" i="6"/>
  <c r="AG6" i="6"/>
  <c r="AC6" i="6"/>
  <c r="AB6" i="6"/>
  <c r="W6" i="6"/>
  <c r="O6" i="6"/>
  <c r="AK5" i="6"/>
  <c r="AK6" i="6" s="1"/>
  <c r="AI5" i="6"/>
  <c r="AH5" i="6"/>
  <c r="AG5" i="6"/>
  <c r="AE5" i="6"/>
  <c r="AE6" i="6" s="1"/>
  <c r="AD5" i="6"/>
  <c r="AD6" i="6" s="1"/>
  <c r="AC5" i="6"/>
  <c r="AB5" i="6"/>
  <c r="Z5" i="6"/>
  <c r="Z6" i="6" s="1"/>
  <c r="Y5" i="6"/>
  <c r="Y6" i="6" s="1"/>
  <c r="X5" i="6"/>
  <c r="W5" i="6"/>
  <c r="O5" i="6"/>
  <c r="AD17" i="6" l="1"/>
  <c r="AB26" i="6"/>
  <c r="W17" i="6"/>
  <c r="AE17" i="6"/>
  <c r="AD28" i="6"/>
  <c r="X33" i="6"/>
  <c r="AE28" i="6"/>
  <c r="AE29" i="6"/>
  <c r="Y17" i="6"/>
  <c r="Y33" i="6"/>
  <c r="AM33" i="6"/>
  <c r="AD29" i="6"/>
  <c r="Z33" i="6"/>
  <c r="AB23" i="6"/>
  <c r="AE30" i="6"/>
  <c r="AG17" i="6"/>
  <c r="AB17" i="6"/>
  <c r="W22" i="6"/>
  <c r="W33" i="6" s="1"/>
  <c r="AB27" i="6"/>
  <c r="AG33" i="6"/>
  <c r="AC17" i="6"/>
  <c r="AK7" i="6"/>
  <c r="AK8" i="6" s="1"/>
  <c r="AK9" i="6" s="1"/>
  <c r="AK10" i="6" s="1"/>
  <c r="AK11" i="6" s="1"/>
  <c r="AK12" i="6" s="1"/>
  <c r="AK13" i="6" s="1"/>
  <c r="AK14" i="6" s="1"/>
  <c r="AK15" i="6" s="1"/>
  <c r="AK16" i="6" s="1"/>
  <c r="AM8" i="6"/>
  <c r="AM9" i="6" s="1"/>
  <c r="AM10" i="6" s="1"/>
  <c r="AM11" i="6" s="1"/>
  <c r="AM12" i="6" s="1"/>
  <c r="X6" i="6"/>
  <c r="X17" i="6" s="1"/>
  <c r="AH6" i="6"/>
  <c r="Z17" i="6"/>
  <c r="AC23" i="6"/>
  <c r="AC33" i="6" s="1"/>
  <c r="AD27" i="6"/>
  <c r="AD30" i="6"/>
  <c r="AK33" i="6"/>
  <c r="AI6" i="6"/>
  <c r="AI7" i="6" s="1"/>
  <c r="AI8" i="6" s="1"/>
  <c r="AI9" i="6" s="1"/>
  <c r="AI10" i="6" s="1"/>
  <c r="AI11" i="6" s="1"/>
  <c r="AI12" i="6" s="1"/>
  <c r="AI13" i="6" s="1"/>
  <c r="AI14" i="6" s="1"/>
  <c r="AI15" i="6" s="1"/>
  <c r="AI16" i="6" s="1"/>
  <c r="AD23" i="6"/>
  <c r="B44" i="4"/>
  <c r="F38" i="4"/>
  <c r="B38" i="4"/>
  <c r="F30" i="4"/>
  <c r="B30" i="4"/>
  <c r="F26" i="4"/>
  <c r="B26" i="4"/>
  <c r="F18" i="4"/>
  <c r="B18" i="4"/>
  <c r="B6" i="4"/>
  <c r="AB33" i="6" l="1"/>
  <c r="B31" i="4"/>
  <c r="B246" i="4" s="1"/>
  <c r="F31" i="4"/>
  <c r="AE33" i="6"/>
  <c r="AD33" i="6"/>
  <c r="AI17" i="6"/>
  <c r="AM13" i="6"/>
  <c r="AK17" i="6"/>
  <c r="AH7" i="6"/>
  <c r="AH8" i="6" s="1"/>
  <c r="B244" i="4"/>
  <c r="D244" i="4" s="1"/>
  <c r="B245" i="4"/>
  <c r="D245" i="4" s="1"/>
  <c r="I25" i="4"/>
  <c r="E25" i="4"/>
  <c r="I17" i="4"/>
  <c r="H17" i="4"/>
  <c r="G18" i="4"/>
  <c r="H18" i="4" s="1"/>
  <c r="I16" i="4"/>
  <c r="H16" i="4"/>
  <c r="E17" i="4"/>
  <c r="C18" i="4"/>
  <c r="D18" i="4" s="1"/>
  <c r="E16" i="4"/>
  <c r="C30" i="4"/>
  <c r="E28" i="4"/>
  <c r="D28" i="4"/>
  <c r="H24" i="4"/>
  <c r="I24" i="4"/>
  <c r="G26" i="4"/>
  <c r="H26" i="4" s="1"/>
  <c r="H29" i="4"/>
  <c r="I29" i="4"/>
  <c r="C44" i="4"/>
  <c r="E43" i="4"/>
  <c r="E44" i="4" s="1"/>
  <c r="D43" i="4"/>
  <c r="D44" i="4" s="1"/>
  <c r="G30" i="4"/>
  <c r="I28" i="4"/>
  <c r="C246" i="4"/>
  <c r="D246" i="4" s="1"/>
  <c r="E38" i="4"/>
  <c r="D37" i="4"/>
  <c r="D38" i="4" s="1"/>
  <c r="C38" i="4"/>
  <c r="C26" i="4"/>
  <c r="D26" i="4" s="1"/>
  <c r="E24" i="4"/>
  <c r="D29" i="4"/>
  <c r="E29" i="4"/>
  <c r="G38" i="4"/>
  <c r="I38" i="4"/>
  <c r="H37" i="4"/>
  <c r="H38" i="4" s="1"/>
  <c r="G246" i="4"/>
  <c r="F246" i="4"/>
  <c r="D30" i="4" l="1"/>
  <c r="C31" i="4"/>
  <c r="H30" i="4"/>
  <c r="G31" i="4"/>
  <c r="H31" i="4" s="1"/>
  <c r="D31" i="4"/>
  <c r="E244" i="4"/>
  <c r="H246" i="4"/>
  <c r="I244" i="4"/>
  <c r="AH9" i="6"/>
  <c r="AM14" i="6"/>
  <c r="AM15" i="6" s="1"/>
  <c r="I18" i="4"/>
  <c r="I245" i="4"/>
  <c r="E18" i="4"/>
  <c r="E26" i="4"/>
  <c r="I30" i="4"/>
  <c r="E30" i="4"/>
  <c r="E31" i="4" s="1"/>
  <c r="I26" i="4"/>
  <c r="E245" i="4"/>
  <c r="F245" i="4"/>
  <c r="H245" i="4" s="1"/>
  <c r="F244" i="4"/>
  <c r="H244" i="4" s="1"/>
  <c r="I31" i="4" l="1"/>
  <c r="I246" i="4"/>
  <c r="AH10" i="6"/>
  <c r="AM16" i="6"/>
  <c r="AM17" i="6" s="1"/>
  <c r="E246" i="4"/>
  <c r="AH11" i="6" l="1"/>
  <c r="AH12" i="6" l="1"/>
  <c r="AH13" i="6" l="1"/>
  <c r="AH14" i="6" s="1"/>
  <c r="AH15" i="6" l="1"/>
  <c r="AH16" i="6" s="1"/>
  <c r="AH17" i="6" s="1"/>
</calcChain>
</file>

<file path=xl/sharedStrings.xml><?xml version="1.0" encoding="utf-8"?>
<sst xmlns="http://schemas.openxmlformats.org/spreadsheetml/2006/main" count="34919" uniqueCount="2683">
  <si>
    <t>Clasificacion General</t>
  </si>
  <si>
    <t>Nombre garantia</t>
  </si>
  <si>
    <t>Tipo Solicitud</t>
  </si>
  <si>
    <t>Nom Tipo Area</t>
  </si>
  <si>
    <t>Operacion</t>
  </si>
  <si>
    <t>Num Conse</t>
  </si>
  <si>
    <t>Monto</t>
  </si>
  <si>
    <t>Cedula</t>
  </si>
  <si>
    <t>Nom Area</t>
  </si>
  <si>
    <t>Cob hipotecaria</t>
  </si>
  <si>
    <t>Descripcion</t>
  </si>
  <si>
    <t>Mepro Area</t>
  </si>
  <si>
    <t>Subregion</t>
  </si>
  <si>
    <t>Descolocada</t>
  </si>
  <si>
    <t>Nom Provincia</t>
  </si>
  <si>
    <t>Solicitud</t>
  </si>
  <si>
    <t>Tipo proyecto</t>
  </si>
  <si>
    <t>Fecha Resoli</t>
  </si>
  <si>
    <t>Fecha Gestion</t>
  </si>
  <si>
    <t>Fecha Consejo</t>
  </si>
  <si>
    <t>Fecha Ejecución</t>
  </si>
  <si>
    <t>Sol Id</t>
  </si>
  <si>
    <t>Origen</t>
  </si>
  <si>
    <t>Fecha Desco</t>
  </si>
  <si>
    <t>Masculino</t>
  </si>
  <si>
    <t>Femenino</t>
  </si>
  <si>
    <t>Sexo</t>
  </si>
  <si>
    <t>Tipo gtia</t>
  </si>
  <si>
    <t>Desc caso especial</t>
  </si>
  <si>
    <t>Ano graduacion colegio</t>
  </si>
  <si>
    <t>Anos desde graduacion colegio</t>
  </si>
  <si>
    <t>Caso especial gar</t>
  </si>
  <si>
    <t>Clasificacion</t>
  </si>
  <si>
    <t>Clasificacion Ingreso</t>
  </si>
  <si>
    <t>Cob fiduciaria</t>
  </si>
  <si>
    <t>Cobertura gar</t>
  </si>
  <si>
    <t>Cod analista</t>
  </si>
  <si>
    <t>Cod Canton</t>
  </si>
  <si>
    <t>Cod Distrito</t>
  </si>
  <si>
    <t>Cod pais</t>
  </si>
  <si>
    <t>Cod Provincia</t>
  </si>
  <si>
    <t>Convenio</t>
  </si>
  <si>
    <t>Correo</t>
  </si>
  <si>
    <t>Des tipo centro</t>
  </si>
  <si>
    <t>Edad</t>
  </si>
  <si>
    <t>Estado civil</t>
  </si>
  <si>
    <t>Fecha primer sobre</t>
  </si>
  <si>
    <t>Financiable</t>
  </si>
  <si>
    <t>Grado1</t>
  </si>
  <si>
    <t>Grado2</t>
  </si>
  <si>
    <t>Grado3</t>
  </si>
  <si>
    <t>Grado4</t>
  </si>
  <si>
    <t>Grado5</t>
  </si>
  <si>
    <t>Ing Bruto</t>
  </si>
  <si>
    <t>Miembros civl</t>
  </si>
  <si>
    <t>Nom analista</t>
  </si>
  <si>
    <t>Nom Canton</t>
  </si>
  <si>
    <t>Nom Carrera</t>
  </si>
  <si>
    <t>Nom Centro</t>
  </si>
  <si>
    <t>Nom corto caso especial</t>
  </si>
  <si>
    <t>Nom disciplina</t>
  </si>
  <si>
    <t>Nom Distrito</t>
  </si>
  <si>
    <t>Nom enfasis</t>
  </si>
  <si>
    <t>Nom pais</t>
  </si>
  <si>
    <t>Nombre</t>
  </si>
  <si>
    <t>Num telefono</t>
  </si>
  <si>
    <t>Ocupacion</t>
  </si>
  <si>
    <t>Promedio academico</t>
  </si>
  <si>
    <t>Sol Oper</t>
  </si>
  <si>
    <t>Tipo centro</t>
  </si>
  <si>
    <t>Tipo Sol</t>
  </si>
  <si>
    <t>Tiempo Analisis</t>
  </si>
  <si>
    <t>PREGRADO COSTA RICA</t>
  </si>
  <si>
    <t>FIDUCIARIA</t>
  </si>
  <si>
    <t>AMPLIACION</t>
  </si>
  <si>
    <t>CIENCIA Y TECNOLOGIA</t>
  </si>
  <si>
    <t>CIENCIAS DE LA SALUD</t>
  </si>
  <si>
    <t>NINGUNO</t>
  </si>
  <si>
    <t>Z MAYOR DES REL</t>
  </si>
  <si>
    <t>N</t>
  </si>
  <si>
    <t>SAN JOSE</t>
  </si>
  <si>
    <t>NORMAL</t>
  </si>
  <si>
    <t>-</t>
  </si>
  <si>
    <t>RESOLI</t>
  </si>
  <si>
    <t>S</t>
  </si>
  <si>
    <t>1-PREG.COSTA-RICA</t>
  </si>
  <si>
    <t>UNIV. PRIVADA</t>
  </si>
  <si>
    <t>SOLTERO(A)</t>
  </si>
  <si>
    <t>LICENCIATURA</t>
  </si>
  <si>
    <t xml:space="preserve"> </t>
  </si>
  <si>
    <t>VAZQUEZ DE CORONADO</t>
  </si>
  <si>
    <t>MEDICINA Y CIRUGIA VETERINARIA</t>
  </si>
  <si>
    <t>VERITAS-SAN FRANCISCO DE ASIS</t>
  </si>
  <si>
    <t>MEDICINA VETERINARIA</t>
  </si>
  <si>
    <t>PATALILLO</t>
  </si>
  <si>
    <t>SIN ENFASIS</t>
  </si>
  <si>
    <t>COSTA RICA</t>
  </si>
  <si>
    <t>ESTUDIANTE</t>
  </si>
  <si>
    <t>NUEVA</t>
  </si>
  <si>
    <t>INGENIERIAS</t>
  </si>
  <si>
    <t>E (1,139,381 a 2,602,095)</t>
  </si>
  <si>
    <t>BACHILLER</t>
  </si>
  <si>
    <t>MORAVIA</t>
  </si>
  <si>
    <t>INGENIERIA INFORMATICA</t>
  </si>
  <si>
    <t>UNIV.LATINOAMERICANA DE CS.TECNOL.</t>
  </si>
  <si>
    <t>INGENIERIA</t>
  </si>
  <si>
    <t>SAN VICENTE</t>
  </si>
  <si>
    <t>HEREDIA</t>
  </si>
  <si>
    <t>D (731,858 a 1,139,380)</t>
  </si>
  <si>
    <t>INGENIERIA INDUSTRIAL</t>
  </si>
  <si>
    <t>UNIVERSIDAD AMERICANA SEDE HEREDIA</t>
  </si>
  <si>
    <t>INDUSTRIA</t>
  </si>
  <si>
    <t>ULLOA</t>
  </si>
  <si>
    <t>HIPOTECARIA</t>
  </si>
  <si>
    <t>Z MEDIO DES REL</t>
  </si>
  <si>
    <t>GUANACASTE</t>
  </si>
  <si>
    <t>LIBERIA</t>
  </si>
  <si>
    <t>ENFERMERIA</t>
  </si>
  <si>
    <t>UNIV.LATINA DE C.R. SANTA CRUZ</t>
  </si>
  <si>
    <t>REFUNDICION</t>
  </si>
  <si>
    <t>5-REFUND.PREG.C.R</t>
  </si>
  <si>
    <t>B (201,564 a 461,720)</t>
  </si>
  <si>
    <t>BARVA</t>
  </si>
  <si>
    <t>ARQUITECTURA</t>
  </si>
  <si>
    <t>UNIV.DE LAS CS.Y ARTE DE C.R.</t>
  </si>
  <si>
    <t>OBRAS CIVILES</t>
  </si>
  <si>
    <t>COBERTURA INFERIOR</t>
  </si>
  <si>
    <t>MEDICINA Y CIRUGIA</t>
  </si>
  <si>
    <t>UNIV.LATINA DE C.R.</t>
  </si>
  <si>
    <t>CI</t>
  </si>
  <si>
    <t>MEDICINA HUMANA</t>
  </si>
  <si>
    <t>CARTAGO</t>
  </si>
  <si>
    <t>A (0 a 201,563)</t>
  </si>
  <si>
    <t>ING. EN SISTEMAS DE COMPUTACIO</t>
  </si>
  <si>
    <t>UNIVERSIDAD FIDELITAS SEDE SAN PEDRO</t>
  </si>
  <si>
    <t>GUADALUPE</t>
  </si>
  <si>
    <t>CS.SOCIALES, EDUCACION Y OTRAS</t>
  </si>
  <si>
    <t>CIENCIAS SOCIALES</t>
  </si>
  <si>
    <t>Z BAJO DES REL</t>
  </si>
  <si>
    <t>ALAJUELA</t>
  </si>
  <si>
    <t>SAN CARLOS</t>
  </si>
  <si>
    <t>ECONOMIA</t>
  </si>
  <si>
    <t>AGUAS ZARCAS</t>
  </si>
  <si>
    <t>MIXTA</t>
  </si>
  <si>
    <t>UPALA</t>
  </si>
  <si>
    <t>TERAPIA FISICA</t>
  </si>
  <si>
    <t>UNIVERSIDAD SANTA PAULA</t>
  </si>
  <si>
    <t>INGENIERIA ELECTROMECANICA</t>
  </si>
  <si>
    <t>UNIVERSIDAD FIDELITAS SEDE HEREDIA</t>
  </si>
  <si>
    <t>ELECTRICISTA</t>
  </si>
  <si>
    <t>ALAJUELITA</t>
  </si>
  <si>
    <t>SAN JOSECITO</t>
  </si>
  <si>
    <t>F (2,602,095 a 9,999,999,999)</t>
  </si>
  <si>
    <t>SANTA CRUZ</t>
  </si>
  <si>
    <t>INGENIERIA MECATRONICA</t>
  </si>
  <si>
    <t>UNIVERSIDAD INVENIO</t>
  </si>
  <si>
    <t>CASADO(A)</t>
  </si>
  <si>
    <t>SANTO DOMINGO</t>
  </si>
  <si>
    <t>UNIV.SANTA LUCIA</t>
  </si>
  <si>
    <t>SAN MIGUEL</t>
  </si>
  <si>
    <t>SECRETARIA</t>
  </si>
  <si>
    <t>ADQUISICION DE EQUIPO</t>
  </si>
  <si>
    <t>AE</t>
  </si>
  <si>
    <t>ESCAZU</t>
  </si>
  <si>
    <t>OPTOMETRIA</t>
  </si>
  <si>
    <t>SAN ANTONIO</t>
  </si>
  <si>
    <t>EDUCACION</t>
  </si>
  <si>
    <t>ESPECIAL</t>
  </si>
  <si>
    <t>UNIV.HISPANOAMERICANA SEDE PUNTARENAS</t>
  </si>
  <si>
    <t>EDUCACION PREESCOLAR</t>
  </si>
  <si>
    <t>CARMEN</t>
  </si>
  <si>
    <t>C (461,721 a 731,857)</t>
  </si>
  <si>
    <t>POAS</t>
  </si>
  <si>
    <t>MEDICINA</t>
  </si>
  <si>
    <t>UNIV. DE CIENCIAS MEDICAS</t>
  </si>
  <si>
    <t>SAN PEDRO</t>
  </si>
  <si>
    <t>MUY BAJO DES RE</t>
  </si>
  <si>
    <t>UNIV.IBEROAMERICA</t>
  </si>
  <si>
    <t>POCOSOL</t>
  </si>
  <si>
    <t>UNIV. PUBLICA</t>
  </si>
  <si>
    <t>OREAMUNO</t>
  </si>
  <si>
    <t>ADMINISTRACION DE EMPRESAS</t>
  </si>
  <si>
    <t>INSTITUTO TECNOLOGICO DE COSTA RICA</t>
  </si>
  <si>
    <t>ADMINISTRACION</t>
  </si>
  <si>
    <t>SAN RAFAEL</t>
  </si>
  <si>
    <t>LIMON</t>
  </si>
  <si>
    <t>GUACIMO</t>
  </si>
  <si>
    <t>INGENIERIA CIVIL</t>
  </si>
  <si>
    <t>UNIV.AUTONOMA DE C.A SEDE CARIBE</t>
  </si>
  <si>
    <t>CURRIDABAT</t>
  </si>
  <si>
    <t>TRABAJO SOCIAL</t>
  </si>
  <si>
    <t>UNIV.LIBRE COSTA RICA</t>
  </si>
  <si>
    <t>SOCIOLOGIA</t>
  </si>
  <si>
    <t>LA UNION</t>
  </si>
  <si>
    <t>UNIV.FEDERADA SAN JUDAS TADEO</t>
  </si>
  <si>
    <t>UNIVERSIDAD LATINA</t>
  </si>
  <si>
    <t>UNIV.AMERICANA</t>
  </si>
  <si>
    <t>DIVORCIADO(A)</t>
  </si>
  <si>
    <t>DERECHO</t>
  </si>
  <si>
    <t>UNIV.LATINA SEDE HEREDIA</t>
  </si>
  <si>
    <t>SAN PABLO</t>
  </si>
  <si>
    <t>MICROBIOLOGI Y QUIMICA CLINICA</t>
  </si>
  <si>
    <t>MICROBIOLOGIA</t>
  </si>
  <si>
    <t>SAN FRANCISCO</t>
  </si>
  <si>
    <t>POSTGRADO COSTA RICA</t>
  </si>
  <si>
    <t>7-REFUND.POSG.C.R</t>
  </si>
  <si>
    <t>ESPECIALIZACION</t>
  </si>
  <si>
    <t>PALMARES</t>
  </si>
  <si>
    <t>DERECHO NOTARIAL Y REGISTRAL</t>
  </si>
  <si>
    <t>NARANJO</t>
  </si>
  <si>
    <t>ADMINISTRACION DE NEGOCIOS</t>
  </si>
  <si>
    <t>MERCADEO Y VENTAS</t>
  </si>
  <si>
    <t>CIENCIAS BASICAS</t>
  </si>
  <si>
    <t>BIOLOGIA</t>
  </si>
  <si>
    <t>3-POSG.COSTA-RICA</t>
  </si>
  <si>
    <t>MAESTRIA</t>
  </si>
  <si>
    <t>BELEN</t>
  </si>
  <si>
    <t>UNIV.ESTATAL A DISTANCIA</t>
  </si>
  <si>
    <t>UNIV.INTERNAC.DE LAS AMERICAS</t>
  </si>
  <si>
    <t>FONDO DE AVAL</t>
  </si>
  <si>
    <t>ERICKAARAUZ29@HOTMAIL.COM</t>
  </si>
  <si>
    <t>ASERRI</t>
  </si>
  <si>
    <t>ODONTOLOGIA</t>
  </si>
  <si>
    <t>VARGAS ARAUZ ERIKA MARIA</t>
  </si>
  <si>
    <t>NUTRICION</t>
  </si>
  <si>
    <t>UNIV.HISPANOAMERICANA RECINTO HEREDIA</t>
  </si>
  <si>
    <t>POCOCI</t>
  </si>
  <si>
    <t>GUAPILES</t>
  </si>
  <si>
    <t>NICOYA</t>
  </si>
  <si>
    <t>PARAISO</t>
  </si>
  <si>
    <t>FARMACIA</t>
  </si>
  <si>
    <t>SANTIAGO</t>
  </si>
  <si>
    <t>UNIV.LATINA DE COSTA RICA SEDE GUAPILES</t>
  </si>
  <si>
    <t>MATAMA</t>
  </si>
  <si>
    <t>EDUCACION TECNICA,ARTISTICA Y DEPORTIVA</t>
  </si>
  <si>
    <t>PALMERA</t>
  </si>
  <si>
    <t>DESAMPARADOS</t>
  </si>
  <si>
    <t>UNIVERSIDAD CATOLICA DE COSTA RICA</t>
  </si>
  <si>
    <t>EDUCACION ESPECIAL</t>
  </si>
  <si>
    <t>UNIVERSIDAD SANTA LUCIA SEDE ALAJUELA</t>
  </si>
  <si>
    <t>TURRIALBA</t>
  </si>
  <si>
    <t>LA SUIZA</t>
  </si>
  <si>
    <t>ARTES LETRAS Y FILOSOFIA</t>
  </si>
  <si>
    <t>PARAUNIV. PRIV</t>
  </si>
  <si>
    <t>DIPLOMADO</t>
  </si>
  <si>
    <t>ANIMACION DIGITAL</t>
  </si>
  <si>
    <t xml:space="preserve">ARTES Y LETRAS </t>
  </si>
  <si>
    <t>UNIV.VERITAS</t>
  </si>
  <si>
    <t>CONTADURIA PUBLICA</t>
  </si>
  <si>
    <t>SANTA ANA</t>
  </si>
  <si>
    <t>INGENIERIA DEL SOFTWARE</t>
  </si>
  <si>
    <t>UNIVERSIDAD CENFOTEC</t>
  </si>
  <si>
    <t>COMPUTO</t>
  </si>
  <si>
    <t>TECNICO</t>
  </si>
  <si>
    <t>ATENAS</t>
  </si>
  <si>
    <t>MERCEDES</t>
  </si>
  <si>
    <t>TIBAS</t>
  </si>
  <si>
    <t>ANSELMO LLORENTE</t>
  </si>
  <si>
    <t>SAN JUAN</t>
  </si>
  <si>
    <t>SIQUIRRES</t>
  </si>
  <si>
    <t>EDUCACION EN I Y II CICLO</t>
  </si>
  <si>
    <t>U.FLORENCIO DEL CASTILLO SEDE SIQUIRRES</t>
  </si>
  <si>
    <t>EDUCACION PRIMARIA</t>
  </si>
  <si>
    <t>CONTADURIA</t>
  </si>
  <si>
    <t>U CASTRO CARAZO</t>
  </si>
  <si>
    <t>EL GUARCO</t>
  </si>
  <si>
    <t>INGENIERIA DE SISTEMAS</t>
  </si>
  <si>
    <t>UNIV.AMERICANA  SEDE CARTAGO</t>
  </si>
  <si>
    <t>TEJAR</t>
  </si>
  <si>
    <t>MATA REDONDA</t>
  </si>
  <si>
    <t>CACHI</t>
  </si>
  <si>
    <t>OFICINISTA</t>
  </si>
  <si>
    <t>PUNTARENAS</t>
  </si>
  <si>
    <t>BUENOS AIRES</t>
  </si>
  <si>
    <t>UNIV.HISPANOAMERICANA SEDE ARANJUEZ</t>
  </si>
  <si>
    <t>POSTGRADO EXTERIOR</t>
  </si>
  <si>
    <t>RECURSOS NATURALES</t>
  </si>
  <si>
    <t>4-POSG.EXTERIOR</t>
  </si>
  <si>
    <t>UNION LIBRE</t>
  </si>
  <si>
    <t>FLORENCIA</t>
  </si>
  <si>
    <t>PEREZ ZELEDON</t>
  </si>
  <si>
    <t>CIENCIAS DE LA EDUCACION</t>
  </si>
  <si>
    <t>U CASTRO CARAZO SEDE PEREZ ZELEDON</t>
  </si>
  <si>
    <t>EDUCACION GENERAL</t>
  </si>
  <si>
    <t>DOCENCIA</t>
  </si>
  <si>
    <t>PURISCAL</t>
  </si>
  <si>
    <t>GOLFITO</t>
  </si>
  <si>
    <t>GUAYCARA</t>
  </si>
  <si>
    <t>JIMENEZ</t>
  </si>
  <si>
    <t>NUTRICION HUMANA Y DIETETICA</t>
  </si>
  <si>
    <t>GOICOECHEA</t>
  </si>
  <si>
    <t>UNIV.DE COSTA RICA</t>
  </si>
  <si>
    <t>SAN RAMON</t>
  </si>
  <si>
    <t>UNIV.DE COSTA RICA SEDE REG. OCCIDENTE</t>
  </si>
  <si>
    <t>GRECIA</t>
  </si>
  <si>
    <t>PUENTE DE PIEDRA</t>
  </si>
  <si>
    <t>SAN ISIDRO</t>
  </si>
  <si>
    <t>PERIODISMO</t>
  </si>
  <si>
    <t>COMUNICACION</t>
  </si>
  <si>
    <t>HATILLO</t>
  </si>
  <si>
    <t>LOS CHILES</t>
  </si>
  <si>
    <t>COMERCIO INTERNACIONAL</t>
  </si>
  <si>
    <t>UNIVERSIDAD LEAD</t>
  </si>
  <si>
    <t>TRINIDAD</t>
  </si>
  <si>
    <t>UNIVERSIDAD ESCUELA LIBRE DE DERECHO</t>
  </si>
  <si>
    <t>MARIO PORTA GARCIA</t>
  </si>
  <si>
    <t>PSICOLOGIA</t>
  </si>
  <si>
    <t>MONTES DE OCA</t>
  </si>
  <si>
    <t>ESPAÑA</t>
  </si>
  <si>
    <t>PAVAS</t>
  </si>
  <si>
    <t>TRES RIOS</t>
  </si>
  <si>
    <t>SABANILLA</t>
  </si>
  <si>
    <t>QUESADA</t>
  </si>
  <si>
    <t>COBERTURA INFERIOR-CASO ESPECIAL</t>
  </si>
  <si>
    <t>CIE</t>
  </si>
  <si>
    <t>DOCENTE</t>
  </si>
  <si>
    <t>DIBUJO TECNICO</t>
  </si>
  <si>
    <t>RIBERA</t>
  </si>
  <si>
    <t>YORLEMORME25@GMAIL.COM</t>
  </si>
  <si>
    <t>TECNICO ATENCION PRIMARIA</t>
  </si>
  <si>
    <t>MORA MEJIA YORLENI RAQUEL</t>
  </si>
  <si>
    <t>NIÑERA</t>
  </si>
  <si>
    <t>VERITAS-FACULTAD AUT CIEN ODONTOLOGICAS</t>
  </si>
  <si>
    <t>USJ SEDE SAN JOSE UNIV.DE SAN JOSE</t>
  </si>
  <si>
    <t>ARIANNACASTRORO@GMAIL.COM</t>
  </si>
  <si>
    <t>TERAPIA RESPIRATORIA</t>
  </si>
  <si>
    <t>CASTRO ROJAS ARIANNA ANDREA</t>
  </si>
  <si>
    <t>LIMPIEZA</t>
  </si>
  <si>
    <t>ASISTENTE DE LABORATORIO</t>
  </si>
  <si>
    <t>ASOCIACION SERV MEDICOS COSTARRICENSES</t>
  </si>
  <si>
    <t>RECURSOS HUMANOS</t>
  </si>
  <si>
    <t>MASTERKIDOO99@GMAIL.COM</t>
  </si>
  <si>
    <t>MERCED</t>
  </si>
  <si>
    <t>SOJO BRENES JOHAN GERARDO</t>
  </si>
  <si>
    <t>URUCA</t>
  </si>
  <si>
    <t>OROTINA</t>
  </si>
  <si>
    <t>CARIARI</t>
  </si>
  <si>
    <t>ARTES PLASTICAS</t>
  </si>
  <si>
    <t>SAN JERONIMO</t>
  </si>
  <si>
    <t>ING.ELECTROMEDICINA</t>
  </si>
  <si>
    <t>COBERTURA INFERIOR, ADQUISICION DE EQUIPO</t>
  </si>
  <si>
    <t>CI, AE</t>
  </si>
  <si>
    <t xml:space="preserve">TELEFONISTA </t>
  </si>
  <si>
    <t>UNIV.AUTONOMA DE C.A SEDE CENTRAL</t>
  </si>
  <si>
    <t>CS EDUC I Y II CICLO</t>
  </si>
  <si>
    <t>UNIV.INT.S.I.LABRADOR SEDE PEREZ ZELEDON</t>
  </si>
  <si>
    <t>SAN ISIDRO DE EL GENERAL</t>
  </si>
  <si>
    <t>DANIEL FLORES</t>
  </si>
  <si>
    <t>I Y II CICLO</t>
  </si>
  <si>
    <t>INGENIERIA BIOMEDICA</t>
  </si>
  <si>
    <t>DULCE NOMBRE</t>
  </si>
  <si>
    <t>CS DE LA EDUCACION</t>
  </si>
  <si>
    <t>PLATANARES</t>
  </si>
  <si>
    <t>UNIV.LATINA DE C.R. PEREZ ZELEDON</t>
  </si>
  <si>
    <t>BANCA Y FINANZAS</t>
  </si>
  <si>
    <t>NINGUNA</t>
  </si>
  <si>
    <t>PÁRAMO</t>
  </si>
  <si>
    <t>UNIV TEC NAC UTN SEDE CENTRAL, CUNA</t>
  </si>
  <si>
    <t>GRAVILIAS</t>
  </si>
  <si>
    <t>LABORATORIO CLINICO</t>
  </si>
  <si>
    <t>INST.PARAUNIV. PLERUS</t>
  </si>
  <si>
    <t>EDUCACION SECUNDARIA</t>
  </si>
  <si>
    <t>FLORES</t>
  </si>
  <si>
    <t>UNIV.CIE.Y EL ARTE SEDE NARANJO</t>
  </si>
  <si>
    <t>ING CIVIL</t>
  </si>
  <si>
    <t>ADMINISTRACION ADUANERA</t>
  </si>
  <si>
    <t>U CASTRO CARAZO SEDE PASO CANOAS</t>
  </si>
  <si>
    <t>INGLES</t>
  </si>
  <si>
    <t>LENGUAS</t>
  </si>
  <si>
    <t>SAN RAFAEL ABAJO</t>
  </si>
  <si>
    <t>CHACARITA</t>
  </si>
  <si>
    <t>ADM EMPRESAS MODALIDAD VIRTUAL</t>
  </si>
  <si>
    <t>UNIV.SAN MARCOS</t>
  </si>
  <si>
    <t>CARRILLO</t>
  </si>
  <si>
    <t>ENSEÑANZA DEL INGLES</t>
  </si>
  <si>
    <t>MATINA</t>
  </si>
  <si>
    <t>BATAN</t>
  </si>
  <si>
    <t>USJ SEDE CENTRAL SAN CARLOS UNI SAN JOSE</t>
  </si>
  <si>
    <t>ASHLEYOM2001@GMAIL.COM</t>
  </si>
  <si>
    <t>PACUARITO</t>
  </si>
  <si>
    <t>ORTIZ MESEN ASHLEY DAYANA</t>
  </si>
  <si>
    <t>SAN NICOLAS</t>
  </si>
  <si>
    <t>INGENIERIA QUIMICA INDUSTRIAL</t>
  </si>
  <si>
    <t>CS EDUCACION</t>
  </si>
  <si>
    <t>UNIV.LIBRE DE COSTA RICA SEDE LIMON</t>
  </si>
  <si>
    <t>SAN DIEGO</t>
  </si>
  <si>
    <t xml:space="preserve">SERVICIO AL CLIENTE </t>
  </si>
  <si>
    <t>HOJANCHA</t>
  </si>
  <si>
    <t>MONTE ROMO</t>
  </si>
  <si>
    <t>USJ SEDE GUAPILES UNIV DE SAN JOSE</t>
  </si>
  <si>
    <t>EJECUTIVO DE SERVICIO</t>
  </si>
  <si>
    <t>SAN SEBASTIAN</t>
  </si>
  <si>
    <t>ANDRESARCEU_12@HOTMAIL.COM</t>
  </si>
  <si>
    <t>EDUC FISICA Y DEPORTE</t>
  </si>
  <si>
    <t>UNIV. AUTONOMA DE C.A. SEDE SAN RAMON</t>
  </si>
  <si>
    <t>ARCE UMAÑA JOSE ANDRES</t>
  </si>
  <si>
    <t>COTO BRUS</t>
  </si>
  <si>
    <t>AGUA BUENA</t>
  </si>
  <si>
    <t>UNIV.SANTA LUCIA SEDE PUNTARENAS</t>
  </si>
  <si>
    <t>ENSEÑANZA DE LA EDUC. FISICA</t>
  </si>
  <si>
    <t>UNIV.FLORENCIO DEL CASTILLO</t>
  </si>
  <si>
    <t>SAN VITO</t>
  </si>
  <si>
    <t>UNIVERSIDAD CATOLICA SEDE SAN CARLOS</t>
  </si>
  <si>
    <t>MORA</t>
  </si>
  <si>
    <t>GUAYABO</t>
  </si>
  <si>
    <t>TALAMANCA</t>
  </si>
  <si>
    <t>EDUC III CICLO Y DIVERSIFICADO</t>
  </si>
  <si>
    <t>BRATSI</t>
  </si>
  <si>
    <t>ESPAÑOL</t>
  </si>
  <si>
    <t>ERICKDAVID.COM@GMAIL.COM</t>
  </si>
  <si>
    <t>GUATUSO</t>
  </si>
  <si>
    <t>UNIVERSIDAD SANTA LUCIA SEDE SAN CARLOS</t>
  </si>
  <si>
    <t>ELIZONDO PAZ ERICK DAVID</t>
  </si>
  <si>
    <t>ORIENTACION EDUCATIVA</t>
  </si>
  <si>
    <t>CS.EDUC.I Y II CICLO</t>
  </si>
  <si>
    <t>CLINICA</t>
  </si>
  <si>
    <t>AGUACALIENTE (SAN FRANCISCO)</t>
  </si>
  <si>
    <t>PUBLICIDAD</t>
  </si>
  <si>
    <t>RINCÓN DE SABANILLA</t>
  </si>
  <si>
    <t>ASISTENTE LAB QUIMICO CLINICO</t>
  </si>
  <si>
    <t>INSTITUTO DE CIENCIAS DE LA SALUD</t>
  </si>
  <si>
    <t>ASISTENTE DENTAL</t>
  </si>
  <si>
    <t>ANDREYCALVO019@GMAIL.COM</t>
  </si>
  <si>
    <t>SANTA ROSA</t>
  </si>
  <si>
    <t>SALAS CALVO SIAN ANDREY</t>
  </si>
  <si>
    <t>SERVICIO DE EXPERIEN</t>
  </si>
  <si>
    <t>INST.CENTROAMERICANO ADMON.EMP.</t>
  </si>
  <si>
    <t>BARRANTES</t>
  </si>
  <si>
    <t>ADEN INTERNATIONAL BUSINESS SCHOOL PANA</t>
  </si>
  <si>
    <t>PANAMA</t>
  </si>
  <si>
    <t>SAN ROQUE</t>
  </si>
  <si>
    <t>SALUD OCUPACIONAL</t>
  </si>
  <si>
    <t>SEGURIDAD INDUSTRIAL</t>
  </si>
  <si>
    <t>LOS GUIDO</t>
  </si>
  <si>
    <t>VENEGASDETH@GMAIL.COM</t>
  </si>
  <si>
    <t>VENEGAS AVALOS ALLAN JOSUE</t>
  </si>
  <si>
    <t>MISHELLBR330@GMAIL.COM</t>
  </si>
  <si>
    <t>BARRIOS RODRIGUEZ MISHELL TATIANA</t>
  </si>
  <si>
    <t>DISENO PUBLICITARIO</t>
  </si>
  <si>
    <t>ARTE PUBLICITARIO</t>
  </si>
  <si>
    <t>ING INFORMATICA</t>
  </si>
  <si>
    <t>FERNANDAAZOFEIFA9@GMAIL.COM</t>
  </si>
  <si>
    <t>ADM EMP TURISTICAS</t>
  </si>
  <si>
    <t>GUTIÉRREZ BROWN</t>
  </si>
  <si>
    <t>MARIA FERNANDA  AZOFEIFA BARRANTES</t>
  </si>
  <si>
    <t>BAGACES</t>
  </si>
  <si>
    <t>MOGOTE</t>
  </si>
  <si>
    <t>MAX.ESQUIVEL.C@GMAIL.COM</t>
  </si>
  <si>
    <t>INTEL NEG Y GEST INFORMACION</t>
  </si>
  <si>
    <t>ESQUIVEL CERDAS MAXIMILIANO</t>
  </si>
  <si>
    <t>DANIELAMARTINEZB458@GMAIL.COM</t>
  </si>
  <si>
    <t>KATHERINE DANIELA  MARTINEZ BORBON</t>
  </si>
  <si>
    <t>TERAPIA DEL LENGUAJE</t>
  </si>
  <si>
    <t>CORREDORES</t>
  </si>
  <si>
    <t>CS. EDUCACION</t>
  </si>
  <si>
    <t>CANOAS</t>
  </si>
  <si>
    <t>KENDALLBARQUERO0215@GMAIL.COM</t>
  </si>
  <si>
    <t>TIRRASES</t>
  </si>
  <si>
    <t>BARQUERO ROJAS KENDALL JOSE</t>
  </si>
  <si>
    <t xml:space="preserve">UNIV. INT.SAN ISIDRO LABRADOR  B.AIRES </t>
  </si>
  <si>
    <t>FORTUNA</t>
  </si>
  <si>
    <t>DULCE NOMBRE JESUS</t>
  </si>
  <si>
    <t>CASTRODOMINGUEZPAMELA97@GMAIL.COM</t>
  </si>
  <si>
    <t>CIENCIAS CRIMINOLOGIAS</t>
  </si>
  <si>
    <t>ANGIE PAMELA  CASTRO DOMINGUEZ</t>
  </si>
  <si>
    <t>PROPIO</t>
  </si>
  <si>
    <t>UNIV.CENTRAL COSTARRICENSE</t>
  </si>
  <si>
    <t>TILARAN</t>
  </si>
  <si>
    <t>INFORMATICA</t>
  </si>
  <si>
    <t>UNIVERSIDAD CREATIVA</t>
  </si>
  <si>
    <t>IPIS</t>
  </si>
  <si>
    <t>PAMEAGUIL997@GMAIL.COM</t>
  </si>
  <si>
    <t>AGUILAR ACUÑA ANGEL PAMELA</t>
  </si>
  <si>
    <t>PIEDADES NORTE</t>
  </si>
  <si>
    <t>ARIASMAROTO35@GMAIL.COM</t>
  </si>
  <si>
    <t>BORUCA</t>
  </si>
  <si>
    <t>NANCY MARLENE  ARIAS MAROTO</t>
  </si>
  <si>
    <t>SAN FELIPE</t>
  </si>
  <si>
    <t>MERCEDES SUR</t>
  </si>
  <si>
    <t>UNIV.NACIONAL</t>
  </si>
  <si>
    <t>RELACIONES INTERNACIONALES</t>
  </si>
  <si>
    <t>POLITOLOGIA</t>
  </si>
  <si>
    <t>LLANOS DE SANTA LUCÍA</t>
  </si>
  <si>
    <t>ESPARZA</t>
  </si>
  <si>
    <t>ESPIRITU SANTO</t>
  </si>
  <si>
    <t>GRANADILLA</t>
  </si>
  <si>
    <t>INGENIERIA SISTEMAS</t>
  </si>
  <si>
    <t>INGENIERIA SIST.ENF.COMPUTAC.</t>
  </si>
  <si>
    <t>CANAS</t>
  </si>
  <si>
    <t>CONTADURIA MODALIDAD VIRTUAL</t>
  </si>
  <si>
    <t>POZOS</t>
  </si>
  <si>
    <t>UNIVERSIDAD CATOLICA SEDE CIUDAD NEILY</t>
  </si>
  <si>
    <t>LIMONCITO</t>
  </si>
  <si>
    <t>N./A</t>
  </si>
  <si>
    <t>STEFANIEBARAHONA19@GMAIL.COM</t>
  </si>
  <si>
    <t>ENSEÑANZA CIENCIAS NATURALES</t>
  </si>
  <si>
    <t>VOLCAN</t>
  </si>
  <si>
    <t>NIDIA STEFANI  BARAHONA SEGURA</t>
  </si>
  <si>
    <t>OFICIOS DOMÉSTICOS</t>
  </si>
  <si>
    <t>MELANNIECEDENO24@GMAIL.COM</t>
  </si>
  <si>
    <t>UNIV,LIBRE DE C. RICA SEDE PEREZ ZELEDON</t>
  </si>
  <si>
    <t>POTRERO GRANDE</t>
  </si>
  <si>
    <t>CEDEÑO NAJERA MELANNIE SOFIA</t>
  </si>
  <si>
    <t>ADM. ADUANERA</t>
  </si>
  <si>
    <t>ZAPOTE</t>
  </si>
  <si>
    <t>CONCEPCION</t>
  </si>
  <si>
    <t>ADMINISTRACION EDUCATIVA</t>
  </si>
  <si>
    <t>LAUREL</t>
  </si>
  <si>
    <t>LA AMISTAD</t>
  </si>
  <si>
    <t>STEFANIAOBANDO07@GMAIL.COM</t>
  </si>
  <si>
    <t>STEFANIA  RIOS OBANDO</t>
  </si>
  <si>
    <t xml:space="preserve">BACK OFFICE AGENT </t>
  </si>
  <si>
    <t>MACACONA</t>
  </si>
  <si>
    <t>UNIV.I.SAN ISIDRO LABRADOR SEDE SAN VITO</t>
  </si>
  <si>
    <t>MECMTATI@GMAIL.COM</t>
  </si>
  <si>
    <t>PARRITA</t>
  </si>
  <si>
    <t>MARIA EUGENIA  CAMPOS MARTINEZ</t>
  </si>
  <si>
    <t>FORMACION TECNICA</t>
  </si>
  <si>
    <t>DISEÑO GRAFICO</t>
  </si>
  <si>
    <t>KENFA1706@GMAIL.COM</t>
  </si>
  <si>
    <t>ENSEÑANZA DE ESTUDIOS SOCIALES</t>
  </si>
  <si>
    <t>BORBON MUÑOZ KENDALL FABIAN</t>
  </si>
  <si>
    <t>JORNALERO</t>
  </si>
  <si>
    <t>CORREDOR</t>
  </si>
  <si>
    <t>CS.EDUCACION</t>
  </si>
  <si>
    <t>UNIVERSIDAD CATOLICA  SEDE NICOYA</t>
  </si>
  <si>
    <t>ENS DE LOS ESTUDIOS SOCIALES</t>
  </si>
  <si>
    <t>HOSPITAL</t>
  </si>
  <si>
    <t>CARRANDI</t>
  </si>
  <si>
    <t>ADMINISTRACION EMPRESAS</t>
  </si>
  <si>
    <t>UNIV. SANTA LUCIA GUAPILES</t>
  </si>
  <si>
    <t>KEYLINTATIANAGUEVARA@GMAIL.COM</t>
  </si>
  <si>
    <t>ADMON DE EMPRESAS</t>
  </si>
  <si>
    <t>QUIROS GUEVARA KEYLIN TATIANA</t>
  </si>
  <si>
    <t>ENSEÑANZA DEL ESPAÑOL</t>
  </si>
  <si>
    <t>KATTYMORA@HOTMAIL.COM</t>
  </si>
  <si>
    <t>MATARRITA MORA VALERIA</t>
  </si>
  <si>
    <t>UNIV.HISPANOAMERICANA RECINTO LLORENTE</t>
  </si>
  <si>
    <t>UN.INT.SAN ISIDRO LABRADOR SEDE S.CARLOS</t>
  </si>
  <si>
    <t>CS DE EDUCACION I Y II CICLO</t>
  </si>
  <si>
    <t>UNIV INT SAN ISIDRO LABRADOR GUAPILES</t>
  </si>
  <si>
    <t>VARGASTERESITA08@GMAIL.COM</t>
  </si>
  <si>
    <t>YERLYN TERESITA  CALDERON VARGAS</t>
  </si>
  <si>
    <t>GRANADOSMYMY63@GMAIL.COM</t>
  </si>
  <si>
    <t>DEIMY ESTEBAN  GRANADOS MORALES</t>
  </si>
  <si>
    <t>DISEÑO DEL PRODUCTO</t>
  </si>
  <si>
    <t>DISEÑO DE MODA</t>
  </si>
  <si>
    <t>TEC ASIS TEC ATENCION PRIMARIA</t>
  </si>
  <si>
    <t>CS.EDUC.PREESCOLAR</t>
  </si>
  <si>
    <t>ENSEÑANZA INGLES SEGUNDA LENGU</t>
  </si>
  <si>
    <t>GRANJA</t>
  </si>
  <si>
    <t>UNIV.AUTONOMA DE C.A SEDE PACIFICO SUR</t>
  </si>
  <si>
    <t>UNIV.SANTA LUCIA SEDE CARTAGO</t>
  </si>
  <si>
    <t>UNIV POLITECNICA INTERNACIONAL SEDE HERE</t>
  </si>
  <si>
    <t>NCOL.MONGE.VIALES@GMAIL.COM</t>
  </si>
  <si>
    <t>MONGE VIALES NICOLE</t>
  </si>
  <si>
    <t>CORRALILLO</t>
  </si>
  <si>
    <t>INGENIERIA CIENCIAS DE DATOS</t>
  </si>
  <si>
    <t>KARENJIMENEZFAJARDO@GMAIL.COM</t>
  </si>
  <si>
    <t>MANSION</t>
  </si>
  <si>
    <t>JIMENEZ FAJARDO KAREN VANESA</t>
  </si>
  <si>
    <t>ANATALIA.BEJARANO2000@GMAIL.COM</t>
  </si>
  <si>
    <t>PAVON</t>
  </si>
  <si>
    <t>BEJARANO JIMENEZ ANATALIA</t>
  </si>
  <si>
    <t>ROXIMTZBEJARANO5@GMAIL.COM</t>
  </si>
  <si>
    <t>BEJARANO MONTEZUMA ROXANA</t>
  </si>
  <si>
    <t>PALACIOATENCIO20@GMAIL.COM</t>
  </si>
  <si>
    <t>CS EDUCACION ESPECIAL</t>
  </si>
  <si>
    <t>UNIV.INT.SAN IS.LABRADOR SEDE RIO CLARO</t>
  </si>
  <si>
    <t>PALACIO ATENCIO BELINDA</t>
  </si>
  <si>
    <t>GEINERJUAREZ1996@GMAIL.COM</t>
  </si>
  <si>
    <t>ENSEÑANZA DE LOS EST SOCIALES</t>
  </si>
  <si>
    <t>JUAREZ PALACIOS GEINER</t>
  </si>
  <si>
    <t>PEON AGRICOLA</t>
  </si>
  <si>
    <t>RGUILLENMONTEZUMA@GMAIL.COM</t>
  </si>
  <si>
    <t>GUILLEN MONTEZUMA RODOLFO</t>
  </si>
  <si>
    <t>JOSDAVID.BEJARANO70@GMAIL.COM</t>
  </si>
  <si>
    <t>ENSEÑANZA DE LAS CIENCIAS</t>
  </si>
  <si>
    <t>BEJARANO MONTEZUMA JOSE DAVID</t>
  </si>
  <si>
    <t>ENSEÑANZA DE LA MATEMATICA</t>
  </si>
  <si>
    <t xml:space="preserve">PROPIO </t>
  </si>
  <si>
    <t>SIANNY.ATENCIO2021@GMAIL.COM</t>
  </si>
  <si>
    <t>ATENCIO MONTEZUMA SIANNY MARIA</t>
  </si>
  <si>
    <t>MURILLOBRAYAN205@GMAIL.COM</t>
  </si>
  <si>
    <t>BRYAN GERARDO  MURILLO MORA</t>
  </si>
  <si>
    <t>HSANCHEZ.GALLARDO2021@GMAIL.COM</t>
  </si>
  <si>
    <t>EDUCACION FISICA Y DEPORTES</t>
  </si>
  <si>
    <t>SANCHEZ GALLARDO HERNAN</t>
  </si>
  <si>
    <t>auxiliar de vigilancia</t>
  </si>
  <si>
    <t>OSIRIS.MONTEZUMA2022@GMAIL.COM</t>
  </si>
  <si>
    <t>MONTEZUMA SANTIAGO OSIRIS</t>
  </si>
  <si>
    <t>SANCHEZWATSONRANDI@GMAIL.COM</t>
  </si>
  <si>
    <t>SANCHEZ SANTOS KEILA VANESSA</t>
  </si>
  <si>
    <t>WATSONCLAUDIA61@GMAIL.COM</t>
  </si>
  <si>
    <t>WATSON PALACIOS CLAUDINA</t>
  </si>
  <si>
    <t>JOSUEBEJARANO00@GMAIL.COM</t>
  </si>
  <si>
    <t>BEJARANO CARRERA EDWIN JOSUE</t>
  </si>
  <si>
    <t>AGRICULTOR</t>
  </si>
  <si>
    <t>VEGAANDREY72@GMAIL.COM</t>
  </si>
  <si>
    <t>VEGA MONTEZUMA KEVIN ANDREY</t>
  </si>
  <si>
    <t>CAJON</t>
  </si>
  <si>
    <t>AGROPECUARIO</t>
  </si>
  <si>
    <t>MENAKAROLINA195@GMAIL.COM</t>
  </si>
  <si>
    <t>KAROLINA DE LOS ANGELES  MENA FERNANDEZ</t>
  </si>
  <si>
    <t>LUCIAMORA548@GMAIL.COM</t>
  </si>
  <si>
    <t>LUCIA MARIANA  QUIROS MORA</t>
  </si>
  <si>
    <t>MONTES DE ORO</t>
  </si>
  <si>
    <t>MIRAMAR</t>
  </si>
  <si>
    <t>OSA</t>
  </si>
  <si>
    <t>(Todas)</t>
  </si>
  <si>
    <t>Etiquetas de fila</t>
  </si>
  <si>
    <t>Cuenta de Cedula</t>
  </si>
  <si>
    <t>Suma de Monto</t>
  </si>
  <si>
    <t>Total general</t>
  </si>
  <si>
    <t>(Varios elementos)</t>
  </si>
  <si>
    <t>Distribución de la colocación por tipo de solicitud</t>
  </si>
  <si>
    <t>Distribución de la colocación por Subregión</t>
  </si>
  <si>
    <t xml:space="preserve">Distribución de la colocación por género </t>
  </si>
  <si>
    <t>Distribución de la colocación por tipo de garantía</t>
  </si>
  <si>
    <t>Distribución de la colocación por provincia</t>
  </si>
  <si>
    <t>Distribución de la colocación por Clasificación de Ingreso Familiar</t>
  </si>
  <si>
    <r>
      <t xml:space="preserve">Distribución de la colocación por Área de Estudio (Área Cientifica-Tecnológica y Liberales) </t>
    </r>
    <r>
      <rPr>
        <vertAlign val="superscript"/>
        <sz val="14"/>
        <color rgb="FFFF0000"/>
        <rFont val="Arial Narrow"/>
        <family val="2"/>
      </rPr>
      <t>3</t>
    </r>
  </si>
  <si>
    <t>Meses</t>
  </si>
  <si>
    <t>UNIV.LIBRE DE C.R.SEDE SANTA CRUZ</t>
  </si>
  <si>
    <t>TARRAZU</t>
  </si>
  <si>
    <t>SAN MARCOS</t>
  </si>
  <si>
    <t>CAMPOSNOVOANOYLIN@GMAIL.COM</t>
  </si>
  <si>
    <t>NOYLIN JAZMIN  CAMPOS NOVOA</t>
  </si>
  <si>
    <t>DAMAS</t>
  </si>
  <si>
    <t xml:space="preserve">PROGRAMADOR </t>
  </si>
  <si>
    <t>ORTOPEDIA</t>
  </si>
  <si>
    <t>COLEGIO UNIVERSITARIO TECNOSALUD</t>
  </si>
  <si>
    <t>INGENIERIA SISTEMAS COMPUTACIO</t>
  </si>
  <si>
    <t>DACASA2002@GMAIL.COM</t>
  </si>
  <si>
    <t>EDUCACION FISICA</t>
  </si>
  <si>
    <t>CAMPOS SANDI DANIEL ALBERTO</t>
  </si>
  <si>
    <t>UMANAMARIA307@GMAIL.COM</t>
  </si>
  <si>
    <t>UMAÑA AGUERO MARIA JESUS</t>
  </si>
  <si>
    <t>CRIMINOLOGIA</t>
  </si>
  <si>
    <t>HILLARYMATUS5@GMAIL.COM</t>
  </si>
  <si>
    <t>MATUS LUNA HILLARY DE LOS ANGELES</t>
  </si>
  <si>
    <t>SANTA BARBARA</t>
  </si>
  <si>
    <t>RECEPCIONISTA</t>
  </si>
  <si>
    <t>PERIODONCIA</t>
  </si>
  <si>
    <t>PONTIFICIA UNIV.JAVERIANA COLOMBIA</t>
  </si>
  <si>
    <t>COLOMBIA</t>
  </si>
  <si>
    <t>TERAPIA OCUPACIONAL</t>
  </si>
  <si>
    <t>ALBINRBA16@GMAIL.COM</t>
  </si>
  <si>
    <t>TELIRE</t>
  </si>
  <si>
    <t>BARRIOS AGUIRRE ALBIN RUBEN</t>
  </si>
  <si>
    <t>YERNEL18@GMAIL.COM</t>
  </si>
  <si>
    <t>JIMENEZ NELSON YERNEL FERNEY</t>
  </si>
  <si>
    <t>PURRAL</t>
  </si>
  <si>
    <t>VENECIA</t>
  </si>
  <si>
    <t>ENSEÑANZA INF EDUC I Y II CICL</t>
  </si>
  <si>
    <t>UNIVERSIDAD INDEPENDIENTE DE COSTA RICA</t>
  </si>
  <si>
    <t>ESQUIPULAS</t>
  </si>
  <si>
    <t>MJ7768562@GMAIL.COM</t>
  </si>
  <si>
    <t>ADM. DE CENTROS SERVI. SALUD</t>
  </si>
  <si>
    <t>PALACIOS JIMENEZ MARUJA</t>
  </si>
  <si>
    <t>SIRVIENTE DOMESTICA OCASIONAL</t>
  </si>
  <si>
    <t>LA ISABEL</t>
  </si>
  <si>
    <t>UNIV.CONTINENTAL  DE LAS CIEN.Y EL ARTE</t>
  </si>
  <si>
    <t>COLEGIO UNIVERSITARIO IPARAMEDICA</t>
  </si>
  <si>
    <t>WORLDHOPE926@GMAIL.COM</t>
  </si>
  <si>
    <t>COMERCIO EXTERIOR</t>
  </si>
  <si>
    <t>UNIV.BRAULIO CARRILLO</t>
  </si>
  <si>
    <t>ALVARADO SOLANO THAMARA ODETH</t>
  </si>
  <si>
    <t>OSMARAALVARADO4@GMAIL.COM</t>
  </si>
  <si>
    <t>ALVARADO SOLANO OSMARA PAULETH</t>
  </si>
  <si>
    <t>ADM.EMP.ENF.MERCADEO</t>
  </si>
  <si>
    <t>ENSEÑANZA DE EDUCACION FISICA</t>
  </si>
  <si>
    <t>KATERINZUNIGA742@GMAIL.COM</t>
  </si>
  <si>
    <t>KATERIN VANNESA  ZUÑIGA MARTINEZ</t>
  </si>
  <si>
    <t>TRABAJOS OCASIONALES</t>
  </si>
  <si>
    <t>PREGRADO EXTERIOR</t>
  </si>
  <si>
    <t>2-PREG.EXTERIOR</t>
  </si>
  <si>
    <t>ADMINISTRACION DE PROYECTOS</t>
  </si>
  <si>
    <t>JACINTO.MONTEZUMA2022@GMAIL.COM</t>
  </si>
  <si>
    <t>JACINTO  MONTEZUMA VENADO</t>
  </si>
  <si>
    <t>BEJARANOSANNTOSCHOI1@GMAIL.COM</t>
  </si>
  <si>
    <t>CHOI  BEJARANO SANTOS</t>
  </si>
  <si>
    <t>MONTEZUMAMINA06@GMAIL.COM</t>
  </si>
  <si>
    <t>SECRET PROFESIONAL EJECUTIVO</t>
  </si>
  <si>
    <t>MONTEZUMA SANCHEZ MINA</t>
  </si>
  <si>
    <t>UNIV.FLO.DEL CASTILLO SEDE TURRIALBA</t>
  </si>
  <si>
    <t>SANTA TERESITA</t>
  </si>
  <si>
    <t>U CASTRO CARAZO SEDE PUNTARENAS</t>
  </si>
  <si>
    <t>SARAPIQUI</t>
  </si>
  <si>
    <t>LA VIRGEN</t>
  </si>
  <si>
    <t>MERCADEO Y MEDIOS DIGITALES</t>
  </si>
  <si>
    <t>DIRIA</t>
  </si>
  <si>
    <t>ASISTENTE ADMINISTRA</t>
  </si>
  <si>
    <t>RITA</t>
  </si>
  <si>
    <t>9ABRAHAM.SANTOSC@GMAIL.COM</t>
  </si>
  <si>
    <t>UNIV. ANSELMO LL. Y LA F. SEDE C. NEILLY</t>
  </si>
  <si>
    <t>ABRAHAM  SANTOS CABALLERO</t>
  </si>
  <si>
    <t>CASTILLOCLEMENTINO8@GMAIL.COM</t>
  </si>
  <si>
    <t>CASTILLO SANTOS CLEMENTINO</t>
  </si>
  <si>
    <t>XINIA.MONTEZUMA2021@GMAIL.COM</t>
  </si>
  <si>
    <t>ZURDO MONTEZUMA XINIA MARJORE</t>
  </si>
  <si>
    <t>MARVIN.PANILLA@GMAIL.COM</t>
  </si>
  <si>
    <t>PANILLA SANCHEZ MARVIN</t>
  </si>
  <si>
    <t>YEISONGARCIABEJARANO170@GMAIL.COM</t>
  </si>
  <si>
    <t>GARCIA BEJARANO YEISON</t>
  </si>
  <si>
    <t>SANTOSROBIN999@GMAIL.COM</t>
  </si>
  <si>
    <t>SANTOS GONZALEZ ROBIN JEREMIAS</t>
  </si>
  <si>
    <t>INDEPENDIENTE</t>
  </si>
  <si>
    <t>LETICIARODRIGUEZ0004@GMAIL.COM</t>
  </si>
  <si>
    <t>VENADO RODRIGUEZ LETICIA</t>
  </si>
  <si>
    <t>ATENCIOYAMILETH776@GMAIL.COM</t>
  </si>
  <si>
    <t>ATENCIO PALACIOS YAMILETH</t>
  </si>
  <si>
    <t>MISAELPALACIOS156@GMAIL.COM</t>
  </si>
  <si>
    <t>ATENCIO PALACIOS JEISON MISAEL</t>
  </si>
  <si>
    <t>KENNETHBEJARANO49@GMAIL.COM</t>
  </si>
  <si>
    <t>KENNETH  GARCIA BEJARANO</t>
  </si>
  <si>
    <t>MARCIALJIMENES178@GMAIL.COM</t>
  </si>
  <si>
    <t>JIMENEZ MONTEZUMA MARCIAL</t>
  </si>
  <si>
    <t>MUNOZHILCIA98@GMAIL.COM</t>
  </si>
  <si>
    <t>MUÑOZ ROJAS HILCIA ABIGAIL</t>
  </si>
  <si>
    <t>DONALMONTEZUMA123@GMAIL.COM</t>
  </si>
  <si>
    <t>MONTEZUMA BEJARANO DONAL JAFETH</t>
  </si>
  <si>
    <t>EVILARODRIGUEZ.CONTRERAS2020@GMAIL.COM</t>
  </si>
  <si>
    <t>BEJARANO RODRIGUEZ LIZBETH</t>
  </si>
  <si>
    <t>NAYELIPEDROL758@GMAIL.COM</t>
  </si>
  <si>
    <t>ORIENTACION</t>
  </si>
  <si>
    <t>PEDROL ESPINOZA NAYELI DAYANA</t>
  </si>
  <si>
    <t>MARLYNELIDAGARCIAMONTEZUMA@GMAIL.COM</t>
  </si>
  <si>
    <t>GARCIA MONTEZUMA MARLYN ELIDA</t>
  </si>
  <si>
    <t>JEFFRYMONTE.1996@GMAIL.COM</t>
  </si>
  <si>
    <t>MONTEZUMA GARCIA YEFFRY</t>
  </si>
  <si>
    <t>propio</t>
  </si>
  <si>
    <t>RONALDOBEJARANO19@GMAIL.COM</t>
  </si>
  <si>
    <t>BEJARANO ATENCIO RONALDO</t>
  </si>
  <si>
    <t>ADRIANAMONTEZUMA24@GMAIL.COM</t>
  </si>
  <si>
    <t>MONTEZUMA BEJARANO ADRIANA</t>
  </si>
  <si>
    <t>FERNANDEZHNADIA02@GMAIL.COM</t>
  </si>
  <si>
    <t>FERNANDEZ HERNANDEZ NADIA NICOLE</t>
  </si>
  <si>
    <t>JUANCARLOSCORRALESBARQUERO@GMAIL.COM</t>
  </si>
  <si>
    <t>CORRALES BARQUERO JUAN CARLOS</t>
  </si>
  <si>
    <t>PUERTO VIEJO</t>
  </si>
  <si>
    <t>DANIELF1324.DP@GMAIL.COM</t>
  </si>
  <si>
    <t>CUTRIS</t>
  </si>
  <si>
    <t>PEREZ PEREZ CARLOS DANIEL</t>
  </si>
  <si>
    <t>PENSIÓN</t>
  </si>
  <si>
    <t>MVALERIN99@GMAIL.COM</t>
  </si>
  <si>
    <t>CS. EDUC. ESPECIAL</t>
  </si>
  <si>
    <t>MEGAN ESTEFANIA  VALERIN BERMUDEZ</t>
  </si>
  <si>
    <t>PENSION ALIMENTARIA</t>
  </si>
  <si>
    <t>EDUC FISICA Y DEPORTES</t>
  </si>
  <si>
    <t>UNIV.AUTONOMA DE C.A SEDE PACIFICO NORTE</t>
  </si>
  <si>
    <t>AUXILIAR DE VIGILANC</t>
  </si>
  <si>
    <t>ODIRBC35@GMAIL.COM</t>
  </si>
  <si>
    <t>HORQUETAS</t>
  </si>
  <si>
    <t>BOTRIS CAMACHO YENDAL ODIR</t>
  </si>
  <si>
    <t>XINJIMENEZMAYO2598@GMAIL.COM</t>
  </si>
  <si>
    <t>XINIA MARIBEL  MAYORGA JIMENEZ</t>
  </si>
  <si>
    <t>JIMAYORGAMONIT17@GMAIL.COM</t>
  </si>
  <si>
    <t>MONICA ALEJANDRA  MAYORGA JIMENEZ</t>
  </si>
  <si>
    <t>EJ42517@GMAIL.COM</t>
  </si>
  <si>
    <t>JIMENEZ MONTEZUMA ESTEBAN</t>
  </si>
  <si>
    <t>PEON OCACIONAL</t>
  </si>
  <si>
    <t>MOREIJOZ10@GMAIL.COM</t>
  </si>
  <si>
    <t>MOREIRA VIQUEZ JOSELYN NATALIA</t>
  </si>
  <si>
    <t>SABALITO</t>
  </si>
  <si>
    <t>JL.2003.06@GMAIL.COM</t>
  </si>
  <si>
    <t>JOSE LUIS  GUERRERO VARGAS</t>
  </si>
  <si>
    <t>ASISTENCIA VETERINARIA</t>
  </si>
  <si>
    <t>QUITIRRISI</t>
  </si>
  <si>
    <t>ARIGONZALEZFDEZ@GMAIL.COM</t>
  </si>
  <si>
    <t>GONZALEZ FERNANDEZ ARIAGNA MELISSA</t>
  </si>
  <si>
    <t>AGUIRRE</t>
  </si>
  <si>
    <t>QUEPOS</t>
  </si>
  <si>
    <t>CIEN.EDU.I Y II CICLOS</t>
  </si>
  <si>
    <t>RAFAELRAMIREZMORA879@GMAIL.COM</t>
  </si>
  <si>
    <t>RAMIREZ MORA RAFAEL DE JESUS</t>
  </si>
  <si>
    <t>CHAYANNEBLANDONSANCHEZ12@GMAIL.COM</t>
  </si>
  <si>
    <t>BLANDON SANCHEZ CHAYANNE</t>
  </si>
  <si>
    <t xml:space="preserve">                                      COMISION NACIONAL DE PRESTAMOS PARA EDUCACION</t>
  </si>
  <si>
    <t xml:space="preserve">                                      DEPARTAMENTO DE CREDITO</t>
  </si>
  <si>
    <t xml:space="preserve">                                      SECCIÓN DE GESTION Y ANALISIS </t>
  </si>
  <si>
    <t>Elaborado el:</t>
  </si>
  <si>
    <t>Corte de datos:</t>
  </si>
  <si>
    <t>CONTROL DE COLOCACIONES SEGÚN NIVELES DE ESTUDIO Y TIPOS DE SOLICITUD</t>
  </si>
  <si>
    <t>TIPOS DE SOLICITUD</t>
  </si>
  <si>
    <t>CANTIDAD DE SOLICITUDES DE PRESTAMO</t>
  </si>
  <si>
    <t>MONTO DE SOLICITUDES PRÉSTAMO</t>
  </si>
  <si>
    <t>Programación anual</t>
  </si>
  <si>
    <t>Realizado</t>
  </si>
  <si>
    <t>% ejecución</t>
  </si>
  <si>
    <t>Disponibles por colocar</t>
  </si>
  <si>
    <t>Disponible por colocar</t>
  </si>
  <si>
    <t>Pregrados en Costa Rica</t>
  </si>
  <si>
    <t xml:space="preserve">Nuevos </t>
  </si>
  <si>
    <t>Ampliaciones</t>
  </si>
  <si>
    <t>Sub total</t>
  </si>
  <si>
    <t>Posgrados en  Costa Rica</t>
  </si>
  <si>
    <t>Posgrados en el exterior</t>
  </si>
  <si>
    <t>Nuevos</t>
  </si>
  <si>
    <t>TOTAL</t>
  </si>
  <si>
    <t>COLOCACIÓN FONDO DE AVALES</t>
  </si>
  <si>
    <t xml:space="preserve">TIPO DE GARANTÍA </t>
  </si>
  <si>
    <t>FONDO DE AVALES</t>
  </si>
  <si>
    <t>RESUMEN PRESUPUESTO DE GARANTÍAS MENORES</t>
  </si>
  <si>
    <t>Nivel de estudio</t>
  </si>
  <si>
    <t>GARANTÍAS MENORES</t>
  </si>
  <si>
    <t>Área de Estudio</t>
  </si>
  <si>
    <t>Prestatarios</t>
  </si>
  <si>
    <t>Ejecutado</t>
  </si>
  <si>
    <t>%</t>
  </si>
  <si>
    <t>Absoluto</t>
  </si>
  <si>
    <t>Porcentaje</t>
  </si>
  <si>
    <t>Participación</t>
  </si>
  <si>
    <t>Liberales</t>
  </si>
  <si>
    <t>Científica-Tecnológica</t>
  </si>
  <si>
    <t>Total</t>
  </si>
  <si>
    <r>
      <rPr>
        <b/>
        <vertAlign val="superscript"/>
        <sz val="10"/>
        <color rgb="FFFF0000"/>
        <rFont val="Arial Narrow"/>
        <family val="2"/>
      </rPr>
      <t>1/</t>
    </r>
    <r>
      <rPr>
        <sz val="10"/>
        <color theme="1"/>
        <rFont val="Arial Narrow"/>
        <family val="2"/>
      </rPr>
      <t xml:space="preserve"> Esta información responde al Plan Anual de gestión de Crédito 2022.</t>
    </r>
  </si>
  <si>
    <r>
      <rPr>
        <b/>
        <vertAlign val="superscript"/>
        <sz val="10"/>
        <color rgb="FFFF0000"/>
        <rFont val="Arial Narrow"/>
        <family val="2"/>
      </rPr>
      <t>2/</t>
    </r>
    <r>
      <rPr>
        <b/>
        <sz val="10"/>
        <color rgb="FFFF0000"/>
        <rFont val="Arial Narrow"/>
        <family val="2"/>
      </rPr>
      <t xml:space="preserve"> </t>
    </r>
    <r>
      <rPr>
        <sz val="10"/>
        <color theme="1"/>
        <rFont val="Arial Narrow"/>
        <family val="2"/>
      </rPr>
      <t>Esta información responde a la Matriz de Propuesta Sectorial del PND del Plan Anual de Gestión de Crédito  2022.</t>
    </r>
    <r>
      <rPr>
        <b/>
        <sz val="10"/>
        <color theme="1"/>
        <rFont val="Arial Narrow"/>
        <family val="2"/>
      </rPr>
      <t xml:space="preserve">  </t>
    </r>
  </si>
  <si>
    <r>
      <rPr>
        <b/>
        <sz val="7"/>
        <color rgb="FFFF0000"/>
        <rFont val="Arial Narrow"/>
        <family val="2"/>
      </rPr>
      <t>3/</t>
    </r>
    <r>
      <rPr>
        <b/>
        <sz val="10"/>
        <color theme="1"/>
        <rFont val="Arial Narrow"/>
        <family val="2"/>
      </rPr>
      <t xml:space="preserve"> </t>
    </r>
    <r>
      <rPr>
        <sz val="10"/>
        <color theme="1"/>
        <rFont val="Arial Narrow"/>
        <family val="2"/>
      </rPr>
      <t xml:space="preserve">CONAPE establece como carreras pertenecientes a las Áreas Científico-Tecnológicas, las correspondientes a disciplinas y énfasis ubicadas en las siguientes áreas de estudios :  Ciencias Básicas, Recursos Naturales, Ingeniería, Ciencias de la Salud y Formación Técnica.
El total de incluye créditos nuevos y ampliaciones.
</t>
    </r>
  </si>
  <si>
    <t>COMPORTAMIENTO DE LA COLOCACIÓN COMPARATIVA</t>
  </si>
  <si>
    <t>CONAPE</t>
  </si>
  <si>
    <t>DEPARTAMENTO DE CREDITO</t>
  </si>
  <si>
    <t>SECCION DE GESTIÓN Y ANALISIS</t>
  </si>
  <si>
    <t>TIPO DE SOLICITUD NUEVAS</t>
  </si>
  <si>
    <t>TIPO DE SOLICITUD AMPLIACIONES</t>
  </si>
  <si>
    <t>CLASIFICACIÓN</t>
  </si>
  <si>
    <t>CANTIDAD</t>
  </si>
  <si>
    <t>PROMEDIO</t>
  </si>
  <si>
    <t>MONTO</t>
  </si>
  <si>
    <t>TOTAL ACUMULADO 2022</t>
  </si>
  <si>
    <t>PROVINCIA</t>
  </si>
  <si>
    <t>INGRESO FAMILIAR</t>
  </si>
  <si>
    <t>INFORMACION ANUAL ACUMULADA</t>
  </si>
  <si>
    <t>INFORMACION MENSUAL</t>
  </si>
  <si>
    <t xml:space="preserve">SOLICITUDES COLOCADAS </t>
  </si>
  <si>
    <t>NUMERO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</si>
  <si>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</si>
  <si>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</si>
  <si>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</si>
  <si>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</si>
  <si>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</si>
  <si>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</si>
  <si>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</si>
  <si>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</si>
  <si>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</si>
  <si>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</si>
  <si>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</si>
  <si>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</si>
  <si>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</si>
  <si>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</si>
  <si>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</si>
  <si>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</si>
  <si>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</si>
  <si>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</si>
  <si>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</si>
  <si>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</si>
  <si>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</si>
  <si>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</si>
  <si>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</si>
  <si>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</si>
  <si>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</si>
  <si>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</si>
  <si>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</si>
  <si>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</si>
  <si>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</si>
  <si>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</si>
  <si>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ANUAL</t>
  </si>
  <si>
    <t>EN MILLONES DE COLONES</t>
  </si>
  <si>
    <t>ene</t>
  </si>
  <si>
    <t>DISTRIBUCIÓN POR ÁREAS DE ESTUDIO</t>
  </si>
  <si>
    <t>VENTAS</t>
  </si>
  <si>
    <t>MARURENA17@GMAIL.COM</t>
  </si>
  <si>
    <t>UREÑA VEGA MAR INES</t>
  </si>
  <si>
    <t>KRISROCA@GMAIL.COM</t>
  </si>
  <si>
    <t>RODRIGUEZ CASCANTE CRISTIAN HERMOGENES</t>
  </si>
  <si>
    <t>CONSTRUCTOR</t>
  </si>
  <si>
    <t>MARELICL22@GMAIL.COM</t>
  </si>
  <si>
    <t>CESPEDES LOAIZA MARIA ELIZABETH</t>
  </si>
  <si>
    <t>LISBETHMM31@GMAIL.COM</t>
  </si>
  <si>
    <t>MONTEZUMA MONTEZUMA LISBETH</t>
  </si>
  <si>
    <t>LOPEZIRELIA2018@OUTLOOK.COM</t>
  </si>
  <si>
    <t>BELEN DE NOSARITA</t>
  </si>
  <si>
    <t>LOPEZ DIAZ IRELIA MARIA</t>
  </si>
  <si>
    <t>Olas Beach Bar &amp; Rooms</t>
  </si>
  <si>
    <t>YULIIVARGAS71@GMAIL.COM</t>
  </si>
  <si>
    <t>RIO BLANCO</t>
  </si>
  <si>
    <t>ARIAS VARGAS DELMIS YULEISY</t>
  </si>
  <si>
    <t>LEON XIII</t>
  </si>
  <si>
    <t>JOSEFELICIANOVILCHEZMORA@GMAIL.COM</t>
  </si>
  <si>
    <t>PALMAR</t>
  </si>
  <si>
    <t>VILCHEZ MORA JOSE FELICIANO</t>
  </si>
  <si>
    <t>CAJERO</t>
  </si>
  <si>
    <t>CS.EDUC. I Y II CICLO</t>
  </si>
  <si>
    <t>MANUELCARRANZAW@GMAIL.COM</t>
  </si>
  <si>
    <t>ZAPOTAL</t>
  </si>
  <si>
    <t>CARRANZA RAMIREZ MANUEL DE JESUS</t>
  </si>
  <si>
    <t>GRJIMENEZ9019@GMAIL.COM</t>
  </si>
  <si>
    <t>JIMENEZ FERNANDEZ GERALD ANDRES</t>
  </si>
  <si>
    <t>AGRICULTURA</t>
  </si>
  <si>
    <t>UNIV.POMPEU FABRA  ESPAÑA</t>
  </si>
  <si>
    <t>EM740576@GMAIL.COM</t>
  </si>
  <si>
    <t>SECRETARIADO PROFESIONAL</t>
  </si>
  <si>
    <t>U CASTRO CARAZO SEDE LIMON</t>
  </si>
  <si>
    <t>GARCIA MORALES EVELYN MARIANA</t>
  </si>
  <si>
    <t>ROSARIO</t>
  </si>
  <si>
    <t>ARCELOPEZ0730M@GMAIL.COM</t>
  </si>
  <si>
    <t>CESPEDES ARCE MARCO ANTONIO</t>
  </si>
  <si>
    <t>KYRARBLA@GMAIL.COM</t>
  </si>
  <si>
    <t>ADM SISTEMAS INFORM.SALUD</t>
  </si>
  <si>
    <t>BLANCO ELIZONDO KYRA</t>
  </si>
  <si>
    <t>NATANAELGUERRA383@GMAIL.COM</t>
  </si>
  <si>
    <t>GUERRA MONTEZUMA NATANAEL</t>
  </si>
  <si>
    <t>MIRIAM1990.MONTEZUMA@GMAIL.COM</t>
  </si>
  <si>
    <t>MONTEZUMA VENADO MIRIAM</t>
  </si>
  <si>
    <t>KVEGASANCHEZ33@GMAIL.COM</t>
  </si>
  <si>
    <t>VEGA SANCHEZ KARLA MARIA</t>
  </si>
  <si>
    <t>ELIAS.JIMENEZMONTEZUMA@GMAIL.COM</t>
  </si>
  <si>
    <t>ENS DEL INGLES</t>
  </si>
  <si>
    <t>JIMENEZ MONTEZUMA SANTOS ELIAS</t>
  </si>
  <si>
    <t>SERVICIO AL CLIENTE</t>
  </si>
  <si>
    <t>MARLONDAVID.CV@GMAIL.COM</t>
  </si>
  <si>
    <t>CUBILLO VILLEGAS MARLON DAVID</t>
  </si>
  <si>
    <t>PENAS BLANCAS</t>
  </si>
  <si>
    <t>COLIMA</t>
  </si>
  <si>
    <t>SAN JUAN DE DIOS</t>
  </si>
  <si>
    <t>SAN RAFAEL ARRIBA</t>
  </si>
  <si>
    <t>NICOLLEMARCHENA738@GMAIL.COM</t>
  </si>
  <si>
    <t>RADIOLOGIA E IMAGENES MEDICAS</t>
  </si>
  <si>
    <t>MARCHENA MARCHENA NICOLE</t>
  </si>
  <si>
    <t>MERYQUINTERO183@GMAIL.COM</t>
  </si>
  <si>
    <t>ROSMERY  QUINTERO GUADAMUZ</t>
  </si>
  <si>
    <t>AGUEROQ36@GMAIL.COM</t>
  </si>
  <si>
    <t>QUESADA AGUERO IVANNIA MARIA</t>
  </si>
  <si>
    <t>SERVICIOS DOMESTICOS</t>
  </si>
  <si>
    <t>FANNY77SOLIS@GMAIL.COM</t>
  </si>
  <si>
    <t>SOLIS CHAVES STEPHANIE</t>
  </si>
  <si>
    <t>MQUESADA023@GMAIL.COM</t>
  </si>
  <si>
    <t>MAUREEN CRISTINA  QUESADA AGUERO</t>
  </si>
  <si>
    <t>JOSETHCHAVARRIA1996@GMAIL.COM</t>
  </si>
  <si>
    <t>CHAVARRIA RAMIREZ JOSETH KATHERINE</t>
  </si>
  <si>
    <t>ADQUISICION DE EQUIPO, ADQUISICION DE EQUIPO</t>
  </si>
  <si>
    <t>AE, AE</t>
  </si>
  <si>
    <t>TIPO SOLICITUD</t>
  </si>
  <si>
    <t>SUBREGIÓN</t>
  </si>
  <si>
    <t>GÉNERO</t>
  </si>
  <si>
    <t>GARANTÍA</t>
  </si>
  <si>
    <t>ALEGRIA</t>
  </si>
  <si>
    <t>ALMENGORALMENGOR20@GMAIL.COM</t>
  </si>
  <si>
    <t>ALMENGOR ALMENGOR KATHIA LILLIANA</t>
  </si>
  <si>
    <t xml:space="preserve">ORIENTADOR EN EDUCACIÓN INDÍGENA </t>
  </si>
  <si>
    <t>UNIV.CS.ARTE DE COSTA RICA SEDE ALAJUELA</t>
  </si>
  <si>
    <t>JOSETEKUNCABALLERO03@GMAIL.COM</t>
  </si>
  <si>
    <t>RODRIGUEZ CABALLERO JOSE</t>
  </si>
  <si>
    <t>BRANDONWATSONBEJARANO@GMAIL.COM</t>
  </si>
  <si>
    <t>BEJARANO MONTEZUMA AMELIA</t>
  </si>
  <si>
    <t>MAUREENROMAN35@GMAIL.COM</t>
  </si>
  <si>
    <t>CEDEÑO ROMAN MONSERRATH DEL MILAGRO</t>
  </si>
  <si>
    <t>ELOIDYRR@GMAIL.COM</t>
  </si>
  <si>
    <t>RIOS RIOS ELOIDY MARIA</t>
  </si>
  <si>
    <t>SERVIDOR DOMÉSTICO - AMA DE CASA OCASIONAL</t>
  </si>
  <si>
    <t>TRACYGARCIAV1996@GMAIL.COM</t>
  </si>
  <si>
    <t>GARCIA VARGAS TRACY MARIA</t>
  </si>
  <si>
    <t>ALFAROMONTERORANDY@GMAIL.COM</t>
  </si>
  <si>
    <t>RIO CUARTO</t>
  </si>
  <si>
    <t>ALFARO MONTERO RANDY FERNANDO</t>
  </si>
  <si>
    <t>TRABAJADOR INDEPENDIENTE</t>
  </si>
  <si>
    <t>JIMENESFERNANDEZMARTAROSIRIS@GMAIL.COM</t>
  </si>
  <si>
    <t>ENSEÑANZA DE LAS ARTES PLASTI</t>
  </si>
  <si>
    <t>JIMENEZ FERNANDEZ MARTA ROSIRY</t>
  </si>
  <si>
    <t>YIRE150786@GMAIL.COM</t>
  </si>
  <si>
    <t>RIVAS DELGADO YIRE</t>
  </si>
  <si>
    <t>FAESUTP</t>
  </si>
  <si>
    <t>KIARAEMILIANAPONTEG@GMAIL.COM</t>
  </si>
  <si>
    <t>APONTE GONZALEZ KIARA EMILIANA</t>
  </si>
  <si>
    <t>FISIOTERAPIA</t>
  </si>
  <si>
    <t>YINAT4969@GMAIL.COM</t>
  </si>
  <si>
    <t>TORRES MORALES YINA VIRGITA</t>
  </si>
  <si>
    <t>EMILIOBEJARANOMONTEZUMA@GMAIL.COM</t>
  </si>
  <si>
    <t>BEJARANO MONTEZUMA EMILIO</t>
  </si>
  <si>
    <t>ANDRADEGEOVANNY51@GMAIL.COM</t>
  </si>
  <si>
    <t>ANDRADE ANDRADE GEOVANNY</t>
  </si>
  <si>
    <t>MARISOLSOLANOGAMBOA@GMAIL.COM</t>
  </si>
  <si>
    <t>SOLANO GAMBOA MARISOL</t>
  </si>
  <si>
    <t>AUDIOLOGIA</t>
  </si>
  <si>
    <t>UNIV.INT.SAN ISIDRO LABRADOR SEDE GRECIA</t>
  </si>
  <si>
    <t>ADM SISTEMAS INF SALUD</t>
  </si>
  <si>
    <t>INGLES CON ENF. TRADUCCION</t>
  </si>
  <si>
    <t>TATYVALLES43@GMAIL.COM</t>
  </si>
  <si>
    <t>VALLES VILLARREAL VIRGINIA TATIANA</t>
  </si>
  <si>
    <t>VENTA TIEMPOS ELECTRONICOS</t>
  </si>
  <si>
    <t>CS.EDUCACION I Y II CICLOS</t>
  </si>
  <si>
    <t>ABELARDODOBORY@GMAIL.COM</t>
  </si>
  <si>
    <t>COMO SEGUNDA LENGUA</t>
  </si>
  <si>
    <t>ESTRADA TORRES ABELARDO</t>
  </si>
  <si>
    <t>CS.EDUC.PREEESCOLAR</t>
  </si>
  <si>
    <t>PENSION</t>
  </si>
  <si>
    <t>TOBOSI</t>
  </si>
  <si>
    <t>DESARROLLO DE SOFTWARE</t>
  </si>
  <si>
    <t>YORLEVEGA587@GMAIL.COM</t>
  </si>
  <si>
    <t>VEGA CESPEDES YORLENI JEANETTE</t>
  </si>
  <si>
    <t>TABARCIA</t>
  </si>
  <si>
    <t>DIRECCION DE PROYECTOS</t>
  </si>
  <si>
    <t>REGENTE FARMACEUTICO</t>
  </si>
  <si>
    <t>AGRONOMIA</t>
  </si>
  <si>
    <t>PAOLA.ROJAS1998@OUTLOOK.COM</t>
  </si>
  <si>
    <t>ENS. DEL ESPAÑOL</t>
  </si>
  <si>
    <t>ROJAS AVILA ANGIE PAOLA</t>
  </si>
  <si>
    <t>PUERTO CORTES</t>
  </si>
  <si>
    <t>PR2926663@GMAIL.COM</t>
  </si>
  <si>
    <t>PAOLA  ROSALES VEGA</t>
  </si>
  <si>
    <t>VANESSAMENA421@GMAIL.COM</t>
  </si>
  <si>
    <t>REYCHEL VANESSA  MENA QUESADA</t>
  </si>
  <si>
    <t>CHEYLINMORA2401@GMAIL.COM</t>
  </si>
  <si>
    <t>MORA MARIN CHEYLIN JIMENA</t>
  </si>
  <si>
    <t>IQUESADA1994@GMAIL.COM</t>
  </si>
  <si>
    <t>QUESADA ABELLAN INGRID DEL CARMEN</t>
  </si>
  <si>
    <t>DEIATENB@GMAIL.COM</t>
  </si>
  <si>
    <t>ATENCIO BEJARANO DEIMER ORNICIO</t>
  </si>
  <si>
    <t>REHABILITACION DEPORTIVA</t>
  </si>
  <si>
    <t>LEOM07855@GMAIL.COM</t>
  </si>
  <si>
    <t>MORALES SANTO LEONARDO</t>
  </si>
  <si>
    <t>CELESUAREZL15@GMAIL.COM</t>
  </si>
  <si>
    <t>YOLILLAL</t>
  </si>
  <si>
    <t>SUAREZ LOPEZ CELENIA</t>
  </si>
  <si>
    <t>DEPENDIENTE</t>
  </si>
  <si>
    <t>INGENIERIA MECANICA</t>
  </si>
  <si>
    <t>BETZYP20@HOTMAIL.COM</t>
  </si>
  <si>
    <t>AGUILAR CARRILLO BETZI PRISCILA</t>
  </si>
  <si>
    <t>OPERARIA DE MANUFACTURA MEDICA.</t>
  </si>
  <si>
    <t>TEC INGENIERIA DEL SONIDO</t>
  </si>
  <si>
    <t>MAUALONSO0612@GMAIL.COM</t>
  </si>
  <si>
    <t>SANCHEZ CHAVES MAURICIO ALONSO</t>
  </si>
  <si>
    <t>ENS. DE LAS CIENCIAS NATURALES</t>
  </si>
  <si>
    <t>MORALESVIVIANA842@GMAIL.COM</t>
  </si>
  <si>
    <t>MORALES GABB MARYTZAIDA VIVIANA</t>
  </si>
  <si>
    <t>BRANDON39LIVE@GMAIL.COM</t>
  </si>
  <si>
    <t>JIMENEZ CASTILLO BRANDON WARNER</t>
  </si>
  <si>
    <t>ING DE SISTEMAS</t>
  </si>
  <si>
    <t>DISPONIBLE AL 30-5-2022 Hora 7:46 AM</t>
  </si>
  <si>
    <t>DELCIA SANCHEZ - 604790849</t>
  </si>
  <si>
    <t>JANIER AARON ACUÑA - 117390839</t>
  </si>
  <si>
    <t>JOSHUA CALEB CAMBRONERO BADILLA - 208540250</t>
  </si>
  <si>
    <t>702820947 MAUREN MORALES MORALES</t>
  </si>
  <si>
    <t>MARIA JOSE ROSALES - 112500811</t>
  </si>
  <si>
    <t>208290572 ALEXANDRA CORDERO GONZALEZ</t>
  </si>
  <si>
    <t>Mónica Rojas Perez</t>
  </si>
  <si>
    <t>117760598 SEGURA NAVARRO</t>
  </si>
  <si>
    <t>KRISTEL MELANNY MORA BEITA</t>
  </si>
  <si>
    <t>Monto contrato</t>
  </si>
  <si>
    <t xml:space="preserve"> 118580776 KRISTEL MELANNY MORA BEITA</t>
  </si>
  <si>
    <t>BIOTECNOLOGIA</t>
  </si>
  <si>
    <t>DISEÑO GRAFICO WEB SITE</t>
  </si>
  <si>
    <t>RANCHO REDONDO</t>
  </si>
  <si>
    <t>ECOLOG.Y DES.SOST</t>
  </si>
  <si>
    <t>MANTENIMIENTO DE AERONAVES</t>
  </si>
  <si>
    <t>INSTITUTO DE FORMACION AERONAUTICA</t>
  </si>
  <si>
    <t>VALLE DE LA ESTRELLA</t>
  </si>
  <si>
    <t>COBERTURA INFERIOR-CASO ESPECIAL, ADQUISICION DE EQUIPO</t>
  </si>
  <si>
    <t>CIE, AE</t>
  </si>
  <si>
    <t>IMAGENES MEDICAS</t>
  </si>
  <si>
    <t>ING PRODUCCION INDUSTRIAL</t>
  </si>
  <si>
    <t>LA CUESTA</t>
  </si>
  <si>
    <t>PSICOLOGIA CLINICA</t>
  </si>
  <si>
    <t>CATEDRAL</t>
  </si>
  <si>
    <t>CEN.FORMACIÓN EN TECNOLOGIAS INFORMACION</t>
  </si>
  <si>
    <t>DELICIAS</t>
  </si>
  <si>
    <t>ASISTENTE DE FARMACIA</t>
  </si>
  <si>
    <t>UNIV.CIE.Y EL ARTE SEDE  HEREDIA</t>
  </si>
  <si>
    <t>DOTA</t>
  </si>
  <si>
    <t>CUIDADOS PALIATIVOS</t>
  </si>
  <si>
    <t>AUXILIAR DE ENFERMER</t>
  </si>
  <si>
    <t>UNIV.INT.SAN IS.LABRADOR SEDE HEREDIA</t>
  </si>
  <si>
    <t>LICENCIA PILOTO COMERCIAL</t>
  </si>
  <si>
    <t>CPEA FLIGHT SCHOOL</t>
  </si>
  <si>
    <t>HABILIDAD IFR MULTIMOTOR</t>
  </si>
  <si>
    <t>UNIVERSIDAD NAVARRA</t>
  </si>
  <si>
    <t xml:space="preserve">ENFERMERA </t>
  </si>
  <si>
    <t>SANTA MARIA</t>
  </si>
  <si>
    <t>ASUNCION</t>
  </si>
  <si>
    <t>DERECHO PUBLICO</t>
  </si>
  <si>
    <t>BELLAS ARTES</t>
  </si>
  <si>
    <t>CARRIZAL</t>
  </si>
  <si>
    <t>GARITA</t>
  </si>
  <si>
    <t>EN I Y II CICLO</t>
  </si>
  <si>
    <t>ESCUELA SUPERIOR DE DISEÑO ELISAVA-ESPAÑ</t>
  </si>
  <si>
    <t>SUPERVISORA</t>
  </si>
  <si>
    <t>ADMON Y GERENCIA DE EMPRESAS</t>
  </si>
  <si>
    <t>ING. SEGURIDAD LABORAL Y AMBIE</t>
  </si>
  <si>
    <t>DISEÑO DEL ESPACIO INTERNO</t>
  </si>
  <si>
    <t>ADM. EMP. HOTELERAS Y TURIST</t>
  </si>
  <si>
    <t>UNIV.SAN JUAN DE LA CRUZ</t>
  </si>
  <si>
    <t>TECNICO SUPERIOR ANIMACION 2D</t>
  </si>
  <si>
    <t>NEGOCIOS INTERNACIONALES</t>
  </si>
  <si>
    <t>SAN LORENZO</t>
  </si>
  <si>
    <t>CONTRATO</t>
  </si>
  <si>
    <t>DESCOLOCADA</t>
  </si>
  <si>
    <t>SOPORTE TECNICO</t>
  </si>
  <si>
    <t>REINO UNIDO</t>
  </si>
  <si>
    <t>ASISTENTE VETERINARIO</t>
  </si>
  <si>
    <t>MBA PROFESIONAL ADM EMPRESAS</t>
  </si>
  <si>
    <t>ATENCION PRIMARIA ATAP</t>
  </si>
  <si>
    <t>TECNOSALUD</t>
  </si>
  <si>
    <t>HOLANDA</t>
  </si>
  <si>
    <t>UNIV TEC NAC UTN  SEDE CENTRAL, CEFOF</t>
  </si>
  <si>
    <t>TESORERA</t>
  </si>
  <si>
    <t>UNIV.FLORENCIO DEL CASTILLO SEDE HEREDIA</t>
  </si>
  <si>
    <t>PURABA</t>
  </si>
  <si>
    <t>CHIRES</t>
  </si>
  <si>
    <t>ING ELECTROMECANICA PRESENCIAL</t>
  </si>
  <si>
    <t>ING SISTEMAS DE COMPUT PRESENC</t>
  </si>
  <si>
    <t>ING SISTEMAS COMPUT PRESENCIAL</t>
  </si>
  <si>
    <t>INGENIERIA ELECTRICA PRESENCIA</t>
  </si>
  <si>
    <t>ASISTENTE ADMINISTRATIVO</t>
  </si>
  <si>
    <t>es_privado_publico</t>
  </si>
  <si>
    <t>GOMEZ JIMENEZ JOSE DANIEL</t>
  </si>
  <si>
    <t>DANIG0297@GMAIL.COM</t>
  </si>
  <si>
    <t>PRIVADO</t>
  </si>
  <si>
    <t>ROBERTOULLOAUB@ICLOUD.COM</t>
  </si>
  <si>
    <t>DEPARTAMENTO DE INVE</t>
  </si>
  <si>
    <t>CAMPOS FUENTES JOSE PABLO</t>
  </si>
  <si>
    <t>POLOLO8013@GMAIL.COM</t>
  </si>
  <si>
    <t>PUBLICO</t>
  </si>
  <si>
    <t>CAMBRONERO ROSALES MARIA AURELIA</t>
  </si>
  <si>
    <t>AURE_CAMBRONERO@HOTMAIL.COM</t>
  </si>
  <si>
    <t>VARGAS RODRIGUEZ MONSSERRAT</t>
  </si>
  <si>
    <t>MONTSVR3101@GMAIL.COM</t>
  </si>
  <si>
    <t>VARGAS SOLIS SANTIAGO DE JESUS</t>
  </si>
  <si>
    <t>SANTIJVS98@GMAIL.COM</t>
  </si>
  <si>
    <t>MASIS VALVERDE KARLA VANESSA</t>
  </si>
  <si>
    <t>KARLAMASIS5@GMAIL.COM</t>
  </si>
  <si>
    <t>NAVARRO AGUILAR ASHLY MARIA</t>
  </si>
  <si>
    <t>ASHLYMA21@GMAIL.COM</t>
  </si>
  <si>
    <t>NAVARRO BARQUERO KARLA VANESSA</t>
  </si>
  <si>
    <t>KARLANB_24@HOTMAIL.COM</t>
  </si>
  <si>
    <t>ASISTENTE ADMINSITRA</t>
  </si>
  <si>
    <t>SANCHEZ MORALES MONSERRAT DE LOS ANGELES</t>
  </si>
  <si>
    <t>MONSE.SAN.09@HOTMAIL.COM</t>
  </si>
  <si>
    <t>MORA GARCIA VALERIA VANESSA</t>
  </si>
  <si>
    <t>VANE.9513@HOTMAIL.COM</t>
  </si>
  <si>
    <t>ARAYA MONGE MARIA FERNANDA</t>
  </si>
  <si>
    <t>FERARAYAMONGE@GMAIL.COM</t>
  </si>
  <si>
    <t>FALLAS VARGAS RACHEL VALERIA</t>
  </si>
  <si>
    <t>RACHELITAFALLAS@HOTMAIL.COM</t>
  </si>
  <si>
    <t>MAYRA ALEJANDRA  NAVARRO ROMERO</t>
  </si>
  <si>
    <t>mayranavarro22@gmail.com</t>
  </si>
  <si>
    <t>FERNANDEZ RODRIGUEZ ANA CRISTINA</t>
  </si>
  <si>
    <t>CRISTINAFERNANDEZR479@GMAIL.COM</t>
  </si>
  <si>
    <t>CASTRO CHAVARRIA EMILY MARIA</t>
  </si>
  <si>
    <t>EMILYCCH06@HOTMAIL.COM</t>
  </si>
  <si>
    <t>MORERA GONZALEZ ERICKA MARIA</t>
  </si>
  <si>
    <t>ALEERI0511@HOTMAIL.COM</t>
  </si>
  <si>
    <t>EJECUTIVO DE APOYO 3</t>
  </si>
  <si>
    <t>MONESTEL VILLALTA DAVID</t>
  </si>
  <si>
    <t xml:space="preserve">DMONESTELL17@HOTMAIL.COM </t>
  </si>
  <si>
    <t>PRODUCCIÓN 2</t>
  </si>
  <si>
    <t>ROJAS ALVAREZ LORNA PRISCILA</t>
  </si>
  <si>
    <t>LORNARA2902@GMAIL.COM</t>
  </si>
  <si>
    <t>ARCE RODRIGUEZ JOSUE DAVID</t>
  </si>
  <si>
    <t>JAITZO24@GMAIL.COM</t>
  </si>
  <si>
    <t>BARRIENTOS RODRIGUEZ EMILY</t>
  </si>
  <si>
    <t>EMILYBARRIENTOSRODRIGUEZ727@GMAIL.COM</t>
  </si>
  <si>
    <t>CHACON PORRAS DANIELA</t>
  </si>
  <si>
    <t>DC12PORRAS@GMAIL.COM</t>
  </si>
  <si>
    <t>BALTODANO MEMBREÑO LAURA VANESSA</t>
  </si>
  <si>
    <t>ARKIBALTO@GMAIL.COM</t>
  </si>
  <si>
    <t>ORDER ENTRY ANALYST</t>
  </si>
  <si>
    <t>LEZCANO ARRIETA JHONNY JAVIER</t>
  </si>
  <si>
    <t>JHONNYLEZCANOARRIETA@GMAIL.COM</t>
  </si>
  <si>
    <t>BRYAN CORDERO TANISHA</t>
  </si>
  <si>
    <t>TABRYCO@HOTMAIL.COM</t>
  </si>
  <si>
    <t>ORTEGA HUDSON LEEHAN DENISSE</t>
  </si>
  <si>
    <t>ORTEGALEEHAN3@GMAIL.COM</t>
  </si>
  <si>
    <t>NUÑEZ SEGURA NIXON VICENTE</t>
  </si>
  <si>
    <t>NIXON1109@GMAIL.COM</t>
  </si>
  <si>
    <t>PICADO AGUIRRE SURY YARETH</t>
  </si>
  <si>
    <t>SUYARETHP@GMAIL.COM</t>
  </si>
  <si>
    <t>LOPEZ GONZALEZ MAXWELL EDUARDO</t>
  </si>
  <si>
    <t>LOPEZMAXWELL2003@GMAIL.COM</t>
  </si>
  <si>
    <t>SOTELO MATAMOROS SIDNEY JAVIER</t>
  </si>
  <si>
    <t>SRSOTELA@HOTMAIL.COM</t>
  </si>
  <si>
    <t>CRUZ ARIAS SAMANTHA</t>
  </si>
  <si>
    <t>SAMMYCRUZARIAS@YAHOO.COM</t>
  </si>
  <si>
    <t>RIOS BEJARANO REBECA</t>
  </si>
  <si>
    <t>RIOSBEJARANO116@GMAIL.COM</t>
  </si>
  <si>
    <t>PIEDRA MONGE HILARY MICHEL</t>
  </si>
  <si>
    <t>HILLARYMONGE123@GMAIL.COM</t>
  </si>
  <si>
    <t>DIANA CAROLINA  ELIZONDO PEREZ</t>
  </si>
  <si>
    <t>DIANAELIZONDO16@GMAIL.COM</t>
  </si>
  <si>
    <t>ZUÑIGA GUADAMUZ ANDREA PRISCYLA</t>
  </si>
  <si>
    <t>ANDREAZG048@HOTMAIL.COM</t>
  </si>
  <si>
    <t>RAMIREZ BARRIOS ANA KAREN</t>
  </si>
  <si>
    <t>ANA_RB01@HOTMAIL.COM</t>
  </si>
  <si>
    <t>NARVAEZ LOPEZ FREISHEL MELISSA</t>
  </si>
  <si>
    <t>FNARVAEZ.10.01@GMAIL.COM</t>
  </si>
  <si>
    <t>ESPINOZA PIMENTEL ELIZABETH</t>
  </si>
  <si>
    <t>EESPINOZAPIMENTEL@GMAIL.COM</t>
  </si>
  <si>
    <t>VALERIN PAEZ JHOEL</t>
  </si>
  <si>
    <t>JHOELVALERINPAEZ@GMAIL.COM</t>
  </si>
  <si>
    <t>REPRESEDNTANTE SOPORTE TECNICO</t>
  </si>
  <si>
    <t>MORA JIMENEZ JUAN PABLO</t>
  </si>
  <si>
    <t>PABLOMORA1@HOTMAIL.COM</t>
  </si>
  <si>
    <t>CUSTODIO DE DETENIDO</t>
  </si>
  <si>
    <t>MADRIGAL PADILLA JEANELLA MARIA</t>
  </si>
  <si>
    <t>JEANELLA711@GMAIL.COM</t>
  </si>
  <si>
    <t>ROJAS CAMACHO JOSE PABLO</t>
  </si>
  <si>
    <t>PSICOLOGIA IND.Y ORGANIZAC.</t>
  </si>
  <si>
    <t>JOCPRC@GMAIL.COM</t>
  </si>
  <si>
    <t>CUENTAS POR COBRAR</t>
  </si>
  <si>
    <t>RODRIGUEZ SANCHEZ TRACY VALERIA</t>
  </si>
  <si>
    <t>TRACYVARS08@GMAIL.COM</t>
  </si>
  <si>
    <t>GESTOR DE SERVICIO AL CLIENTE</t>
  </si>
  <si>
    <t>DIAZ GARITA FABIOLA</t>
  </si>
  <si>
    <t>FABIDG142517@GMAIL.COM</t>
  </si>
  <si>
    <t>SABORIO PRENDAS MELANIE DE LOS ANGELES</t>
  </si>
  <si>
    <t>MELSABORIOP@GMAIL.COM</t>
  </si>
  <si>
    <t>VARGAS MORALES JEAN CARLOS</t>
  </si>
  <si>
    <t>ENSEÑANZA DE LA MATEMATICAS</t>
  </si>
  <si>
    <t>JCVARGAS573@GMAIL.COM</t>
  </si>
  <si>
    <t>CALVO CONTRERAS YARELY STEFANY</t>
  </si>
  <si>
    <t>STEFANYCALVOCONTRERAS@GMAIL.COM</t>
  </si>
  <si>
    <t>FERNANDEZ ZAMORA LUIS FERNANDO</t>
  </si>
  <si>
    <t>LUISGET291@GMAIL.COM</t>
  </si>
  <si>
    <t>ABARCA SOTO NICOLE TATIANA</t>
  </si>
  <si>
    <t>NICOLE13AS@GMAIL.COM</t>
  </si>
  <si>
    <t>ESPINOZA CHAVARRIA DILAN JOEL</t>
  </si>
  <si>
    <t>ESPINOZACHAVARRIADYLAN355@GMAIL.COM</t>
  </si>
  <si>
    <t>ULLOA RIVERA JEFFERSON DE LOS ANGELES</t>
  </si>
  <si>
    <t>JEFFERSON8491@GMAIL.COM</t>
  </si>
  <si>
    <t>TÉCNICO EN MANTENIMI</t>
  </si>
  <si>
    <t>ALVARADO ZAMORA JOSE PABLO</t>
  </si>
  <si>
    <t>PABLOZAMORA16@HOTMAIL.ES</t>
  </si>
  <si>
    <t>BEJARANO DEGRACIA WALTRUDES</t>
  </si>
  <si>
    <t>DEGRACIAWALTRU@GMAIL.COM</t>
  </si>
  <si>
    <t>DOCENTE PRIMARIA</t>
  </si>
  <si>
    <t>SANCHEZ BEJARANO YESIBEL</t>
  </si>
  <si>
    <t>LYESIBEJARANO2@GMAIL.COM</t>
  </si>
  <si>
    <t>ROJAS MOYA KEVIN STEF</t>
  </si>
  <si>
    <t>KEVINROJASM03@GMAIL.COM</t>
  </si>
  <si>
    <t>SANCHEZ ARCE JOSELYN MARIA</t>
  </si>
  <si>
    <t>YOSARCE20@GMAIL.COM</t>
  </si>
  <si>
    <t>PRENDAS MORERA JOSE ROBERTO</t>
  </si>
  <si>
    <t>RPRENDAS14@GMAIL.COM</t>
  </si>
  <si>
    <t>BLANCO OCONITRILLO ALEXA MARIA</t>
  </si>
  <si>
    <t>ALEXABLANOCO@GMAIL.COM</t>
  </si>
  <si>
    <t>ADVISOR 1, CUSTOMER SERVICE</t>
  </si>
  <si>
    <t>SUAREZ ZUÑIGA ASDRUBAL JUNIOR</t>
  </si>
  <si>
    <t>ASDRUBALJUNIOR1998@GMAIL.COM</t>
  </si>
  <si>
    <t>CAMACHO ORTIZ HILLARY YEILYN</t>
  </si>
  <si>
    <t>HILLA10CAMACHO@GMAIL.COM</t>
  </si>
  <si>
    <t>CERDAS PEREZ DIDIER YEIKOL</t>
  </si>
  <si>
    <t>DIDIERCERDASPEREZ8@GMAIL.COM</t>
  </si>
  <si>
    <t>PEREZ ROJAS JOSE DANIEL</t>
  </si>
  <si>
    <t>JP414929@GMAIL.COM</t>
  </si>
  <si>
    <t>VILLALOBOS MORALES DESIREE</t>
  </si>
  <si>
    <t>VMDESIREE@GMAIL.COM</t>
  </si>
  <si>
    <t>PITA MORALES GILBER FRANCISCO</t>
  </si>
  <si>
    <t>GILBERFRANSISCOPITAMORALES@GMAIL.COM</t>
  </si>
  <si>
    <t>MATEMATICA</t>
  </si>
  <si>
    <t>BARQUERO ESPINOZA YARENIS MELISSA</t>
  </si>
  <si>
    <t>YAREBARQUERO@GMAIL.COM</t>
  </si>
  <si>
    <t xml:space="preserve">AUX PROTECCION DE ACTIVOS </t>
  </si>
  <si>
    <t>GOMEZ MORA JOSEPH STEVEN</t>
  </si>
  <si>
    <t>JSTEVENGM@GMAIL.COM</t>
  </si>
  <si>
    <t>TECNICO ELECTRICO</t>
  </si>
  <si>
    <t>SANCHEZ PIEDRA JOSE ANDRES</t>
  </si>
  <si>
    <t>JSAPIEDRA220@GMAIL.COM</t>
  </si>
  <si>
    <t>VARGAS MORA AMBERLY FABIOLA</t>
  </si>
  <si>
    <t>AMBER.VARGAS.MORA@GMAIL.COM</t>
  </si>
  <si>
    <t>ASISTENTE EN PRECIOS DE TRANSFERENCIA (IMPUESTOS)</t>
  </si>
  <si>
    <t>QUESADA OBANDO JACKELINE</t>
  </si>
  <si>
    <t>JACKELINEQUESADA13@GMAIL.COM</t>
  </si>
  <si>
    <t>ROJAS MANCIA JEIMY VIVIANA</t>
  </si>
  <si>
    <t>JEIMYROJASM.JR@GMAIL.COM</t>
  </si>
  <si>
    <t>SOFIA NOELIA  PIÑA ZUMBADO</t>
  </si>
  <si>
    <t>SOFIAPZ2001@GMAIL.COM</t>
  </si>
  <si>
    <t>ROJAS CASTRO JULIANNA</t>
  </si>
  <si>
    <t>JULIROJASCASTRO308@GMAIL.COM</t>
  </si>
  <si>
    <t>SOLANO ARAYA FABIAN ALONSO</t>
  </si>
  <si>
    <t>FSOLANO133@GMAIL.COM</t>
  </si>
  <si>
    <t>BADILLA CHINCHILLA DANIELA MARIA</t>
  </si>
  <si>
    <t>MBADILLA2406@GMAIL.COM</t>
  </si>
  <si>
    <t>CHRISTOPHER SEBASTIAN  AMADOR PICADO</t>
  </si>
  <si>
    <t>SEBASAMADOR23@GMAIL.COM</t>
  </si>
  <si>
    <t>PALACIO ATENCIO HILARY TATIANA</t>
  </si>
  <si>
    <t>TATIANAATENCIO24@GMAIL.COM</t>
  </si>
  <si>
    <t>HERNANDEZ VASQUEZ AMANDA</t>
  </si>
  <si>
    <t>AMANDA.HERNANDEZ.VASQUEZ@GMAIL.COM</t>
  </si>
  <si>
    <t>ALVARADO BRIZUELA ESTEBAN FABIAN</t>
  </si>
  <si>
    <t>ESTEBAN.ABCR@GMAIL.COM</t>
  </si>
  <si>
    <t>COORDINADOR EHS</t>
  </si>
  <si>
    <t>CASTRO SUAREZ KATHERINE ELENA</t>
  </si>
  <si>
    <t>KATHERINECASTROSUAREZ00@GMAIL.COM</t>
  </si>
  <si>
    <t>VENEGAS ZUMBADO IGNACIO</t>
  </si>
  <si>
    <t>IGNACIO.VENEGAS1503@GMAIL.COM</t>
  </si>
  <si>
    <t>RODRIGUEZ SANCHEZ JEFFERSON</t>
  </si>
  <si>
    <t>JEFF070703@GMAIL.COM</t>
  </si>
  <si>
    <t>EDWIN  ORTIZ FIGUEROA</t>
  </si>
  <si>
    <t>FIGUEROA.EDWIN6@GMAIL.COM</t>
  </si>
  <si>
    <t xml:space="preserve">  PROPIO</t>
  </si>
  <si>
    <t>KAREN TATIANA  ELIZONDO VARGAS</t>
  </si>
  <si>
    <t>TELIZONDOVARGAS@GMAIL.COM</t>
  </si>
  <si>
    <t>CALDERON GUADAMUZ MAURO</t>
  </si>
  <si>
    <t>MAURO.CALDERON.GUADAMUZ@GMAIL.COM</t>
  </si>
  <si>
    <t>MORA CALDERON NELSY YULIANA</t>
  </si>
  <si>
    <t>MORAYULIANA415@GMAIL.COM</t>
  </si>
  <si>
    <t>MORA NUÑEZ MARIA ALEJANDRA</t>
  </si>
  <si>
    <t>ALEMORA2423@GMAIL.COM</t>
  </si>
  <si>
    <t>RAABE QUIROS KARLA VANESSA</t>
  </si>
  <si>
    <t>KARLA97.VANE@GMAIL.COM</t>
  </si>
  <si>
    <t>PEREIRA RAMIREZ KEVIN</t>
  </si>
  <si>
    <t>RAMIREZKEVIN6165@GMAIL.COM</t>
  </si>
  <si>
    <t>VARGAS JUAREZ BERNAL ALBERTO</t>
  </si>
  <si>
    <t>BERNALVARGAS87@GMAIL.COM</t>
  </si>
  <si>
    <t>CRUZ AGUERO GENESIS VIRGINIA</t>
  </si>
  <si>
    <t>GENESISCRUZ2299@GMAIL.COM</t>
  </si>
  <si>
    <t xml:space="preserve">INGENIERA CALIDAD </t>
  </si>
  <si>
    <t>FERNANDEZ RIVERA FABIAN EDUARDO</t>
  </si>
  <si>
    <t>fafer1402@gmail.com</t>
  </si>
  <si>
    <t>ejecutivo de ventas</t>
  </si>
  <si>
    <t>ARAYA MARTINEZ DANIELA</t>
  </si>
  <si>
    <t>ARAYAMARTINEZD29@GMAIL.COM</t>
  </si>
  <si>
    <t>RUIZ RUEDA ALVARO</t>
  </si>
  <si>
    <t>MIGANI2255@GMAIL.COM</t>
  </si>
  <si>
    <t>VARELA MADRIZ FIORELLA MARIA</t>
  </si>
  <si>
    <t>FIOVARELAMADRIZ@GMAIL.COM</t>
  </si>
  <si>
    <t>MATAMOROS VOSMAN MARIA PAULA</t>
  </si>
  <si>
    <t>PAULAMVOSMAN@OUTLOOK.COM</t>
  </si>
  <si>
    <t>MORERA NOFFAL GRACIELA</t>
  </si>
  <si>
    <t>GRACIELAMORERA7@GMAIL.COM</t>
  </si>
  <si>
    <t>CUBERO MORA YERLANY KATERINE</t>
  </si>
  <si>
    <t>KATERINECUBEROMORA@GMAIL.COM</t>
  </si>
  <si>
    <t>ELIZONDO BURR TASHANNY MILENA</t>
  </si>
  <si>
    <t>TASHANNYMILENA@GMAIL.COM</t>
  </si>
  <si>
    <t>BARBOZA JIMENEZ STEFANIA</t>
  </si>
  <si>
    <t>STEFANIABJ23@HOTMAIL.COM</t>
  </si>
  <si>
    <t>ARAGON RAMIREZ GERARDO ALBERTO</t>
  </si>
  <si>
    <t>GERARDOARAGON2712@GMAIL.COM</t>
  </si>
  <si>
    <t>GUERRERO ABARCA MARIELA</t>
  </si>
  <si>
    <t>MARIGUE533@GMAIL.COM</t>
  </si>
  <si>
    <t>HERNANDEZ NAVARRO NICOLLE ANDREA</t>
  </si>
  <si>
    <t>JNAVARRO570@GMAIL.COM</t>
  </si>
  <si>
    <t>RODRIGUEZ NAJERA ERICK GEOVANNY</t>
  </si>
  <si>
    <t>ERICKRODRIGUEZNAJERA75@GMAIL.COM</t>
  </si>
  <si>
    <t>GUADALUPE DEL CARMEN  ALVARADO MORA</t>
  </si>
  <si>
    <t>GUADALVARADO3171@GMAIL.COM</t>
  </si>
  <si>
    <t>RUIZ SEQUEIRA MARIA DAHYANNA</t>
  </si>
  <si>
    <t>DAHYANNARUIZSEQUEIRA0206@GMAIL.COM</t>
  </si>
  <si>
    <t>DELGADO ARTAVIA MARIA DEL MAR</t>
  </si>
  <si>
    <t>MARIADELMAR.DELGADO.A@GMAIL.COM</t>
  </si>
  <si>
    <t>MILLON BRENES JOSE RODOLFO</t>
  </si>
  <si>
    <t>JR.9306@HOTMAIL.COM</t>
  </si>
  <si>
    <t>CASTRO ALVARADO TOMMY ADRIAN</t>
  </si>
  <si>
    <t>TOCASTRO14@GMAIL.COM</t>
  </si>
  <si>
    <t>ARROYO VASQUEZ LUIS GUSTAVO</t>
  </si>
  <si>
    <t>LUISARROYOVASQ3@GMAIL.COM</t>
  </si>
  <si>
    <t>SOLIS ESCALANTE SKARLETT NICOLE</t>
  </si>
  <si>
    <t>SKARLETTNICOLE@GMAIL.COM</t>
  </si>
  <si>
    <t>ALEMAN LAGUNA CINTYA YARIELA</t>
  </si>
  <si>
    <t>YARIA0510@GMAIL.COM</t>
  </si>
  <si>
    <t>VALERIN LEDEZMA FELIX RAFAEL</t>
  </si>
  <si>
    <t>FELIX.VALERIN08@GMAIL.COM</t>
  </si>
  <si>
    <t>SERVICIOS PROFESIONALES TEATRO NACIONAL</t>
  </si>
  <si>
    <t>CARRILLO SALAZAR JUAN ANDRES</t>
  </si>
  <si>
    <t>ACARRILLO100@GMAIL.COM</t>
  </si>
  <si>
    <t>COLLADO AGUERO MARIA JOSE</t>
  </si>
  <si>
    <t>MARIA8JOSE@GMAIL.COM</t>
  </si>
  <si>
    <t>VARGAS MONTERO ABIGAIL</t>
  </si>
  <si>
    <t>ABIGAILV260@GMAIL.COM</t>
  </si>
  <si>
    <t>LEON VARGAS SOFIA MARIA</t>
  </si>
  <si>
    <t>SLEOM04@GMAIL.COM</t>
  </si>
  <si>
    <t>ALFARO GUIDO MELISSA</t>
  </si>
  <si>
    <t>MELIALG95@GMAIL.COM</t>
  </si>
  <si>
    <t>RODRIGUEZ HERNANDEZ MERIAN</t>
  </si>
  <si>
    <t>MERRIHDZ@GMAIL.COM</t>
  </si>
  <si>
    <t>RODRIGUEZ CORDERO JOSE KARLO</t>
  </si>
  <si>
    <t>MBA PROF ATENCIOS FARCEUTICA</t>
  </si>
  <si>
    <t>bacayalo21@hotmail.com</t>
  </si>
  <si>
    <t>VEGA PEREZ REYCHELL DE LOS ANGELES</t>
  </si>
  <si>
    <t>REYCHELLPEREZ@HOTMAIL.COM</t>
  </si>
  <si>
    <t>PENSION POR MUERTE</t>
  </si>
  <si>
    <t>ZARATE LOPEZ JENNIFER CATALINA</t>
  </si>
  <si>
    <t>JENNICZL682@GMAIL.COM</t>
  </si>
  <si>
    <t>ROSALES RUIZ OSCAR STWART</t>
  </si>
  <si>
    <t>OSCARROSALES899@GMAIL.COM</t>
  </si>
  <si>
    <t>CORBETT DOUGLAS AASHELL XENEAK</t>
  </si>
  <si>
    <t>AASHELL17@GMAIL.COM</t>
  </si>
  <si>
    <t>PORRAS VARELA MINOR JOSUE</t>
  </si>
  <si>
    <t>INFO.BOLSOMANIA@GMAIL.COM</t>
  </si>
  <si>
    <t>UMAÑA VILLALOBOS KARINA MARIA</t>
  </si>
  <si>
    <t>KARINAUV98@GMAIL.COM</t>
  </si>
  <si>
    <t>UMAÑA VILLALOBOS RAQUEL MARIA</t>
  </si>
  <si>
    <t>RAQUELUV2@GMAIL.COM</t>
  </si>
  <si>
    <t>VARELA PEREZ MICHELLE DAYANA</t>
  </si>
  <si>
    <t>UNIVERSIDAD ESTATAL DISTANCIA PURISCAL</t>
  </si>
  <si>
    <t>DAYANA09VARELA@GMAIL.COM</t>
  </si>
  <si>
    <t>SOTO LEON ILEANA PATRICIA</t>
  </si>
  <si>
    <t>ILEANASL30@GMAIL.COM</t>
  </si>
  <si>
    <t>PAEZ VARGAS JUAN ESTEBAN</t>
  </si>
  <si>
    <t>JEPAEZV@GMAIL.COM</t>
  </si>
  <si>
    <t>AGUILAR RODRIGUEZ NOELIA</t>
  </si>
  <si>
    <t>A.NOE18RO@GMAIL.COM</t>
  </si>
  <si>
    <t>BERROCAL MONGE RONNY</t>
  </si>
  <si>
    <t>RONNYBERROCAL009@GMAIL.COM</t>
  </si>
  <si>
    <t>CS.ED.I Y II CICLO ENF INGLES</t>
  </si>
  <si>
    <t>RUIZ NUÑEZ MONSERRAT</t>
  </si>
  <si>
    <t>MONSE069@OUTLOOK.COM</t>
  </si>
  <si>
    <t>AMAYA SERRANO LOANNA MARIA</t>
  </si>
  <si>
    <t>AMAYA.LOANNA7@GMAIL.COM</t>
  </si>
  <si>
    <t>PEREZ ESTEVEZ MARIA VALENTINA</t>
  </si>
  <si>
    <t>DISEÑO ESP INT ESP DE TRABAJO</t>
  </si>
  <si>
    <t>VALEN.PEREZ94@GMAIL.COM</t>
  </si>
  <si>
    <t xml:space="preserve">ARQUITECTO </t>
  </si>
  <si>
    <t>MADIAM KARINA  RUIZ CHAMORRO</t>
  </si>
  <si>
    <t>MADIAM.MR@GMAIL.COM</t>
  </si>
  <si>
    <t>OFICIAL ADMINISTRATI</t>
  </si>
  <si>
    <t>BARQUERO SOLORZANO NANCY GULIANA</t>
  </si>
  <si>
    <t>NANCYBS_JC4@HOTMAIL.COM</t>
  </si>
  <si>
    <t>MARIN NUÑEZ GIULIANA NAZARETH</t>
  </si>
  <si>
    <t>GIULYMN1104@GMAIL.COM</t>
  </si>
  <si>
    <t>MUÑOZ AGUILAR ALONSO JOSE</t>
  </si>
  <si>
    <t>ALONSOJOSE0520@GMAIL.COM</t>
  </si>
  <si>
    <t>LI GRANT ALLISON</t>
  </si>
  <si>
    <t>ALLISONLI2506@GMAIL.COM</t>
  </si>
  <si>
    <t>MAJANO ALFARO MARIANA</t>
  </si>
  <si>
    <t>MARIMAJANO170@GMAIL.COM</t>
  </si>
  <si>
    <t>MORA PRENDAS JENNY JAZMIN</t>
  </si>
  <si>
    <t>JENNYMM7274@GMAIL.COM</t>
  </si>
  <si>
    <t>MORA HERNANDEZ KEREN SOFIA</t>
  </si>
  <si>
    <t>KESOF120@GMAIL.COM</t>
  </si>
  <si>
    <t>TORRES DAVILA EDUARDO ANDRES</t>
  </si>
  <si>
    <t>EDUTORREDA18@GMAIL.COM</t>
  </si>
  <si>
    <t>LIZANO CHAVES SCARLETH DE JESUS</t>
  </si>
  <si>
    <t>kale1001.klc@gmail.com</t>
  </si>
  <si>
    <t>CALL CENTER AGENT</t>
  </si>
  <si>
    <t>MELANY  BERROCAL BARRANTES</t>
  </si>
  <si>
    <t>MBARRANTES_98@HOTMAIL.COM</t>
  </si>
  <si>
    <t>MONTERO GONZALEZ PRISCILLA DE LOS ANGELE</t>
  </si>
  <si>
    <t>PRISCILLA.MONTERO0385@UHISPANO.AC.CR</t>
  </si>
  <si>
    <t>ARNAEZ ROJAS NICOLE</t>
  </si>
  <si>
    <t>NICOARNAEZR@GMAIL.COM</t>
  </si>
  <si>
    <t>MARTINEZ LOBO FIORELLA</t>
  </si>
  <si>
    <t>ADMINISTRACION DE RECURSOS HUM</t>
  </si>
  <si>
    <t>FIOLOBOLOBO@GMAIL.COM</t>
  </si>
  <si>
    <t>OROZCO BRENES MARIA CAROLINA</t>
  </si>
  <si>
    <t>CAROOROZCOB@HOTMAIL.COM</t>
  </si>
  <si>
    <t>JEAN PIERRE  FUENTES CORDERO</t>
  </si>
  <si>
    <t>JEAN17FUENTESC@GMAIL.COM</t>
  </si>
  <si>
    <t>AXEL ESTUWUER  OROZCO BUSTOS</t>
  </si>
  <si>
    <t>AXELOROZCOB@GMAIL.COM</t>
  </si>
  <si>
    <t>FLORES HERNANDEZ JOSE JULIAN</t>
  </si>
  <si>
    <t>JULIANFLORESHZ@GMAIL.COM</t>
  </si>
  <si>
    <t>BLANCO ZUÑIGA JONATHAN DAVID</t>
  </si>
  <si>
    <t>JONATANDAVID1303@GMAIL.COM</t>
  </si>
  <si>
    <t>MONTANO SILVA AARON ANDREY</t>
  </si>
  <si>
    <t>MONTANOAS8510@GMAIL.COM</t>
  </si>
  <si>
    <t>ALFARO SOLIS MARIA FERNANDA</t>
  </si>
  <si>
    <t>ODONTOPEDIATRIA</t>
  </si>
  <si>
    <t>FER_ALSO09@HOTMAIL.COM</t>
  </si>
  <si>
    <t>SEGURA PERALTA MARIA DE LOS ANGELES</t>
  </si>
  <si>
    <t>LICENCIAL TRIPULANTE DE CABINA</t>
  </si>
  <si>
    <t>MARISP17@OUTLOOK.COM</t>
  </si>
  <si>
    <t>ATAP</t>
  </si>
  <si>
    <t>CAMACHO BENAVIDES DIEGO ELIAS</t>
  </si>
  <si>
    <t>ADM.TECNOLOGIA DE LA INFORMAC.</t>
  </si>
  <si>
    <t>DIECAMBE@HOTMAIL.COM</t>
  </si>
  <si>
    <t>INGENIERO DE SOPORTE DE PRODUCTO</t>
  </si>
  <si>
    <t>PORRAS ZUÑIGA OLMAN GERARDO</t>
  </si>
  <si>
    <t>LUZLUCIANO2011@YAHOO.COM</t>
  </si>
  <si>
    <t>OPERADOR DE EQUIPO M</t>
  </si>
  <si>
    <t>SEGURA GARBANZO ESTEFANIA</t>
  </si>
  <si>
    <t>NIASEGURAGARBANZO@GMAIL.COM</t>
  </si>
  <si>
    <t>RIVERA MENDEZ MELISSA</t>
  </si>
  <si>
    <t>MELIRIVE_28@HOTMAIL.COM</t>
  </si>
  <si>
    <t>ASITENTE ADMINISTRATIVO</t>
  </si>
  <si>
    <t>VALVERDE RIVERA LEONARDO</t>
  </si>
  <si>
    <t>LEVARI2004@GMAIL.COM</t>
  </si>
  <si>
    <t>PORRAS GONZALEZ ANDREA RAQUEL</t>
  </si>
  <si>
    <t>REICHEL_28@HOTMAIL.COM</t>
  </si>
  <si>
    <t>RAMIREZ CHAVES YERLANIA PAMELA</t>
  </si>
  <si>
    <t>YERRAMIREZ09@GMAIL.COM</t>
  </si>
  <si>
    <t>FALLAS BUSTAMANTE FELIX ALEJANDRO</t>
  </si>
  <si>
    <t>FELIXFBUSTAMANTE@GMAIL.COM</t>
  </si>
  <si>
    <t>ASISTENTE FUNCIONAL 3</t>
  </si>
  <si>
    <t>MARIN SALAZAR INGRID DANIELA</t>
  </si>
  <si>
    <t>INGRIDMARIN05@GMAIL.COM</t>
  </si>
  <si>
    <t>LAURA  CORRALES OVIEDO</t>
  </si>
  <si>
    <t>LAUCORRALES1517@GMAIL.COM</t>
  </si>
  <si>
    <t>JOHAN ALBERTO  CASTRO LEITON</t>
  </si>
  <si>
    <t>JCASTROLEITON31@GMAIL.COM</t>
  </si>
  <si>
    <t>MARCIA GABRIELA  MENA SUAREZ</t>
  </si>
  <si>
    <t>MARMENAS@HOTMAIL.COM</t>
  </si>
  <si>
    <t xml:space="preserve">PROFESORA EDUCACIÓN ESPECIAL </t>
  </si>
  <si>
    <t>CARLOS EDUARDO  FERNANDEZ BARBOZA</t>
  </si>
  <si>
    <t>FERNANDEZCARLOS6512@GMAIL.COM</t>
  </si>
  <si>
    <t xml:space="preserve">ASISTENTE DE PACIENTES </t>
  </si>
  <si>
    <t>MADRIGAL SOLANO JENNIFER MARIA</t>
  </si>
  <si>
    <t>JMS151097@GMAIL.COM</t>
  </si>
  <si>
    <t>BOLAÑOS CABEZAS SILVIA ELENA</t>
  </si>
  <si>
    <t>SILVIA.BOLANOS92@GMAIL.COM</t>
  </si>
  <si>
    <t>ARCE CASTRO ANGELA MARIANA</t>
  </si>
  <si>
    <t>CASTROROSSY@HOTMAIL.COM</t>
  </si>
  <si>
    <t>BRENDA  MADRIGAL MONGE</t>
  </si>
  <si>
    <t>UNIV.CENTRAL COSTARRICENSE SEDE PURISCAL</t>
  </si>
  <si>
    <t>MADRIGALMONGEB@GMAIL.COM</t>
  </si>
  <si>
    <t>ANGULO CARBALLO ALEXANDER JOSE</t>
  </si>
  <si>
    <t>ALEXANDERANGULO35@GMAIL.COM</t>
  </si>
  <si>
    <t>FALLAS SEGURA RICARDO</t>
  </si>
  <si>
    <t>PROD MUSIC Y DIS SONO NED DIGI</t>
  </si>
  <si>
    <t>RICKYFASE@HOTMAIL.COM</t>
  </si>
  <si>
    <t>GUTIERREZ ARIAS HAZEL DANIELA</t>
  </si>
  <si>
    <t>TECNICO EN GESTION EMPRESARIAL</t>
  </si>
  <si>
    <t>HAZELGUTIERREZARIAS@GMAIL.COM</t>
  </si>
  <si>
    <t>SOTO ZUÑIGA HUGO ANDRES</t>
  </si>
  <si>
    <t>ASOTOZ0808@GMAIL.COM</t>
  </si>
  <si>
    <t>HERNANDEZ ABARCA DANIEL JESUS</t>
  </si>
  <si>
    <t>DHERNANDEZAB@OUTLOOK.COM</t>
  </si>
  <si>
    <t>SOPORTE A CUENTAS DE VENDEDORES.</t>
  </si>
  <si>
    <t>MEJIA VALERIN ALISON ALANIS</t>
  </si>
  <si>
    <t>ALIMEVA96@OUTLOOK.COM</t>
  </si>
  <si>
    <t>ALVAREZ ZUÑIGA RODOLFO JESUS</t>
  </si>
  <si>
    <t>UNIVERSIDAD  TECNOLOGICA COSTARRICENSE</t>
  </si>
  <si>
    <t>RODOLFO93ALVAREZ@GMAIL.COM</t>
  </si>
  <si>
    <t>SHARON TATIANA  MARTINEZ POMARES</t>
  </si>
  <si>
    <t>SHARONTATI@GMAIL.COM</t>
  </si>
  <si>
    <t>EHS SUPERVISOR</t>
  </si>
  <si>
    <t>BEJARANO BEJARANO MARTIN</t>
  </si>
  <si>
    <t>MBEJARANO9@GMAIL.COM</t>
  </si>
  <si>
    <t>VILLALOBOS SOTO VALERIA</t>
  </si>
  <si>
    <t>VALERIAVILLALOBOS.SOTO@GMAIL.COM</t>
  </si>
  <si>
    <t>MENA GONZALEZ ANGIE ISABEL</t>
  </si>
  <si>
    <t>MARCELOPE17@GMAIL.COM</t>
  </si>
  <si>
    <t>LOBO DIAZ NATHALIA</t>
  </si>
  <si>
    <t>NATHDIAZ1025@GMAIL.COM</t>
  </si>
  <si>
    <t>CASTRO MONTERO CARMEN MARIA</t>
  </si>
  <si>
    <t>CAREMNCM2280@GMAIL.COM</t>
  </si>
  <si>
    <t>DOCENTE INFORMATICA EDUCATIVA</t>
  </si>
  <si>
    <t>SELVA SUAZO MAIKOL ANTONIO</t>
  </si>
  <si>
    <t>MAIKOLSELVA14@GMAIL.COM</t>
  </si>
  <si>
    <t>ASISTENTE DE MONITOR</t>
  </si>
  <si>
    <t>JAEN CORONADO ARIAN ALBERTO</t>
  </si>
  <si>
    <t>ARIANJC19@GMAIL.COM</t>
  </si>
  <si>
    <t>QUIROS ABARCA JOSUE ALEXANDER</t>
  </si>
  <si>
    <t>JQUIROS1989@GMAIL.COM</t>
  </si>
  <si>
    <t>ARQUITECTURA Y DISEÑO DE DATOS</t>
  </si>
  <si>
    <t>FALLAS PIZARRO SINIA INES</t>
  </si>
  <si>
    <t>SINIAFALLAS58@GMAIL.COM</t>
  </si>
  <si>
    <t>MONTOYA ARTAVIA MARCO VINICIO</t>
  </si>
  <si>
    <t>MMONTOYA.UNA@GMAIL.COM</t>
  </si>
  <si>
    <t>RODRIGUEZ MATLACK KRISSIA RAQUEL</t>
  </si>
  <si>
    <t>KRISSIARODRIGUEZ09@GMAIL.COM</t>
  </si>
  <si>
    <t>PERIODISMO SOCIAL</t>
  </si>
  <si>
    <t>JIMENEZ RIOS YESSICA MARIA</t>
  </si>
  <si>
    <t>JESSICAJIMENEZRIOS77@GMAIL.COM</t>
  </si>
  <si>
    <t>ORTIZ GUSTAVINO JORDIN ESTIBEN</t>
  </si>
  <si>
    <t>ORTIZJORDY0@GMAIL.COM</t>
  </si>
  <si>
    <t>ARGUELLO FONSECA BRENDA</t>
  </si>
  <si>
    <t>BREN_ARGUELLOF@HOTMAIL.COM</t>
  </si>
  <si>
    <t>GOMEZ CASTILLO SUSAN MARIAN</t>
  </si>
  <si>
    <t>MARIANGC280197@GMAIL.COM</t>
  </si>
  <si>
    <t>BLANCO SERRANO ADRIANA LUCIA</t>
  </si>
  <si>
    <t>marl.cr9@hotmail.com</t>
  </si>
  <si>
    <t>HERRERA VARGAS LIENA PAOLA</t>
  </si>
  <si>
    <t>LIHEVA30@GMAIL.COM</t>
  </si>
  <si>
    <t>MARCHENA RODRIGUEZ ASHLEY JOHANDRA</t>
  </si>
  <si>
    <t>ASHLEYMARCHENARODRIGUEZ@GMAIL.COM</t>
  </si>
  <si>
    <t>SANCHEZ ZAMORA ABIGAIL BIBIANA</t>
  </si>
  <si>
    <t>ABSAZA.95@GMAIL.COM</t>
  </si>
  <si>
    <t>MUÑOZ ARIAS DANIELA</t>
  </si>
  <si>
    <t>DAARIASA2002@GMAIL.COM</t>
  </si>
  <si>
    <t>VASQUEZ CARAZO MARIA SOFIA</t>
  </si>
  <si>
    <t>SOFI199571@HOTMAIL.COM</t>
  </si>
  <si>
    <t>RODRIGUEZ GARCIA JOSE GABRIEL</t>
  </si>
  <si>
    <t>RODGAR44@GMAIL.COM</t>
  </si>
  <si>
    <t>BARAHONA ARGUEDAS KENNETH YERARDO</t>
  </si>
  <si>
    <t>Kenneth0404ar@gmail.com</t>
  </si>
  <si>
    <t>CALDERON MORALES MELANIA DE LA TRINIDAD</t>
  </si>
  <si>
    <t>MELA-CALD@HOTMAIL.COM</t>
  </si>
  <si>
    <t>GESTORA DE RECURSOS</t>
  </si>
  <si>
    <t>ROCHA BARBOZA CARLOS ORLANDO</t>
  </si>
  <si>
    <t>LITOS5985@GMAIL.COM</t>
  </si>
  <si>
    <t>FARRIER CARRILLO JOSS ANDREY</t>
  </si>
  <si>
    <t>JA1804@HOTMAIL.COM</t>
  </si>
  <si>
    <t>MORA ARGUEDAS MONICA RAQUEL</t>
  </si>
  <si>
    <t>MONICAMORA759@GMAIL.COM</t>
  </si>
  <si>
    <t>LEON AVENDAÑO DARIO JOSE</t>
  </si>
  <si>
    <t>dariojoseleon@gmail.com</t>
  </si>
  <si>
    <t>telefonista</t>
  </si>
  <si>
    <t>VILLEGAS MURILLO MARIA DANIELA</t>
  </si>
  <si>
    <t>MARITKD84@GMAIL.COM</t>
  </si>
  <si>
    <t>INSTRUCTORA</t>
  </si>
  <si>
    <t>SANCHEZ CERDAS AARON ANDRES</t>
  </si>
  <si>
    <t>AARONSANCHEZCERDAS@GMAIL.COM</t>
  </si>
  <si>
    <t>SALAS GONZALEZ JENNIFER</t>
  </si>
  <si>
    <t>SALGONJE@GMAIL.COM</t>
  </si>
  <si>
    <t xml:space="preserve">BUILDER II </t>
  </si>
  <si>
    <t>RAMIREZ BARRANTES JEFRY FRANCISCO</t>
  </si>
  <si>
    <t>JEFRY.R62@YAHOO.COM</t>
  </si>
  <si>
    <t>CORRALES MORA LUIS GABRIEL</t>
  </si>
  <si>
    <t>LUIZCLZM@GMAIL.COM</t>
  </si>
  <si>
    <t>CAPACITADOR</t>
  </si>
  <si>
    <t>ARGUEDAS ROJAS VALERIA</t>
  </si>
  <si>
    <t>VALE.ARGUEE@GMAIL.COM</t>
  </si>
  <si>
    <t>DATA ASSOCIATE</t>
  </si>
  <si>
    <t>MENDEZ GUILLEN FABRICIO EMANUEL</t>
  </si>
  <si>
    <t>FABRIMG07@GMAIL.COM</t>
  </si>
  <si>
    <t>CERDAS CORRALES ADRIANA HELENA</t>
  </si>
  <si>
    <t>ADRICERDASCC@GMAIL.COM</t>
  </si>
  <si>
    <t>ENS DE LA MUSICA</t>
  </si>
  <si>
    <t>MORALES HERRERA MARIA DANIELA</t>
  </si>
  <si>
    <t>DANIELAMORALES2801@GMAIL.COM</t>
  </si>
  <si>
    <t>MORA ARROYO LUZ MARIEL</t>
  </si>
  <si>
    <t>MARIELARROYO17@YAHOO.COM</t>
  </si>
  <si>
    <t>CASTILLO MONESTEL ALLAN GERARDO</t>
  </si>
  <si>
    <t>ALLANCM2121@GMAIL.COM</t>
  </si>
  <si>
    <t>RIOS CORDOBA MANFRED ANDRES</t>
  </si>
  <si>
    <t>ANDRESRIOSCORDOBA17@GMAIL.COM</t>
  </si>
  <si>
    <t>ARIAS ARROYO MARIA VICTORIA</t>
  </si>
  <si>
    <t>DESARROLLO Y DISEÑO WEB</t>
  </si>
  <si>
    <t>ariasyporras@gmail.com</t>
  </si>
  <si>
    <t>CAMPOS MENA ANA YANCY</t>
  </si>
  <si>
    <t>YANCYCAMPOS88@GMAIL.COM</t>
  </si>
  <si>
    <t>GONZALEZ ARIAS MARY ANN</t>
  </si>
  <si>
    <t>MARYANNGA22@GMAIL.COM</t>
  </si>
  <si>
    <t>CORTES ARCE ALISON JIMENA</t>
  </si>
  <si>
    <t>JIMENA.22.AC@GMAIL.COM</t>
  </si>
  <si>
    <t>VENEGAS ESPINOZA TANIA MARIA</t>
  </si>
  <si>
    <t>TANIVENE@HOTMAIL.COM</t>
  </si>
  <si>
    <t>ARROYO LORIA VALERIA MARIA</t>
  </si>
  <si>
    <t>VALEALO02@GMAIL.COM</t>
  </si>
  <si>
    <t>DARCIA DUARTE DHAWNYS</t>
  </si>
  <si>
    <t>D.DARCIA27@GMAIL.COM</t>
  </si>
  <si>
    <t>CHACON CARVAJAL RICARDO</t>
  </si>
  <si>
    <t>ODRACIR2991@OUTLOOK.COM</t>
  </si>
  <si>
    <t>CASTRILLO ACEVEDO NATALIA</t>
  </si>
  <si>
    <t>TATICASACE@HOTMAIL.COM</t>
  </si>
  <si>
    <t>SALAZAR RODRIGUEZ PAULINA</t>
  </si>
  <si>
    <t>PAUSALAROD99@GMAIL.COM</t>
  </si>
  <si>
    <t>SEGURA BARBOZA ALISON VALERIA</t>
  </si>
  <si>
    <t>ALLISONSB24@HOTMAIL.COM</t>
  </si>
  <si>
    <t>BOGANTES BARBOZA MILENA PATRICIA</t>
  </si>
  <si>
    <t>ISEPA UNIVERSIDAD SANTA PAULA MAESTRIAS</t>
  </si>
  <si>
    <t>MILE_BOBA@YAHOO.ES</t>
  </si>
  <si>
    <t>MÉDICO GENERAL</t>
  </si>
  <si>
    <t>CAMACHO HERNANDEZ JOSE MAURICIO</t>
  </si>
  <si>
    <t>MAURICIOCAMACHOHERNANDEZ@GMAIL.COM</t>
  </si>
  <si>
    <t>ARCE CASTRO MARIA PAULA</t>
  </si>
  <si>
    <t>PAOARCA11@GMAIL.COM</t>
  </si>
  <si>
    <t>FERNANDEZ ANGULO VIVIANA PATRICIA</t>
  </si>
  <si>
    <t>VIVI.FERNANDEZ.21@GMAIL.COM</t>
  </si>
  <si>
    <t>SDS CAP ASSOCIATE</t>
  </si>
  <si>
    <t>MATA GUERRERO REBECA</t>
  </si>
  <si>
    <t>REBE.MATA@HOTMAIL.COM</t>
  </si>
  <si>
    <t>MARIA PAULA  CASTRILLO MENDEZ</t>
  </si>
  <si>
    <t>MPAULA0406@GMAIL.COM</t>
  </si>
  <si>
    <t>RAMIREZ DELGADO DANGELY ADRID</t>
  </si>
  <si>
    <t>DANGY3108@GMAIL.COM</t>
  </si>
  <si>
    <t>GARITA QUIROS MARIEL DE LOS ANGELES</t>
  </si>
  <si>
    <t>MARIELGARITAQ12@GMAIL.COM</t>
  </si>
  <si>
    <t>FONSECA JIMENEZ CINDY STEPHANIE</t>
  </si>
  <si>
    <t>CINDYFONSECA.J@GMAIL.COM</t>
  </si>
  <si>
    <t>SIBAJA ESPINOZA VALERY NIKOLE</t>
  </si>
  <si>
    <t>VALERISIBA@HOTMAIL.COM</t>
  </si>
  <si>
    <t>FONSECA FONSECA LEIDY KARLA</t>
  </si>
  <si>
    <t>KARLAFONSECA0815@GMAIL.COM</t>
  </si>
  <si>
    <t>MOYA ACHOY ANTONY SANTIAGO</t>
  </si>
  <si>
    <t>ANSAMOYA@GMAIL.COM</t>
  </si>
  <si>
    <t>TÉCNICO ELECTROMECÁN</t>
  </si>
  <si>
    <t>MONICA ADRIANA  MORA RIVAS</t>
  </si>
  <si>
    <t>MMORAR20@YAHOO.ES</t>
  </si>
  <si>
    <t xml:space="preserve">ASISTENTE CONTABLE </t>
  </si>
  <si>
    <t>ARIAS NAVARRO MARIA VERONICA</t>
  </si>
  <si>
    <t>VERONICAARIASNAVARRO07@GMAIL.COM</t>
  </si>
  <si>
    <t>ANDRES FERNANDO  ARAYA CHACON</t>
  </si>
  <si>
    <t>ING.ELECTROMECANICA</t>
  </si>
  <si>
    <t>ARAYAANDRES38@GMAIL.COM</t>
  </si>
  <si>
    <t>CARPIO CHAVES GUILLERMO ALONSO</t>
  </si>
  <si>
    <t>UNIVERSIDAD DE ERASMUS  HOLANDA</t>
  </si>
  <si>
    <t>GCARPIO92@GMAIL.COM</t>
  </si>
  <si>
    <t>RIVERA CERDAS KENNETH ANTONIO</t>
  </si>
  <si>
    <t>KENNETH.RIVERA01@GMAIL.COM</t>
  </si>
  <si>
    <t>JUNIOR ASSOCIATE</t>
  </si>
  <si>
    <t>RIVAS HERNANDEZ NOELIA</t>
  </si>
  <si>
    <t>NOELIARIVASHDZ@HOTMAIL.COM</t>
  </si>
  <si>
    <t>NAYDELINE FABIOLA  OLIVARES MEZA</t>
  </si>
  <si>
    <t>FABIOLAOOLIVARES@GMAIL.COM</t>
  </si>
  <si>
    <t>JIMENEZ BARBOZA JENNIFER</t>
  </si>
  <si>
    <t>JENNIJIMENEZ1518@GMAIL.COM</t>
  </si>
  <si>
    <t>ROJAS BARRANTES JOSEPH DARIO</t>
  </si>
  <si>
    <t>DARIOR3001@GMAIL.COM</t>
  </si>
  <si>
    <t>CORDERO CHINCHILLA MARIO ANTONIO</t>
  </si>
  <si>
    <t>CS. DE LA EDUCACION</t>
  </si>
  <si>
    <t>CORDEROCH13@GMAIL.COM</t>
  </si>
  <si>
    <t>MATARRITA ACUÑA DANILO ANDRES</t>
  </si>
  <si>
    <t>DANILOHAO@GMAIL.COM</t>
  </si>
  <si>
    <t>GOMEZ MATARRITA ALISON PRISCILA</t>
  </si>
  <si>
    <t>ALISONPRISCILA00@GMAIL.COM</t>
  </si>
  <si>
    <t>VILLALTA CALDERON MARIA FERNANDA</t>
  </si>
  <si>
    <t>FER.VICAL@GMAIL.COM</t>
  </si>
  <si>
    <t>ASISTENTE DE SALUD D</t>
  </si>
  <si>
    <t>RICKETTS ZELEDON KELLER JOCSEN</t>
  </si>
  <si>
    <t>KELLERRICKETTS@GMAIL.COM</t>
  </si>
  <si>
    <t>SOMARRIBAS VALENZUELA MARIA PAULA</t>
  </si>
  <si>
    <t>UNIVERSIDAD DE EVORA PORTUGAL</t>
  </si>
  <si>
    <t>PORTUGAL</t>
  </si>
  <si>
    <t>MARIAPAULASOMARRIBASVALENZUELA@GMAIL.COM</t>
  </si>
  <si>
    <t>SOLIS MUÑOZ YENDELL ABRAHAN</t>
  </si>
  <si>
    <t>YENDELLSOLIS@GMAIL.COM</t>
  </si>
  <si>
    <t>HERNANDEZ MURILLO MARIA CELESTE</t>
  </si>
  <si>
    <t>MARIACELESTEHM@HOTMAIL.COM</t>
  </si>
  <si>
    <t>ROJAS CHACON LAURA MARIA</t>
  </si>
  <si>
    <t>LAURYMCR@HOTMAIL.COM</t>
  </si>
  <si>
    <t>PICADO MATARRITA NANCY VANESSA</t>
  </si>
  <si>
    <t>NANCYPICAMATA86@GMAIL.COM</t>
  </si>
  <si>
    <t>LABORES DOMÉSTICOS</t>
  </si>
  <si>
    <t>MONTERO MORA MARIA PAULA</t>
  </si>
  <si>
    <t>MMONTEROMORA05@GMAIL.COM</t>
  </si>
  <si>
    <t>CARRILLO CASTILLO KEVIN ALEXANDER</t>
  </si>
  <si>
    <t>KEVINTAMA02@ICLOUD.COM</t>
  </si>
  <si>
    <t>GOMEZ MONTOYA NATALIA MILENA</t>
  </si>
  <si>
    <t>NATALIAGM09@GMAIL.COM</t>
  </si>
  <si>
    <t>HERNANDEZ CHAVES FRANCELA DE LOS ANGELES</t>
  </si>
  <si>
    <t>FRANHER317@GMAIL.COM</t>
  </si>
  <si>
    <t>DELGADO ALTAMIRANO MARCO DANIEL</t>
  </si>
  <si>
    <t>MARCODELGADO2004@GMAIL.COM</t>
  </si>
  <si>
    <t>SALAZAR MONGE MARIA JOSE</t>
  </si>
  <si>
    <t>MARIAJOSESALAZARMONGE@GMAIL.COM</t>
  </si>
  <si>
    <t>ARGUEDAS RAMIREZ SERGIO ANTONIO</t>
  </si>
  <si>
    <t>sergio7cr@hotmail.com</t>
  </si>
  <si>
    <t>PROF GESTION BANCARIA</t>
  </si>
  <si>
    <t>VEGA MAYORGA ALEJANDRA VALERIA</t>
  </si>
  <si>
    <t>VALERIA_08@HOTMAIL.ES</t>
  </si>
  <si>
    <t>TÉCNICA JUDICIAL</t>
  </si>
  <si>
    <t>VEGA OBANDO NAILEA YARELI</t>
  </si>
  <si>
    <t>NAIOBANDO2004@GMAIL.COM</t>
  </si>
  <si>
    <t>ANDRES DANILO  NAVARRO SALAS</t>
  </si>
  <si>
    <t>ANDRE5CRC99@GMAIL.COM</t>
  </si>
  <si>
    <t>MILTON IVANDER  GIL CORTEZ</t>
  </si>
  <si>
    <t>MILTONGILCORTEZ17@GMAIL.COM</t>
  </si>
  <si>
    <t>ESPINOZA GOMEZ RAQUEL</t>
  </si>
  <si>
    <t>RAQUEEG99@GMAIL.COM</t>
  </si>
  <si>
    <t>SIBAJA PORRAS DAYAN CAROLINA</t>
  </si>
  <si>
    <t>CAROLINASP1001@GMAIL.COM</t>
  </si>
  <si>
    <t>MENDEZ SANCHEZ KIMBERLY SOFIA</t>
  </si>
  <si>
    <t>KIMBERLYMENDEZ584@GMAIL.COM</t>
  </si>
  <si>
    <t>SANCHO SOLIS CRISTIAN EMMANUEL</t>
  </si>
  <si>
    <t>CRISTIANSOLIS1985@GMAIL.COM</t>
  </si>
  <si>
    <t>MORA DIAZ REBECCA</t>
  </si>
  <si>
    <t>RREBEKMD@GMAIL.COM</t>
  </si>
  <si>
    <t>UREÑA CHINCHILLA ISMAEL ALONSO</t>
  </si>
  <si>
    <t>ISMAEL0213149910@GMAIL.COM</t>
  </si>
  <si>
    <t>JIMENEZ DE LA O MARIA DEL SOL</t>
  </si>
  <si>
    <t>MARIA.JIMENEZ44@ULATINA.NET</t>
  </si>
  <si>
    <t>HIDALGO JIMENEZ MICHELLE</t>
  </si>
  <si>
    <t>MICHELLEHIDALGOJI@HOTMAIL.COM</t>
  </si>
  <si>
    <t>ARAYA VEGA AUSTIN JOSUE</t>
  </si>
  <si>
    <t>AAV0826@GMAIL.COM</t>
  </si>
  <si>
    <t>ARANDA LOPEZ LUIS VICENTE</t>
  </si>
  <si>
    <t>jecka.jpm@gmail.com</t>
  </si>
  <si>
    <t>MONGE MOLINA GENESIS SOFIA</t>
  </si>
  <si>
    <t>RELAC INTERNACIONLES Y DERECHO</t>
  </si>
  <si>
    <t>GENESISMONGE99@GMAIL.COM</t>
  </si>
  <si>
    <t>BARQUERO SOLERA RANDALL STEVEN</t>
  </si>
  <si>
    <t>STEVENBS99@HOTMAIL.COM</t>
  </si>
  <si>
    <t>LEIVA SANTAMARIA EVA CATALINA</t>
  </si>
  <si>
    <t>EVA.LEIVA.73@GMAIL.COM</t>
  </si>
  <si>
    <t>ARTIÑANO SOTELA ESTEBAN</t>
  </si>
  <si>
    <t>CORREOEAS@GMAIL.COM</t>
  </si>
  <si>
    <t>FONSECA BURDOCK ANGELICA</t>
  </si>
  <si>
    <t>AFBURDOCK@GMAIL.COM</t>
  </si>
  <si>
    <t>PEREZ ARANDA JOSE MIGUEL</t>
  </si>
  <si>
    <t>MIGUE.PEREZ812@GMAIL.COM</t>
  </si>
  <si>
    <t>KIVERS BRUNO VALERIA</t>
  </si>
  <si>
    <t>PERIODISMO DEPORTIVO</t>
  </si>
  <si>
    <t>VALERIAKIVERSB@GMAIL.COM</t>
  </si>
  <si>
    <t>DISEÑADORA PUBLICITARIA</t>
  </si>
  <si>
    <t>CRISTINA DE LOS ANGELES  VARGAS GOMEZ</t>
  </si>
  <si>
    <t>UNIVERSIDAD SUSSEX DEL REINO UNIDO</t>
  </si>
  <si>
    <t>GERENCIA DE RECURSOS HUMANOS</t>
  </si>
  <si>
    <t>CRISTI10_02@HOTMAIL.ES</t>
  </si>
  <si>
    <t>ARIAS ARIAS ADRIANA</t>
  </si>
  <si>
    <t>ADRIANITAARIAS12@GMAIL.COM</t>
  </si>
  <si>
    <t>VARGAS RODRIGUEZ LEUGARDO</t>
  </si>
  <si>
    <t>L.VARGAS@HOTMAIL.ES</t>
  </si>
  <si>
    <t>TECNICO ESPECIALIZAD</t>
  </si>
  <si>
    <t>REDES Y SISTEMAS TELEMATICOS</t>
  </si>
  <si>
    <t>RAMIREZ GRANADOS HILARY SABRINA</t>
  </si>
  <si>
    <t>RAMIREZHILARY17@GMAIL.COM</t>
  </si>
  <si>
    <t>MEDINA BARRIOS XIOMY PRICET</t>
  </si>
  <si>
    <t>XIOMEBA@HOTMAIL.COM</t>
  </si>
  <si>
    <t>RUIZ HERNANDEZ ROBERTO DANIEL</t>
  </si>
  <si>
    <t>ROBERTOH.RUIZ2003@GMAIL.COM</t>
  </si>
  <si>
    <t>BARRANTES ZAMBRANA FANNY</t>
  </si>
  <si>
    <t>FAG-15@HOTMAIL.COM</t>
  </si>
  <si>
    <t>ADMINISTRADOR DE VENTAS</t>
  </si>
  <si>
    <t>ADM.EMP.ENF.FINANZAS</t>
  </si>
  <si>
    <t>GARRO VALVERDE JOSUE</t>
  </si>
  <si>
    <t>GARROJOSUE890@GMAIL.COM</t>
  </si>
  <si>
    <t>ARAYA UMAÑA JOSENIA</t>
  </si>
  <si>
    <t>JOSENIA12@HOTMAIL.COM</t>
  </si>
  <si>
    <t>LOPEZ ALEMAN JOSELYN MARIA</t>
  </si>
  <si>
    <t>JOSELYNLOPEZ1203@GMAIL.COM</t>
  </si>
  <si>
    <t>NUÑEZ MORALES FRANCELA</t>
  </si>
  <si>
    <t>UNIV. CENTRAL COSTARRICENSE SEDE HEREDIA</t>
  </si>
  <si>
    <t>FRANCELLAN27@GMAIL.COM</t>
  </si>
  <si>
    <t>CASTRO CONEJO ALEXANDRA</t>
  </si>
  <si>
    <t>ALEXANDRA.CASTRO2@ULATINA.NET</t>
  </si>
  <si>
    <t>SALAZAR CANTERO DANIELA</t>
  </si>
  <si>
    <t>SALAZARCANTERODANIELA@GMAIL.COM</t>
  </si>
  <si>
    <t>CORTES BARRANTES KEYRIN DAYANNA</t>
  </si>
  <si>
    <t>KEY_CB@HOTMAIL.COM</t>
  </si>
  <si>
    <t>RIVERA BERMUDEZ CRISTY VALERIA</t>
  </si>
  <si>
    <t>VALE_BERMUDEZ_01@HOTMAIL.COM</t>
  </si>
  <si>
    <t>DIAZ JIMENEZ GIRLEY JENNIFER</t>
  </si>
  <si>
    <t>JENNYFERDIAZ158@GMAIL.COM</t>
  </si>
  <si>
    <t>LEDEZMA VILLALOBOS TIFFANY</t>
  </si>
  <si>
    <t>TIFFANYLEDEZMA2@GMAIL.COM</t>
  </si>
  <si>
    <t>TORRES MARTINEZ MARIA AUXILIADORA</t>
  </si>
  <si>
    <t>AUXITORRES20@GMAIL.COM</t>
  </si>
  <si>
    <t>ALVAREZ ZUÑIGA JOSELIN MARIA</t>
  </si>
  <si>
    <t>JOSELINEAZ23@GMAIL.COM</t>
  </si>
  <si>
    <t>VILLALOBOS LOBO YULADY MARIELA</t>
  </si>
  <si>
    <t>VOLIO</t>
  </si>
  <si>
    <t>MARIIVBS2513@GMAIL.COM</t>
  </si>
  <si>
    <t>VILLEGAS HERNANDEZ ELIZABETH</t>
  </si>
  <si>
    <t>SAN ISIDRO LABRADOR SEDE QUEPOS</t>
  </si>
  <si>
    <t>EDUCACION I Y II CICLO</t>
  </si>
  <si>
    <t>ELIVIHER295@GMAIL.COM</t>
  </si>
  <si>
    <t>SOTO SABILLON KAROL TATIANA</t>
  </si>
  <si>
    <t xml:space="preserve">KATATI94@HOTMAIL.COM </t>
  </si>
  <si>
    <t>COORDINADOR DE FACTU</t>
  </si>
  <si>
    <t>ARAYA PARRA MARIA EUNICE</t>
  </si>
  <si>
    <t>MEUNICE.AP@GMAIL.COM</t>
  </si>
  <si>
    <t>CORDERO ARAYA MARIA FERNANDA</t>
  </si>
  <si>
    <t>FERNANDACORDEROARAYA@HOTMAIL.COM</t>
  </si>
  <si>
    <t>EJECUTIVO DE CUENTAS</t>
  </si>
  <si>
    <t>ZUÑIGA VILLARREAL MELANY PAOLA</t>
  </si>
  <si>
    <t>MELANYZUNIGA185@GMAIL.COM</t>
  </si>
  <si>
    <t>GUADAMUZ ARROYO MARIO ALBERTO</t>
  </si>
  <si>
    <t>MGUADAMUZARROYO@YAHOO.COM</t>
  </si>
  <si>
    <t>QUIROS BERMUDEZ GLORIANA</t>
  </si>
  <si>
    <t>QUIROSBERMUDEZGLORIANA@GMAIL.COM</t>
  </si>
  <si>
    <t>SANDOVAL CHAVES MARIA DE JESUS</t>
  </si>
  <si>
    <t>mariadejesus_sch14@hotmail.com</t>
  </si>
  <si>
    <t>LAB CLINICO</t>
  </si>
  <si>
    <t>ROJAS SALAS HAZEL PAOLA</t>
  </si>
  <si>
    <t>HAZ_24@HOTMAIL.ES</t>
  </si>
  <si>
    <t>GUTIERREZ TREJOS JOSE ARMANDO</t>
  </si>
  <si>
    <t>JAGT102002@GMAIL.COM</t>
  </si>
  <si>
    <t>TRABAJOS A DOMICILIO POR MEDICION CORPORAL</t>
  </si>
  <si>
    <t>MORA VARGAS JOSE PABLO</t>
  </si>
  <si>
    <t>JOSEPABLO.MORAVARGAS123@GMAIL.COM</t>
  </si>
  <si>
    <t>OBANDO CALVO AARON ALBERTO</t>
  </si>
  <si>
    <t>AARONOC@HOTMAIL.ES</t>
  </si>
  <si>
    <t>MENESES RIVERA STEVEN JOSE</t>
  </si>
  <si>
    <t>TECNICO EN CISCO</t>
  </si>
  <si>
    <t>STEVEN.MENESES07@HOTMAIL.COM</t>
  </si>
  <si>
    <t>DIGITADOR DE DATOS</t>
  </si>
  <si>
    <t>SHIRLEY  MONDRAGON VILLEGAS</t>
  </si>
  <si>
    <t>CHIRMAXA@GMAIL.COM</t>
  </si>
  <si>
    <t>MONTERO ZUÑIGA ASHLY MARIEL</t>
  </si>
  <si>
    <t>ASHLANE17.7@GMAIL.COM</t>
  </si>
  <si>
    <t>PACHECO PAYNE ADRIANNE DOMINIQUE</t>
  </si>
  <si>
    <t>ADRIANNE.PACHECO.PAYNE@GMAIL.COM</t>
  </si>
  <si>
    <t>EJECUTIVA PROGRAMA INTERNACIONAL STUDY ABROAD</t>
  </si>
  <si>
    <t>GONZALEZ ALFARO HILARY MARIA</t>
  </si>
  <si>
    <t>GONZALEZALFAROHILARY@GMAIL.COM</t>
  </si>
  <si>
    <t>MADRIGAL RODRIGUEZ LUIS DIEGO</t>
  </si>
  <si>
    <t>DIEGO.MR26@HOTMAIL.COM</t>
  </si>
  <si>
    <t>GUZMAN RIVERA LUIS JOSUE</t>
  </si>
  <si>
    <t>GUZMANJOSUE1929@GMAIL.COM</t>
  </si>
  <si>
    <t>BERMUDEZ DELGADO SEBASTIAN</t>
  </si>
  <si>
    <t>SEBASBERDE23@GMAIL.COM</t>
  </si>
  <si>
    <t>GONZALEZ ROJAS JASON ALEXANDER</t>
  </si>
  <si>
    <t>JASONGONZALEZ1625@GMAIL.COM</t>
  </si>
  <si>
    <t>PADILLA CHINCHILLA JOSE ARTURO</t>
  </si>
  <si>
    <t>COMUNICACION DE MASAS</t>
  </si>
  <si>
    <t>ARTUROPADILLA.CR@GMAIL.COM</t>
  </si>
  <si>
    <t>TÉCNICO EN SERVICIOS MULTIMEDIA</t>
  </si>
  <si>
    <t>GARCIA RODRIGUEZ DANIELA DE JESUS</t>
  </si>
  <si>
    <t>GARODANI92@GMAIL.COM</t>
  </si>
  <si>
    <t>ENCARGADA DE ADQUISI</t>
  </si>
  <si>
    <t>LOPEZ CHAVES MONSERRAT</t>
  </si>
  <si>
    <t>MONSELOPEZ0906@HOTMAIL.COM</t>
  </si>
  <si>
    <t>CHAVES MASIS JOSE JULIAN</t>
  </si>
  <si>
    <t>JOSECHAVESM@HOTMAIL.COM</t>
  </si>
  <si>
    <t>VENEGAS MUÑOZ NATALIA MARIA</t>
  </si>
  <si>
    <t>TERAPIA FAMILIAR SISTEMICA</t>
  </si>
  <si>
    <t>NATALIAVM89@GMAIL.COM</t>
  </si>
  <si>
    <t>SIBAJA RODRIGUEZ JUAN MANUEL</t>
  </si>
  <si>
    <t>LEGAL.SIBAJARODRIGUEZ@GMAIL.COM</t>
  </si>
  <si>
    <t>MORA SANABRIA MARIA PAOLA</t>
  </si>
  <si>
    <t>PAOMS2000@GMAIL.COM</t>
  </si>
  <si>
    <t>ASISTENTE COMERCIAL</t>
  </si>
  <si>
    <t>GONZALEZ LUMBI GABRIELA</t>
  </si>
  <si>
    <t>GG622590@GMAIL.COM</t>
  </si>
  <si>
    <t>MORA GRANT SAYLIN GABRIELA</t>
  </si>
  <si>
    <t>SAYLIN.GRANT@GMAIL.COM</t>
  </si>
  <si>
    <t>OBREGON DUARTE MADELYN KARINA</t>
  </si>
  <si>
    <t>MKOBREGON99@GMAIL.COM</t>
  </si>
  <si>
    <t>BRENES FAJARDO DEILING DANIELA</t>
  </si>
  <si>
    <t>HERLNFL@GMAIL.COM</t>
  </si>
  <si>
    <t>MONTES MURILLO SHARON MARCELA</t>
  </si>
  <si>
    <t>SHAMARC13@GMAIL.COM</t>
  </si>
  <si>
    <t>ANCHIA ROMAN MARIA LAURA</t>
  </si>
  <si>
    <t>MARIALANCHIA06@GMAIL.COM</t>
  </si>
  <si>
    <t>CHAVES SEQUEIRA STEPHANIE MARIA</t>
  </si>
  <si>
    <t>SCHAVES1998@GMAIL.COM</t>
  </si>
  <si>
    <t>FUENTES RAMIREZ MARCO ANDREY</t>
  </si>
  <si>
    <t>ANDREYFUENTES1092@GMAIL.COM</t>
  </si>
  <si>
    <t>ADMINISTRADOR DE BOD</t>
  </si>
  <si>
    <t>BONILLA HERNANDEZ DANIELA ESMERALDA</t>
  </si>
  <si>
    <t>DANIIBONILLAHERNANDEZ@GMAIL.COM</t>
  </si>
  <si>
    <t>JOSE CARLOS  CHAVES ALTAMIRANO</t>
  </si>
  <si>
    <t>JOSECHAVESA31@GMAIL.COM</t>
  </si>
  <si>
    <t>CHAVES SEQUEIRA ALEXANDER</t>
  </si>
  <si>
    <t>ALEX.CHAVESS2405@GMAIL.COM</t>
  </si>
  <si>
    <t>HERRERA SAGOT ABIGAIL</t>
  </si>
  <si>
    <t>HERRERASAGOTABI@GMAIL.COM</t>
  </si>
  <si>
    <t>ROMERO AGUERO CATHERINE ROSALINA</t>
  </si>
  <si>
    <t>YESSMONN@HOTMAIL.COM</t>
  </si>
  <si>
    <t>SIBAJA CAMPOS JAIRO ALBERTO</t>
  </si>
  <si>
    <t>VANESSAGQ07@GMAIL.COM</t>
  </si>
  <si>
    <t>FARMACÉUTICO 1</t>
  </si>
  <si>
    <t>SEGURA CASTRO GRETTY LORENA</t>
  </si>
  <si>
    <t>GRETTYSEGURA.GS@GMAIL.COM</t>
  </si>
  <si>
    <t xml:space="preserve">ENCARGADA DEL FONDO </t>
  </si>
  <si>
    <t>GONZALEZ SOTO JAFETH GEOVANNY</t>
  </si>
  <si>
    <t>JAFGONZA29@GMAIL.COM</t>
  </si>
  <si>
    <t>GOMEZ REYES JIMMY FRANCISCO</t>
  </si>
  <si>
    <t>GOMEZJIMMY@HOTMAIL.COM</t>
  </si>
  <si>
    <t>TECNICO JUDICIAL II</t>
  </si>
  <si>
    <t>JENNIFER MARIA  ESPINOZA ARAYA</t>
  </si>
  <si>
    <t>JENNIFEREZPINOZA84@GMAIL.COM</t>
  </si>
  <si>
    <t xml:space="preserve">VENTAS VARIAS </t>
  </si>
  <si>
    <t>AXEL GERARDO  ALFARO MORALES</t>
  </si>
  <si>
    <t>ALFAROAXEL03@GMAIL.COM</t>
  </si>
  <si>
    <t>DANIELA SUSANA  ARIAS RAMOS</t>
  </si>
  <si>
    <t>DARIASR@UCATOLICA.AC.CR</t>
  </si>
  <si>
    <t>SOLANO VIQUEZ JEFFERSON GERARDO</t>
  </si>
  <si>
    <t>JEFFERSONSOLANO97@HOTMAIL.COM</t>
  </si>
  <si>
    <t xml:space="preserve">TECNICO DE INGENIERIA </t>
  </si>
  <si>
    <t>GUZMAN JIMENEZ RAFAEL ANGEL</t>
  </si>
  <si>
    <t>RG3862889@GMAIL.COM</t>
  </si>
  <si>
    <t>ROJAS MORERA CAMILA</t>
  </si>
  <si>
    <t>CAMILA.ROJAS.M99@GMAIL.COM</t>
  </si>
  <si>
    <t>ELIZONDO GUERRERO ELENA ALEXANDRA</t>
  </si>
  <si>
    <t>ALEXANDRAELIZONDOGUERRERO@GMAIL.COM</t>
  </si>
  <si>
    <t>Sesión 06-2023</t>
  </si>
  <si>
    <t>Cursos Pregrado en Costa Rica y el exterior</t>
  </si>
  <si>
    <t>Pregrado y Grado en Costa Rica</t>
  </si>
  <si>
    <t>Pregrado y Grado en el exterior</t>
  </si>
  <si>
    <r>
      <t>TOTAL ACUMULADO HASTA EL MES DE ENERO</t>
    </r>
    <r>
      <rPr>
        <b/>
        <sz val="18"/>
        <color rgb="FFFF0000"/>
        <rFont val="Arial Narrow"/>
        <family val="2"/>
      </rPr>
      <t xml:space="preserve"> </t>
    </r>
    <r>
      <rPr>
        <b/>
        <sz val="18"/>
        <color rgb="FF0070C0"/>
        <rFont val="Arial Narrow"/>
        <family val="2"/>
      </rPr>
      <t>2023</t>
    </r>
  </si>
  <si>
    <t>RESUMEN DE COLOCACIONES MENSUALES DEL AÑO 2023</t>
  </si>
  <si>
    <t>2023</t>
  </si>
  <si>
    <t>SINIRUBE</t>
  </si>
  <si>
    <t>ETNIA</t>
  </si>
  <si>
    <t>CONTROL SINIRUBE</t>
  </si>
  <si>
    <t>CANTIDAD PROGRAMADA</t>
  </si>
  <si>
    <t>MONTO PROGRAMADO</t>
  </si>
  <si>
    <t>CANTIDAD EJECUTADA</t>
  </si>
  <si>
    <t>MONTO EJECUTADO</t>
  </si>
  <si>
    <t>SALDO</t>
  </si>
  <si>
    <t>CONTROL INDÍGENA</t>
  </si>
  <si>
    <t>TERRITORIO INDIGENAS</t>
  </si>
  <si>
    <t>SALDO CANTIDAD</t>
  </si>
  <si>
    <t>SALDO MONTO</t>
  </si>
  <si>
    <t>BRIBRIS</t>
  </si>
  <si>
    <t>BRUNCAS O BORUCAS</t>
  </si>
  <si>
    <t>CABECARES</t>
  </si>
  <si>
    <t>CHOROTEGAS</t>
  </si>
  <si>
    <t>HUETARES</t>
  </si>
  <si>
    <t>MALEKUS O GUATUSOS</t>
  </si>
  <si>
    <t>NGABES O GUAYMIES (CONTE)</t>
  </si>
  <si>
    <t>TERIBE O TÉRRABA</t>
  </si>
  <si>
    <t>ESTADÍSITICA DE COLOCACIONES APROBADAS 2023</t>
  </si>
  <si>
    <t>VARGAS SIBAJA SAMUEL ALBERTO</t>
  </si>
  <si>
    <t>SAMUVS1403@GMAIL.COM</t>
  </si>
  <si>
    <t>BRENES AGUERO JOSE CARLOS</t>
  </si>
  <si>
    <t>NANDAYURE</t>
  </si>
  <si>
    <t>CARMONA</t>
  </si>
  <si>
    <t>1SERIOUSJC@GMAIL.COM</t>
  </si>
  <si>
    <t>MORA BEDOYA ANGIE PRISCILLA</t>
  </si>
  <si>
    <t>PRISMORAB@GMAIL.COM</t>
  </si>
  <si>
    <t>CUBERO NIETO MARIA FERNANDA</t>
  </si>
  <si>
    <t>MARIAFERCN31@GMAIL.COM</t>
  </si>
  <si>
    <t>JIMENEZ CALDERON HEYMI JOHANNA</t>
  </si>
  <si>
    <t>HEIMYJIMENEZ2906@GMAIL.COM</t>
  </si>
  <si>
    <t>MARCHENA MENDOZA NATHALY VANESSA</t>
  </si>
  <si>
    <t>NATHALYMENDOZA05@ICLOUD.COM</t>
  </si>
  <si>
    <t>PACHECO VALERIO FIORELLA</t>
  </si>
  <si>
    <t>FIOPV1401@GMAIL.COM</t>
  </si>
  <si>
    <t>ROMERO PALACIOS MARIAM</t>
  </si>
  <si>
    <t>MARIAM23MARY23@GMAIL.COM</t>
  </si>
  <si>
    <t xml:space="preserve">VENTA ROPA </t>
  </si>
  <si>
    <t>CEDEÑO GUTIERREZ ALDARA MARCELA</t>
  </si>
  <si>
    <t>ORIENTE DE CARTAGO</t>
  </si>
  <si>
    <t>ADMON. DE EMP.</t>
  </si>
  <si>
    <t>MARCE.CG01@GMAIL.COM</t>
  </si>
  <si>
    <t>ENF. GERENCIA</t>
  </si>
  <si>
    <t>UREÑA PORRAS BRANDON JESUS</t>
  </si>
  <si>
    <t>LEON CORTES CASTRO</t>
  </si>
  <si>
    <t>BRANDONURE2@GMAIL.COM</t>
  </si>
  <si>
    <t>VARGAS GAMEZ VALERIA MARIA</t>
  </si>
  <si>
    <t>VALERIAVARGAS871@GMAIL.COM</t>
  </si>
  <si>
    <t>ASESORA ACADEMICA</t>
  </si>
  <si>
    <t>MERCADEO</t>
  </si>
  <si>
    <t>MONTERO LOBO GENESIS NICOLE</t>
  </si>
  <si>
    <t>GENESISNICOLEML@GMAIL.COM</t>
  </si>
  <si>
    <t>VALVERDE MONTERO LAURA MARCELA</t>
  </si>
  <si>
    <t>DERECHO NOTARIAL REGISTRAL</t>
  </si>
  <si>
    <t>LAURAMONTEROV@GMAIL.COM</t>
  </si>
  <si>
    <t xml:space="preserve">ASISTENTE ADMINISTRATIVO </t>
  </si>
  <si>
    <t>JIMENEZ VILLEGAS SEIDY MARJORIE</t>
  </si>
  <si>
    <t>EDUCACION PARA EL HOGAR</t>
  </si>
  <si>
    <t>SEIDYJIMVILLE@ICLOUD.COM</t>
  </si>
  <si>
    <t>CONCERJE</t>
  </si>
  <si>
    <t>WEATHLEY WILLIAMSON OSCAR DELSHAYNE</t>
  </si>
  <si>
    <t>BE0TA6@HOTMAIL.COM</t>
  </si>
  <si>
    <t>JEFE DE REGISTROS Y ESTADISTCIAS DE SALUD 1</t>
  </si>
  <si>
    <t>GONZALEZ RIVAS JOSE RODOLFO</t>
  </si>
  <si>
    <t>ENSEÑANZA ESTUDIOS SOCIALES</t>
  </si>
  <si>
    <t>JRODOLFOGRIVAS@GMAIL.COM</t>
  </si>
  <si>
    <t>RIVERA CALVO JENNIFER TATIANA</t>
  </si>
  <si>
    <t>JTATIANARIVERACALVO@GMAIL.COM</t>
  </si>
  <si>
    <t>MORENO PANDOLFI KENDRA</t>
  </si>
  <si>
    <t>KENDRAMP@LIVE.COM</t>
  </si>
  <si>
    <t>CORTES SANCHEZ VALERIA</t>
  </si>
  <si>
    <t>PAQUERA</t>
  </si>
  <si>
    <t>VALERIACORTES2611@GMAIL.COM</t>
  </si>
  <si>
    <t>QUESADA AREAS MARIA GABRIELA</t>
  </si>
  <si>
    <t>CHOMES</t>
  </si>
  <si>
    <t>DAREASCUBERO@GMAIL.COM</t>
  </si>
  <si>
    <t>ORTIZ VARGAS GRACE DE LOS ANGELES</t>
  </si>
  <si>
    <t>CS. DE LA COMUNIC.COLECTIVA</t>
  </si>
  <si>
    <t>ANGELESJ18@GMAIL.COM</t>
  </si>
  <si>
    <t>RELACIONES PUBLICAS</t>
  </si>
  <si>
    <t>TORRES ZUÑIGA DANIEL ALEXANDER</t>
  </si>
  <si>
    <t>INGENIERIA DISPOSITIVOS MEDICO</t>
  </si>
  <si>
    <t>DA.TORRESZUN@GMAIL.COM</t>
  </si>
  <si>
    <t>OBSERVADOR METEOROLÓGICO</t>
  </si>
  <si>
    <t>SANABRIA MENDOZA DELJANI PAOLA</t>
  </si>
  <si>
    <t>ADM DE NEGOCIOS VIRTUAL</t>
  </si>
  <si>
    <t>DELJANI26SM@GMAIL.COM</t>
  </si>
  <si>
    <t>GOMEZ CERVANTES DIANA MARIA</t>
  </si>
  <si>
    <t>DIANAG_93@HOTMAIL.COM</t>
  </si>
  <si>
    <t>TÉCNICO DE LABORATORIO</t>
  </si>
  <si>
    <t>BARRANTES ALPIZAR LAURA</t>
  </si>
  <si>
    <t>LAURABALP24@HOTMAIL.COM</t>
  </si>
  <si>
    <t>FONSECA BARBOZA CARLOS JAVIER</t>
  </si>
  <si>
    <t>SALITRILLOS</t>
  </si>
  <si>
    <t>FONSECACARLOS157@GMAIL.COM</t>
  </si>
  <si>
    <t>REYES SIBAJA ESTHER</t>
  </si>
  <si>
    <t>estherreyessibaja@gmail.com</t>
  </si>
  <si>
    <t xml:space="preserve">Gestor de cobro </t>
  </si>
  <si>
    <t>AGUERO LOAIZA GENESIS</t>
  </si>
  <si>
    <t>GENELOAIZA5@GMAIL.COM</t>
  </si>
  <si>
    <t>ESCALANTE MONGE LAURA MARIA</t>
  </si>
  <si>
    <t>OCCIDENTE DE CARTAGO</t>
  </si>
  <si>
    <t>LAU1799@HOTMAIL.COM</t>
  </si>
  <si>
    <t xml:space="preserve">  DATA ANALYST</t>
  </si>
  <si>
    <t>SALAZAR NARANJO ESTEBAN DANIEL</t>
  </si>
  <si>
    <t>ESTEBAND_SALAZAR@HOTMAIL.COM</t>
  </si>
  <si>
    <t>AVILA AGUERO ASHELY YARIELA</t>
  </si>
  <si>
    <t>ASHELYYARIELAA@GMAIL.COM</t>
  </si>
  <si>
    <t>CUBILLO GONZALEZ LEIDY LAURA</t>
  </si>
  <si>
    <t>LEIDYLAURACUBILLO97@GMAIL.COM</t>
  </si>
  <si>
    <t>MENA PIEDRA GABRIEL ANDRES</t>
  </si>
  <si>
    <t>ING.SOFTWARE</t>
  </si>
  <si>
    <t>GANDRES1125@GMAIL.COM</t>
  </si>
  <si>
    <t>BACK OFFICE</t>
  </si>
  <si>
    <t>SANDI VEGA YACSIRE</t>
  </si>
  <si>
    <t>YACSIRIESV@GMAIL.COM</t>
  </si>
  <si>
    <t>CHACON JIMENEZ GABRIEL DAVID</t>
  </si>
  <si>
    <t>MATA DE PLATANO</t>
  </si>
  <si>
    <t>ING SEGURIDAD INFORMATICA</t>
  </si>
  <si>
    <t>GDCJ2622@GMAIL.COM</t>
  </si>
  <si>
    <t>LEON ROJAS SOFIA</t>
  </si>
  <si>
    <t>SOFI.LEONR7@GMAIL.COM</t>
  </si>
  <si>
    <t>LEON ROJAS MONICA</t>
  </si>
  <si>
    <t>MONICA.LEONR27@GMAIL.COM</t>
  </si>
  <si>
    <t>RODRIGUEZ FALLAS IVANNIA DE LOS ANGELES</t>
  </si>
  <si>
    <t>EL ROBLE</t>
  </si>
  <si>
    <t>IVANNIA.ROSEIGUEZF@GMAIL.COM</t>
  </si>
  <si>
    <t xml:space="preserve">ASISTENTE TÉCNICO DE ATENCIÓN PRIMARIA </t>
  </si>
  <si>
    <t>ARCE VILLALOBOS TRIANA MARIA</t>
  </si>
  <si>
    <t>ARCETRIANA@GMAIL.COM</t>
  </si>
  <si>
    <t>SANTANA MENDOZA MELANNY SUZETTE</t>
  </si>
  <si>
    <t>FILADELFIA</t>
  </si>
  <si>
    <t>MELSANTANA001@GMAIL.COM</t>
  </si>
  <si>
    <t>CORRALES PADILLA MICHELLE FIORELLA</t>
  </si>
  <si>
    <t>ACOSTA</t>
  </si>
  <si>
    <t>SAN IGNACIO</t>
  </si>
  <si>
    <t>MIQP13374@GMAIL.COM</t>
  </si>
  <si>
    <t>CASTAÑEDA HERNANDEZ KAROL MARIA</t>
  </si>
  <si>
    <t>KAROLCASTANEDA04@GMAIL.COM</t>
  </si>
  <si>
    <t>CISNERO CORDOBA MAGDA ISABEL</t>
  </si>
  <si>
    <t>MCISNEROSCR@HOTMAIL.COM</t>
  </si>
  <si>
    <t>I Y II CICLOS</t>
  </si>
  <si>
    <t>SANCHEZ SOLANO KATHERINE CRISTINA</t>
  </si>
  <si>
    <t>KATSANCSOL@GMAIL.COM</t>
  </si>
  <si>
    <t>EJECUTIVO COMERCIAL</t>
  </si>
  <si>
    <t>CASTILLO CORTES TAHIS MARIEL</t>
  </si>
  <si>
    <t>TAHISMCC@GMAIL.COM</t>
  </si>
  <si>
    <t>VARGAS ARDON EMILIANO</t>
  </si>
  <si>
    <t>SANCHEZ</t>
  </si>
  <si>
    <t>VANCOUVER FILM SCHOOL</t>
  </si>
  <si>
    <t>ANIMACION Y ARTE CONCEPTUAL</t>
  </si>
  <si>
    <t>CANADA</t>
  </si>
  <si>
    <t>EMILIANO.VA23@GMAIL.COM</t>
  </si>
  <si>
    <t>MURILLO BRENES IRINA</t>
  </si>
  <si>
    <t>RIO SEGUNDO</t>
  </si>
  <si>
    <t>IRINAMB04@GMAIL.COM</t>
  </si>
  <si>
    <t>VANESSA SUYEN  TREMINIO GAMBOA</t>
  </si>
  <si>
    <t>VANE_CAT23@HOTMAIL.COM</t>
  </si>
  <si>
    <t>OFICIAL DE GUARDIA</t>
  </si>
  <si>
    <t>JOSE DANIEL  VEGA RAMIREZ</t>
  </si>
  <si>
    <t>JDANIELVR@GMAIL.COM</t>
  </si>
  <si>
    <t>AUDITOR JUNIOR</t>
  </si>
  <si>
    <t>GARITA MESEN BRAYAN GABRIEL</t>
  </si>
  <si>
    <t>BGARITA_89@HOTMAIL.COM</t>
  </si>
  <si>
    <t>AGENTE DE VENTAS</t>
  </si>
  <si>
    <t>CASTRO ARROYO PAMELA</t>
  </si>
  <si>
    <t>SANTA LUCIA</t>
  </si>
  <si>
    <t>PAMCASTRO07@GMAIL.COM</t>
  </si>
  <si>
    <t>CAMPOS HERNANDEZ PAOLA KAROLINA</t>
  </si>
  <si>
    <t>UNIV.COOPERACION INTERNACIONAL</t>
  </si>
  <si>
    <t>CARITO1212@LIVE.COM</t>
  </si>
  <si>
    <t>TÉCNICO DE COMISIONE</t>
  </si>
  <si>
    <t>DERECHO ENF.DER.TRIBUTARIO</t>
  </si>
  <si>
    <t>DURAN CHAVES STEPHANIE PAOLA</t>
  </si>
  <si>
    <t>PAOLADURANCHAVES@GMAIL.COM</t>
  </si>
  <si>
    <t>LUNA QUIROS KIRIAN ARIEL</t>
  </si>
  <si>
    <t>ING SISTEMAS COMPUTACIONALES</t>
  </si>
  <si>
    <t>KIRIANLUNA.U@GMAIL.COM</t>
  </si>
  <si>
    <t>YERI ALEXANDER  LOAIZA SEGURA</t>
  </si>
  <si>
    <t>ALOAIZA.SEGURA@GMAIL.COM</t>
  </si>
  <si>
    <t>ARAYA PADILLA MARIPAZ</t>
  </si>
  <si>
    <t>MARIPAZA2204@GMAIL.COM</t>
  </si>
  <si>
    <t>CARBALLO ROJAS MAURICIO</t>
  </si>
  <si>
    <t>ACADEMIA DE ENSEÑANZA AERONAUTICA</t>
  </si>
  <si>
    <t>HABILITACION POR INSTRUMENTOS</t>
  </si>
  <si>
    <t>MAUCRO01@GMAIL.COM</t>
  </si>
  <si>
    <t>BRENES ABARCA CATHERINE MELISSA</t>
  </si>
  <si>
    <t>MELISSABRENESA@GMAIL.COM</t>
  </si>
  <si>
    <t>CAJERA DEPENDIENTE</t>
  </si>
  <si>
    <t>VALVERDE MARIN KIMBERLY ROSEMARY</t>
  </si>
  <si>
    <t>DESARROLLO SOFTWARE CON INGLES</t>
  </si>
  <si>
    <t>KIMBERLYVAL28@GMAIL.COM</t>
  </si>
  <si>
    <t>RAMIREZ ROMAN JOSEPH JOSUE</t>
  </si>
  <si>
    <t>JOSUERAM17@GMAIL.COM</t>
  </si>
  <si>
    <t>EJECUTIVO DE PLATAFORMA</t>
  </si>
  <si>
    <t>BARRIOS ALVARADO ARIEL</t>
  </si>
  <si>
    <t>ARIELBAR205@GMAIL.COM</t>
  </si>
  <si>
    <t>SALAS CRUZ MARYELL SOFIA</t>
  </si>
  <si>
    <t>BOLIVAR</t>
  </si>
  <si>
    <t>SOFISALAS21@GMAIL.COM</t>
  </si>
  <si>
    <t>CHINCHILLA VENEGAS WENDY GABRIELA</t>
  </si>
  <si>
    <t>WEN2683@GMAIL.COM</t>
  </si>
  <si>
    <t>BARRANTES RAMIREZ ANDREY JOSUE</t>
  </si>
  <si>
    <t>ANDREYJOSU3@GMAIL.COM</t>
  </si>
  <si>
    <t>AUXILIAR TECNICO EN REGISTROS Y ESTADISTICAS EN SA</t>
  </si>
  <si>
    <t>JARA GAMBOA MARIA JOSE</t>
  </si>
  <si>
    <t>JARAGAMBOA95@GMAIL.COM</t>
  </si>
  <si>
    <t>MADRIGAL JIMENEZ EDWARD</t>
  </si>
  <si>
    <t>EMADRIGAL@E-GSI.NET</t>
  </si>
  <si>
    <t>SUPERVISOR DE SERVICIOS</t>
  </si>
  <si>
    <t>REY BARRIFF NADESHA MARBETH</t>
  </si>
  <si>
    <t>NADEHAMILTON@GMAIL.COM</t>
  </si>
  <si>
    <t>MARIA PAULA  OROZCO CAMPOS</t>
  </si>
  <si>
    <t>PAULAOROZCOCAMPOS@GMAIL.COM</t>
  </si>
  <si>
    <t>OPERACIONES</t>
  </si>
  <si>
    <t>SANCHEZ CASTRO MILIANA MARIA</t>
  </si>
  <si>
    <t>MIMISA10072004@GMAIL.COM</t>
  </si>
  <si>
    <t>ROMERO GRIJALBA FABIAN</t>
  </si>
  <si>
    <t>FABIRG2419@GMAIL.COM</t>
  </si>
  <si>
    <t>GIBSON JISMARKS  PIEDRA BRENES</t>
  </si>
  <si>
    <t>PIEDRAGIBSON@GMAIL.COM</t>
  </si>
  <si>
    <t>VILLEGAS LOAIZA SAMLA PAMELA</t>
  </si>
  <si>
    <t>ADMON SERVICIOS DE SALUD</t>
  </si>
  <si>
    <t>PAME2110@HOTMAIL.COM</t>
  </si>
  <si>
    <t>MEDICO GENERAL</t>
  </si>
  <si>
    <t>NAVARRO SERVELLON LYANNE VALERIA</t>
  </si>
  <si>
    <t>LYANNE.VNS@GMAIL.COM</t>
  </si>
  <si>
    <t>INTÉRPRETE TÉCNICO  Y ASISTENTE E</t>
  </si>
  <si>
    <t>JIMENEZ PIEDRA CAMILA</t>
  </si>
  <si>
    <t>CAMILAJIMENEZPIEDRA@GMAIL.COM</t>
  </si>
  <si>
    <t>SEQUEIRA BARBOZA NICOLE</t>
  </si>
  <si>
    <t>NICOLE.SEQUEIRA@OUTLOOK.COM</t>
  </si>
  <si>
    <t>RETANA BENAVIDES KAREN TATIANA</t>
  </si>
  <si>
    <t>ELECTROCARD Y PRACT CARDIOLOGI</t>
  </si>
  <si>
    <t>KARTATIANA1997@GMAIL.COM</t>
  </si>
  <si>
    <t>SECRETARIA 3</t>
  </si>
  <si>
    <t>VARGAS RAMOS AARON MAURICIO</t>
  </si>
  <si>
    <t>ING SISTEMAS INFORMATICOS</t>
  </si>
  <si>
    <t>VARGAS04203@GMAIL.COM</t>
  </si>
  <si>
    <t>SANABRIA ESCALANTE XINIA MARIA</t>
  </si>
  <si>
    <t>XSANABRIA10@GMAIL.COM</t>
  </si>
  <si>
    <t>CADENA DE SUMINISTROS Y LOGIST</t>
  </si>
  <si>
    <t>CRUZ ZUÑIGA JOSE PABLO</t>
  </si>
  <si>
    <t>C.JOSEPABLO22@GMAIL.COM</t>
  </si>
  <si>
    <t>VERDESIA CAMBRONERO CARLA</t>
  </si>
  <si>
    <t>UNIV NACIONAL DE LAS ARTES ARGENTINA</t>
  </si>
  <si>
    <t>ARTES AUDIOVISUALES</t>
  </si>
  <si>
    <t>ARGENTINA</t>
  </si>
  <si>
    <t>CARLAVERDESIA@GMAIL.COM</t>
  </si>
  <si>
    <t>CONEJO UGALDE ANA MARIA</t>
  </si>
  <si>
    <t>BIJAGUA</t>
  </si>
  <si>
    <t>ANITAMACO4@GMAIL.COM</t>
  </si>
  <si>
    <t>VILLACHICA UMAÑA ASHLY PAOLA</t>
  </si>
  <si>
    <t>ASHLYVILLACHICA8@GMAIL.COM</t>
  </si>
  <si>
    <t>ACOSTA ANGULO ISABEL VALERIA</t>
  </si>
  <si>
    <t>VALERIAACOSTAANGULO@YAHOO.COM</t>
  </si>
  <si>
    <t>SOLANO CHACON ALLISSON FERNANDA</t>
  </si>
  <si>
    <t>SOLANOCHALLISSON@GMAIL.COM</t>
  </si>
  <si>
    <t>MARCHENA ESQUIVEL BAYRON D JAIR</t>
  </si>
  <si>
    <t>DJAMARCHENA08@GMAIL.COM</t>
  </si>
  <si>
    <t>SANABRIA BERMUDEZ ARIANA FABIOLA</t>
  </si>
  <si>
    <t>JUAN VINAS</t>
  </si>
  <si>
    <t>ARIANA.SANABRIAB10@GMAIL.COM</t>
  </si>
  <si>
    <t>CORRALES SOLIS IVAN ISAAC</t>
  </si>
  <si>
    <t>IVANC.SOLIS@GMAIL.COM</t>
  </si>
  <si>
    <t>GONZALEZ GARCIA DANIELA</t>
  </si>
  <si>
    <t>GONZALEZDANIELA0604@GMAIL.COM</t>
  </si>
  <si>
    <t>SILIEZAR MARIN OSCAR LEONARDO</t>
  </si>
  <si>
    <t>INGENIERIA EN MECATRONICA</t>
  </si>
  <si>
    <t>OSCAR.SILIEZAR.MARIN2005@GMAIL.COM</t>
  </si>
  <si>
    <t>HERRERA ARAYA KARLA JOHANNA</t>
  </si>
  <si>
    <t>KALY-HERRERA@HOTMAIL.COM</t>
  </si>
  <si>
    <t>R2R SR TEAM LEAD</t>
  </si>
  <si>
    <t>ADMON EMP. ENF. FINANZAS</t>
  </si>
  <si>
    <t>SOSA RAMIREZ JIMENA MARIA</t>
  </si>
  <si>
    <t>JIMENA222003@GMAIL.COM</t>
  </si>
  <si>
    <t>MORA GARCIA MAX ANTONIO DE LA TRINIDAD</t>
  </si>
  <si>
    <t>UNIV.AUTONOMA DE MONTERREY</t>
  </si>
  <si>
    <t>AUDITORIA FINAN. FORENSE</t>
  </si>
  <si>
    <t>MAXG1865@GMAIL.COM</t>
  </si>
  <si>
    <t>OFICIAL DE CUMPLIMIE</t>
  </si>
  <si>
    <t>CORTES REYES DOUGLAS ERNESTO</t>
  </si>
  <si>
    <t>ADM DE PROYECTOS</t>
  </si>
  <si>
    <t>DE13CR@GMAIL.COM</t>
  </si>
  <si>
    <t>TECNICO DE TESORERIA</t>
  </si>
  <si>
    <t>CAMBRONERO ABARCA ELIZABETH DEL CARMEN</t>
  </si>
  <si>
    <t>ELIZCA25@GMAIL.COM</t>
  </si>
  <si>
    <t>VARGAS AGUERO VILMA CRISTINA</t>
  </si>
  <si>
    <t>KRISVARGAS409@GMAIL.COM</t>
  </si>
  <si>
    <t>FRANCO OBANDO ADRIANA VALERIA</t>
  </si>
  <si>
    <t>SARDINAL</t>
  </si>
  <si>
    <t>ADRIFRANCO1323@GMAIL.COM</t>
  </si>
  <si>
    <t>SALAZAR SELIN DILANI SUSANA</t>
  </si>
  <si>
    <t>DILANYSELIM11@GMAIL.COM</t>
  </si>
  <si>
    <t>DOMINGUEZ ALVARADO SILVIA ELENA</t>
  </si>
  <si>
    <t>SILVIADA31@GMAIL.COM</t>
  </si>
  <si>
    <t>SALAS CHAVES GEYLAN ANDREY</t>
  </si>
  <si>
    <t>SALASYEILAN9@GMAIL.COM</t>
  </si>
  <si>
    <t>RICARDO JESUS  VARGAS FERNANDEZ</t>
  </si>
  <si>
    <t>VRICARDOJESUS32@GMAIL.COM</t>
  </si>
  <si>
    <t>ORTIZ JARQUIN ZURIEL DENISSE</t>
  </si>
  <si>
    <t>TERAPIA DE LENGUAJE</t>
  </si>
  <si>
    <t>ZURYORTIZ2510@GMAIL.COM</t>
  </si>
  <si>
    <t>OBANDO CASCANTE ANGELES YELENA</t>
  </si>
  <si>
    <t>YELENAOBANDO400@GMAIL.COM</t>
  </si>
  <si>
    <t>JOSUE SEBASTIAN  BRENES GARRO</t>
  </si>
  <si>
    <t>DERECHOS HUMANOS</t>
  </si>
  <si>
    <t>SEBASTIAN.BRENES.GARRO@GMAIL.COM</t>
  </si>
  <si>
    <t>ORIENTADOR</t>
  </si>
  <si>
    <t>MATARRITA MORAGA WENDY MARIEL</t>
  </si>
  <si>
    <t>WENDYMORAGA@HOTMAIL.COM</t>
  </si>
  <si>
    <t>CARMONA RODRIGUEZ HEILYN MARIA</t>
  </si>
  <si>
    <t>KEROC04@HOTMAIL.COM</t>
  </si>
  <si>
    <t>CASTILLO MELENDEZ WILLIAM ALFREDO</t>
  </si>
  <si>
    <t>CASTILLOMELENDEZWILLIAM@GMAIL.COM</t>
  </si>
  <si>
    <t>LIDER DE PRODUCCION</t>
  </si>
  <si>
    <t>BARRANTES BEJARANO TATIANA</t>
  </si>
  <si>
    <t>TATIANABARRANTES2123@GMAIL.COM</t>
  </si>
  <si>
    <t>FABIOLA MARIA  MONTOYA ACOSTA</t>
  </si>
  <si>
    <t>FABIMONTOYA422@GMAIL.COM</t>
  </si>
  <si>
    <t>MIRANDA ABRAHAM SHELSY JAZMIN</t>
  </si>
  <si>
    <t>SHELSYMIRANDA12@ICLOUD.COM</t>
  </si>
  <si>
    <t>ROJAS ZUMBADO HANS ARTURO</t>
  </si>
  <si>
    <t>hans.2828@gmail.com</t>
  </si>
  <si>
    <t>TELEFONISTA</t>
  </si>
  <si>
    <t>8-REFUND.POSG.EXT</t>
  </si>
  <si>
    <t>LEON UREÑA GREIVIN STEVEN</t>
  </si>
  <si>
    <t xml:space="preserve">UNIVERSIDAD DE SALAMANCA  ESPAÑA </t>
  </si>
  <si>
    <t>ESTUDIOS INGLESES AVANZADOS</t>
  </si>
  <si>
    <t>GREIVIN123@YAHOO.COM</t>
  </si>
  <si>
    <t>LENGUAS Y CULTURA DE CONTACTO</t>
  </si>
  <si>
    <t>LEANDRO VEGA DAVID ENRIQUE</t>
  </si>
  <si>
    <t>DLEANDROVEGA@GMAIL.COM</t>
  </si>
  <si>
    <t>FONSECA ORTEGA LAURA MELISSA</t>
  </si>
  <si>
    <t>MELISSAFONSEK@OUTLOOK.COM</t>
  </si>
  <si>
    <t>OPERARIA DE PRODUCCIÓN</t>
  </si>
  <si>
    <t>SANCHEZ BRENES ALINA NATALIA</t>
  </si>
  <si>
    <t>MBA ESPECIALIZADO MAESTRIA ESP</t>
  </si>
  <si>
    <t>SBRENESAL@GMAIL.COM</t>
  </si>
  <si>
    <t>SENIOR LEADER SECTION</t>
  </si>
  <si>
    <t>CABEZAS CERDA AXEL NOEL</t>
  </si>
  <si>
    <t>AXELCABEZAS20@GMAIL.COM</t>
  </si>
  <si>
    <t>BADILLA ROJAS DANIEL MARIA</t>
  </si>
  <si>
    <t>BADILLADANI03@GMAIL.COM</t>
  </si>
  <si>
    <t>MONCADA VILLEGAS KATHERINE NICOLE</t>
  </si>
  <si>
    <t>KATY.MONCADA15@GMAIL.COM</t>
  </si>
  <si>
    <t>CHINCHILLA MORALES KAREN DANIELA</t>
  </si>
  <si>
    <t>danielach14@gmail.com</t>
  </si>
  <si>
    <t>SABORIO AGUILAR PAULA MITCHELL</t>
  </si>
  <si>
    <t>LA COLONIA</t>
  </si>
  <si>
    <t>PSABORIO_A26@HOTMAIL.COM</t>
  </si>
  <si>
    <t>ROJAS PEREZ ANDRES MATHIAS</t>
  </si>
  <si>
    <t>ANDIMATHI123@HOTMAIL.COM</t>
  </si>
  <si>
    <t>IRENE  QUIROS CHACON</t>
  </si>
  <si>
    <t>IRENEQUIROS1208@GMAIL.COM</t>
  </si>
  <si>
    <t>SANDI PIEDRA DANIEL ENRIQUE</t>
  </si>
  <si>
    <t>FINANZAS</t>
  </si>
  <si>
    <t>REBEPIEZA@GMAIL.COM</t>
  </si>
  <si>
    <t>VILLALOBOS VILLALOBOS MARIA FERNANDA</t>
  </si>
  <si>
    <t>FEER.VV27@GMAIL.COM</t>
  </si>
  <si>
    <t>SAENZ MARTINEZ FABIAN ESTEBAN</t>
  </si>
  <si>
    <t>CINCO ESQUINAS</t>
  </si>
  <si>
    <t>FABIANSAENZM@GMAIL.COM</t>
  </si>
  <si>
    <t>ESQUIVEL OBANDO JEFFRY ALEXANDER</t>
  </si>
  <si>
    <t>ROXANA</t>
  </si>
  <si>
    <t>ENSEÑANZA PRIMARIA</t>
  </si>
  <si>
    <t>JEFFRYESQUIVELOBANDO@GMAIL.COM</t>
  </si>
  <si>
    <t>ACUÑA JIMENEZ JENNIFER PAMELA</t>
  </si>
  <si>
    <t>JENNIFERACUNAJIMENEZ@GMAIL.COM</t>
  </si>
  <si>
    <t xml:space="preserve">PRO.SERVICIO CIVIL I </t>
  </si>
  <si>
    <t>RIVAS BLANDON ALISON ESMERALDA</t>
  </si>
  <si>
    <t>METROLOGIA</t>
  </si>
  <si>
    <t>ALISONRIVASB@GMAIL.COM</t>
  </si>
  <si>
    <t>FUNG ACUÑA NAYELI SOFIA</t>
  </si>
  <si>
    <t>SOFIAFUNGA@GMAIL.COM</t>
  </si>
  <si>
    <t>MURILLO CASTILLO JOSE CARLO</t>
  </si>
  <si>
    <t>JOSECARLOMURILLO@GMAIL.COM</t>
  </si>
  <si>
    <t>GONZALEZ AGUILAR KRISTHEL</t>
  </si>
  <si>
    <t>KRISGONZ0312@HOTMAIL.COM</t>
  </si>
  <si>
    <t>ANTONY EMANUEL  DEGRACIA BEJARANO</t>
  </si>
  <si>
    <t>BEJARANOANTONY1@GMAIL.COM</t>
  </si>
  <si>
    <t>KEANE MURRELL THAMARA</t>
  </si>
  <si>
    <t>ANGELES</t>
  </si>
  <si>
    <t>THAMARA.KEANE.M@GMAIL.COM</t>
  </si>
  <si>
    <t>CARDOZA MEJIA MARIA BELEN</t>
  </si>
  <si>
    <t>MARICARDOZA2199@GMAIL.COM</t>
  </si>
  <si>
    <t>ELIZONDO MURILLO SEBASTIAN ALBERTO</t>
  </si>
  <si>
    <t>SELIZONDO701@GMAIL.COM</t>
  </si>
  <si>
    <t>AGUILAR GUARDIA MARIANA</t>
  </si>
  <si>
    <t>GUACIMA</t>
  </si>
  <si>
    <t>INST DE DISEÑO INTERNACIONAL FLORENCIA</t>
  </si>
  <si>
    <t>ITALIA</t>
  </si>
  <si>
    <t>NANAAGUILAR18@GMAIL.COM</t>
  </si>
  <si>
    <t>SANABRIA CAMPOS BRAYAN ANDRES</t>
  </si>
  <si>
    <t>BC1999@HOTMAIL.ES</t>
  </si>
  <si>
    <t>RACHELL GABRIELA  FALLAS SIBAJA</t>
  </si>
  <si>
    <t>FALLAS887@GMAIL.COM</t>
  </si>
  <si>
    <t>RAMOS SOLORZANO LAURA</t>
  </si>
  <si>
    <t>CS. EDUCACION ORIENTACION EDUC</t>
  </si>
  <si>
    <t>LAURA.95.RMOS@GMAIL.COM</t>
  </si>
  <si>
    <t>ORIENTADORA ASISTENTE</t>
  </si>
  <si>
    <t>CORDERO HERRERA MARIA PAULA</t>
  </si>
  <si>
    <t>MARYPAUCORHER@GMAIL.COM</t>
  </si>
  <si>
    <t>ABARCA QUESADA ALEXANDRA DE LOS ANGELES</t>
  </si>
  <si>
    <t>ALEABARCA1307@GMAIL.COM</t>
  </si>
  <si>
    <t>KARLA DAYANA  BERMUDEZ MORA</t>
  </si>
  <si>
    <t>KARLA.BERMUDEZ2810@GMAIL.COM</t>
  </si>
  <si>
    <t>ACUÑA NEATHLY KATIA GABRIELA</t>
  </si>
  <si>
    <t>GABRIELANEATHLY@GMAIL.COM</t>
  </si>
  <si>
    <t>EMPLEADA DOMESTICA</t>
  </si>
  <si>
    <t>GREENWOOD SANABRIA NICOLE</t>
  </si>
  <si>
    <t>GREENWOODS.NICOLE@GMAIL.COM</t>
  </si>
  <si>
    <t>ANA VICTORIA  LOBO CAMPOS</t>
  </si>
  <si>
    <t>ANAVIC15@GMAIL.COM</t>
  </si>
  <si>
    <t>SOLANO CHAVARRIA MARIA LIBIA</t>
  </si>
  <si>
    <t>MASOCHA1@HOTMAIL.COM</t>
  </si>
  <si>
    <t>ESPINOZA SALAZAR ANDRES</t>
  </si>
  <si>
    <t>DUACARI</t>
  </si>
  <si>
    <t>ASIST ADM EN CENTROS DE SALUD</t>
  </si>
  <si>
    <t>GEOAND_16ES@HOTMAIL.COM</t>
  </si>
  <si>
    <t>AUXILIAR DE VIGILANCIA</t>
  </si>
  <si>
    <t>CAÑAS HERRERA LISSETTE DEYANIRA</t>
  </si>
  <si>
    <t>YERZAI1812@GMAIL.COM</t>
  </si>
  <si>
    <t>MARTINEZ CANALES KAROL VANESSA</t>
  </si>
  <si>
    <t>MARTINEZCANALESK@GMAIL.COM</t>
  </si>
  <si>
    <t>AGENTE 1</t>
  </si>
  <si>
    <t>ALPIZAR ARAYA ANA CRISTINA</t>
  </si>
  <si>
    <t>ANA_ALPIZAR75@HOTMAIL.COM</t>
  </si>
  <si>
    <t>ASISTENTE SERVICIO CIVIL 3</t>
  </si>
  <si>
    <t>SERRANO CASTRO GHALIA VANESA</t>
  </si>
  <si>
    <t>ADRIANACASTROMIRANDA08@GMAIL.COM</t>
  </si>
  <si>
    <t>HUERTAS ROJAS JOSUE DAVID</t>
  </si>
  <si>
    <t>PITAL</t>
  </si>
  <si>
    <t>JOSUEHR006@GMAIL.COM</t>
  </si>
  <si>
    <t>GRANADOS MORALES SARA MARIA</t>
  </si>
  <si>
    <t>SARAGRANADOS.1511@GMAIL.COM</t>
  </si>
  <si>
    <t>JESSICA  RIOS BEJARANO</t>
  </si>
  <si>
    <t>UNIV.LATINA DE C.R SEDE CIUDAD NEILY</t>
  </si>
  <si>
    <t>JESSICA2022.RIOSBEJARANO@GMAIL.COM</t>
  </si>
  <si>
    <t>AMA DE CASA</t>
  </si>
  <si>
    <t>WENDY FRANCINY  HERNANDEZ MORA</t>
  </si>
  <si>
    <t>ENS ESTUDIOS SOCIALES</t>
  </si>
  <si>
    <t>WENDYHERNANDEZ1723@GMAIL.COM</t>
  </si>
  <si>
    <t>LABORES DOMÉSTICAS</t>
  </si>
  <si>
    <t>JIMENEZ ROCHA JEFRY GERARDO</t>
  </si>
  <si>
    <t>UNIVERSIDAD TECNICA NACIONAL SAN CARLOS</t>
  </si>
  <si>
    <t>ING DEL SOFTWARE</t>
  </si>
  <si>
    <t>JEFRYJIMENEZ2011@GMAIL.COM</t>
  </si>
  <si>
    <t>ALEJANDRA VANESSA  GONZALEZ CASTILLO</t>
  </si>
  <si>
    <t>ALEJANDRAVGC2324@GMAIL.COM</t>
  </si>
  <si>
    <t>CHRISTOPHER MARIO  MEDINA LEITON</t>
  </si>
  <si>
    <t>CHRIS.LEI3001@GMAIL.COM</t>
  </si>
  <si>
    <t>HERRERA ROJAS MARIA DEL MAR</t>
  </si>
  <si>
    <t>TUTI2003@OUTLOOK.COM</t>
  </si>
  <si>
    <t>MARTINEZ CHACON JUAN FELIPE</t>
  </si>
  <si>
    <t>CIPRESES</t>
  </si>
  <si>
    <t>FELIPEMARTINEZCHACON@HOTMAIL.COM</t>
  </si>
  <si>
    <t>DIRECTOR DE LOGISTICA NACIONAL</t>
  </si>
  <si>
    <t>RODRIGUEZ MENDEZ NOILYN</t>
  </si>
  <si>
    <t>UNIV.LATINA C.R.SEDE GRECIA</t>
  </si>
  <si>
    <t>ING SIST INFORMATICOS</t>
  </si>
  <si>
    <t>NOILITAMC04@GMAIL.COM</t>
  </si>
  <si>
    <t>SANCHEZ SILVA DIANA CELESTE</t>
  </si>
  <si>
    <t>DIANACELESSAN1924@GMAIL.COM</t>
  </si>
  <si>
    <t>MONTEZUMA RODRIGUEZ JATHIN</t>
  </si>
  <si>
    <t>JATHINMONTEZUMA@GMAIL.COM</t>
  </si>
  <si>
    <t>COMERCIANTE</t>
  </si>
  <si>
    <t>ARROYO GOMEZ ADRIANA</t>
  </si>
  <si>
    <t>UNIV.ESTATAL A DISTANCIA SEDE CARTAGO</t>
  </si>
  <si>
    <t>ADRI_GOMEZ0711@HOTMAIL.COM</t>
  </si>
  <si>
    <t>BERMUDEZ ROJAS DARIANA</t>
  </si>
  <si>
    <t>DARIANABERMUDEZROJAS@GMAIL.COM</t>
  </si>
  <si>
    <t>BERMUDEZ SOLANO XIMENA</t>
  </si>
  <si>
    <t>XIMENABERMUDEZ2510@GMAIL.COM</t>
  </si>
  <si>
    <t>ARAYA SALAS FABIAN ANDRES</t>
  </si>
  <si>
    <t>U CASTRO CARAZO SEDE PALMARES</t>
  </si>
  <si>
    <t>FABIARAYASALAS02@GMAIL.COM</t>
  </si>
  <si>
    <t>RODRIGUEZ GUTIERREZ ALEJANDRO JOSUE</t>
  </si>
  <si>
    <t>ALERODRICR7@GMAIL.COM</t>
  </si>
  <si>
    <t>MONTES TREJOS DANNY</t>
  </si>
  <si>
    <t>stdanny16@gmail.com</t>
  </si>
  <si>
    <t>TECNICO DE FARMACIA</t>
  </si>
  <si>
    <t>ATENCIO RODRIGUEZ YORLENY</t>
  </si>
  <si>
    <t>YORLEATENCIORODRIGUEZ@GMAIL.COM</t>
  </si>
  <si>
    <t>ATENCIO BEJARANO JACQUELINE</t>
  </si>
  <si>
    <t>YACQUELINATENCIO@HOTMAIL.COM</t>
  </si>
  <si>
    <t>CHINCHILLA GONZAGA JOHANNA</t>
  </si>
  <si>
    <t>CIENCIAS  EDUC. I Y II CICLO</t>
  </si>
  <si>
    <t>JCHINCHILLA_27@YAHOO.COM</t>
  </si>
  <si>
    <t>MORA CAMPOS MARIA PAULA</t>
  </si>
  <si>
    <t>ADM. EMPRESAS</t>
  </si>
  <si>
    <t>MARIAPAULAMC96@HOTMAIL.COM</t>
  </si>
  <si>
    <t>ASISTENTE DE LOS DIR</t>
  </si>
  <si>
    <t>TRIGUEROS LOBO JOSUE</t>
  </si>
  <si>
    <t>TRIGUEROSL@HOTMAIL.COM</t>
  </si>
  <si>
    <t>ARROYO RODRIGUEZ ANA CECILIA</t>
  </si>
  <si>
    <t>ANAA66614@GMAIL.COM</t>
  </si>
  <si>
    <t>CESPEDES CRUZ CALET GEOVANNY</t>
  </si>
  <si>
    <t>NCRUZGARCIA54@GMAIL.COM</t>
  </si>
  <si>
    <t>VILLALOBOS FONSECA RACHELL DE LOS ANGELE</t>
  </si>
  <si>
    <t>RACHELLVILLALOBOSF@GMAIL.COM</t>
  </si>
  <si>
    <t>VARGAS SANDI DAVID</t>
  </si>
  <si>
    <t>DAVARSA98@GMAIL.COM</t>
  </si>
  <si>
    <t>ENS. DE LA MATEMATICA</t>
  </si>
  <si>
    <t>TORRES CHAVERRI ALLISON DAYAN</t>
  </si>
  <si>
    <t>DISEÑO PUBLICITARIO</t>
  </si>
  <si>
    <t>ALLIT2171@GMAIL.COM</t>
  </si>
  <si>
    <t>GESTION DE PROYECTOS</t>
  </si>
  <si>
    <t>ALVAREZ ORDOÑEZ FIORELLA MARIA</t>
  </si>
  <si>
    <t>FIORE7.ALVAREZ@GMAIL.COM</t>
  </si>
  <si>
    <t>SDS ASSOCIATE</t>
  </si>
  <si>
    <t>PICADO VARGAS SOFIA VICTORIA</t>
  </si>
  <si>
    <t>DISECCION Y TANATOPRAXIA</t>
  </si>
  <si>
    <t>MONIVAMO7@GMAIL.COM</t>
  </si>
  <si>
    <t>VASQUEZ BERMUDEZ INGRID DE LOS ANGELES</t>
  </si>
  <si>
    <t>UNIV.FEDERADA SANTO TOMAS</t>
  </si>
  <si>
    <t>VASQUEZBINGRID@HOTMAIL.COM</t>
  </si>
  <si>
    <t>ESPECIALISTA HR</t>
  </si>
  <si>
    <t>BOZA FONSECA JHONATAN</t>
  </si>
  <si>
    <t>ANALITICA,INNOV Y GEST TECNOLO</t>
  </si>
  <si>
    <t>JONATHANBOZA21@GMAIL.COM</t>
  </si>
  <si>
    <t>MARIN COTO PAOLA ANDREA</t>
  </si>
  <si>
    <t>PAO_2903@HOTMAIL.ES</t>
  </si>
  <si>
    <t>ADMINISTRADOR 1</t>
  </si>
  <si>
    <t>MATARRITA ZELAYA SHARLIN GISELLE</t>
  </si>
  <si>
    <t>CABO VELAS</t>
  </si>
  <si>
    <t>LIBELULA.24@HOTMAIL.ES</t>
  </si>
  <si>
    <t>ASISTENTE ADMINISTRATIVO CONTABLE</t>
  </si>
  <si>
    <t>ARIAS ARRIETA TATIANA LINNETTE</t>
  </si>
  <si>
    <t>ORTOD Y OPERATORIA FUNCIONAL</t>
  </si>
  <si>
    <t>TATIARIAS0916@HOTMAIL.COM</t>
  </si>
  <si>
    <t>JIMENEZ GARCIA MELISSA</t>
  </si>
  <si>
    <t>MELJMNZ11@GMAIL.COM</t>
  </si>
  <si>
    <t>VIQUEZ ZAMORA MARIA JOSE</t>
  </si>
  <si>
    <t>MARIAJOSEVIQUEZZAMORA@GMAIL.COM</t>
  </si>
  <si>
    <t>VARGAS BEJARANO RICHARD ANDREY</t>
  </si>
  <si>
    <t>RICHARD.VARGAS0304@GMAIL.COM</t>
  </si>
  <si>
    <t>SOLIS GAMBOA DAVID RICARDO</t>
  </si>
  <si>
    <t>BUSINESS ANALYTICS</t>
  </si>
  <si>
    <t>RICARSOGA@GMAIL.COM</t>
  </si>
  <si>
    <t>GESTOR DE CALIDAD DE ATENCION AL ASOCIADO</t>
  </si>
  <si>
    <t>SIN NEFASIS</t>
  </si>
  <si>
    <t>BRENES RAMIREZ FABIAN JESUS</t>
  </si>
  <si>
    <t>FABIANBRENES18@HOTMAIL.COM</t>
  </si>
  <si>
    <t>LECTOR DE HIDRÓMETROS CON PROPIEDAD,ACTUALMENTE LA</t>
  </si>
  <si>
    <t>CALVO BRENES KEVIN ALBERTO</t>
  </si>
  <si>
    <t>KEV170103@GMAIL.COM</t>
  </si>
  <si>
    <t>GONZALEZ PADILLA MARIA MERCEDES</t>
  </si>
  <si>
    <t>MARIA2978@HOTMAIL.ES</t>
  </si>
  <si>
    <t>MATARRITA VARGAS ISAMAR LALESKHA</t>
  </si>
  <si>
    <t>ISAMARMATARRITA59@GMAIL.COM</t>
  </si>
  <si>
    <t>MENDEZ VINDEL JASHLEY JAROTH</t>
  </si>
  <si>
    <t>JAROTH.MEN7@GMAIL.COM</t>
  </si>
  <si>
    <t>CHINCHILLA CERDAS ASHLEY DAYANNA</t>
  </si>
  <si>
    <t>ASHLEYCHINCHILLACERDAS@GMAIL.COM</t>
  </si>
  <si>
    <t>AGENTE DE SOPORTE TÉ</t>
  </si>
  <si>
    <t>FERNANDEZ ZELEDON LAIDY LAURA</t>
  </si>
  <si>
    <t>RIO NUEVO</t>
  </si>
  <si>
    <t>TEC.ALIMENTOS</t>
  </si>
  <si>
    <t>FERZEL-0323@HOTMAIL.COM</t>
  </si>
  <si>
    <t>ENCARGADA DE SALUD O</t>
  </si>
  <si>
    <t>COTO PACHECO VALERIA</t>
  </si>
  <si>
    <t>PIEDADES</t>
  </si>
  <si>
    <t>VALERIA.COTO.PACHECO@GMAIL.COM</t>
  </si>
  <si>
    <t>GUZMAN ESQUIVEL ALLEN MANUEL</t>
  </si>
  <si>
    <t>TURRUCARES</t>
  </si>
  <si>
    <t>ALLENGUZMAN1622@GMAIL.COM</t>
  </si>
  <si>
    <t>ASISTENTE DE PACIENT</t>
  </si>
  <si>
    <t>ALVAREZ ROJAS JOSELYN DANIELA</t>
  </si>
  <si>
    <t>DANIROJAS448@GMAIL.COM</t>
  </si>
  <si>
    <t>VENDEDOR SENIOR</t>
  </si>
  <si>
    <t>LORIA QUIROS NICOLE ROXET</t>
  </si>
  <si>
    <t>NICOLE.LORIA@ICLOUD.COM</t>
  </si>
  <si>
    <t>BARAHONA ZELAYA BRENDA VANESSA</t>
  </si>
  <si>
    <t>BRENZELAYA12@GMAIL.COM</t>
  </si>
  <si>
    <t>SANDRA PATRICIA  ORTIZ CHAVARRIA</t>
  </si>
  <si>
    <t>SPATRICOC@GMAIL.COM</t>
  </si>
  <si>
    <t>SUPERVISORA DE CRÉDITO Y COBRO</t>
  </si>
  <si>
    <t>MOLINA BADILLA ANYELLYN</t>
  </si>
  <si>
    <t>ANGEMOLINAB@GMAIL.COM</t>
  </si>
  <si>
    <t>NOVOA ARGUELLO JAVIER ANTONIO</t>
  </si>
  <si>
    <t>CENTRO CULTURAL COSTARR NORTEAMERICANO</t>
  </si>
  <si>
    <t>INGLES INTENSIVO ADULTOS</t>
  </si>
  <si>
    <t>CURSO IDIOMA</t>
  </si>
  <si>
    <t>JAVIERNOVOAAR@GMAIL.COM</t>
  </si>
  <si>
    <t>GESTOR DE NORMALIZACIÓN</t>
  </si>
  <si>
    <t>BARRANTES PRADO SEBASTIAN</t>
  </si>
  <si>
    <t>SEBASTIAN37563@GMAIL.COM</t>
  </si>
  <si>
    <t>ALVARADO ZUÑIGA NAOMI</t>
  </si>
  <si>
    <t>NAOAZ210505@GMAIL.COM</t>
  </si>
  <si>
    <t>CHAVARRIA BLANCO EMILY DE LOS ANGELES</t>
  </si>
  <si>
    <t>EMILYCHAVABLANCO@GMAIL.COM</t>
  </si>
  <si>
    <t>CXQO ASSOCIATE</t>
  </si>
  <si>
    <t>SIERRA HERNANDEZ MADHELINE MARIEL</t>
  </si>
  <si>
    <t>MADHELINESIERRA19@GMAIL.COM</t>
  </si>
  <si>
    <t>DELGADO GAMBOA JUAN LUIS</t>
  </si>
  <si>
    <t>JLDELGADO_08@HOTMAIL.COM</t>
  </si>
  <si>
    <t xml:space="preserve"> CHOFER DE PLATAFORMA</t>
  </si>
  <si>
    <t>MONTES ARRIETA YARIEL</t>
  </si>
  <si>
    <t>VALVERDE VEGA</t>
  </si>
  <si>
    <t>RODRIGUEZ</t>
  </si>
  <si>
    <t>YARIELMONTESARRIETA02@GMAIL.COM</t>
  </si>
  <si>
    <t>MARILYN NATACHA  LOPEZ GAITAN</t>
  </si>
  <si>
    <t>MARILYNNATACHA26@GMAIL.COM</t>
  </si>
  <si>
    <t>ROSALES BRENES SEBASTIAN</t>
  </si>
  <si>
    <t>SEBASROSALES189@GMAIL.COM</t>
  </si>
  <si>
    <t>CHACON SOLANO KENDALL YAFRAN</t>
  </si>
  <si>
    <t>KENDALLCHACON999@GMAIL.COM</t>
  </si>
  <si>
    <t>ASTORGA BRENES VALENTINA DE LOS ANGELES</t>
  </si>
  <si>
    <t>VALENTINASTORGABRENES@GMAIL.COM</t>
  </si>
  <si>
    <t>MENA CORDERO JOSE DANIEL</t>
  </si>
  <si>
    <t>COCHEMENA14@GMAIL.COM</t>
  </si>
  <si>
    <t>ARIAS HERRERA ANDY JOSUE</t>
  </si>
  <si>
    <t>BARRANCA</t>
  </si>
  <si>
    <t>AANDYJOSUE@GMAIL.COM</t>
  </si>
  <si>
    <t>BENAVIDES CASCANTE CRISTOPHER GERARDO</t>
  </si>
  <si>
    <t>UNIVERSIDAD AMERICANA</t>
  </si>
  <si>
    <t>CRISBEN1998@HOTMAIL.COM</t>
  </si>
  <si>
    <t>ENS. DE LOS ESTUDIOS SOCIALES</t>
  </si>
  <si>
    <t>MEMBREÑO VASQUEZ ANGELLO ALEXANDRE</t>
  </si>
  <si>
    <t>ANGELLOALEMEMBRENOVASQUEZ@GMAIL.COM</t>
  </si>
  <si>
    <t>CERDAS VARGAS KENETH DAVID</t>
  </si>
  <si>
    <t>DAVID191205@HOTMAIL.COM</t>
  </si>
  <si>
    <t>ASISTENTE PROCESOS</t>
  </si>
  <si>
    <t>LOPEZ CALVO ISABELLA</t>
  </si>
  <si>
    <t>COLON</t>
  </si>
  <si>
    <t>CINE Y TELEVISION</t>
  </si>
  <si>
    <t>ISABELLAL.131331@GMAIL.COM</t>
  </si>
  <si>
    <t>SEGURA BELLANERO PAOLA</t>
  </si>
  <si>
    <t>PAOLABELLANERO13@GMAIL.COM</t>
  </si>
  <si>
    <t>CUBERO DUARTE NAOMY VALERIA</t>
  </si>
  <si>
    <t>NAOMYVCD@GMAIL.COM</t>
  </si>
  <si>
    <t>SANABRIA SERRANO YENDRY MARIA</t>
  </si>
  <si>
    <t>YENDRY.1020@HOTMAIL.COM</t>
  </si>
  <si>
    <t>ASISTENTE DE REGISTR</t>
  </si>
  <si>
    <t>SALAZAR CAMACHO CARLOS DANIEL</t>
  </si>
  <si>
    <t>TUCURRIQUE</t>
  </si>
  <si>
    <t>COLEGIO UNIVERSITARIO DE CARTAGO</t>
  </si>
  <si>
    <t>MECANICA DENTAL</t>
  </si>
  <si>
    <t>SALAZARCAMACHO811@GMAIL.COM</t>
  </si>
  <si>
    <t>PARAUNIV. PUB</t>
  </si>
  <si>
    <t>GARCIA HERNANDEZ LEYLA MARIA</t>
  </si>
  <si>
    <t>LEYLAGH13@GMAIL.COM</t>
  </si>
  <si>
    <t>ASISTENTE BANCARIO</t>
  </si>
  <si>
    <t>VILLEGAS JAEN LUIS DIEGO</t>
  </si>
  <si>
    <t>DIEGO_08V@HOTMAIL.COM</t>
  </si>
  <si>
    <t>DISPLAY</t>
  </si>
  <si>
    <t>MARIA FERNANDA  MONGE UMAÑA</t>
  </si>
  <si>
    <t>UNIV TECNOLOGICA COSTARRICENSE P.Z</t>
  </si>
  <si>
    <t>FC8136669@GMAIL.COM</t>
  </si>
  <si>
    <t>CAMPOS RODRIGUEZ REINA ALONDRA</t>
  </si>
  <si>
    <t>CAMPOSALONDRA929@GMAIL.COM</t>
  </si>
  <si>
    <t>MENA MENDEZ DAGOBERTO JESUS</t>
  </si>
  <si>
    <t>U.FLORENCIO DEL CASTILLO S.DESAMPARADOS</t>
  </si>
  <si>
    <t>CS.EDUCACION FÌSICA</t>
  </si>
  <si>
    <t>MENADAGOBERTO1@GMAIL.COM</t>
  </si>
  <si>
    <t>SOLANO ROJAS IVAN GERARDO</t>
  </si>
  <si>
    <t>BASQUE CULINARY CENTER ESPAÑA</t>
  </si>
  <si>
    <t>PERFECCIONAMIENTO EN COCINA</t>
  </si>
  <si>
    <t>IVANHOBO2804@GMAIL.COM</t>
  </si>
  <si>
    <t>BALTODANO VILLEGAS SOFIA</t>
  </si>
  <si>
    <t>SOFIABALTOVILLEGAS@GMAIL.COM</t>
  </si>
  <si>
    <t>HERRERA RODRIGUEZ MARIA ANGELICA</t>
  </si>
  <si>
    <t>QUEBRADA GRANDE</t>
  </si>
  <si>
    <t>MARIAHERRERARODRIGUEZ01@GMAIL.COM</t>
  </si>
  <si>
    <t>ABARCA CALDERON JOSE ALEXANDER</t>
  </si>
  <si>
    <t>JOSEALEXAC@GMAIL.COM</t>
  </si>
  <si>
    <t>FIGUEROA VARGAS GEOVANNY MARTIN</t>
  </si>
  <si>
    <t>ADM EDUCATIVA</t>
  </si>
  <si>
    <t>FIGUEROABUSTILLO1990@GMAIL.COM</t>
  </si>
  <si>
    <t>EDUCADOR DE ENSEÑANZ</t>
  </si>
  <si>
    <t>VARGAS GARCIA CAMILA</t>
  </si>
  <si>
    <t>CAMILAVARGASG43@GMAIL.COM</t>
  </si>
  <si>
    <t>PICADO OSEGUEDA WENDY PAOLA</t>
  </si>
  <si>
    <t>PAOPICADO3004@GMAIL.COM</t>
  </si>
  <si>
    <t>SOLERA LOPEZ STACY VALERIA</t>
  </si>
  <si>
    <t>SOLERALOPEZ12@GMAIL.COM</t>
  </si>
  <si>
    <t>MISCELÁNEA</t>
  </si>
  <si>
    <t>JIMENEZ RIOS MARIA FERNANDA</t>
  </si>
  <si>
    <t>MAFEJIRI@GMAIL.COM</t>
  </si>
  <si>
    <t>ASESORA DE SERVICIOS</t>
  </si>
  <si>
    <t>VIQUEZ BOLAÑOS VERONICA MARIA</t>
  </si>
  <si>
    <t>VEROVIQUEZ09@GMAIL.COM</t>
  </si>
  <si>
    <t>MORERA HERNANDEZ CLAUDIO ANDREY</t>
  </si>
  <si>
    <t>CRCLAU90@GMAIL.COM</t>
  </si>
  <si>
    <t>ANALISTA FINANCIERO</t>
  </si>
  <si>
    <t>FUENTES MADRIGAL BRITANY VALERIA</t>
  </si>
  <si>
    <t>FMBRITANY@GMAIL.COM</t>
  </si>
  <si>
    <t>LOAIZA ESPINOZA FIORELLA</t>
  </si>
  <si>
    <t>FIO2310@YAHOO.COM</t>
  </si>
  <si>
    <t>REYES CARRILLO REYNER AURELIO</t>
  </si>
  <si>
    <t>REYNERREYES2611@GMAIL.COM</t>
  </si>
  <si>
    <t>BODEGUERO</t>
  </si>
  <si>
    <t>LOPEZ MEJIAS JENNIFER NICOLE</t>
  </si>
  <si>
    <t>JNICOLE02@GMAIL.COM</t>
  </si>
  <si>
    <t>NAVARRO MORA SEIDY CRISTINA</t>
  </si>
  <si>
    <t>SEIDYNAV@HOTMAIL.COM</t>
  </si>
  <si>
    <t>GESTOR DE CALIDAD</t>
  </si>
  <si>
    <t>MORALES ALFARO JOSE LUIS</t>
  </si>
  <si>
    <t>USJ SEDE AGUAS ZARCAS UNIV SAN JOSE</t>
  </si>
  <si>
    <t>CIENCIAS DE LA EDUCACION III C</t>
  </si>
  <si>
    <t>JLMORALES17@HOTMAIL.COM</t>
  </si>
  <si>
    <t>SUPERVISO FORESTAL</t>
  </si>
  <si>
    <t>ULATE MOYA JOANNE MACKENZY</t>
  </si>
  <si>
    <t>ULATEJOANNE@GMAIL.COM</t>
  </si>
  <si>
    <t>SANABRIA CHAVES ERICKA JACQUELINE</t>
  </si>
  <si>
    <t>ERICKA@CAMPOSESPINOZA.COM</t>
  </si>
  <si>
    <t>COORDINADORA JUDICIA</t>
  </si>
  <si>
    <t>GRAJALES RODRIGUEZ DUNIA DANIELA</t>
  </si>
  <si>
    <t>ENS DEL ESPAÑOL</t>
  </si>
  <si>
    <t>DANIGRA975@GMAIL.COM</t>
  </si>
  <si>
    <t>ULLOA BORRERO JOSE ROBERTO</t>
  </si>
  <si>
    <t>NEIBA MARIA  JIMENEZ BADILLA</t>
  </si>
  <si>
    <t>NEIBAJIMENEZBADILLA@GMAIL.COM</t>
  </si>
  <si>
    <t>PRESENCIAL</t>
  </si>
  <si>
    <t>NO DETERMINADA</t>
  </si>
  <si>
    <t>DESCONOCIDO</t>
  </si>
  <si>
    <t>feb</t>
  </si>
  <si>
    <t>INDÍGENA</t>
  </si>
  <si>
    <t>NGABES O GUAYMIES</t>
  </si>
  <si>
    <t>BRI</t>
  </si>
  <si>
    <t>HUE</t>
  </si>
  <si>
    <t>BRI CAB TERI</t>
  </si>
  <si>
    <t>GARANTÍA MENOR</t>
  </si>
  <si>
    <r>
      <t>TOTAL ACUMULADO HASTA EL MES DE FEBRERO</t>
    </r>
    <r>
      <rPr>
        <b/>
        <sz val="18"/>
        <color rgb="FFFF0000"/>
        <rFont val="Arial Narrow"/>
        <family val="2"/>
      </rPr>
      <t xml:space="preserve"> </t>
    </r>
    <r>
      <rPr>
        <b/>
        <sz val="18"/>
        <color rgb="FF0070C0"/>
        <rFont val="Arial Narrow"/>
        <family val="2"/>
      </rPr>
      <t>2023</t>
    </r>
  </si>
  <si>
    <t>Más el 40%</t>
  </si>
  <si>
    <t>Suma de Más el 40%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</si>
</sst>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₡&quot;* #,##0.00_-;\-&quot;₡&quot;* #,##0.00_-;_-&quot;₡&quot;* &quot;-&quot;??_-;_-@_-"/>
    <numFmt numFmtId="43" formatCode="_-* #,##0.00_-;\-* #,##0.00_-;_-* &quot;-&quot;??_-;_-@_-"/>
    <numFmt numFmtId="164" formatCode="&quot;₡&quot;#,##0.00"/>
    <numFmt numFmtId="165" formatCode="_(* #,##0.00_);_(* \(#,##0.00\);_(* &quot;-&quot;??_);_(@_)"/>
    <numFmt numFmtId="166" formatCode="&quot;₡&quot;#,##0.000"/>
    <numFmt numFmtId="167" formatCode="&quot;₡&quot;#,##0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4"/>
      <color theme="1"/>
      <name val="Arial Narrow"/>
      <family val="2"/>
    </font>
    <font>
      <vertAlign val="superscript"/>
      <sz val="14"/>
      <color rgb="FFFF0000"/>
      <name val="Arial Narrow"/>
      <family val="2"/>
    </font>
    <font>
      <b/>
      <sz val="12"/>
      <color theme="3"/>
      <name val="Arial Narrow"/>
      <family val="2"/>
    </font>
    <font>
      <sz val="11"/>
      <color theme="1"/>
      <name val="Arial Narrow"/>
      <family val="2"/>
    </font>
    <font>
      <b/>
      <sz val="18"/>
      <color theme="1"/>
      <name val="Arial Narrow"/>
      <family val="2"/>
    </font>
    <font>
      <b/>
      <sz val="16"/>
      <color theme="1"/>
      <name val="Arial Narrow"/>
      <family val="2"/>
    </font>
    <font>
      <sz val="16"/>
      <color theme="1"/>
      <name val="Arial Narrow"/>
      <family val="2"/>
    </font>
    <font>
      <b/>
      <sz val="20"/>
      <color theme="1"/>
      <name val="Arial Narrow"/>
      <family val="2"/>
    </font>
    <font>
      <b/>
      <sz val="24"/>
      <color theme="1"/>
      <name val="Arial Narrow"/>
      <family val="2"/>
    </font>
    <font>
      <b/>
      <i/>
      <sz val="12"/>
      <color theme="1"/>
      <name val="Arial Narrow"/>
      <family val="2"/>
    </font>
    <font>
      <i/>
      <sz val="12"/>
      <color theme="1"/>
      <name val="Arial Narrow"/>
      <family val="2"/>
    </font>
    <font>
      <b/>
      <sz val="9"/>
      <name val="Arial Narrow"/>
      <family val="2"/>
    </font>
    <font>
      <b/>
      <sz val="10"/>
      <color theme="1"/>
      <name val="Arial Narrow"/>
      <family val="2"/>
    </font>
    <font>
      <b/>
      <sz val="9"/>
      <color theme="0"/>
      <name val="Arial Narrow"/>
      <family val="2"/>
    </font>
    <font>
      <b/>
      <sz val="9"/>
      <color rgb="FF002060"/>
      <name val="Arial Narrow"/>
      <family val="2"/>
    </font>
    <font>
      <b/>
      <i/>
      <sz val="14"/>
      <color theme="0"/>
      <name val="Arial Narrow"/>
      <family val="2"/>
    </font>
    <font>
      <sz val="10"/>
      <color theme="1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2"/>
      <color theme="0"/>
      <name val="Arial Narrow"/>
      <family val="2"/>
    </font>
    <font>
      <b/>
      <sz val="12"/>
      <color rgb="FF002060"/>
      <name val="Arial Narrow"/>
      <family val="2"/>
    </font>
    <font>
      <b/>
      <sz val="12"/>
      <name val="Arial Narrow"/>
      <family val="2"/>
    </font>
    <font>
      <b/>
      <sz val="10"/>
      <color theme="0"/>
      <name val="Arial Narrow"/>
      <family val="2"/>
    </font>
    <font>
      <b/>
      <sz val="12"/>
      <color theme="1"/>
      <name val="Arial Narrow"/>
      <family val="2"/>
    </font>
    <font>
      <b/>
      <vertAlign val="superscript"/>
      <sz val="10"/>
      <color rgb="FFFF0000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0"/>
      <color rgb="FFFF0000"/>
      <name val="Arial Narrow"/>
      <family val="2"/>
    </font>
    <font>
      <b/>
      <sz val="7"/>
      <color rgb="FFFF0000"/>
      <name val="Arial Narrow"/>
      <family val="2"/>
    </font>
    <font>
      <b/>
      <sz val="22"/>
      <color theme="1"/>
      <name val="Arial Narrow"/>
      <family val="2"/>
    </font>
    <font>
      <b/>
      <sz val="20"/>
      <color rgb="FFFFC000"/>
      <name val="Arial Narrow"/>
      <family val="2"/>
    </font>
    <font>
      <b/>
      <sz val="18"/>
      <color rgb="FF002060"/>
      <name val="Arial Narrow"/>
      <family val="2"/>
    </font>
    <font>
      <b/>
      <i/>
      <sz val="16"/>
      <color theme="1"/>
      <name val="Arial Narrow"/>
      <family val="2"/>
    </font>
    <font>
      <b/>
      <sz val="18"/>
      <color rgb="FF0070C0"/>
      <name val="Arial Narrow"/>
      <family val="2"/>
    </font>
    <font>
      <b/>
      <sz val="18"/>
      <color rgb="FFFF0000"/>
      <name val="Arial Narrow"/>
      <family val="2"/>
    </font>
    <font>
      <b/>
      <sz val="18"/>
      <color rgb="FFFFD85D"/>
      <name val="Arial Narrow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FF3300"/>
      <name val="Calibri"/>
      <family val="2"/>
      <scheme val="minor"/>
    </font>
    <font>
      <sz val="12"/>
      <color rgb="FFFF3300"/>
      <name val="Calibri"/>
      <family val="2"/>
      <scheme val="minor"/>
    </font>
    <font>
      <b/>
      <sz val="12"/>
      <color rgb="FFFF33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Arial Narrow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-0.499984740745262"/>
        <bgColor theme="4" tint="-0.49998474074526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theme="4" tint="-0.499984740745262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/>
        <bgColor theme="5"/>
      </patternFill>
    </fill>
    <fill>
      <patternFill patternType="solid">
        <fgColor rgb="FFCC66FF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/>
      <top style="thin">
        <color theme="5"/>
      </top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295">
    <xf numFmtId="0" fontId="0" fillId="0" borderId="0" xfId="0"/>
    <xf numFmtId="43" fontId="0" fillId="0" borderId="0" xfId="1" applyFont="1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pivotButton="1"/>
    <xf numFmtId="44" fontId="0" fillId="0" borderId="0" xfId="0" applyNumberFormat="1" applyAlignment="1">
      <alignment horizontal="center"/>
    </xf>
    <xf numFmtId="0" fontId="0" fillId="2" borderId="0" xfId="0" applyFill="1" applyAlignment="1">
      <alignment horizontal="left"/>
    </xf>
    <xf numFmtId="44" fontId="0" fillId="2" borderId="0" xfId="0" applyNumberFormat="1" applyFill="1" applyAlignment="1">
      <alignment horizontal="center"/>
    </xf>
    <xf numFmtId="0" fontId="6" fillId="6" borderId="0" xfId="2" applyFont="1" applyFill="1" applyAlignment="1">
      <alignment horizontal="left"/>
    </xf>
    <xf numFmtId="0" fontId="7" fillId="6" borderId="0" xfId="2" applyFont="1" applyFill="1" applyAlignment="1">
      <alignment horizontal="center"/>
    </xf>
    <xf numFmtId="0" fontId="8" fillId="6" borderId="0" xfId="2" applyFont="1" applyFill="1" applyAlignment="1">
      <alignment vertical="center"/>
    </xf>
    <xf numFmtId="0" fontId="9" fillId="6" borderId="0" xfId="2" applyFont="1" applyFill="1" applyAlignment="1">
      <alignment horizontal="center"/>
    </xf>
    <xf numFmtId="0" fontId="10" fillId="6" borderId="0" xfId="2" applyFont="1" applyFill="1" applyAlignment="1">
      <alignment horizontal="center"/>
    </xf>
    <xf numFmtId="0" fontId="11" fillId="6" borderId="0" xfId="2" applyFont="1" applyFill="1"/>
    <xf numFmtId="0" fontId="12" fillId="6" borderId="0" xfId="2" applyFont="1" applyFill="1" applyAlignment="1">
      <alignment horizontal="center"/>
    </xf>
    <xf numFmtId="0" fontId="13" fillId="6" borderId="0" xfId="2" applyFont="1" applyFill="1"/>
    <xf numFmtId="14" fontId="13" fillId="6" borderId="0" xfId="2" applyNumberFormat="1" applyFont="1" applyFill="1"/>
    <xf numFmtId="0" fontId="14" fillId="6" borderId="0" xfId="2" applyFont="1" applyFill="1" applyAlignment="1">
      <alignment horizontal="center"/>
    </xf>
    <xf numFmtId="0" fontId="13" fillId="6" borderId="0" xfId="2" applyFont="1" applyFill="1" applyAlignment="1">
      <alignment horizontal="center"/>
    </xf>
    <xf numFmtId="0" fontId="14" fillId="6" borderId="0" xfId="2" applyFont="1" applyFill="1"/>
    <xf numFmtId="0" fontId="15" fillId="6" borderId="8" xfId="2" applyFont="1" applyFill="1" applyBorder="1" applyAlignment="1">
      <alignment vertical="center" wrapText="1"/>
    </xf>
    <xf numFmtId="4" fontId="16" fillId="0" borderId="12" xfId="2" applyNumberFormat="1" applyFont="1" applyBorder="1" applyAlignment="1">
      <alignment vertical="center"/>
    </xf>
    <xf numFmtId="0" fontId="15" fillId="6" borderId="13" xfId="2" applyFont="1" applyFill="1" applyBorder="1" applyAlignment="1">
      <alignment vertical="center" wrapText="1"/>
    </xf>
    <xf numFmtId="0" fontId="15" fillId="6" borderId="14" xfId="2" applyFont="1" applyFill="1" applyBorder="1" applyAlignment="1">
      <alignment horizontal="center" vertical="center" wrapText="1"/>
    </xf>
    <xf numFmtId="0" fontId="17" fillId="7" borderId="15" xfId="2" applyFont="1" applyFill="1" applyBorder="1" applyAlignment="1">
      <alignment horizontal="center" vertical="center" wrapText="1"/>
    </xf>
    <xf numFmtId="0" fontId="15" fillId="6" borderId="15" xfId="2" applyFont="1" applyFill="1" applyBorder="1" applyAlignment="1">
      <alignment horizontal="center" vertical="center" wrapText="1"/>
    </xf>
    <xf numFmtId="0" fontId="18" fillId="3" borderId="16" xfId="2" applyFont="1" applyFill="1" applyBorder="1" applyAlignment="1">
      <alignment horizontal="center" vertical="center" wrapText="1"/>
    </xf>
    <xf numFmtId="0" fontId="15" fillId="6" borderId="17" xfId="2" applyFont="1" applyFill="1" applyBorder="1" applyAlignment="1">
      <alignment horizontal="center" vertical="center" wrapText="1"/>
    </xf>
    <xf numFmtId="0" fontId="17" fillId="7" borderId="18" xfId="2" applyFont="1" applyFill="1" applyBorder="1" applyAlignment="1">
      <alignment horizontal="center" vertical="center" wrapText="1"/>
    </xf>
    <xf numFmtId="0" fontId="15" fillId="6" borderId="18" xfId="2" applyFont="1" applyFill="1" applyBorder="1" applyAlignment="1">
      <alignment horizontal="center" vertical="center" wrapText="1"/>
    </xf>
    <xf numFmtId="0" fontId="18" fillId="3" borderId="19" xfId="2" applyFont="1" applyFill="1" applyBorder="1" applyAlignment="1">
      <alignment horizontal="center" vertical="center" wrapText="1"/>
    </xf>
    <xf numFmtId="0" fontId="20" fillId="6" borderId="23" xfId="2" applyFont="1" applyFill="1" applyBorder="1" applyAlignment="1">
      <alignment horizontal="center"/>
    </xf>
    <xf numFmtId="3" fontId="21" fillId="9" borderId="24" xfId="2" applyNumberFormat="1" applyFont="1" applyFill="1" applyBorder="1" applyAlignment="1">
      <alignment horizontal="center" vertical="center"/>
    </xf>
    <xf numFmtId="3" fontId="21" fillId="0" borderId="24" xfId="2" applyNumberFormat="1" applyFont="1" applyBorder="1" applyAlignment="1">
      <alignment horizontal="center" vertical="center"/>
    </xf>
    <xf numFmtId="10" fontId="21" fillId="0" borderId="24" xfId="3" applyNumberFormat="1" applyFont="1" applyBorder="1" applyAlignment="1">
      <alignment horizontal="center" vertical="center"/>
    </xf>
    <xf numFmtId="3" fontId="21" fillId="3" borderId="24" xfId="2" applyNumberFormat="1" applyFont="1" applyFill="1" applyBorder="1" applyAlignment="1">
      <alignment horizontal="center" vertical="center"/>
    </xf>
    <xf numFmtId="3" fontId="21" fillId="9" borderId="24" xfId="2" applyNumberFormat="1" applyFont="1" applyFill="1" applyBorder="1" applyAlignment="1">
      <alignment horizontal="right" vertical="center"/>
    </xf>
    <xf numFmtId="3" fontId="21" fillId="0" borderId="24" xfId="2" applyNumberFormat="1" applyFont="1" applyBorder="1" applyAlignment="1">
      <alignment horizontal="right" vertical="center"/>
    </xf>
    <xf numFmtId="9" fontId="21" fillId="0" borderId="24" xfId="3" applyFont="1" applyBorder="1" applyAlignment="1">
      <alignment horizontal="center" vertical="center"/>
    </xf>
    <xf numFmtId="0" fontId="16" fillId="10" borderId="23" xfId="2" applyFont="1" applyFill="1" applyBorder="1" applyAlignment="1">
      <alignment horizontal="center"/>
    </xf>
    <xf numFmtId="3" fontId="22" fillId="9" borderId="24" xfId="2" applyNumberFormat="1" applyFont="1" applyFill="1" applyBorder="1" applyAlignment="1">
      <alignment horizontal="center" vertical="center"/>
    </xf>
    <xf numFmtId="3" fontId="22" fillId="11" borderId="24" xfId="2" applyNumberFormat="1" applyFont="1" applyFill="1" applyBorder="1" applyAlignment="1">
      <alignment horizontal="center" vertical="center"/>
    </xf>
    <xf numFmtId="10" fontId="22" fillId="10" borderId="24" xfId="3" applyNumberFormat="1" applyFont="1" applyFill="1" applyBorder="1" applyAlignment="1">
      <alignment horizontal="center" vertical="center"/>
    </xf>
    <xf numFmtId="3" fontId="22" fillId="3" borderId="24" xfId="2" applyNumberFormat="1" applyFont="1" applyFill="1" applyBorder="1" applyAlignment="1">
      <alignment horizontal="center" vertical="center"/>
    </xf>
    <xf numFmtId="9" fontId="22" fillId="10" borderId="24" xfId="3" applyFont="1" applyFill="1" applyBorder="1" applyAlignment="1">
      <alignment horizontal="center" vertical="center"/>
    </xf>
    <xf numFmtId="3" fontId="21" fillId="3" borderId="25" xfId="2" applyNumberFormat="1" applyFont="1" applyFill="1" applyBorder="1" applyAlignment="1">
      <alignment horizontal="right" vertical="center"/>
    </xf>
    <xf numFmtId="3" fontId="22" fillId="9" borderId="29" xfId="2" applyNumberFormat="1" applyFont="1" applyFill="1" applyBorder="1" applyAlignment="1">
      <alignment horizontal="center" vertical="center"/>
    </xf>
    <xf numFmtId="3" fontId="22" fillId="11" borderId="29" xfId="2" applyNumberFormat="1" applyFont="1" applyFill="1" applyBorder="1" applyAlignment="1">
      <alignment horizontal="center" vertical="center"/>
    </xf>
    <xf numFmtId="10" fontId="22" fillId="10" borderId="29" xfId="3" applyNumberFormat="1" applyFont="1" applyFill="1" applyBorder="1" applyAlignment="1">
      <alignment horizontal="center" vertical="center"/>
    </xf>
    <xf numFmtId="3" fontId="22" fillId="3" borderId="29" xfId="2" applyNumberFormat="1" applyFont="1" applyFill="1" applyBorder="1" applyAlignment="1">
      <alignment horizontal="center" vertical="center"/>
    </xf>
    <xf numFmtId="3" fontId="22" fillId="9" borderId="29" xfId="2" applyNumberFormat="1" applyFont="1" applyFill="1" applyBorder="1" applyAlignment="1">
      <alignment horizontal="right" vertical="center"/>
    </xf>
    <xf numFmtId="3" fontId="22" fillId="11" borderId="29" xfId="2" applyNumberFormat="1" applyFont="1" applyFill="1" applyBorder="1" applyAlignment="1">
      <alignment horizontal="right" vertical="center"/>
    </xf>
    <xf numFmtId="9" fontId="22" fillId="10" borderId="29" xfId="3" applyFont="1" applyFill="1" applyBorder="1" applyAlignment="1">
      <alignment horizontal="center" vertical="center"/>
    </xf>
    <xf numFmtId="3" fontId="22" fillId="3" borderId="30" xfId="2" applyNumberFormat="1" applyFont="1" applyFill="1" applyBorder="1" applyAlignment="1">
      <alignment horizontal="right" vertical="center"/>
    </xf>
    <xf numFmtId="0" fontId="23" fillId="8" borderId="31" xfId="2" applyFont="1" applyFill="1" applyBorder="1" applyAlignment="1">
      <alignment horizontal="center" vertical="center" wrapText="1"/>
    </xf>
    <xf numFmtId="3" fontId="23" fillId="8" borderId="32" xfId="2" applyNumberFormat="1" applyFont="1" applyFill="1" applyBorder="1" applyAlignment="1">
      <alignment vertical="center" wrapText="1"/>
    </xf>
    <xf numFmtId="3" fontId="23" fillId="7" borderId="33" xfId="2" applyNumberFormat="1" applyFont="1" applyFill="1" applyBorder="1" applyAlignment="1">
      <alignment vertical="center" wrapText="1"/>
    </xf>
    <xf numFmtId="10" fontId="23" fillId="8" borderId="33" xfId="3" applyNumberFormat="1" applyFont="1" applyFill="1" applyBorder="1" applyAlignment="1">
      <alignment vertical="center" wrapText="1"/>
    </xf>
    <xf numFmtId="3" fontId="24" fillId="3" borderId="34" xfId="2" applyNumberFormat="1" applyFont="1" applyFill="1" applyBorder="1" applyAlignment="1">
      <alignment horizontal="center" vertical="center" wrapText="1"/>
    </xf>
    <xf numFmtId="3" fontId="7" fillId="6" borderId="0" xfId="2" applyNumberFormat="1" applyFont="1" applyFill="1" applyAlignment="1">
      <alignment horizontal="center"/>
    </xf>
    <xf numFmtId="0" fontId="23" fillId="6" borderId="0" xfId="2" applyFont="1" applyFill="1" applyAlignment="1">
      <alignment horizontal="center" vertical="center" wrapText="1"/>
    </xf>
    <xf numFmtId="3" fontId="23" fillId="6" borderId="0" xfId="2" applyNumberFormat="1" applyFont="1" applyFill="1" applyAlignment="1">
      <alignment horizontal="center" vertical="center" wrapText="1"/>
    </xf>
    <xf numFmtId="10" fontId="23" fillId="6" borderId="0" xfId="3" applyNumberFormat="1" applyFont="1" applyFill="1" applyBorder="1" applyAlignment="1">
      <alignment horizontal="center" vertical="center" wrapText="1"/>
    </xf>
    <xf numFmtId="3" fontId="24" fillId="6" borderId="0" xfId="2" applyNumberFormat="1" applyFont="1" applyFill="1" applyAlignment="1">
      <alignment horizontal="center" vertical="center" wrapText="1"/>
    </xf>
    <xf numFmtId="3" fontId="24" fillId="6" borderId="0" xfId="2" applyNumberFormat="1" applyFont="1" applyFill="1" applyAlignment="1">
      <alignment vertical="center" wrapText="1"/>
    </xf>
    <xf numFmtId="0" fontId="7" fillId="6" borderId="0" xfId="2" applyFont="1" applyFill="1"/>
    <xf numFmtId="0" fontId="26" fillId="8" borderId="36" xfId="2" applyFont="1" applyFill="1" applyBorder="1" applyAlignment="1">
      <alignment horizontal="center" vertical="center" wrapText="1"/>
    </xf>
    <xf numFmtId="3" fontId="26" fillId="8" borderId="37" xfId="2" applyNumberFormat="1" applyFont="1" applyFill="1" applyBorder="1" applyAlignment="1">
      <alignment horizontal="center" vertical="center" wrapText="1"/>
    </xf>
    <xf numFmtId="10" fontId="26" fillId="8" borderId="37" xfId="3" applyNumberFormat="1" applyFont="1" applyFill="1" applyBorder="1" applyAlignment="1">
      <alignment horizontal="center" vertical="center" wrapText="1"/>
    </xf>
    <xf numFmtId="3" fontId="26" fillId="8" borderId="19" xfId="2" applyNumberFormat="1" applyFont="1" applyFill="1" applyBorder="1" applyAlignment="1">
      <alignment horizontal="center" vertical="center" wrapText="1"/>
    </xf>
    <xf numFmtId="10" fontId="7" fillId="6" borderId="0" xfId="2" applyNumberFormat="1" applyFont="1" applyFill="1" applyAlignment="1">
      <alignment horizontal="center"/>
    </xf>
    <xf numFmtId="0" fontId="0" fillId="6" borderId="0" xfId="0" applyFill="1"/>
    <xf numFmtId="0" fontId="7" fillId="6" borderId="0" xfId="0" applyFont="1" applyFill="1"/>
    <xf numFmtId="0" fontId="22" fillId="6" borderId="0" xfId="2" applyFont="1" applyFill="1" applyAlignment="1">
      <alignment vertical="center" wrapText="1"/>
    </xf>
    <xf numFmtId="0" fontId="17" fillId="8" borderId="38" xfId="2" applyFont="1" applyFill="1" applyBorder="1" applyAlignment="1">
      <alignment vertical="center" wrapText="1"/>
    </xf>
    <xf numFmtId="0" fontId="17" fillId="8" borderId="39" xfId="2" applyFont="1" applyFill="1" applyBorder="1" applyAlignment="1">
      <alignment vertical="center" wrapText="1"/>
    </xf>
    <xf numFmtId="0" fontId="23" fillId="8" borderId="36" xfId="2" applyFont="1" applyFill="1" applyBorder="1" applyAlignment="1">
      <alignment vertical="center" wrapText="1"/>
    </xf>
    <xf numFmtId="3" fontId="23" fillId="8" borderId="37" xfId="2" applyNumberFormat="1" applyFont="1" applyFill="1" applyBorder="1" applyAlignment="1">
      <alignment vertical="center" wrapText="1"/>
    </xf>
    <xf numFmtId="10" fontId="23" fillId="8" borderId="37" xfId="3" applyNumberFormat="1" applyFont="1" applyFill="1" applyBorder="1" applyAlignment="1">
      <alignment vertical="center" wrapText="1"/>
    </xf>
    <xf numFmtId="3" fontId="23" fillId="8" borderId="19" xfId="2" applyNumberFormat="1" applyFont="1" applyFill="1" applyBorder="1" applyAlignment="1">
      <alignment vertical="center" wrapText="1"/>
    </xf>
    <xf numFmtId="0" fontId="26" fillId="6" borderId="0" xfId="2" applyFont="1" applyFill="1" applyAlignment="1">
      <alignment horizontal="center" vertical="center" wrapText="1"/>
    </xf>
    <xf numFmtId="3" fontId="26" fillId="6" borderId="0" xfId="2" applyNumberFormat="1" applyFont="1" applyFill="1" applyAlignment="1">
      <alignment horizontal="center" vertical="center" wrapText="1"/>
    </xf>
    <xf numFmtId="10" fontId="26" fillId="6" borderId="0" xfId="3" applyNumberFormat="1" applyFont="1" applyFill="1" applyBorder="1" applyAlignment="1">
      <alignment horizontal="center" vertical="center" wrapText="1"/>
    </xf>
    <xf numFmtId="0" fontId="4" fillId="6" borderId="0" xfId="2" applyFont="1" applyFill="1"/>
    <xf numFmtId="0" fontId="2" fillId="4" borderId="4" xfId="0" applyFont="1" applyFill="1" applyBorder="1" applyAlignment="1">
      <alignment horizontal="center"/>
    </xf>
    <xf numFmtId="164" fontId="7" fillId="6" borderId="0" xfId="0" applyNumberFormat="1" applyFont="1" applyFill="1"/>
    <xf numFmtId="0" fontId="0" fillId="6" borderId="0" xfId="0" applyFill="1" applyAlignment="1">
      <alignment horizontal="left"/>
    </xf>
    <xf numFmtId="0" fontId="0" fillId="6" borderId="0" xfId="0" applyFill="1" applyAlignment="1">
      <alignment horizontal="center"/>
    </xf>
    <xf numFmtId="0" fontId="20" fillId="6" borderId="0" xfId="2" applyFont="1" applyFill="1"/>
    <xf numFmtId="0" fontId="27" fillId="6" borderId="0" xfId="2" applyFont="1" applyFill="1" applyAlignment="1">
      <alignment horizontal="center"/>
    </xf>
    <xf numFmtId="0" fontId="26" fillId="8" borderId="24" xfId="2" applyFont="1" applyFill="1" applyBorder="1" applyAlignment="1">
      <alignment horizontal="center" vertical="center" wrapText="1"/>
    </xf>
    <xf numFmtId="3" fontId="16" fillId="0" borderId="24" xfId="2" applyNumberFormat="1" applyFont="1" applyBorder="1" applyAlignment="1">
      <alignment horizontal="center" wrapText="1"/>
    </xf>
    <xf numFmtId="3" fontId="20" fillId="9" borderId="24" xfId="2" applyNumberFormat="1" applyFont="1" applyFill="1" applyBorder="1" applyAlignment="1">
      <alignment horizontal="center" vertical="center"/>
    </xf>
    <xf numFmtId="3" fontId="20" fillId="0" borderId="24" xfId="2" applyNumberFormat="1" applyFont="1" applyBorder="1" applyAlignment="1">
      <alignment horizontal="center" vertical="center"/>
    </xf>
    <xf numFmtId="9" fontId="20" fillId="0" borderId="24" xfId="3" applyFont="1" applyFill="1" applyBorder="1" applyAlignment="1">
      <alignment horizontal="center" vertical="center"/>
    </xf>
    <xf numFmtId="3" fontId="20" fillId="9" borderId="24" xfId="4" applyNumberFormat="1" applyFont="1" applyFill="1" applyBorder="1" applyAlignment="1">
      <alignment horizontal="center" vertical="center"/>
    </xf>
    <xf numFmtId="4" fontId="20" fillId="0" borderId="24" xfId="2" applyNumberFormat="1" applyFont="1" applyBorder="1" applyAlignment="1">
      <alignment horizontal="center" vertical="center"/>
    </xf>
    <xf numFmtId="4" fontId="7" fillId="6" borderId="0" xfId="2" applyNumberFormat="1" applyFont="1" applyFill="1" applyAlignment="1">
      <alignment horizontal="center"/>
    </xf>
    <xf numFmtId="3" fontId="22" fillId="0" borderId="24" xfId="2" applyNumberFormat="1" applyFont="1" applyBorder="1" applyAlignment="1">
      <alignment horizontal="center" vertical="center"/>
    </xf>
    <xf numFmtId="9" fontId="16" fillId="0" borderId="24" xfId="3" applyFont="1" applyFill="1" applyBorder="1" applyAlignment="1">
      <alignment horizontal="center" vertical="center"/>
    </xf>
    <xf numFmtId="3" fontId="16" fillId="6" borderId="0" xfId="2" applyNumberFormat="1" applyFont="1" applyFill="1" applyAlignment="1">
      <alignment horizontal="center" wrapText="1"/>
    </xf>
    <xf numFmtId="3" fontId="22" fillId="6" borderId="0" xfId="2" applyNumberFormat="1" applyFont="1" applyFill="1" applyAlignment="1">
      <alignment horizontal="center" vertical="center"/>
    </xf>
    <xf numFmtId="9" fontId="16" fillId="6" borderId="0" xfId="3" applyFont="1" applyFill="1" applyBorder="1" applyAlignment="1">
      <alignment horizontal="center" vertical="center"/>
    </xf>
    <xf numFmtId="0" fontId="20" fillId="6" borderId="0" xfId="2" applyFont="1" applyFill="1" applyAlignment="1">
      <alignment horizontal="left"/>
    </xf>
    <xf numFmtId="3" fontId="29" fillId="6" borderId="0" xfId="2" applyNumberFormat="1" applyFont="1" applyFill="1" applyAlignment="1">
      <alignment horizontal="center" vertical="center"/>
    </xf>
    <xf numFmtId="9" fontId="30" fillId="6" borderId="0" xfId="3" applyFont="1" applyFill="1" applyBorder="1" applyAlignment="1">
      <alignment horizontal="center" vertical="center"/>
    </xf>
    <xf numFmtId="165" fontId="7" fillId="6" borderId="0" xfId="4" applyFont="1" applyFill="1" applyBorder="1" applyAlignment="1">
      <alignment horizontal="center"/>
    </xf>
    <xf numFmtId="0" fontId="20" fillId="6" borderId="0" xfId="2" applyFont="1" applyFill="1" applyAlignment="1">
      <alignment vertical="top" wrapText="1"/>
    </xf>
    <xf numFmtId="0" fontId="20" fillId="6" borderId="0" xfId="2" applyFont="1" applyFill="1" applyAlignment="1">
      <alignment horizontal="center" vertical="top" wrapText="1"/>
    </xf>
    <xf numFmtId="0" fontId="20" fillId="6" borderId="0" xfId="2" applyFont="1" applyFill="1" applyAlignment="1">
      <alignment horizontal="center" vertical="top"/>
    </xf>
    <xf numFmtId="0" fontId="7" fillId="6" borderId="0" xfId="5" applyFont="1" applyFill="1" applyAlignment="1">
      <alignment horizontal="center"/>
    </xf>
    <xf numFmtId="0" fontId="7" fillId="6" borderId="0" xfId="5" applyFont="1" applyFill="1"/>
    <xf numFmtId="0" fontId="10" fillId="6" borderId="0" xfId="5" applyFont="1" applyFill="1" applyAlignment="1">
      <alignment horizontal="center" vertical="center"/>
    </xf>
    <xf numFmtId="0" fontId="7" fillId="0" borderId="0" xfId="0" applyFont="1"/>
    <xf numFmtId="0" fontId="7" fillId="0" borderId="0" xfId="5" applyFont="1" applyAlignment="1">
      <alignment horizontal="center"/>
    </xf>
    <xf numFmtId="0" fontId="7" fillId="0" borderId="0" xfId="5" applyFont="1"/>
    <xf numFmtId="44" fontId="0" fillId="5" borderId="5" xfId="0" applyNumberFormat="1" applyFill="1" applyBorder="1" applyAlignment="1">
      <alignment horizontal="center"/>
    </xf>
    <xf numFmtId="44" fontId="2" fillId="4" borderId="6" xfId="0" applyNumberFormat="1" applyFont="1" applyFill="1" applyBorder="1" applyAlignment="1">
      <alignment horizontal="center"/>
    </xf>
    <xf numFmtId="0" fontId="3" fillId="0" borderId="0" xfId="2" applyAlignment="1">
      <alignment horizontal="center"/>
    </xf>
    <xf numFmtId="165" fontId="0" fillId="0" borderId="0" xfId="4" applyFont="1" applyAlignment="1">
      <alignment horizontal="center"/>
    </xf>
    <xf numFmtId="0" fontId="40" fillId="0" borderId="0" xfId="2" applyFont="1" applyAlignment="1">
      <alignment horizontal="center" wrapText="1"/>
    </xf>
    <xf numFmtId="3" fontId="3" fillId="0" borderId="0" xfId="2" applyNumberFormat="1" applyAlignment="1">
      <alignment horizontal="center"/>
    </xf>
    <xf numFmtId="0" fontId="41" fillId="0" borderId="0" xfId="2" applyFont="1" applyAlignment="1">
      <alignment horizontal="center"/>
    </xf>
    <xf numFmtId="0" fontId="3" fillId="15" borderId="0" xfId="2" applyFill="1" applyAlignment="1">
      <alignment horizontal="center"/>
    </xf>
    <xf numFmtId="0" fontId="3" fillId="0" borderId="24" xfId="2" applyBorder="1" applyAlignment="1">
      <alignment horizontal="center"/>
    </xf>
    <xf numFmtId="3" fontId="3" fillId="0" borderId="24" xfId="2" applyNumberFormat="1" applyBorder="1" applyAlignment="1">
      <alignment horizontal="center"/>
    </xf>
    <xf numFmtId="3" fontId="3" fillId="0" borderId="43" xfId="2" applyNumberFormat="1" applyBorder="1" applyAlignment="1">
      <alignment horizontal="center"/>
    </xf>
    <xf numFmtId="1" fontId="3" fillId="0" borderId="24" xfId="2" applyNumberFormat="1" applyBorder="1" applyAlignment="1">
      <alignment horizontal="center"/>
    </xf>
    <xf numFmtId="0" fontId="3" fillId="6" borderId="24" xfId="2" applyFill="1" applyBorder="1" applyAlignment="1">
      <alignment horizontal="center"/>
    </xf>
    <xf numFmtId="3" fontId="3" fillId="6" borderId="24" xfId="2" applyNumberFormat="1" applyFill="1" applyBorder="1" applyAlignment="1">
      <alignment horizontal="center"/>
    </xf>
    <xf numFmtId="0" fontId="3" fillId="6" borderId="0" xfId="2" applyFill="1" applyAlignment="1">
      <alignment horizontal="center"/>
    </xf>
    <xf numFmtId="0" fontId="3" fillId="16" borderId="0" xfId="2" applyFill="1" applyAlignment="1">
      <alignment horizontal="center"/>
    </xf>
    <xf numFmtId="164" fontId="3" fillId="0" borderId="24" xfId="2" applyNumberFormat="1" applyBorder="1" applyAlignment="1">
      <alignment horizontal="center"/>
    </xf>
    <xf numFmtId="166" fontId="3" fillId="0" borderId="24" xfId="2" applyNumberFormat="1" applyBorder="1" applyAlignment="1">
      <alignment horizontal="center"/>
    </xf>
    <xf numFmtId="164" fontId="3" fillId="0" borderId="0" xfId="2" applyNumberFormat="1" applyAlignment="1">
      <alignment horizontal="center"/>
    </xf>
    <xf numFmtId="1" fontId="3" fillId="0" borderId="0" xfId="2" applyNumberFormat="1" applyAlignment="1">
      <alignment horizontal="center"/>
    </xf>
    <xf numFmtId="166" fontId="3" fillId="0" borderId="0" xfId="2" applyNumberFormat="1" applyAlignment="1">
      <alignment horizontal="center"/>
    </xf>
    <xf numFmtId="164" fontId="3" fillId="6" borderId="24" xfId="2" applyNumberFormat="1" applyFill="1" applyBorder="1" applyAlignment="1">
      <alignment horizontal="center"/>
    </xf>
    <xf numFmtId="166" fontId="3" fillId="6" borderId="24" xfId="2" applyNumberFormat="1" applyFill="1" applyBorder="1" applyAlignment="1">
      <alignment horizontal="center"/>
    </xf>
    <xf numFmtId="9" fontId="0" fillId="0" borderId="0" xfId="3" applyFont="1" applyAlignment="1">
      <alignment horizontal="center"/>
    </xf>
    <xf numFmtId="9" fontId="3" fillId="0" borderId="0" xfId="2" applyNumberFormat="1" applyAlignment="1">
      <alignment horizontal="center"/>
    </xf>
    <xf numFmtId="0" fontId="42" fillId="17" borderId="46" xfId="2" applyFont="1" applyFill="1" applyBorder="1" applyAlignment="1">
      <alignment horizontal="center"/>
    </xf>
    <xf numFmtId="0" fontId="42" fillId="17" borderId="47" xfId="2" applyFont="1" applyFill="1" applyBorder="1" applyAlignment="1">
      <alignment horizontal="center"/>
    </xf>
    <xf numFmtId="0" fontId="42" fillId="17" borderId="48" xfId="2" applyFont="1" applyFill="1" applyBorder="1" applyAlignment="1">
      <alignment horizontal="center"/>
    </xf>
    <xf numFmtId="0" fontId="42" fillId="17" borderId="0" xfId="2" applyFont="1" applyFill="1" applyAlignment="1">
      <alignment horizontal="center"/>
    </xf>
    <xf numFmtId="0" fontId="3" fillId="0" borderId="46" xfId="2" applyBorder="1" applyAlignment="1">
      <alignment horizontal="center"/>
    </xf>
    <xf numFmtId="0" fontId="3" fillId="0" borderId="47" xfId="2" applyBorder="1" applyAlignment="1">
      <alignment horizontal="center"/>
    </xf>
    <xf numFmtId="0" fontId="3" fillId="0" borderId="48" xfId="2" applyBorder="1" applyAlignment="1">
      <alignment horizontal="center"/>
    </xf>
    <xf numFmtId="1" fontId="3" fillId="0" borderId="47" xfId="2" applyNumberFormat="1" applyBorder="1" applyAlignment="1">
      <alignment horizontal="center"/>
    </xf>
    <xf numFmtId="0" fontId="35" fillId="6" borderId="0" xfId="5" applyFont="1" applyFill="1" applyAlignment="1">
      <alignment horizontal="center"/>
    </xf>
    <xf numFmtId="43" fontId="0" fillId="6" borderId="0" xfId="1" applyFont="1" applyFill="1"/>
    <xf numFmtId="43" fontId="7" fillId="6" borderId="0" xfId="1" applyFont="1" applyFill="1"/>
    <xf numFmtId="44" fontId="43" fillId="0" borderId="0" xfId="0" applyNumberFormat="1" applyFont="1" applyAlignment="1">
      <alignment horizontal="center"/>
    </xf>
    <xf numFmtId="10" fontId="22" fillId="0" borderId="24" xfId="3" applyNumberFormat="1" applyFont="1" applyBorder="1" applyAlignment="1">
      <alignment horizontal="center" vertical="center"/>
    </xf>
    <xf numFmtId="0" fontId="44" fillId="0" borderId="0" xfId="0" applyFont="1"/>
    <xf numFmtId="43" fontId="43" fillId="2" borderId="0" xfId="1" applyFont="1" applyFill="1"/>
    <xf numFmtId="43" fontId="43" fillId="0" borderId="0" xfId="1" applyFont="1"/>
    <xf numFmtId="0" fontId="43" fillId="0" borderId="0" xfId="0" applyFont="1"/>
    <xf numFmtId="43" fontId="0" fillId="0" borderId="24" xfId="1" applyFont="1" applyBorder="1"/>
    <xf numFmtId="0" fontId="0" fillId="0" borderId="24" xfId="0" applyBorder="1"/>
    <xf numFmtId="0" fontId="45" fillId="0" borderId="24" xfId="0" applyFont="1" applyBorder="1"/>
    <xf numFmtId="14" fontId="43" fillId="0" borderId="0" xfId="0" applyNumberFormat="1" applyFont="1"/>
    <xf numFmtId="0" fontId="43" fillId="0" borderId="24" xfId="0" applyFont="1" applyBorder="1"/>
    <xf numFmtId="43" fontId="45" fillId="0" borderId="24" xfId="1" applyFont="1" applyBorder="1"/>
    <xf numFmtId="0" fontId="46" fillId="0" borderId="0" xfId="0" applyFont="1"/>
    <xf numFmtId="44" fontId="0" fillId="6" borderId="0" xfId="0" applyNumberFormat="1" applyFill="1" applyAlignment="1">
      <alignment horizontal="center"/>
    </xf>
    <xf numFmtId="44" fontId="2" fillId="6" borderId="0" xfId="0" applyNumberFormat="1" applyFont="1" applyFill="1" applyAlignment="1">
      <alignment horizontal="center"/>
    </xf>
    <xf numFmtId="0" fontId="9" fillId="6" borderId="0" xfId="8" applyFont="1" applyFill="1" applyAlignment="1">
      <alignment horizontal="center" vertical="center"/>
    </xf>
    <xf numFmtId="44" fontId="2" fillId="14" borderId="0" xfId="0" applyNumberFormat="1" applyFont="1" applyFill="1" applyAlignment="1">
      <alignment horizontal="center"/>
    </xf>
    <xf numFmtId="0" fontId="39" fillId="6" borderId="0" xfId="5" applyFont="1" applyFill="1" applyAlignment="1">
      <alignment horizontal="center" wrapText="1"/>
    </xf>
    <xf numFmtId="9" fontId="0" fillId="6" borderId="0" xfId="9" applyFont="1" applyFill="1"/>
    <xf numFmtId="0" fontId="47" fillId="6" borderId="0" xfId="0" applyFont="1" applyFill="1"/>
    <xf numFmtId="0" fontId="33" fillId="6" borderId="0" xfId="2" applyFont="1" applyFill="1" applyAlignment="1">
      <alignment wrapText="1"/>
    </xf>
    <xf numFmtId="9" fontId="7" fillId="6" borderId="0" xfId="9" applyFont="1" applyFill="1" applyAlignment="1">
      <alignment horizontal="center"/>
    </xf>
    <xf numFmtId="2" fontId="0" fillId="0" borderId="0" xfId="0" applyNumberFormat="1"/>
    <xf numFmtId="164" fontId="21" fillId="9" borderId="24" xfId="2" applyNumberFormat="1" applyFont="1" applyFill="1" applyBorder="1" applyAlignment="1">
      <alignment horizontal="right" vertical="center"/>
    </xf>
    <xf numFmtId="164" fontId="22" fillId="9" borderId="24" xfId="2" applyNumberFormat="1" applyFont="1" applyFill="1" applyBorder="1" applyAlignment="1">
      <alignment horizontal="right" vertical="center"/>
    </xf>
    <xf numFmtId="164" fontId="22" fillId="9" borderId="29" xfId="2" applyNumberFormat="1" applyFont="1" applyFill="1" applyBorder="1" applyAlignment="1">
      <alignment horizontal="right" vertical="center"/>
    </xf>
    <xf numFmtId="164" fontId="23" fillId="8" borderId="32" xfId="2" applyNumberFormat="1" applyFont="1" applyFill="1" applyBorder="1" applyAlignment="1">
      <alignment vertical="center" wrapText="1"/>
    </xf>
    <xf numFmtId="164" fontId="21" fillId="0" borderId="24" xfId="2" applyNumberFormat="1" applyFont="1" applyBorder="1" applyAlignment="1">
      <alignment horizontal="right" vertical="center"/>
    </xf>
    <xf numFmtId="164" fontId="22" fillId="11" borderId="24" xfId="2" applyNumberFormat="1" applyFont="1" applyFill="1" applyBorder="1" applyAlignment="1">
      <alignment horizontal="right" vertical="center"/>
    </xf>
    <xf numFmtId="164" fontId="22" fillId="11" borderId="29" xfId="2" applyNumberFormat="1" applyFont="1" applyFill="1" applyBorder="1" applyAlignment="1">
      <alignment horizontal="right" vertical="center"/>
    </xf>
    <xf numFmtId="164" fontId="23" fillId="7" borderId="33" xfId="2" applyNumberFormat="1" applyFont="1" applyFill="1" applyBorder="1" applyAlignment="1">
      <alignment vertical="center" wrapText="1"/>
    </xf>
    <xf numFmtId="164" fontId="21" fillId="3" borderId="25" xfId="2" applyNumberFormat="1" applyFont="1" applyFill="1" applyBorder="1" applyAlignment="1">
      <alignment horizontal="center" vertical="center"/>
    </xf>
    <xf numFmtId="164" fontId="22" fillId="3" borderId="25" xfId="2" applyNumberFormat="1" applyFont="1" applyFill="1" applyBorder="1" applyAlignment="1">
      <alignment horizontal="center" vertical="center"/>
    </xf>
    <xf numFmtId="164" fontId="21" fillId="3" borderId="25" xfId="2" applyNumberFormat="1" applyFont="1" applyFill="1" applyBorder="1" applyAlignment="1">
      <alignment horizontal="right" vertical="center"/>
    </xf>
    <xf numFmtId="164" fontId="22" fillId="3" borderId="25" xfId="2" applyNumberFormat="1" applyFont="1" applyFill="1" applyBorder="1" applyAlignment="1">
      <alignment horizontal="right" vertical="center"/>
    </xf>
    <xf numFmtId="164" fontId="22" fillId="3" borderId="30" xfId="2" applyNumberFormat="1" applyFont="1" applyFill="1" applyBorder="1" applyAlignment="1">
      <alignment horizontal="right" vertical="center"/>
    </xf>
    <xf numFmtId="164" fontId="24" fillId="3" borderId="34" xfId="2" applyNumberFormat="1" applyFont="1" applyFill="1" applyBorder="1" applyAlignment="1">
      <alignment horizontal="center" vertical="center" wrapText="1"/>
    </xf>
    <xf numFmtId="3" fontId="25" fillId="6" borderId="0" xfId="2" applyNumberFormat="1" applyFont="1" applyFill="1" applyAlignment="1">
      <alignment horizontal="center" vertical="center" wrapText="1"/>
    </xf>
    <xf numFmtId="0" fontId="3" fillId="18" borderId="29" xfId="2" applyFill="1" applyBorder="1" applyAlignment="1">
      <alignment horizontal="center"/>
    </xf>
    <xf numFmtId="3" fontId="3" fillId="18" borderId="29" xfId="2" applyNumberFormat="1" applyFill="1" applyBorder="1" applyAlignment="1">
      <alignment horizontal="center"/>
    </xf>
    <xf numFmtId="3" fontId="3" fillId="18" borderId="0" xfId="2" applyNumberFormat="1" applyFill="1" applyAlignment="1">
      <alignment horizontal="center"/>
    </xf>
    <xf numFmtId="0" fontId="41" fillId="18" borderId="24" xfId="2" applyFont="1" applyFill="1" applyBorder="1" applyAlignment="1">
      <alignment horizontal="center"/>
    </xf>
    <xf numFmtId="3" fontId="41" fillId="18" borderId="24" xfId="2" applyNumberFormat="1" applyFont="1" applyFill="1" applyBorder="1" applyAlignment="1">
      <alignment horizontal="center"/>
    </xf>
    <xf numFmtId="3" fontId="41" fillId="18" borderId="29" xfId="2" applyNumberFormat="1" applyFont="1" applyFill="1" applyBorder="1" applyAlignment="1">
      <alignment horizontal="center"/>
    </xf>
    <xf numFmtId="164" fontId="41" fillId="18" borderId="24" xfId="2" applyNumberFormat="1" applyFont="1" applyFill="1" applyBorder="1" applyAlignment="1">
      <alignment horizontal="center"/>
    </xf>
    <xf numFmtId="166" fontId="41" fillId="18" borderId="24" xfId="2" applyNumberFormat="1" applyFont="1" applyFill="1" applyBorder="1" applyAlignment="1">
      <alignment horizontal="center"/>
    </xf>
    <xf numFmtId="167" fontId="41" fillId="18" borderId="24" xfId="2" applyNumberFormat="1" applyFont="1" applyFill="1" applyBorder="1" applyAlignment="1">
      <alignment horizontal="center"/>
    </xf>
    <xf numFmtId="164" fontId="41" fillId="18" borderId="0" xfId="2" applyNumberFormat="1" applyFont="1" applyFill="1" applyAlignment="1">
      <alignment horizontal="center"/>
    </xf>
    <xf numFmtId="164" fontId="3" fillId="18" borderId="29" xfId="2" applyNumberFormat="1" applyFill="1" applyBorder="1" applyAlignment="1">
      <alignment horizontal="center"/>
    </xf>
    <xf numFmtId="164" fontId="3" fillId="18" borderId="0" xfId="2" applyNumberFormat="1" applyFill="1" applyAlignment="1">
      <alignment horizontal="center"/>
    </xf>
    <xf numFmtId="43" fontId="0" fillId="0" borderId="0" xfId="1" applyFont="1" applyAlignment="1">
      <alignment horizontal="center"/>
    </xf>
    <xf numFmtId="0" fontId="48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49" fillId="0" borderId="0" xfId="0" applyFont="1" applyAlignment="1">
      <alignment horizontal="center" vertical="center"/>
    </xf>
    <xf numFmtId="164" fontId="49" fillId="0" borderId="0" xfId="1" applyNumberFormat="1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164" fontId="48" fillId="0" borderId="0" xfId="1" applyNumberFormat="1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164" fontId="50" fillId="0" borderId="0" xfId="1" applyNumberFormat="1" applyFont="1" applyAlignment="1">
      <alignment horizontal="center" vertical="center"/>
    </xf>
    <xf numFmtId="0" fontId="43" fillId="0" borderId="45" xfId="0" applyFont="1" applyBorder="1" applyAlignment="1">
      <alignment horizontal="center" vertical="center" wrapText="1"/>
    </xf>
    <xf numFmtId="0" fontId="43" fillId="0" borderId="43" xfId="0" applyFont="1" applyBorder="1" applyAlignment="1">
      <alignment horizontal="center" vertical="center" wrapText="1"/>
    </xf>
    <xf numFmtId="43" fontId="43" fillId="0" borderId="43" xfId="1" applyFont="1" applyBorder="1" applyAlignment="1">
      <alignment horizontal="center" vertical="center" wrapText="1"/>
    </xf>
    <xf numFmtId="43" fontId="43" fillId="0" borderId="44" xfId="1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0" fillId="0" borderId="49" xfId="0" applyBorder="1"/>
    <xf numFmtId="0" fontId="0" fillId="0" borderId="24" xfId="0" applyBorder="1" applyAlignment="1">
      <alignment horizontal="center"/>
    </xf>
    <xf numFmtId="43" fontId="0" fillId="0" borderId="24" xfId="1" applyFont="1" applyBorder="1" applyAlignment="1">
      <alignment horizontal="center"/>
    </xf>
    <xf numFmtId="43" fontId="0" fillId="0" borderId="50" xfId="0" applyNumberFormat="1" applyBorder="1" applyAlignment="1">
      <alignment horizontal="center"/>
    </xf>
    <xf numFmtId="0" fontId="51" fillId="0" borderId="50" xfId="0" applyFont="1" applyBorder="1" applyAlignment="1">
      <alignment horizontal="center"/>
    </xf>
    <xf numFmtId="43" fontId="51" fillId="0" borderId="50" xfId="0" applyNumberFormat="1" applyFont="1" applyBorder="1"/>
    <xf numFmtId="0" fontId="43" fillId="0" borderId="41" xfId="0" applyFont="1" applyBorder="1"/>
    <xf numFmtId="0" fontId="43" fillId="0" borderId="29" xfId="0" applyFont="1" applyBorder="1" applyAlignment="1">
      <alignment horizontal="center"/>
    </xf>
    <xf numFmtId="43" fontId="43" fillId="0" borderId="29" xfId="1" applyFont="1" applyBorder="1" applyAlignment="1">
      <alignment horizontal="center"/>
    </xf>
    <xf numFmtId="0" fontId="43" fillId="0" borderId="29" xfId="1" applyNumberFormat="1" applyFont="1" applyBorder="1" applyAlignment="1">
      <alignment horizontal="center"/>
    </xf>
    <xf numFmtId="43" fontId="43" fillId="0" borderId="40" xfId="0" applyNumberFormat="1" applyFont="1" applyBorder="1" applyAlignment="1">
      <alignment horizontal="center"/>
    </xf>
    <xf numFmtId="0" fontId="52" fillId="0" borderId="50" xfId="0" applyFont="1" applyBorder="1" applyAlignment="1">
      <alignment horizontal="center"/>
    </xf>
    <xf numFmtId="43" fontId="52" fillId="0" borderId="50" xfId="0" applyNumberFormat="1" applyFont="1" applyBorder="1"/>
    <xf numFmtId="0" fontId="0" fillId="2" borderId="0" xfId="0" applyFill="1" applyAlignment="1">
      <alignment horizontal="center"/>
    </xf>
    <xf numFmtId="0" fontId="0" fillId="2" borderId="0" xfId="0" applyFill="1"/>
    <xf numFmtId="43" fontId="0" fillId="0" borderId="0" xfId="0" applyNumberFormat="1"/>
    <xf numFmtId="0" fontId="54" fillId="0" borderId="0" xfId="0" applyFont="1" applyAlignment="1">
      <alignment horizontal="center"/>
    </xf>
    <xf numFmtId="164" fontId="54" fillId="0" borderId="0" xfId="0" applyNumberFormat="1" applyFont="1" applyAlignment="1">
      <alignment horizontal="center"/>
    </xf>
    <xf numFmtId="0" fontId="54" fillId="0" borderId="0" xfId="0" applyFont="1" applyAlignment="1">
      <alignment horizontal="center" indent="1"/>
    </xf>
    <xf numFmtId="0" fontId="54" fillId="0" borderId="0" xfId="0" applyFont="1" applyAlignment="1">
      <alignment horizontal="left"/>
    </xf>
    <xf numFmtId="0" fontId="54" fillId="0" borderId="0" xfId="0" applyFont="1" applyAlignment="1">
      <alignment horizontal="left" indent="1"/>
    </xf>
    <xf numFmtId="0" fontId="27" fillId="6" borderId="0" xfId="0" applyFont="1" applyFill="1"/>
    <xf numFmtId="0" fontId="9" fillId="6" borderId="0" xfId="8" applyFont="1" applyFill="1" applyAlignment="1">
      <alignment vertical="center"/>
    </xf>
    <xf numFmtId="0" fontId="54" fillId="6" borderId="0" xfId="0" applyFont="1" applyFill="1" applyAlignment="1">
      <alignment horizontal="center"/>
    </xf>
    <xf numFmtId="0" fontId="43" fillId="0" borderId="0" xfId="0" applyFont="1" applyAlignment="1">
      <alignment horizontal="center"/>
    </xf>
    <xf numFmtId="164" fontId="0" fillId="0" borderId="0" xfId="0" applyNumberFormat="1"/>
    <xf numFmtId="0" fontId="8" fillId="6" borderId="0" xfId="2" applyFont="1" applyFill="1" applyAlignment="1">
      <alignment horizontal="center" vertical="center"/>
    </xf>
    <xf numFmtId="0" fontId="4" fillId="6" borderId="7" xfId="2" applyFont="1" applyFill="1" applyBorder="1" applyAlignment="1">
      <alignment horizontal="center" vertical="center"/>
    </xf>
    <xf numFmtId="4" fontId="16" fillId="0" borderId="9" xfId="2" applyNumberFormat="1" applyFont="1" applyBorder="1" applyAlignment="1">
      <alignment horizontal="center" vertical="center"/>
    </xf>
    <xf numFmtId="4" fontId="16" fillId="0" borderId="10" xfId="2" applyNumberFormat="1" applyFont="1" applyBorder="1" applyAlignment="1">
      <alignment horizontal="center" vertical="center"/>
    </xf>
    <xf numFmtId="4" fontId="16" fillId="0" borderId="11" xfId="2" applyNumberFormat="1" applyFont="1" applyBorder="1" applyAlignment="1">
      <alignment horizontal="center" vertical="center"/>
    </xf>
    <xf numFmtId="4" fontId="16" fillId="0" borderId="1" xfId="2" applyNumberFormat="1" applyFont="1" applyBorder="1" applyAlignment="1">
      <alignment horizontal="center" vertical="center"/>
    </xf>
    <xf numFmtId="4" fontId="16" fillId="0" borderId="2" xfId="2" applyNumberFormat="1" applyFont="1" applyBorder="1" applyAlignment="1">
      <alignment horizontal="center" vertical="center"/>
    </xf>
    <xf numFmtId="4" fontId="16" fillId="0" borderId="3" xfId="2" applyNumberFormat="1" applyFont="1" applyBorder="1" applyAlignment="1">
      <alignment horizontal="center" vertical="center"/>
    </xf>
    <xf numFmtId="0" fontId="19" fillId="8" borderId="20" xfId="2" applyFont="1" applyFill="1" applyBorder="1" applyAlignment="1">
      <alignment horizontal="center" vertical="center" wrapText="1"/>
    </xf>
    <xf numFmtId="0" fontId="19" fillId="8" borderId="21" xfId="2" applyFont="1" applyFill="1" applyBorder="1" applyAlignment="1">
      <alignment horizontal="center" vertical="center" wrapText="1"/>
    </xf>
    <xf numFmtId="0" fontId="19" fillId="8" borderId="22" xfId="2" applyFont="1" applyFill="1" applyBorder="1" applyAlignment="1">
      <alignment horizontal="center" vertical="center" wrapText="1"/>
    </xf>
    <xf numFmtId="0" fontId="19" fillId="8" borderId="26" xfId="2" applyFont="1" applyFill="1" applyBorder="1" applyAlignment="1">
      <alignment horizontal="center" vertical="center" wrapText="1"/>
    </xf>
    <xf numFmtId="0" fontId="19" fillId="8" borderId="27" xfId="2" applyFont="1" applyFill="1" applyBorder="1" applyAlignment="1">
      <alignment horizontal="center" vertical="center" wrapText="1"/>
    </xf>
    <xf numFmtId="0" fontId="19" fillId="8" borderId="28" xfId="2" applyFont="1" applyFill="1" applyBorder="1" applyAlignment="1">
      <alignment horizontal="center" vertical="center" wrapText="1"/>
    </xf>
    <xf numFmtId="0" fontId="25" fillId="6" borderId="7" xfId="2" applyFont="1" applyFill="1" applyBorder="1" applyAlignment="1">
      <alignment horizontal="center" vertical="center" wrapText="1"/>
    </xf>
    <xf numFmtId="4" fontId="16" fillId="0" borderId="35" xfId="2" applyNumberFormat="1" applyFont="1" applyBorder="1" applyAlignment="1">
      <alignment horizontal="center" vertical="center"/>
    </xf>
    <xf numFmtId="0" fontId="33" fillId="6" borderId="0" xfId="2" applyFont="1" applyFill="1" applyAlignment="1">
      <alignment horizontal="center" vertical="center" wrapText="1"/>
    </xf>
    <xf numFmtId="0" fontId="4" fillId="3" borderId="1" xfId="2" applyFont="1" applyFill="1" applyBorder="1" applyAlignment="1">
      <alignment horizontal="center"/>
    </xf>
    <xf numFmtId="0" fontId="4" fillId="3" borderId="2" xfId="2" applyFont="1" applyFill="1" applyBorder="1" applyAlignment="1">
      <alignment horizontal="center"/>
    </xf>
    <xf numFmtId="0" fontId="4" fillId="3" borderId="3" xfId="2" applyFont="1" applyFill="1" applyBorder="1" applyAlignment="1">
      <alignment horizontal="center"/>
    </xf>
    <xf numFmtId="0" fontId="4" fillId="3" borderId="1" xfId="2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4" fillId="3" borderId="3" xfId="2" applyFont="1" applyFill="1" applyBorder="1" applyAlignment="1">
      <alignment horizontal="center" vertical="center"/>
    </xf>
    <xf numFmtId="0" fontId="26" fillId="8" borderId="29" xfId="2" applyFont="1" applyFill="1" applyBorder="1" applyAlignment="1">
      <alignment horizontal="center" vertical="center" wrapText="1"/>
    </xf>
    <xf numFmtId="0" fontId="26" fillId="8" borderId="42" xfId="2" applyFont="1" applyFill="1" applyBorder="1" applyAlignment="1">
      <alignment horizontal="center" vertical="center" wrapText="1"/>
    </xf>
    <xf numFmtId="0" fontId="26" fillId="8" borderId="43" xfId="2" applyFont="1" applyFill="1" applyBorder="1" applyAlignment="1">
      <alignment horizontal="center" vertical="center" wrapText="1"/>
    </xf>
    <xf numFmtId="0" fontId="16" fillId="6" borderId="29" xfId="2" applyFont="1" applyFill="1" applyBorder="1" applyAlignment="1">
      <alignment horizontal="center" vertical="center"/>
    </xf>
    <xf numFmtId="0" fontId="16" fillId="6" borderId="43" xfId="2" applyFont="1" applyFill="1" applyBorder="1" applyAlignment="1">
      <alignment horizontal="center" vertical="center"/>
    </xf>
    <xf numFmtId="0" fontId="16" fillId="6" borderId="40" xfId="2" applyFont="1" applyFill="1" applyBorder="1" applyAlignment="1">
      <alignment horizontal="center" vertical="center"/>
    </xf>
    <xf numFmtId="0" fontId="16" fillId="6" borderId="41" xfId="2" applyFont="1" applyFill="1" applyBorder="1" applyAlignment="1">
      <alignment horizontal="center" vertical="center"/>
    </xf>
    <xf numFmtId="0" fontId="16" fillId="6" borderId="44" xfId="2" applyFont="1" applyFill="1" applyBorder="1" applyAlignment="1">
      <alignment horizontal="center" vertical="center"/>
    </xf>
    <xf numFmtId="0" fontId="16" fillId="6" borderId="45" xfId="2" applyFont="1" applyFill="1" applyBorder="1" applyAlignment="1">
      <alignment horizontal="center" vertical="center"/>
    </xf>
    <xf numFmtId="0" fontId="16" fillId="6" borderId="24" xfId="2" applyFont="1" applyFill="1" applyBorder="1" applyAlignment="1">
      <alignment horizontal="center" vertical="center"/>
    </xf>
    <xf numFmtId="0" fontId="20" fillId="6" borderId="0" xfId="2" applyFont="1" applyFill="1" applyAlignment="1">
      <alignment horizontal="left" vertical="top" wrapText="1"/>
    </xf>
    <xf numFmtId="0" fontId="4" fillId="6" borderId="0" xfId="5" applyFont="1" applyFill="1" applyAlignment="1">
      <alignment horizontal="right"/>
    </xf>
    <xf numFmtId="0" fontId="34" fillId="12" borderId="0" xfId="5" applyFont="1" applyFill="1" applyAlignment="1">
      <alignment horizontal="center" vertical="center"/>
    </xf>
    <xf numFmtId="0" fontId="36" fillId="6" borderId="0" xfId="5" applyFont="1" applyFill="1" applyAlignment="1">
      <alignment horizontal="center" vertical="center"/>
    </xf>
    <xf numFmtId="0" fontId="35" fillId="13" borderId="1" xfId="5" applyFont="1" applyFill="1" applyBorder="1" applyAlignment="1">
      <alignment horizontal="center"/>
    </xf>
    <xf numFmtId="0" fontId="35" fillId="13" borderId="2" xfId="5" applyFont="1" applyFill="1" applyBorder="1" applyAlignment="1">
      <alignment horizontal="center"/>
    </xf>
    <xf numFmtId="0" fontId="35" fillId="13" borderId="3" xfId="5" applyFont="1" applyFill="1" applyBorder="1" applyAlignment="1">
      <alignment horizontal="center"/>
    </xf>
    <xf numFmtId="0" fontId="39" fillId="12" borderId="1" xfId="5" applyFont="1" applyFill="1" applyBorder="1" applyAlignment="1">
      <alignment horizontal="center" wrapText="1"/>
    </xf>
    <xf numFmtId="0" fontId="39" fillId="12" borderId="2" xfId="5" applyFont="1" applyFill="1" applyBorder="1" applyAlignment="1">
      <alignment horizontal="center" wrapText="1"/>
    </xf>
    <xf numFmtId="0" fontId="39" fillId="12" borderId="3" xfId="5" applyFont="1" applyFill="1" applyBorder="1" applyAlignment="1">
      <alignment horizontal="center" wrapText="1"/>
    </xf>
    <xf numFmtId="0" fontId="9" fillId="6" borderId="0" xfId="8" applyFont="1" applyFill="1" applyAlignment="1">
      <alignment horizontal="center" vertical="center"/>
    </xf>
    <xf numFmtId="0" fontId="5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0" fillId="0" borderId="0" xfId="2" applyFont="1" applyAlignment="1">
      <alignment horizontal="center" wrapText="1"/>
    </xf>
    <xf numFmtId="0" fontId="41" fillId="0" borderId="0" xfId="2" applyFont="1" applyAlignment="1">
      <alignment horizontal="center"/>
    </xf>
    <xf numFmtId="0" fontId="0" fillId="0" borderId="0" xfId="0" applyNumberFormat="1"/>
    <xf numFmtId="0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</cellXfs>
  <cellStyles count="10">
    <cellStyle name="Millares" xfId="1" builtinId="3"/>
    <cellStyle name="Millares 2" xfId="4" xr:uid="{5A901435-F3D5-4353-979A-0D93389233C0}"/>
    <cellStyle name="Millares 3" xfId="6" xr:uid="{7F66ED3D-2E43-42F0-BE98-CB3A62F5732A}"/>
    <cellStyle name="Normal" xfId="0" builtinId="0"/>
    <cellStyle name="Normal 2" xfId="2" xr:uid="{513BA0CE-EF63-4D3E-999D-36D6C773E9BA}"/>
    <cellStyle name="Normal 6" xfId="5" xr:uid="{BBDE7334-BA02-41E2-9EBF-0E50697BFE6D}"/>
    <cellStyle name="Normal 6 2 2" xfId="7" xr:uid="{C512F25E-0379-4B4E-98FE-6DB47E9FC361}"/>
    <cellStyle name="Normal 7" xfId="8" xr:uid="{A1402F8A-4280-4B52-9FA7-EB7EBC42E1C6}"/>
    <cellStyle name="Porcentaje" xfId="9" builtinId="5"/>
    <cellStyle name="Porcentaje 2" xfId="3" xr:uid="{B4E932A4-9824-41DB-864D-DB50E93E3B11}"/>
  </cellStyles>
  <dxfs count="299"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3300"/>
        <name val="Calibri"/>
        <family val="2"/>
        <scheme val="minor"/>
      </font>
      <numFmt numFmtId="164" formatCode="&quot;₡&quot;#,##0.00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3300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3300"/>
        <name val="Calibri"/>
        <family val="2"/>
        <scheme val="minor"/>
      </font>
      <numFmt numFmtId="164" formatCode="&quot;₡&quot;#,##0.00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3300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 val="0"/>
        <color rgb="FFFFFF00"/>
      </font>
    </dxf>
    <dxf>
      <font>
        <strike val="0"/>
        <color rgb="FFFFFF00"/>
      </font>
    </dxf>
    <dxf>
      <numFmt numFmtId="19" formatCode="d/m/yyyy"/>
    </dxf>
    <dxf>
      <numFmt numFmtId="19" formatCode="d/m/yyyy"/>
    </dxf>
    <dxf>
      <numFmt numFmtId="19" formatCode="d/m/yyyy"/>
    </dxf>
    <dxf>
      <numFmt numFmtId="19" formatCode="d/m/yyyy"/>
    </dxf>
    <dxf>
      <numFmt numFmtId="19" formatCode="d/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&quot;₡&quot;#,##0.00"/>
      <alignment horizontal="center" vertical="bottom" textRotation="0" indent="0" justifyLastLine="0" shrinkToFit="0" readingOrder="0"/>
    </dxf>
    <dxf>
      <numFmt numFmtId="164" formatCode="&quot;₡&quot;#,##0.00"/>
      <alignment horizontal="center" vertical="bottom" textRotation="0" wrapText="0" indent="0" justifyLastLine="0" shrinkToFit="0" readingOrder="0"/>
    </dxf>
    <dxf>
      <numFmt numFmtId="166" formatCode="&quot;₡&quot;#,##0.0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&quot;₡&quot;#,##0"/>
      <alignment horizontal="center"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&quot;₡&quot;#,##0.00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fill>
        <patternFill patternType="solid">
          <fgColor indexed="64"/>
          <bgColor rgb="FFFFFF00"/>
        </patternFill>
      </fill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</dxf>
    <dxf>
      <fill>
        <patternFill patternType="solid">
          <fgColor indexed="64"/>
          <bgColor theme="9" tint="-0.249977111117893"/>
        </patternFill>
      </fill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fill>
        <patternFill patternType="solid">
          <fgColor indexed="64"/>
          <bgColor rgb="FFFFFF00"/>
        </patternFill>
      </fill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</dxf>
    <dxf>
      <fill>
        <patternFill patternType="solid">
          <fgColor indexed="64"/>
          <bgColor theme="3" tint="0.39997558519241921"/>
        </patternFill>
      </fill>
      <alignment horizontal="center" vertical="bottom" textRotation="0" indent="0" justifyLastLine="0" shrinkToFit="0" readingOrder="0"/>
    </dxf>
    <dxf>
      <numFmt numFmtId="164" formatCode="&quot;₡&quot;#,##0.00"/>
      <alignment horizontal="center" vertical="bottom" textRotation="0" indent="0" justifyLastLine="0" shrinkToFit="0" readingOrder="0"/>
    </dxf>
    <dxf>
      <numFmt numFmtId="164" formatCode="&quot;₡&quot;#,##0.0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₡&quot;#,##0.0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&quot;₡&quot;#,##0.00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fill>
        <patternFill patternType="solid">
          <fgColor indexed="64"/>
          <bgColor rgb="FFFFFF00"/>
        </patternFill>
      </fill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</dxf>
    <dxf>
      <fill>
        <patternFill patternType="solid">
          <fgColor indexed="64"/>
          <bgColor theme="9" tint="-0.249977111117893"/>
        </patternFill>
      </fill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fill>
        <patternFill patternType="solid">
          <fgColor indexed="64"/>
          <bgColor rgb="FFFFFF00"/>
        </patternFill>
      </fill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</dxf>
    <dxf>
      <fill>
        <patternFill patternType="solid">
          <fgColor indexed="64"/>
          <bgColor theme="3" tint="0.39997558519241921"/>
        </patternFill>
      </fill>
      <alignment horizontal="center" vertical="bottom" textRotation="0" indent="0" justifyLastLine="0" shrinkToFit="0" readingOrder="0"/>
    </dxf>
    <dxf>
      <numFmt numFmtId="35" formatCode="_-* #,##0.00_-;\-* #,##0.00_-;_-* &quot;-&quot;??_-;_-@_-"/>
    </dxf>
    <dxf>
      <numFmt numFmtId="35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&quot;₡&quot;#,##0.00"/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&quot;₡&quot;#,##0.00"/>
      <alignment horizontal="center" vertical="center" textRotation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indent="0" justifyLastLine="0" shrinkToFit="0" readingOrder="0"/>
    </dxf>
    <dxf>
      <font>
        <b/>
        <strike val="0"/>
        <outline val="0"/>
        <shadow val="0"/>
        <u val="none"/>
        <vertAlign val="baseline"/>
        <sz val="14"/>
        <color rgb="FFFF3300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FF3300"/>
        <name val="Calibri"/>
        <family val="2"/>
        <scheme val="minor"/>
      </font>
      <numFmt numFmtId="35" formatCode="_-* #,##0.00_-;\-* #,##0.00_-;_-* &quot;-&quot;??_-;_-@_-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rgb="FFFF3300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5" formatCode="_-* #,##0.00_-;\-* #,##0.00_-;_-* &quot;-&quot;??_-;_-@_-"/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14"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colors>
    <mruColors>
      <color rgb="FFFF9933"/>
      <color rgb="FF9966FF"/>
      <color rgb="FFFFCC00"/>
      <color rgb="FFCC66FF"/>
      <color rgb="FF00FFFF"/>
      <color rgb="FF66FFFF"/>
      <color rgb="FF33CCCC"/>
      <color rgb="FF009999"/>
      <color rgb="FFFF66FF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pivotCacheDefinition" Target="pivotCache/pivotCacheDefinition3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6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5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ES" sz="2000"/>
              <a:t>COMPARATIVO 2019-2023</a:t>
            </a:r>
            <a:endParaRPr lang="es-CR" sz="2000"/>
          </a:p>
          <a:p>
            <a:pPr>
              <a:defRPr sz="2000"/>
            </a:pPr>
            <a:r>
              <a:rPr lang="es-ES" sz="2000"/>
              <a:t>Monto de Préstamos</a:t>
            </a:r>
            <a:endParaRPr lang="es-CR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lotArea>
      <c:layout>
        <c:manualLayout>
          <c:layoutTarget val="inner"/>
          <c:xMode val="edge"/>
          <c:yMode val="edge"/>
          <c:x val="0.11295602205446552"/>
          <c:y val="0.30393423575020856"/>
          <c:w val="0.86486376634599826"/>
          <c:h val="0.498750219641576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'SERIE AÑO'!$B$20</c:f>
              <c:strCache>
                <c:ptCount val="1"/>
                <c:pt idx="0">
                  <c:v>2005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AÑO'!$B$21:$B$33</c15:sqref>
                  </c15:fullRef>
                </c:ext>
              </c:extLst>
              <c:f>'SERIE AÑO'!$B$33</c:f>
            </c:numRef>
          </c:val>
          <c:extLst>
            <c:ext xmlns:c16="http://schemas.microsoft.com/office/drawing/2014/chart" uri="{C3380CC4-5D6E-409C-BE32-E72D297353CC}">
              <c16:uniqueId val="{00000000-2A5B-41D2-AFBE-458A2DADA952}"/>
            </c:ext>
          </c:extLst>
        </c:ser>
        <c:ser>
          <c:idx val="12"/>
          <c:order val="12"/>
          <c:tx>
            <c:strRef>
              <c:f>'SERIE AÑO'!$N$20</c:f>
              <c:strCache>
                <c:ptCount val="1"/>
                <c:pt idx="0">
                  <c:v>2017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AÑO'!$N$21:$N$33</c15:sqref>
                  </c15:fullRef>
                </c:ext>
              </c:extLst>
              <c:f>'SERIE AÑO'!$N$33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1-2A5B-41D2-AFBE-458A2DADA952}"/>
            </c:ext>
          </c:extLst>
        </c:ser>
        <c:ser>
          <c:idx val="14"/>
          <c:order val="14"/>
          <c:tx>
            <c:strRef>
              <c:f>'SERIE AÑO'!$P$20</c:f>
              <c:strCache>
                <c:ptCount val="1"/>
                <c:pt idx="0">
                  <c:v>2019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lumOff val="40000"/>
                    <a:shade val="51000"/>
                    <a:satMod val="130000"/>
                  </a:schemeClr>
                </a:gs>
                <a:gs pos="80000">
                  <a:schemeClr val="accent4">
                    <a:lumMod val="60000"/>
                    <a:lumOff val="40000"/>
                    <a:shade val="93000"/>
                    <a:satMod val="130000"/>
                  </a:schemeClr>
                </a:gs>
                <a:gs pos="100000">
                  <a:schemeClr val="accent4">
                    <a:lumMod val="60000"/>
                    <a:lumOff val="4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AÑO'!$P$21:$P$33</c15:sqref>
                  </c15:fullRef>
                </c:ext>
              </c:extLst>
              <c:f>'SERIE AÑO'!$P$33</c:f>
              <c:numCache>
                <c:formatCode>"₡"#\ ##0.000</c:formatCode>
                <c:ptCount val="1"/>
                <c:pt idx="0" formatCode="&quot;₡&quot;#\ ##0.00">
                  <c:v>19065.441274000001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5B-41D2-AFBE-458A2DADA952}"/>
            </c:ext>
          </c:extLst>
        </c:ser>
        <c:ser>
          <c:idx val="15"/>
          <c:order val="15"/>
          <c:tx>
            <c:strRef>
              <c:f>'SERIE AÑO'!$Q$20</c:f>
              <c:strCache>
                <c:ptCount val="1"/>
                <c:pt idx="0">
                  <c:v>2020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50000"/>
                    <a:shade val="51000"/>
                    <a:satMod val="130000"/>
                  </a:schemeClr>
                </a:gs>
                <a:gs pos="80000">
                  <a:schemeClr val="accent6">
                    <a:lumMod val="50000"/>
                    <a:shade val="93000"/>
                    <a:satMod val="130000"/>
                  </a:schemeClr>
                </a:gs>
                <a:gs pos="100000">
                  <a:schemeClr val="accent6">
                    <a:lumMod val="5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AÑO'!$Q$21:$Q$33</c15:sqref>
                  </c15:fullRef>
                </c:ext>
              </c:extLst>
              <c:f>'SERIE AÑO'!$Q$33</c:f>
              <c:numCache>
                <c:formatCode>"₡"#\ ##0.000</c:formatCode>
                <c:ptCount val="1"/>
                <c:pt idx="0" formatCode="&quot;₡&quot;#\ ##0.00">
                  <c:v>20386.412346049998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5B-41D2-AFBE-458A2DADA952}"/>
            </c:ext>
          </c:extLst>
        </c:ser>
        <c:ser>
          <c:idx val="16"/>
          <c:order val="16"/>
          <c:tx>
            <c:strRef>
              <c:f>'SERIE AÑO'!$R$20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50000"/>
                    <a:shade val="51000"/>
                    <a:satMod val="130000"/>
                  </a:schemeClr>
                </a:gs>
                <a:gs pos="80000">
                  <a:schemeClr val="accent5">
                    <a:lumMod val="50000"/>
                    <a:shade val="93000"/>
                    <a:satMod val="130000"/>
                  </a:schemeClr>
                </a:gs>
                <a:gs pos="100000">
                  <a:schemeClr val="accent5">
                    <a:lumMod val="5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AÑO'!$R$21:$R$33</c15:sqref>
                  </c15:fullRef>
                </c:ext>
              </c:extLst>
              <c:f>'SERIE AÑO'!$R$33</c:f>
              <c:numCache>
                <c:formatCode>"₡"#\ ##0.00</c:formatCode>
                <c:ptCount val="1"/>
                <c:pt idx="0">
                  <c:v>24664.00152596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5B-41D2-AFBE-458A2DADA952}"/>
            </c:ext>
          </c:extLst>
        </c:ser>
        <c:ser>
          <c:idx val="17"/>
          <c:order val="17"/>
          <c:tx>
            <c:strRef>
              <c:f>'SERIE AÑO'!$S$20</c:f>
              <c:strCache>
                <c:ptCount val="1"/>
                <c:pt idx="0">
                  <c:v>2022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50000"/>
                    <a:shade val="51000"/>
                    <a:satMod val="130000"/>
                  </a:schemeClr>
                </a:gs>
                <a:gs pos="80000">
                  <a:schemeClr val="accent4">
                    <a:lumMod val="50000"/>
                    <a:shade val="93000"/>
                    <a:satMod val="130000"/>
                  </a:schemeClr>
                </a:gs>
                <a:gs pos="100000">
                  <a:schemeClr val="accent4">
                    <a:lumMod val="5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AÑO'!$S$21:$S$33</c15:sqref>
                  </c15:fullRef>
                </c:ext>
              </c:extLst>
              <c:f>'SERIE AÑO'!$S$33</c:f>
              <c:numCache>
                <c:formatCode>"₡"#\ ##0.00</c:formatCode>
                <c:ptCount val="1"/>
                <c:pt idx="0">
                  <c:v>27330.72806705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5B-41D2-AFBE-458A2DADA952}"/>
            </c:ext>
          </c:extLst>
        </c:ser>
        <c:ser>
          <c:idx val="1"/>
          <c:order val="1"/>
          <c:tx>
            <c:strRef>
              <c:f>'SERIE AÑO'!$C$20</c:f>
              <c:strCache>
                <c:ptCount val="1"/>
                <c:pt idx="0">
                  <c:v>2006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AÑO'!$C$21:$C$33</c15:sqref>
                  </c15:fullRef>
                </c:ext>
              </c:extLst>
              <c:f>'SERIE AÑO'!$C$33</c:f>
            </c:numRef>
          </c:val>
          <c:extLst>
            <c:ext xmlns:c16="http://schemas.microsoft.com/office/drawing/2014/chart" uri="{C3380CC4-5D6E-409C-BE32-E72D297353CC}">
              <c16:uniqueId val="{00000006-2A5B-41D2-AFBE-458A2DADA952}"/>
            </c:ext>
          </c:extLst>
        </c:ser>
        <c:ser>
          <c:idx val="2"/>
          <c:order val="2"/>
          <c:tx>
            <c:strRef>
              <c:f>'SERIE AÑO'!$D$20</c:f>
              <c:strCache>
                <c:ptCount val="1"/>
                <c:pt idx="0">
                  <c:v>2007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AÑO'!$D$21:$D$33</c15:sqref>
                  </c15:fullRef>
                </c:ext>
              </c:extLst>
              <c:f>'SERIE AÑO'!$D$33</c:f>
            </c:numRef>
          </c:val>
          <c:extLst>
            <c:ext xmlns:c16="http://schemas.microsoft.com/office/drawing/2014/chart" uri="{C3380CC4-5D6E-409C-BE32-E72D297353CC}">
              <c16:uniqueId val="{00000007-2A5B-41D2-AFBE-458A2DADA952}"/>
            </c:ext>
          </c:extLst>
        </c:ser>
        <c:ser>
          <c:idx val="3"/>
          <c:order val="3"/>
          <c:tx>
            <c:strRef>
              <c:f>'SERIE AÑO'!$E$20</c:f>
              <c:strCache>
                <c:ptCount val="1"/>
                <c:pt idx="0">
                  <c:v>2008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AÑO'!$E$21:$E$33</c15:sqref>
                  </c15:fullRef>
                </c:ext>
              </c:extLst>
              <c:f>'SERIE AÑO'!$E$33</c:f>
            </c:numRef>
          </c:val>
          <c:extLst>
            <c:ext xmlns:c16="http://schemas.microsoft.com/office/drawing/2014/chart" uri="{C3380CC4-5D6E-409C-BE32-E72D297353CC}">
              <c16:uniqueId val="{00000008-2A5B-41D2-AFBE-458A2DADA952}"/>
            </c:ext>
          </c:extLst>
        </c:ser>
        <c:ser>
          <c:idx val="4"/>
          <c:order val="4"/>
          <c:tx>
            <c:strRef>
              <c:f>'SERIE AÑO'!$F$20</c:f>
              <c:strCache>
                <c:ptCount val="1"/>
                <c:pt idx="0">
                  <c:v>2009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AÑO'!$F$21:$F$33</c15:sqref>
                  </c15:fullRef>
                </c:ext>
              </c:extLst>
              <c:f>'SERIE AÑO'!$F$33</c:f>
            </c:numRef>
          </c:val>
          <c:extLst>
            <c:ext xmlns:c16="http://schemas.microsoft.com/office/drawing/2014/chart" uri="{C3380CC4-5D6E-409C-BE32-E72D297353CC}">
              <c16:uniqueId val="{00000009-2A5B-41D2-AFBE-458A2DADA952}"/>
            </c:ext>
          </c:extLst>
        </c:ser>
        <c:ser>
          <c:idx val="5"/>
          <c:order val="5"/>
          <c:tx>
            <c:strRef>
              <c:f>'SERIE AÑO'!$G$20</c:f>
              <c:strCache>
                <c:ptCount val="1"/>
                <c:pt idx="0">
                  <c:v>2010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AÑO'!$G$21:$G$33</c15:sqref>
                  </c15:fullRef>
                </c:ext>
              </c:extLst>
              <c:f>'SERIE AÑO'!$G$33</c:f>
            </c:numRef>
          </c:val>
          <c:extLst>
            <c:ext xmlns:c16="http://schemas.microsoft.com/office/drawing/2014/chart" uri="{C3380CC4-5D6E-409C-BE32-E72D297353CC}">
              <c16:uniqueId val="{0000000A-2A5B-41D2-AFBE-458A2DADA952}"/>
            </c:ext>
          </c:extLst>
        </c:ser>
        <c:ser>
          <c:idx val="6"/>
          <c:order val="6"/>
          <c:tx>
            <c:strRef>
              <c:f>'SERIE AÑO'!$H$20</c:f>
              <c:strCache>
                <c:ptCount val="1"/>
                <c:pt idx="0">
                  <c:v>2011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AÑO'!$H$21:$H$33</c15:sqref>
                  </c15:fullRef>
                </c:ext>
              </c:extLst>
              <c:f>'SERIE AÑO'!$H$33</c:f>
            </c:numRef>
          </c:val>
          <c:extLst>
            <c:ext xmlns:c16="http://schemas.microsoft.com/office/drawing/2014/chart" uri="{C3380CC4-5D6E-409C-BE32-E72D297353CC}">
              <c16:uniqueId val="{0000000B-2A5B-41D2-AFBE-458A2DADA952}"/>
            </c:ext>
          </c:extLst>
        </c:ser>
        <c:ser>
          <c:idx val="7"/>
          <c:order val="7"/>
          <c:tx>
            <c:strRef>
              <c:f>'SERIE AÑO'!$I$20</c:f>
              <c:strCache>
                <c:ptCount val="1"/>
                <c:pt idx="0">
                  <c:v>2012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AÑO'!$I$21:$I$33</c15:sqref>
                  </c15:fullRef>
                </c:ext>
              </c:extLst>
              <c:f>'SERIE AÑO'!$I$33</c:f>
            </c:numRef>
          </c:val>
          <c:extLst>
            <c:ext xmlns:c16="http://schemas.microsoft.com/office/drawing/2014/chart" uri="{C3380CC4-5D6E-409C-BE32-E72D297353CC}">
              <c16:uniqueId val="{0000000C-2A5B-41D2-AFBE-458A2DADA952}"/>
            </c:ext>
          </c:extLst>
        </c:ser>
        <c:ser>
          <c:idx val="8"/>
          <c:order val="8"/>
          <c:tx>
            <c:strRef>
              <c:f>'SERIE AÑO'!$J$20</c:f>
              <c:strCache>
                <c:ptCount val="1"/>
                <c:pt idx="0">
                  <c:v>2013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AÑO'!$J$21:$J$33</c15:sqref>
                  </c15:fullRef>
                </c:ext>
              </c:extLst>
              <c:f>'SERIE AÑO'!$J$33</c:f>
            </c:numRef>
          </c:val>
          <c:extLst>
            <c:ext xmlns:c16="http://schemas.microsoft.com/office/drawing/2014/chart" uri="{C3380CC4-5D6E-409C-BE32-E72D297353CC}">
              <c16:uniqueId val="{0000000D-2A5B-41D2-AFBE-458A2DADA952}"/>
            </c:ext>
          </c:extLst>
        </c:ser>
        <c:ser>
          <c:idx val="9"/>
          <c:order val="9"/>
          <c:tx>
            <c:strRef>
              <c:f>'SERIE AÑO'!$K$20</c:f>
              <c:strCache>
                <c:ptCount val="1"/>
                <c:pt idx="0">
                  <c:v>2014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AÑO'!$K$21:$K$33</c15:sqref>
                  </c15:fullRef>
                </c:ext>
              </c:extLst>
              <c:f>'SERIE AÑO'!$K$33</c:f>
            </c:numRef>
          </c:val>
          <c:extLst>
            <c:ext xmlns:c16="http://schemas.microsoft.com/office/drawing/2014/chart" uri="{C3380CC4-5D6E-409C-BE32-E72D297353CC}">
              <c16:uniqueId val="{0000000E-2A5B-41D2-AFBE-458A2DADA952}"/>
            </c:ext>
          </c:extLst>
        </c:ser>
        <c:ser>
          <c:idx val="10"/>
          <c:order val="10"/>
          <c:tx>
            <c:strRef>
              <c:f>'SERIE AÑO'!$L$20</c:f>
              <c:strCache>
                <c:ptCount val="1"/>
                <c:pt idx="0">
                  <c:v>2015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AÑO'!$L$21:$L$33</c15:sqref>
                  </c15:fullRef>
                </c:ext>
              </c:extLst>
              <c:f>'SERIE AÑO'!$L$33</c:f>
            </c:numRef>
          </c:val>
          <c:extLst>
            <c:ext xmlns:c16="http://schemas.microsoft.com/office/drawing/2014/chart" uri="{C3380CC4-5D6E-409C-BE32-E72D297353CC}">
              <c16:uniqueId val="{0000000F-2A5B-41D2-AFBE-458A2DADA952}"/>
            </c:ext>
          </c:extLst>
        </c:ser>
        <c:ser>
          <c:idx val="11"/>
          <c:order val="11"/>
          <c:tx>
            <c:strRef>
              <c:f>'SERIE AÑO'!$M$20</c:f>
              <c:strCache>
                <c:ptCount val="1"/>
                <c:pt idx="0">
                  <c:v>2016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AÑO'!$M$21:$M$33</c15:sqref>
                  </c15:fullRef>
                </c:ext>
              </c:extLst>
              <c:f>'SERIE AÑO'!$M$33</c:f>
            </c:numRef>
          </c:val>
          <c:extLst>
            <c:ext xmlns:c16="http://schemas.microsoft.com/office/drawing/2014/chart" uri="{C3380CC4-5D6E-409C-BE32-E72D297353CC}">
              <c16:uniqueId val="{00000010-2A5B-41D2-AFBE-458A2DADA952}"/>
            </c:ext>
          </c:extLst>
        </c:ser>
        <c:ser>
          <c:idx val="18"/>
          <c:order val="18"/>
          <c:tx>
            <c:strRef>
              <c:f>'SERIE AÑO'!$T$20</c:f>
              <c:strCache>
                <c:ptCount val="1"/>
                <c:pt idx="0">
                  <c:v>2023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70000"/>
                    <a:lumOff val="3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70000"/>
                    <a:lumOff val="3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70000"/>
                    <a:lumOff val="3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AÑO'!$T$21:$T$33</c15:sqref>
                  </c15:fullRef>
                </c:ext>
              </c:extLst>
              <c:f>'SERIE AÑO'!$T$33</c:f>
              <c:numCache>
                <c:formatCode>"₡"#\ ##0.00</c:formatCode>
                <c:ptCount val="1"/>
                <c:pt idx="0">
                  <c:v>4556.5332820000003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6-4146-9604-01AACFC85A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300054975"/>
        <c:axId val="1300056223"/>
        <c:extLst>
          <c:ext xmlns:c15="http://schemas.microsoft.com/office/drawing/2012/chart" uri="{02D57815-91ED-43cb-92C2-25804820EDAC}">
            <c15:filteredBarSeries>
              <c15:ser>
                <c:idx val="13"/>
                <c:order val="13"/>
                <c:tx>
                  <c:strRef>
                    <c:extLst>
                      <c:ext uri="{02D57815-91ED-43cb-92C2-25804820EDAC}">
                        <c15:formulaRef>
                          <c15:sqref>'SERIE AÑO'!$O$20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lumMod val="60000"/>
                          <a:lumOff val="40000"/>
                          <a:shade val="51000"/>
                          <a:satMod val="130000"/>
                        </a:schemeClr>
                      </a:gs>
                      <a:gs pos="80000">
                        <a:schemeClr val="accent5">
                          <a:lumMod val="60000"/>
                          <a:lumOff val="40000"/>
                          <a:shade val="93000"/>
                          <a:satMod val="130000"/>
                        </a:schemeClr>
                      </a:gs>
                      <a:gs pos="100000">
                        <a:schemeClr val="accent5">
                          <a:lumMod val="60000"/>
                          <a:lumOff val="40000"/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200" b="1" i="0" u="none" strike="noStrike" kern="1200" baseline="0">
                          <a:solidFill>
                            <a:schemeClr val="dk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'SERIE AÑO'!$A$21:$A$33</c15:sqref>
                        </c15:fullRef>
                        <c15:formulaRef>
                          <c15:sqref>'SERIE AÑO'!$A$33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'SERIE AÑO'!$O$21:$O$33</c15:sqref>
                        </c15:fullRef>
                        <c15:formulaRef>
                          <c15:sqref>'SERIE AÑO'!$O$33</c15:sqref>
                        </c15:formulaRef>
                      </c:ext>
                    </c:extLst>
                    <c:numCache>
                      <c:formatCode>"₡"#\ ##0.00</c:formatCode>
                      <c:ptCount val="1"/>
                      <c:pt idx="0">
                        <c:v>36999.928799559995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2A5B-41D2-AFBE-458A2DADA952}"/>
                  </c:ext>
                </c:extLst>
              </c15:ser>
            </c15:filteredBarSeries>
          </c:ext>
        </c:extLst>
      </c:barChart>
      <c:catAx>
        <c:axId val="130005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300056223"/>
        <c:crosses val="autoZero"/>
        <c:auto val="1"/>
        <c:lblAlgn val="ctr"/>
        <c:lblOffset val="100"/>
        <c:noMultiLvlLbl val="0"/>
      </c:catAx>
      <c:valAx>
        <c:axId val="130005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₡&quot;#\ ##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300054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  <a:round/>
    </a:ln>
    <a:effectLst/>
  </c:spPr>
  <c:txPr>
    <a:bodyPr/>
    <a:lstStyle/>
    <a:p>
      <a:pPr>
        <a:defRPr sz="1200" b="1">
          <a:solidFill>
            <a:schemeClr val="dk1"/>
          </a:solidFill>
          <a:latin typeface="+mn-lt"/>
          <a:ea typeface="+mn-ea"/>
          <a:cs typeface="+mn-cs"/>
        </a:defRPr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FEBRERO.xlsx]ESTADÍSTICA GENERAL!TablaDinámica13</c:name>
    <c:fmtId val="3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80" b="1" i="0" u="none" strike="noStrike" baseline="0">
                <a:effectLst/>
              </a:rPr>
              <a:t>GÉNERO POR MONTO</a:t>
            </a:r>
            <a:endParaRPr lang="en-US"/>
          </a:p>
        </c:rich>
      </c:tx>
      <c:layout>
        <c:manualLayout>
          <c:xMode val="edge"/>
          <c:yMode val="edge"/>
          <c:x val="0.43993044619422567"/>
          <c:y val="5.49473963702758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0096234767988334E-3"/>
          <c:y val="0.32185918003091618"/>
          <c:w val="0.99799037652320122"/>
          <c:h val="0.6189010948149013"/>
        </c:manualLayout>
      </c:layout>
      <c:pie3DChart>
        <c:varyColors val="1"/>
        <c:ser>
          <c:idx val="0"/>
          <c:order val="0"/>
          <c:tx>
            <c:strRef>
              <c:f>'ESTADÍSTICA GENERAL'!$L$109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60C-4BFC-B610-605711C54E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60C-4BFC-B610-605711C54E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GENERAL'!$K$110:$K$112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'ESTADÍSTICA GENERAL'!$L$110:$L$112</c:f>
              <c:numCache>
                <c:formatCode>_("₡"* #,##0.00_);_("₡"* \(#,##0.00\);_("₡"* "-"??_);_(@_)</c:formatCode>
                <c:ptCount val="2"/>
                <c:pt idx="0">
                  <c:v>3006279442</c:v>
                </c:pt>
                <c:pt idx="1">
                  <c:v>1550253840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9-4375-9D3B-1B26E8E5E997}"/>
            </c:ext>
          </c:extLst>
        </c:ser>
        <c:ser>
          <c:idx val="1"/>
          <c:order val="1"/>
          <c:tx>
            <c:strRef>
              <c:f>'ESTADÍSTICA GENERAL'!$M$109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60C-4BFC-B610-605711C54E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60C-4BFC-B610-605711C54E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GENERAL'!$K$110:$K$112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'ESTADÍSTICA GENERAL'!$M$110:$M$112</c:f>
              <c:numCache>
                <c:formatCode>General</c:formatCode>
                <c:ptCount val="2"/>
                <c:pt idx="0">
                  <c:v>397</c:v>
                </c:pt>
                <c:pt idx="1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19-4375-9D3B-1B26E8E5E99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FEBRERO.xlsx]ESTADÍSTICA GENERAL!TablaDinámica15</c:name>
    <c:fmtId val="3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80" b="1" i="0" u="none" strike="noStrike" baseline="0">
                <a:effectLst/>
              </a:rPr>
              <a:t>TIPO GARANTÍA POR CANTIDAD</a:t>
            </a:r>
            <a:endParaRPr lang="en-US"/>
          </a:p>
        </c:rich>
      </c:tx>
      <c:layout>
        <c:manualLayout>
          <c:xMode val="edge"/>
          <c:yMode val="edge"/>
          <c:x val="0.39814715493361341"/>
          <c:y val="4.29605608835720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3175525817764147E-2"/>
          <c:y val="0.30695590390614591"/>
          <c:w val="0.62995403397244065"/>
          <c:h val="0.49552487956734292"/>
        </c:manualLayout>
      </c:layout>
      <c:pie3DChart>
        <c:varyColors val="1"/>
        <c:ser>
          <c:idx val="0"/>
          <c:order val="0"/>
          <c:tx>
            <c:strRef>
              <c:f>'ESTADÍSTICA GENERAL'!$B$136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370-4DD7-A339-A15EAC4EBA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370-4DD7-A339-A15EAC4EBA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370-4DD7-A339-A15EAC4EBA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FBC-400D-9267-75A5AF1D91A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370-4DD7-A339-A15EAC4EBA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GENERAL'!$A$137:$A$142</c:f>
              <c:strCache>
                <c:ptCount val="5"/>
                <c:pt idx="0">
                  <c:v>FIDUCIARIA</c:v>
                </c:pt>
                <c:pt idx="1">
                  <c:v>FONDO DE AVAL</c:v>
                </c:pt>
                <c:pt idx="2">
                  <c:v>HIPOTECARIA</c:v>
                </c:pt>
                <c:pt idx="3">
                  <c:v>MIXTA</c:v>
                </c:pt>
                <c:pt idx="4">
                  <c:v>NO DETERMINADA</c:v>
                </c:pt>
              </c:strCache>
            </c:strRef>
          </c:cat>
          <c:val>
            <c:numRef>
              <c:f>'ESTADÍSTICA GENERAL'!$B$137:$B$142</c:f>
              <c:numCache>
                <c:formatCode>General</c:formatCode>
                <c:ptCount val="5"/>
                <c:pt idx="0">
                  <c:v>531</c:v>
                </c:pt>
                <c:pt idx="1">
                  <c:v>40</c:v>
                </c:pt>
                <c:pt idx="2">
                  <c:v>33</c:v>
                </c:pt>
                <c:pt idx="3">
                  <c:v>8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C-400D-9267-75A5AF1D91A1}"/>
            </c:ext>
          </c:extLst>
        </c:ser>
        <c:ser>
          <c:idx val="1"/>
          <c:order val="1"/>
          <c:tx>
            <c:strRef>
              <c:f>'ESTADÍSTICA GENERAL'!$C$136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F370-4DD7-A339-A15EAC4EBA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F370-4DD7-A339-A15EAC4EBA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F370-4DD7-A339-A15EAC4EBA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F370-4DD7-A339-A15EAC4EBA0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F370-4DD7-A339-A15EAC4EBA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GENERAL'!$A$137:$A$142</c:f>
              <c:strCache>
                <c:ptCount val="5"/>
                <c:pt idx="0">
                  <c:v>FIDUCIARIA</c:v>
                </c:pt>
                <c:pt idx="1">
                  <c:v>FONDO DE AVAL</c:v>
                </c:pt>
                <c:pt idx="2">
                  <c:v>HIPOTECARIA</c:v>
                </c:pt>
                <c:pt idx="3">
                  <c:v>MIXTA</c:v>
                </c:pt>
                <c:pt idx="4">
                  <c:v>NO DETERMINADA</c:v>
                </c:pt>
              </c:strCache>
            </c:strRef>
          </c:cat>
          <c:val>
            <c:numRef>
              <c:f>'ESTADÍSTICA GENERAL'!$C$137:$C$142</c:f>
              <c:numCache>
                <c:formatCode>_("₡"* #,##0.00_);_("₡"* \(#,##0.00\);_("₡"* "-"??_);_(@_)</c:formatCode>
                <c:ptCount val="5"/>
                <c:pt idx="0">
                  <c:v>3328623755</c:v>
                </c:pt>
                <c:pt idx="1">
                  <c:v>266331821</c:v>
                </c:pt>
                <c:pt idx="2">
                  <c:v>778617230</c:v>
                </c:pt>
                <c:pt idx="3">
                  <c:v>169034876</c:v>
                </c:pt>
                <c:pt idx="4">
                  <c:v>13925600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C-400D-9267-75A5AF1D91A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FEBRERO.xlsx]ESTADÍSTICA GENERAL!TablaDinámica14</c:name>
    <c:fmtId val="3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TIPO GARANTÍA POR MONTO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35994272570127822"/>
          <c:y val="4.5293183580350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5671810036421414E-3"/>
          <c:y val="0.31237067356675208"/>
          <c:w val="0.71798452170176241"/>
          <c:h val="0.49613676250607036"/>
        </c:manualLayout>
      </c:layout>
      <c:pie3DChart>
        <c:varyColors val="1"/>
        <c:ser>
          <c:idx val="0"/>
          <c:order val="0"/>
          <c:tx>
            <c:strRef>
              <c:f>'ESTADÍSTICA GENERAL'!$L$136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D11-4DF9-A1B2-187ED5E2E9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D11-4DF9-A1B2-187ED5E2E9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D11-4DF9-A1B2-187ED5E2E9E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D11-4DF9-A1B2-187ED5E2E9E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D11-4DF9-A1B2-187ED5E2E9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GENERAL'!$K$137:$K$142</c:f>
              <c:strCache>
                <c:ptCount val="5"/>
                <c:pt idx="0">
                  <c:v>FIDUCIARIA</c:v>
                </c:pt>
                <c:pt idx="1">
                  <c:v>FONDO DE AVAL</c:v>
                </c:pt>
                <c:pt idx="2">
                  <c:v>HIPOTECARIA</c:v>
                </c:pt>
                <c:pt idx="3">
                  <c:v>MIXTA</c:v>
                </c:pt>
                <c:pt idx="4">
                  <c:v>NO DETERMINADA</c:v>
                </c:pt>
              </c:strCache>
            </c:strRef>
          </c:cat>
          <c:val>
            <c:numRef>
              <c:f>'ESTADÍSTICA GENERAL'!$L$137:$L$142</c:f>
              <c:numCache>
                <c:formatCode>_("₡"* #,##0.00_);_("₡"* \(#,##0.00\);_("₡"* "-"??_);_(@_)</c:formatCode>
                <c:ptCount val="5"/>
                <c:pt idx="0">
                  <c:v>3328623755</c:v>
                </c:pt>
                <c:pt idx="1">
                  <c:v>266331821</c:v>
                </c:pt>
                <c:pt idx="2">
                  <c:v>778617230</c:v>
                </c:pt>
                <c:pt idx="3">
                  <c:v>169034876</c:v>
                </c:pt>
                <c:pt idx="4">
                  <c:v>13925600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2B-4588-A01C-B57A75107BD3}"/>
            </c:ext>
          </c:extLst>
        </c:ser>
        <c:ser>
          <c:idx val="1"/>
          <c:order val="1"/>
          <c:tx>
            <c:strRef>
              <c:f>'ESTADÍSTICA GENERAL'!$M$136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4D11-4DF9-A1B2-187ED5E2E9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4D11-4DF9-A1B2-187ED5E2E9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4D11-4DF9-A1B2-187ED5E2E9E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4D11-4DF9-A1B2-187ED5E2E9E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4D11-4DF9-A1B2-187ED5E2E9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GENERAL'!$K$137:$K$142</c:f>
              <c:strCache>
                <c:ptCount val="5"/>
                <c:pt idx="0">
                  <c:v>FIDUCIARIA</c:v>
                </c:pt>
                <c:pt idx="1">
                  <c:v>FONDO DE AVAL</c:v>
                </c:pt>
                <c:pt idx="2">
                  <c:v>HIPOTECARIA</c:v>
                </c:pt>
                <c:pt idx="3">
                  <c:v>MIXTA</c:v>
                </c:pt>
                <c:pt idx="4">
                  <c:v>NO DETERMINADA</c:v>
                </c:pt>
              </c:strCache>
            </c:strRef>
          </c:cat>
          <c:val>
            <c:numRef>
              <c:f>'ESTADÍSTICA GENERAL'!$M$137:$M$142</c:f>
              <c:numCache>
                <c:formatCode>General</c:formatCode>
                <c:ptCount val="5"/>
                <c:pt idx="0">
                  <c:v>531</c:v>
                </c:pt>
                <c:pt idx="1">
                  <c:v>40</c:v>
                </c:pt>
                <c:pt idx="2">
                  <c:v>33</c:v>
                </c:pt>
                <c:pt idx="3">
                  <c:v>8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2B-4588-A01C-B57A75107BD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FEBRERO.xlsx]ESTADÍSTICA GENERAL!TablaDinámica16</c:name>
    <c:fmtId val="3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PROVINCIA POR CANTIDAD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37626315057279147"/>
          <c:y val="3.44087416453873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7410469524642755"/>
          <c:w val="1"/>
          <c:h val="0.54512175561388165"/>
        </c:manualLayout>
      </c:layout>
      <c:pie3DChart>
        <c:varyColors val="1"/>
        <c:ser>
          <c:idx val="0"/>
          <c:order val="0"/>
          <c:tx>
            <c:strRef>
              <c:f>'ESTADÍSTICA GENERAL'!$B$167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14A-444E-ACA9-3E134F762CD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14A-444E-ACA9-3E134F762CD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14A-444E-ACA9-3E134F762CD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14A-444E-ACA9-3E134F762CD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14A-444E-ACA9-3E134F762CD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114A-444E-ACA9-3E134F762CD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114A-444E-ACA9-3E134F762C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GENERAL'!$A$168:$A$175</c:f>
              <c:strCache>
                <c:ptCount val="7"/>
                <c:pt idx="0">
                  <c:v>ALAJUELA</c:v>
                </c:pt>
                <c:pt idx="1">
                  <c:v>CARTAGO</c:v>
                </c:pt>
                <c:pt idx="2">
                  <c:v>GUANACASTE</c:v>
                </c:pt>
                <c:pt idx="3">
                  <c:v>HEREDIA</c:v>
                </c:pt>
                <c:pt idx="4">
                  <c:v>LIMON</c:v>
                </c:pt>
                <c:pt idx="5">
                  <c:v>PUNTARENAS</c:v>
                </c:pt>
                <c:pt idx="6">
                  <c:v>SAN JOSE</c:v>
                </c:pt>
              </c:strCache>
            </c:strRef>
          </c:cat>
          <c:val>
            <c:numRef>
              <c:f>'ESTADÍSTICA GENERAL'!$B$168:$B$175</c:f>
              <c:numCache>
                <c:formatCode>General</c:formatCode>
                <c:ptCount val="7"/>
                <c:pt idx="0">
                  <c:v>98</c:v>
                </c:pt>
                <c:pt idx="1">
                  <c:v>62</c:v>
                </c:pt>
                <c:pt idx="2">
                  <c:v>35</c:v>
                </c:pt>
                <c:pt idx="3">
                  <c:v>61</c:v>
                </c:pt>
                <c:pt idx="4">
                  <c:v>45</c:v>
                </c:pt>
                <c:pt idx="5">
                  <c:v>62</c:v>
                </c:pt>
                <c:pt idx="6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D-4E65-96BB-C1C9009752ED}"/>
            </c:ext>
          </c:extLst>
        </c:ser>
        <c:ser>
          <c:idx val="1"/>
          <c:order val="1"/>
          <c:tx>
            <c:strRef>
              <c:f>'ESTADÍSTICA GENERAL'!$C$167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114A-444E-ACA9-3E134F762CD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114A-444E-ACA9-3E134F762CD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114A-444E-ACA9-3E134F762CD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114A-444E-ACA9-3E134F762CD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114A-444E-ACA9-3E134F762CD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9-114A-444E-ACA9-3E134F762CD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B-114A-444E-ACA9-3E134F762C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GENERAL'!$A$168:$A$175</c:f>
              <c:strCache>
                <c:ptCount val="7"/>
                <c:pt idx="0">
                  <c:v>ALAJUELA</c:v>
                </c:pt>
                <c:pt idx="1">
                  <c:v>CARTAGO</c:v>
                </c:pt>
                <c:pt idx="2">
                  <c:v>GUANACASTE</c:v>
                </c:pt>
                <c:pt idx="3">
                  <c:v>HEREDIA</c:v>
                </c:pt>
                <c:pt idx="4">
                  <c:v>LIMON</c:v>
                </c:pt>
                <c:pt idx="5">
                  <c:v>PUNTARENAS</c:v>
                </c:pt>
                <c:pt idx="6">
                  <c:v>SAN JOSE</c:v>
                </c:pt>
              </c:strCache>
            </c:strRef>
          </c:cat>
          <c:val>
            <c:numRef>
              <c:f>'ESTADÍSTICA GENERAL'!$C$168:$C$175</c:f>
              <c:numCache>
                <c:formatCode>_("₡"* #,##0.00_);_("₡"* \(#,##0.00\);_("₡"* "-"??_);_(@_)</c:formatCode>
                <c:ptCount val="7"/>
                <c:pt idx="0">
                  <c:v>759027720</c:v>
                </c:pt>
                <c:pt idx="1">
                  <c:v>411140641</c:v>
                </c:pt>
                <c:pt idx="2">
                  <c:v>235571058</c:v>
                </c:pt>
                <c:pt idx="3">
                  <c:v>496073489</c:v>
                </c:pt>
                <c:pt idx="4">
                  <c:v>339518486</c:v>
                </c:pt>
                <c:pt idx="5">
                  <c:v>499137550</c:v>
                </c:pt>
                <c:pt idx="6">
                  <c:v>1816064338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D-4E65-96BB-C1C9009752E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chemeClr val="tx1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FEBRERO.xlsx]ESTADÍSTICA GENERAL!TablaDinámica17</c:name>
    <c:fmtId val="2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PROVINCIA POR MONTO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43406933508311463"/>
          <c:y val="4.42548848060659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5241761446485855"/>
          <c:w val="1"/>
          <c:h val="0.56659776902887138"/>
        </c:manualLayout>
      </c:layout>
      <c:pie3DChart>
        <c:varyColors val="1"/>
        <c:ser>
          <c:idx val="0"/>
          <c:order val="0"/>
          <c:tx>
            <c:strRef>
              <c:f>'ESTADÍSTICA GENERAL'!$L$167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F0-4E54-A138-F56EDFFB81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F0-4E54-A138-F56EDFFB81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F0-4E54-A138-F56EDFFB81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F0-4E54-A138-F56EDFFB81A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F0-4E54-A138-F56EDFFB81A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48F0-4E54-A138-F56EDFFB81A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48F0-4E54-A138-F56EDFFB81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GENERAL'!$K$168:$K$175</c:f>
              <c:strCache>
                <c:ptCount val="7"/>
                <c:pt idx="0">
                  <c:v>ALAJUELA</c:v>
                </c:pt>
                <c:pt idx="1">
                  <c:v>CARTAGO</c:v>
                </c:pt>
                <c:pt idx="2">
                  <c:v>GUANACASTE</c:v>
                </c:pt>
                <c:pt idx="3">
                  <c:v>HEREDIA</c:v>
                </c:pt>
                <c:pt idx="4">
                  <c:v>LIMON</c:v>
                </c:pt>
                <c:pt idx="5">
                  <c:v>PUNTARENAS</c:v>
                </c:pt>
                <c:pt idx="6">
                  <c:v>SAN JOSE</c:v>
                </c:pt>
              </c:strCache>
            </c:strRef>
          </c:cat>
          <c:val>
            <c:numRef>
              <c:f>'ESTADÍSTICA GENERAL'!$L$168:$L$175</c:f>
              <c:numCache>
                <c:formatCode>_("₡"* #,##0.00_);_("₡"* \(#,##0.00\);_("₡"* "-"??_);_(@_)</c:formatCode>
                <c:ptCount val="7"/>
                <c:pt idx="0">
                  <c:v>759027720</c:v>
                </c:pt>
                <c:pt idx="1">
                  <c:v>411140641</c:v>
                </c:pt>
                <c:pt idx="2">
                  <c:v>235571058</c:v>
                </c:pt>
                <c:pt idx="3">
                  <c:v>496073489</c:v>
                </c:pt>
                <c:pt idx="4">
                  <c:v>339518486</c:v>
                </c:pt>
                <c:pt idx="5">
                  <c:v>499137550</c:v>
                </c:pt>
                <c:pt idx="6">
                  <c:v>1816064338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D-481E-9AA2-2D7DAE28199C}"/>
            </c:ext>
          </c:extLst>
        </c:ser>
        <c:ser>
          <c:idx val="1"/>
          <c:order val="1"/>
          <c:tx>
            <c:strRef>
              <c:f>'ESTADÍSTICA GENERAL'!$M$167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48F0-4E54-A138-F56EDFFB81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48F0-4E54-A138-F56EDFFB81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48F0-4E54-A138-F56EDFFB81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48F0-4E54-A138-F56EDFFB81A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48F0-4E54-A138-F56EDFFB81A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9-48F0-4E54-A138-F56EDFFB81A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B-48F0-4E54-A138-F56EDFFB81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GENERAL'!$K$168:$K$175</c:f>
              <c:strCache>
                <c:ptCount val="7"/>
                <c:pt idx="0">
                  <c:v>ALAJUELA</c:v>
                </c:pt>
                <c:pt idx="1">
                  <c:v>CARTAGO</c:v>
                </c:pt>
                <c:pt idx="2">
                  <c:v>GUANACASTE</c:v>
                </c:pt>
                <c:pt idx="3">
                  <c:v>HEREDIA</c:v>
                </c:pt>
                <c:pt idx="4">
                  <c:v>LIMON</c:v>
                </c:pt>
                <c:pt idx="5">
                  <c:v>PUNTARENAS</c:v>
                </c:pt>
                <c:pt idx="6">
                  <c:v>SAN JOSE</c:v>
                </c:pt>
              </c:strCache>
            </c:strRef>
          </c:cat>
          <c:val>
            <c:numRef>
              <c:f>'ESTADÍSTICA GENERAL'!$M$168:$M$175</c:f>
              <c:numCache>
                <c:formatCode>General</c:formatCode>
                <c:ptCount val="7"/>
                <c:pt idx="0">
                  <c:v>98</c:v>
                </c:pt>
                <c:pt idx="1">
                  <c:v>62</c:v>
                </c:pt>
                <c:pt idx="2">
                  <c:v>35</c:v>
                </c:pt>
                <c:pt idx="3">
                  <c:v>61</c:v>
                </c:pt>
                <c:pt idx="4">
                  <c:v>45</c:v>
                </c:pt>
                <c:pt idx="5">
                  <c:v>62</c:v>
                </c:pt>
                <c:pt idx="6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D-481E-9AA2-2D7DAE28199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chemeClr val="tx1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FEBRERO.xlsx]ESTADÍSTICA GENERAL!TablaDinámica21</c:name>
    <c:fmtId val="3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INGRESO POR CANTIDAD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46258010629250035"/>
          <c:y val="5.1506708466217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9.114739557820066E-2"/>
              <c:y val="7.636071358911661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0.15703378431430332"/>
              <c:y val="-8.121590707996036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1799341323646424"/>
                  <c:h val="0.19377986258849789"/>
                </c:manualLayout>
              </c15:layout>
            </c:ext>
          </c:extLst>
        </c:dLbl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562020410682507E-2"/>
          <c:y val="0.30447114000101982"/>
          <c:w val="0.95843796573148021"/>
          <c:h val="0.58242070229959308"/>
        </c:manualLayout>
      </c:layout>
      <c:pie3DChart>
        <c:varyColors val="1"/>
        <c:ser>
          <c:idx val="0"/>
          <c:order val="0"/>
          <c:tx>
            <c:strRef>
              <c:f>'ESTADÍSTICA GENERAL'!$B$208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F91-420C-84FF-E51B68AA4E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F91-420C-84FF-E51B68AA4E9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91-420C-84FF-E51B68AA4E9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F91-420C-84FF-E51B68AA4E9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F91-420C-84FF-E51B68AA4E9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FD-4599-8B7F-0D9EEDB83A8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ACFD-4599-8B7F-0D9EEDB83A82}"/>
              </c:ext>
            </c:extLst>
          </c:dPt>
          <c:dLbls>
            <c:dLbl>
              <c:idx val="5"/>
              <c:layout>
                <c:manualLayout>
                  <c:x val="-9.114739557820066E-2"/>
                  <c:y val="7.63607135891166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FD-4599-8B7F-0D9EEDB83A82}"/>
                </c:ext>
              </c:extLst>
            </c:dLbl>
            <c:dLbl>
              <c:idx val="6"/>
              <c:layout>
                <c:manualLayout>
                  <c:x val="-0.15703378431430332"/>
                  <c:y val="-8.121590707996036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799341323646424"/>
                      <c:h val="0.1937798625884978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ACFD-4599-8B7F-0D9EEDB83A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GENERAL'!$A$209:$A$216</c:f>
              <c:strCache>
                <c:ptCount val="7"/>
                <c:pt idx="0">
                  <c:v>-</c:v>
                </c:pt>
                <c:pt idx="1">
                  <c:v>A (0 a 201,563)</c:v>
                </c:pt>
                <c:pt idx="2">
                  <c:v>B (201,564 a 461,720)</c:v>
                </c:pt>
                <c:pt idx="3">
                  <c:v>C (461,721 a 731,857)</c:v>
                </c:pt>
                <c:pt idx="4">
                  <c:v>D (731,858 a 1,139,380)</c:v>
                </c:pt>
                <c:pt idx="5">
                  <c:v>E (1,139,381 a 2,602,095)</c:v>
                </c:pt>
                <c:pt idx="6">
                  <c:v>F (2,602,095 a 9,999,999,999)</c:v>
                </c:pt>
              </c:strCache>
            </c:strRef>
          </c:cat>
          <c:val>
            <c:numRef>
              <c:f>'ESTADÍSTICA GENERAL'!$B$209:$B$216</c:f>
              <c:numCache>
                <c:formatCode>General</c:formatCode>
                <c:ptCount val="7"/>
                <c:pt idx="0">
                  <c:v>61</c:v>
                </c:pt>
                <c:pt idx="1">
                  <c:v>53</c:v>
                </c:pt>
                <c:pt idx="2">
                  <c:v>99</c:v>
                </c:pt>
                <c:pt idx="3">
                  <c:v>96</c:v>
                </c:pt>
                <c:pt idx="4">
                  <c:v>98</c:v>
                </c:pt>
                <c:pt idx="5">
                  <c:v>172</c:v>
                </c:pt>
                <c:pt idx="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D-4599-8B7F-0D9EEDB83A82}"/>
            </c:ext>
          </c:extLst>
        </c:ser>
        <c:ser>
          <c:idx val="1"/>
          <c:order val="1"/>
          <c:tx>
            <c:strRef>
              <c:f>'ESTADÍSTICA GENERAL'!$C$208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8F91-420C-84FF-E51B68AA4E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8F91-420C-84FF-E51B68AA4E9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8F91-420C-84FF-E51B68AA4E9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8F91-420C-84FF-E51B68AA4E9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8F91-420C-84FF-E51B68AA4E9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9-8F91-420C-84FF-E51B68AA4E9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B-8F91-420C-84FF-E51B68AA4E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GENERAL'!$A$209:$A$216</c:f>
              <c:strCache>
                <c:ptCount val="7"/>
                <c:pt idx="0">
                  <c:v>-</c:v>
                </c:pt>
                <c:pt idx="1">
                  <c:v>A (0 a 201,563)</c:v>
                </c:pt>
                <c:pt idx="2">
                  <c:v>B (201,564 a 461,720)</c:v>
                </c:pt>
                <c:pt idx="3">
                  <c:v>C (461,721 a 731,857)</c:v>
                </c:pt>
                <c:pt idx="4">
                  <c:v>D (731,858 a 1,139,380)</c:v>
                </c:pt>
                <c:pt idx="5">
                  <c:v>E (1,139,381 a 2,602,095)</c:v>
                </c:pt>
                <c:pt idx="6">
                  <c:v>F (2,602,095 a 9,999,999,999)</c:v>
                </c:pt>
              </c:strCache>
            </c:strRef>
          </c:cat>
          <c:val>
            <c:numRef>
              <c:f>'ESTADÍSTICA GENERAL'!$C$209:$C$216</c:f>
              <c:numCache>
                <c:formatCode>_("₡"* #,##0.00_);_("₡"* \(#,##0.00\);_("₡"* "-"??_);_(@_)</c:formatCode>
                <c:ptCount val="7"/>
                <c:pt idx="0">
                  <c:v>261715370</c:v>
                </c:pt>
                <c:pt idx="1">
                  <c:v>393803104</c:v>
                </c:pt>
                <c:pt idx="2">
                  <c:v>644223220</c:v>
                </c:pt>
                <c:pt idx="3">
                  <c:v>584212880</c:v>
                </c:pt>
                <c:pt idx="4">
                  <c:v>757680775</c:v>
                </c:pt>
                <c:pt idx="5">
                  <c:v>1482447795</c:v>
                </c:pt>
                <c:pt idx="6">
                  <c:v>432450138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D-4599-8B7F-0D9EEDB83A8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chemeClr val="tx1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FEBRERO.xlsx]ESTADÍSTICA GENERAL!TablaDinámica20</c:name>
    <c:fmtId val="2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INGRESO POR MONTO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4451804461942257"/>
          <c:y val="6.2773403324584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5.2430095868219277E-2"/>
              <c:y val="-0.115619683274919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2.6477458027698495E-2"/>
              <c:y val="-1.660431908346644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9.4706897969517187E-2"/>
              <c:y val="1.7266410917940111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8477631941487364"/>
          <c:w val="1"/>
          <c:h val="0.59653318214485962"/>
        </c:manualLayout>
      </c:layout>
      <c:pie3DChart>
        <c:varyColors val="1"/>
        <c:ser>
          <c:idx val="0"/>
          <c:order val="0"/>
          <c:tx>
            <c:strRef>
              <c:f>'ESTADÍSTICA GENERAL'!$L$208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B6D-4EAF-B54F-DBFEFF5755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45AC-435F-85A2-C9FC70BD64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5AC-435F-85A2-C9FC70BD64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B6D-4EAF-B54F-DBFEFF5755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B6D-4EAF-B54F-DBFEFF57556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DB6D-4EAF-B54F-DBFEFF57556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5AC-435F-85A2-C9FC70BD6456}"/>
              </c:ext>
            </c:extLst>
          </c:dPt>
          <c:dLbls>
            <c:dLbl>
              <c:idx val="1"/>
              <c:layout>
                <c:manualLayout>
                  <c:x val="-2.6477458027698495E-2"/>
                  <c:y val="-1.660431908346644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AC-435F-85A2-C9FC70BD6456}"/>
                </c:ext>
              </c:extLst>
            </c:dLbl>
            <c:dLbl>
              <c:idx val="2"/>
              <c:layout>
                <c:manualLayout>
                  <c:x val="-5.2430095868219277E-2"/>
                  <c:y val="-0.115619683274919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AC-435F-85A2-C9FC70BD6456}"/>
                </c:ext>
              </c:extLst>
            </c:dLbl>
            <c:dLbl>
              <c:idx val="6"/>
              <c:layout>
                <c:manualLayout>
                  <c:x val="-9.4706897969517187E-2"/>
                  <c:y val="1.726641091794011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AC-435F-85A2-C9FC70BD64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GENERAL'!$K$209:$K$216</c:f>
              <c:strCache>
                <c:ptCount val="7"/>
                <c:pt idx="0">
                  <c:v>-</c:v>
                </c:pt>
                <c:pt idx="1">
                  <c:v>A (0 a 201,563)</c:v>
                </c:pt>
                <c:pt idx="2">
                  <c:v>B (201,564 a 461,720)</c:v>
                </c:pt>
                <c:pt idx="3">
                  <c:v>C (461,721 a 731,857)</c:v>
                </c:pt>
                <c:pt idx="4">
                  <c:v>D (731,858 a 1,139,380)</c:v>
                </c:pt>
                <c:pt idx="5">
                  <c:v>E (1,139,381 a 2,602,095)</c:v>
                </c:pt>
                <c:pt idx="6">
                  <c:v>F (2,602,095 a 9,999,999,999)</c:v>
                </c:pt>
              </c:strCache>
            </c:strRef>
          </c:cat>
          <c:val>
            <c:numRef>
              <c:f>'ESTADÍSTICA GENERAL'!$L$209:$L$216</c:f>
              <c:numCache>
                <c:formatCode>_("₡"* #,##0.00_);_("₡"* \(#,##0.00\);_("₡"* "-"??_);_(@_)</c:formatCode>
                <c:ptCount val="7"/>
                <c:pt idx="0">
                  <c:v>261715370</c:v>
                </c:pt>
                <c:pt idx="1">
                  <c:v>393803104</c:v>
                </c:pt>
                <c:pt idx="2">
                  <c:v>644223220</c:v>
                </c:pt>
                <c:pt idx="3">
                  <c:v>584212880</c:v>
                </c:pt>
                <c:pt idx="4">
                  <c:v>757680775</c:v>
                </c:pt>
                <c:pt idx="5">
                  <c:v>1482447795</c:v>
                </c:pt>
                <c:pt idx="6">
                  <c:v>432450138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AC-435F-85A2-C9FC70BD6456}"/>
            </c:ext>
          </c:extLst>
        </c:ser>
        <c:ser>
          <c:idx val="1"/>
          <c:order val="1"/>
          <c:tx>
            <c:strRef>
              <c:f>'ESTADÍSTICA GENERAL'!$M$208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DB6D-4EAF-B54F-DBFEFF5755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DB6D-4EAF-B54F-DBFEFF5755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DB6D-4EAF-B54F-DBFEFF5755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DB6D-4EAF-B54F-DBFEFF5755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DB6D-4EAF-B54F-DBFEFF57556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9-DB6D-4EAF-B54F-DBFEFF57556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B-DB6D-4EAF-B54F-DBFEFF5755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GENERAL'!$K$209:$K$216</c:f>
              <c:strCache>
                <c:ptCount val="7"/>
                <c:pt idx="0">
                  <c:v>-</c:v>
                </c:pt>
                <c:pt idx="1">
                  <c:v>A (0 a 201,563)</c:v>
                </c:pt>
                <c:pt idx="2">
                  <c:v>B (201,564 a 461,720)</c:v>
                </c:pt>
                <c:pt idx="3">
                  <c:v>C (461,721 a 731,857)</c:v>
                </c:pt>
                <c:pt idx="4">
                  <c:v>D (731,858 a 1,139,380)</c:v>
                </c:pt>
                <c:pt idx="5">
                  <c:v>E (1,139,381 a 2,602,095)</c:v>
                </c:pt>
                <c:pt idx="6">
                  <c:v>F (2,602,095 a 9,999,999,999)</c:v>
                </c:pt>
              </c:strCache>
            </c:strRef>
          </c:cat>
          <c:val>
            <c:numRef>
              <c:f>'ESTADÍSTICA GENERAL'!$M$209:$M$216</c:f>
              <c:numCache>
                <c:formatCode>General</c:formatCode>
                <c:ptCount val="7"/>
                <c:pt idx="0">
                  <c:v>61</c:v>
                </c:pt>
                <c:pt idx="1">
                  <c:v>53</c:v>
                </c:pt>
                <c:pt idx="2">
                  <c:v>99</c:v>
                </c:pt>
                <c:pt idx="3">
                  <c:v>96</c:v>
                </c:pt>
                <c:pt idx="4">
                  <c:v>98</c:v>
                </c:pt>
                <c:pt idx="5">
                  <c:v>172</c:v>
                </c:pt>
                <c:pt idx="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AC-435F-85A2-C9FC70BD645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chemeClr val="tx1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FEBRERO.xlsx]ESTADÍSTICA GENERAL!TablaDinámica22</c:name>
    <c:fmtId val="2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AREAS DE ESTUDIO POR CANTIDAD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3513365132621934"/>
          <c:y val="4.31395612457523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33747995042286377"/>
          <c:w val="1"/>
          <c:h val="0.56529272382618845"/>
        </c:manualLayout>
      </c:layout>
      <c:pie3DChart>
        <c:varyColors val="1"/>
        <c:ser>
          <c:idx val="0"/>
          <c:order val="0"/>
          <c:tx>
            <c:strRef>
              <c:f>'ESTADÍSTICA GENERAL'!$M$244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819-4782-9FCF-F6D5A9E83C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819-4782-9FCF-F6D5A9E83C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GENERAL'!$L$245:$L$247</c:f>
              <c:strCache>
                <c:ptCount val="2"/>
                <c:pt idx="0">
                  <c:v>CIENCIA Y TECNOLOGIA</c:v>
                </c:pt>
                <c:pt idx="1">
                  <c:v>CS.SOCIALES, EDUCACION Y OTRAS</c:v>
                </c:pt>
              </c:strCache>
            </c:strRef>
          </c:cat>
          <c:val>
            <c:numRef>
              <c:f>'ESTADÍSTICA GENERAL'!$M$245:$M$247</c:f>
              <c:numCache>
                <c:formatCode>General</c:formatCode>
                <c:ptCount val="2"/>
                <c:pt idx="0">
                  <c:v>378</c:v>
                </c:pt>
                <c:pt idx="1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3-4164-837F-FBC4526F6405}"/>
            </c:ext>
          </c:extLst>
        </c:ser>
        <c:ser>
          <c:idx val="1"/>
          <c:order val="1"/>
          <c:tx>
            <c:strRef>
              <c:f>'ESTADÍSTICA GENERAL'!$N$244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819-4782-9FCF-F6D5A9E83C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819-4782-9FCF-F6D5A9E83C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GENERAL'!$L$245:$L$247</c:f>
              <c:strCache>
                <c:ptCount val="2"/>
                <c:pt idx="0">
                  <c:v>CIENCIA Y TECNOLOGIA</c:v>
                </c:pt>
                <c:pt idx="1">
                  <c:v>CS.SOCIALES, EDUCACION Y OTRAS</c:v>
                </c:pt>
              </c:strCache>
            </c:strRef>
          </c:cat>
          <c:val>
            <c:numRef>
              <c:f>'ESTADÍSTICA GENERAL'!$N$245:$N$247</c:f>
              <c:numCache>
                <c:formatCode>_("₡"* #,##0.00_);_("₡"* \(#,##0.00\);_("₡"* "-"??_);_(@_)</c:formatCode>
                <c:ptCount val="2"/>
                <c:pt idx="0">
                  <c:v>3367327994</c:v>
                </c:pt>
                <c:pt idx="1">
                  <c:v>1189205288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93-4164-837F-FBC4526F640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chemeClr val="tx1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FEBRERO.xlsx]ESTADÍSTICA GENERAL!TablaDinámica23</c:name>
    <c:fmtId val="2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AREAS DE ESTUDIO POR MONTO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3513365132621934"/>
          <c:y val="4.3139561245752307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6"/>
        <c:spPr>
          <a:solidFill>
            <a:schemeClr val="accent2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7.1147721560189808E-2"/>
              <c:y val="-7.3296592165393842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41794973642804339"/>
                  <c:h val="0.28857313165174775"/>
                </c:manualLayout>
              </c15:layout>
            </c:ext>
          </c:extLst>
        </c:dLbl>
      </c:pivotFmt>
      <c:pivotFmt>
        <c:idx val="17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9"/>
        <c:spPr>
          <a:solidFill>
            <a:schemeClr val="accent2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33747995042286377"/>
          <c:w val="1"/>
          <c:h val="0.56529272382618845"/>
        </c:manualLayout>
      </c:layout>
      <c:pie3DChart>
        <c:varyColors val="1"/>
        <c:ser>
          <c:idx val="0"/>
          <c:order val="0"/>
          <c:tx>
            <c:strRef>
              <c:f>'ESTADÍSTICA GENERAL'!$Q$244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0BBB-4754-9796-00CCB805CC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0BBB-4754-9796-00CCB805CC59}"/>
              </c:ext>
            </c:extLst>
          </c:dPt>
          <c:dLbls>
            <c:dLbl>
              <c:idx val="1"/>
              <c:layout>
                <c:manualLayout>
                  <c:x val="7.1147721560189808E-2"/>
                  <c:y val="-7.329659216539384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794973642804339"/>
                      <c:h val="0.2885731316517477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BBB-4754-9796-00CCB805CC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GENERAL'!$P$245:$P$247</c:f>
              <c:strCache>
                <c:ptCount val="2"/>
                <c:pt idx="0">
                  <c:v>CIENCIA Y TECNOLOGIA</c:v>
                </c:pt>
                <c:pt idx="1">
                  <c:v>CS.SOCIALES, EDUCACION Y OTRAS</c:v>
                </c:pt>
              </c:strCache>
            </c:strRef>
          </c:cat>
          <c:val>
            <c:numRef>
              <c:f>'ESTADÍSTICA GENERAL'!$Q$245:$Q$247</c:f>
              <c:numCache>
                <c:formatCode>_("₡"* #,##0.00_);_("₡"* \(#,##0.00\);_("₡"* "-"??_);_(@_)</c:formatCode>
                <c:ptCount val="2"/>
                <c:pt idx="0">
                  <c:v>3367327994</c:v>
                </c:pt>
                <c:pt idx="1">
                  <c:v>1189205288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BB-4754-9796-00CCB805CC59}"/>
            </c:ext>
          </c:extLst>
        </c:ser>
        <c:ser>
          <c:idx val="1"/>
          <c:order val="1"/>
          <c:tx>
            <c:strRef>
              <c:f>'ESTADÍSTICA GENERAL'!$R$244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C-0BBB-4754-9796-00CCB805CC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0BBB-4754-9796-00CCB805CC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GENERAL'!$P$245:$P$247</c:f>
              <c:strCache>
                <c:ptCount val="2"/>
                <c:pt idx="0">
                  <c:v>CIENCIA Y TECNOLOGIA</c:v>
                </c:pt>
                <c:pt idx="1">
                  <c:v>CS.SOCIALES, EDUCACION Y OTRAS</c:v>
                </c:pt>
              </c:strCache>
            </c:strRef>
          </c:cat>
          <c:val>
            <c:numRef>
              <c:f>'ESTADÍSTICA GENERAL'!$R$245:$R$247</c:f>
              <c:numCache>
                <c:formatCode>General</c:formatCode>
                <c:ptCount val="2"/>
                <c:pt idx="0">
                  <c:v>378</c:v>
                </c:pt>
                <c:pt idx="1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BBB-4754-9796-00CCB805CC5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  <c:extLst/>
  </c:chart>
  <c:txPr>
    <a:bodyPr/>
    <a:lstStyle/>
    <a:p>
      <a:pPr>
        <a:defRPr sz="1400" b="1">
          <a:solidFill>
            <a:schemeClr val="tx1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/>
            </a:pPr>
            <a:r>
              <a:rPr lang="es-ES" sz="1100" b="1" i="0" u="none" strike="noStrike" baseline="0"/>
              <a:t>COMPARATIVO DE NÚMERO DE </a:t>
            </a:r>
            <a:br>
              <a:rPr lang="es-ES" sz="1100" b="1" i="0" u="none" strike="noStrike" baseline="0"/>
            </a:br>
            <a:r>
              <a:rPr lang="es-ES" sz="1100" b="1" i="0" u="none" strike="noStrike" baseline="0"/>
              <a:t>NUEVOS ESTUDIANTES BENEFICIADOS</a:t>
            </a:r>
            <a:br>
              <a:rPr lang="es-ES" sz="1100" b="1" i="0" u="none" strike="noStrike" baseline="0"/>
            </a:br>
            <a:r>
              <a:rPr lang="es-ES" sz="1100" b="1" i="0" u="none" strike="noStrike" baseline="0"/>
              <a:t>(del 01 de enero al 30 de junio)</a:t>
            </a:r>
            <a:endParaRPr lang="en-US" sz="1100"/>
          </a:p>
        </c:rich>
      </c:tx>
      <c:layout>
        <c:manualLayout>
          <c:xMode val="edge"/>
          <c:yMode val="edge"/>
          <c:x val="0.24999300087491386"/>
          <c:y val="2.7777777777782169E-2"/>
        </c:manualLayout>
      </c:layout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effectLst>
              <a:outerShdw blurRad="152400" dist="317500" dir="5400000" sx="90000" sy="-19000" rotWithShape="0">
                <a:prstClr val="black">
                  <a:alpha val="15000"/>
                </a:prstClr>
              </a:outerShdw>
            </a:effectLst>
          </c:spPr>
          <c:marker>
            <c:spPr>
              <a:effectLst>
                <a:outerShdw blurRad="152400" dist="317500" dir="5400000" sx="90000" sy="-19000" rotWithShape="0">
                  <a:prstClr val="black">
                    <a:alpha val="15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s-C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5"/>
                <c:pt idx="0">
                  <c:v>2129</c:v>
                </c:pt>
                <c:pt idx="1">
                  <c:v>2306</c:v>
                </c:pt>
                <c:pt idx="2">
                  <c:v>2659</c:v>
                </c:pt>
                <c:pt idx="3">
                  <c:v>3465</c:v>
                </c:pt>
                <c:pt idx="4">
                  <c:v>4529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JUNIO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5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7AD-4941-8BFC-1DAB8574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33360"/>
        <c:axId val="436736080"/>
      </c:lineChart>
      <c:catAx>
        <c:axId val="43673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R"/>
          </a:p>
        </c:txPr>
        <c:crossAx val="436736080"/>
        <c:crosses val="autoZero"/>
        <c:auto val="1"/>
        <c:lblAlgn val="ctr"/>
        <c:lblOffset val="100"/>
        <c:noMultiLvlLbl val="0"/>
      </c:catAx>
      <c:valAx>
        <c:axId val="436736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R"/>
          </a:p>
        </c:txPr>
        <c:crossAx val="436733360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COMPARATIVO DEL MES DE FEBRERO 2019-2023</a:t>
            </a:r>
            <a:endParaRPr lang="es-CR" sz="1600"/>
          </a:p>
          <a:p>
            <a:pPr>
              <a:defRPr sz="1600"/>
            </a:pPr>
            <a:r>
              <a:rPr lang="es-ES" sz="1600"/>
              <a:t>Número de Prestatarios</a:t>
            </a:r>
            <a:endParaRPr lang="es-CR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'SERIE AÑO'!$W$4</c:f>
              <c:strCache>
                <c:ptCount val="1"/>
                <c:pt idx="0">
                  <c:v>2005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AÑO'!$V$6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AÑO'!$W$5:$W$17</c15:sqref>
                  </c15:fullRef>
                </c:ext>
              </c:extLst>
              <c:f>'SERIE AÑO'!$W$6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DBDB-4B17-A99E-BBF7F342BC90}"/>
            </c:ext>
          </c:extLst>
        </c:ser>
        <c:ser>
          <c:idx val="12"/>
          <c:order val="12"/>
          <c:tx>
            <c:strRef>
              <c:f>'SERIE AÑO'!$AI$4</c:f>
              <c:strCache>
                <c:ptCount val="1"/>
                <c:pt idx="0">
                  <c:v>2017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AÑO'!$V$6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AÑO'!$AI$5:$AI$17</c15:sqref>
                  </c15:fullRef>
                </c:ext>
              </c:extLst>
              <c:f>'SERIE AÑO'!$AI$6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1-DBDB-4B17-A99E-BBF7F342BC90}"/>
            </c:ext>
          </c:extLst>
        </c:ser>
        <c:ser>
          <c:idx val="14"/>
          <c:order val="14"/>
          <c:tx>
            <c:strRef>
              <c:f>'SERIE AÑO'!$AK$4</c:f>
              <c:strCache>
                <c:ptCount val="1"/>
                <c:pt idx="0">
                  <c:v>2019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AÑO'!$V$6</c:f>
              <c:strCache>
                <c:ptCount val="1"/>
                <c:pt idx="0">
                  <c:v>FEBRERO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AÑO'!$AK$5:$AK$17</c15:sqref>
                  </c15:fullRef>
                </c:ext>
              </c:extLst>
              <c:f>'SERIE AÑO'!$AK$6</c:f>
              <c:numCache>
                <c:formatCode>#,##0</c:formatCode>
                <c:ptCount val="1"/>
                <c:pt idx="0">
                  <c:v>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DB-4B17-A99E-BBF7F342BC90}"/>
            </c:ext>
          </c:extLst>
        </c:ser>
        <c:ser>
          <c:idx val="15"/>
          <c:order val="15"/>
          <c:tx>
            <c:strRef>
              <c:f>'SERIE AÑO'!$AL$4</c:f>
              <c:strCache>
                <c:ptCount val="1"/>
                <c:pt idx="0">
                  <c:v>2020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AÑO'!$V$6</c:f>
              <c:strCache>
                <c:ptCount val="1"/>
                <c:pt idx="0">
                  <c:v>FEBRERO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AÑO'!$AL$5:$AL$17</c15:sqref>
                  </c15:fullRef>
                </c:ext>
              </c:extLst>
              <c:f>'SERIE AÑO'!$AL$6</c:f>
              <c:numCache>
                <c:formatCode>#,##0</c:formatCode>
                <c:ptCount val="1"/>
                <c:pt idx="0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DB-4B17-A99E-BBF7F342BC90}"/>
            </c:ext>
          </c:extLst>
        </c:ser>
        <c:ser>
          <c:idx val="16"/>
          <c:order val="16"/>
          <c:tx>
            <c:strRef>
              <c:f>'SERIE AÑO'!$AM$4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AÑO'!$V$6</c:f>
              <c:strCache>
                <c:ptCount val="1"/>
                <c:pt idx="0">
                  <c:v>FEBRERO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AÑO'!$AM$5:$AM$17</c15:sqref>
                  </c15:fullRef>
                </c:ext>
              </c:extLst>
              <c:f>'SERIE AÑO'!$AM$6</c:f>
              <c:numCache>
                <c:formatCode>#,##0</c:formatCode>
                <c:ptCount val="1"/>
                <c:pt idx="0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DB-4B17-A99E-BBF7F342BC90}"/>
            </c:ext>
          </c:extLst>
        </c:ser>
        <c:ser>
          <c:idx val="17"/>
          <c:order val="17"/>
          <c:tx>
            <c:strRef>
              <c:f>'SERIE AÑO'!$AN$4</c:f>
              <c:strCache>
                <c:ptCount val="1"/>
                <c:pt idx="0">
                  <c:v>2022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AÑO'!$V$6</c:f>
              <c:strCache>
                <c:ptCount val="1"/>
                <c:pt idx="0">
                  <c:v>FEBRERO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AÑO'!$AN$5:$AN$17</c15:sqref>
                  </c15:fullRef>
                </c:ext>
              </c:extLst>
              <c:f>'SERIE AÑO'!$AN$6</c:f>
              <c:numCache>
                <c:formatCode>#,##0</c:formatCode>
                <c:ptCount val="1"/>
                <c:pt idx="0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DB-4B17-A99E-BBF7F342BC90}"/>
            </c:ext>
          </c:extLst>
        </c:ser>
        <c:ser>
          <c:idx val="1"/>
          <c:order val="1"/>
          <c:tx>
            <c:strRef>
              <c:f>'SERIE AÑO'!$X$4</c:f>
              <c:strCache>
                <c:ptCount val="1"/>
                <c:pt idx="0">
                  <c:v>2006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AÑO'!$V$6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AÑO'!$X$5:$X$17</c15:sqref>
                  </c15:fullRef>
                </c:ext>
              </c:extLst>
              <c:f>'SERIE AÑO'!$X$6</c:f>
            </c:numRef>
          </c:val>
          <c:extLst>
            <c:ext xmlns:c16="http://schemas.microsoft.com/office/drawing/2014/chart" uri="{C3380CC4-5D6E-409C-BE32-E72D297353CC}">
              <c16:uniqueId val="{00000006-DBDB-4B17-A99E-BBF7F342BC90}"/>
            </c:ext>
          </c:extLst>
        </c:ser>
        <c:ser>
          <c:idx val="2"/>
          <c:order val="2"/>
          <c:tx>
            <c:strRef>
              <c:f>'SERIE AÑO'!$Y$4</c:f>
              <c:strCache>
                <c:ptCount val="1"/>
                <c:pt idx="0">
                  <c:v>2007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AÑO'!$V$6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AÑO'!$Y$5:$Y$17</c15:sqref>
                  </c15:fullRef>
                </c:ext>
              </c:extLst>
              <c:f>'SERIE AÑO'!$Y$6</c:f>
            </c:numRef>
          </c:val>
          <c:extLst>
            <c:ext xmlns:c16="http://schemas.microsoft.com/office/drawing/2014/chart" uri="{C3380CC4-5D6E-409C-BE32-E72D297353CC}">
              <c16:uniqueId val="{00000007-DBDB-4B17-A99E-BBF7F342BC90}"/>
            </c:ext>
          </c:extLst>
        </c:ser>
        <c:ser>
          <c:idx val="3"/>
          <c:order val="3"/>
          <c:tx>
            <c:strRef>
              <c:f>'SERIE AÑO'!$Z$4</c:f>
              <c:strCache>
                <c:ptCount val="1"/>
                <c:pt idx="0">
                  <c:v>2008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AÑO'!$V$6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AÑO'!$Z$5:$Z$17</c15:sqref>
                  </c15:fullRef>
                </c:ext>
              </c:extLst>
              <c:f>'SERIE AÑO'!$Z$6</c:f>
            </c:numRef>
          </c:val>
          <c:extLst>
            <c:ext xmlns:c16="http://schemas.microsoft.com/office/drawing/2014/chart" uri="{C3380CC4-5D6E-409C-BE32-E72D297353CC}">
              <c16:uniqueId val="{00000008-DBDB-4B17-A99E-BBF7F342BC90}"/>
            </c:ext>
          </c:extLst>
        </c:ser>
        <c:ser>
          <c:idx val="4"/>
          <c:order val="4"/>
          <c:tx>
            <c:strRef>
              <c:f>'SERIE AÑO'!$AA$4</c:f>
              <c:strCache>
                <c:ptCount val="1"/>
                <c:pt idx="0">
                  <c:v>2009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AÑO'!$V$6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AÑO'!$AA$5:$AA$17</c15:sqref>
                  </c15:fullRef>
                </c:ext>
              </c:extLst>
              <c:f>'SERIE AÑO'!$AA$6</c:f>
            </c:numRef>
          </c:val>
          <c:extLst>
            <c:ext xmlns:c16="http://schemas.microsoft.com/office/drawing/2014/chart" uri="{C3380CC4-5D6E-409C-BE32-E72D297353CC}">
              <c16:uniqueId val="{00000009-DBDB-4B17-A99E-BBF7F342BC90}"/>
            </c:ext>
          </c:extLst>
        </c:ser>
        <c:ser>
          <c:idx val="5"/>
          <c:order val="5"/>
          <c:tx>
            <c:strRef>
              <c:f>'SERIE AÑO'!$AB$4</c:f>
              <c:strCache>
                <c:ptCount val="1"/>
                <c:pt idx="0">
                  <c:v>2010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AÑO'!$V$6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AÑO'!$AB$5:$AB$17</c15:sqref>
                  </c15:fullRef>
                </c:ext>
              </c:extLst>
              <c:f>'SERIE AÑO'!$AB$6</c:f>
            </c:numRef>
          </c:val>
          <c:extLst>
            <c:ext xmlns:c16="http://schemas.microsoft.com/office/drawing/2014/chart" uri="{C3380CC4-5D6E-409C-BE32-E72D297353CC}">
              <c16:uniqueId val="{0000000A-DBDB-4B17-A99E-BBF7F342BC90}"/>
            </c:ext>
          </c:extLst>
        </c:ser>
        <c:ser>
          <c:idx val="6"/>
          <c:order val="6"/>
          <c:tx>
            <c:strRef>
              <c:f>'SERIE AÑO'!$AC$4</c:f>
              <c:strCache>
                <c:ptCount val="1"/>
                <c:pt idx="0">
                  <c:v>2011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AÑO'!$V$6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AÑO'!$AC$5:$AC$17</c15:sqref>
                  </c15:fullRef>
                </c:ext>
              </c:extLst>
              <c:f>'SERIE AÑO'!$AC$6</c:f>
            </c:numRef>
          </c:val>
          <c:extLst>
            <c:ext xmlns:c16="http://schemas.microsoft.com/office/drawing/2014/chart" uri="{C3380CC4-5D6E-409C-BE32-E72D297353CC}">
              <c16:uniqueId val="{0000000B-DBDB-4B17-A99E-BBF7F342BC90}"/>
            </c:ext>
          </c:extLst>
        </c:ser>
        <c:ser>
          <c:idx val="7"/>
          <c:order val="7"/>
          <c:tx>
            <c:strRef>
              <c:f>'SERIE AÑO'!$AD$4</c:f>
              <c:strCache>
                <c:ptCount val="1"/>
                <c:pt idx="0">
                  <c:v>2012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AÑO'!$V$6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AÑO'!$AD$5:$AD$17</c15:sqref>
                  </c15:fullRef>
                </c:ext>
              </c:extLst>
              <c:f>'SERIE AÑO'!$AD$6</c:f>
            </c:numRef>
          </c:val>
          <c:extLst>
            <c:ext xmlns:c16="http://schemas.microsoft.com/office/drawing/2014/chart" uri="{C3380CC4-5D6E-409C-BE32-E72D297353CC}">
              <c16:uniqueId val="{0000000C-DBDB-4B17-A99E-BBF7F342BC90}"/>
            </c:ext>
          </c:extLst>
        </c:ser>
        <c:ser>
          <c:idx val="8"/>
          <c:order val="8"/>
          <c:tx>
            <c:strRef>
              <c:f>'SERIE AÑO'!$AE$4</c:f>
              <c:strCache>
                <c:ptCount val="1"/>
                <c:pt idx="0">
                  <c:v>2013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AÑO'!$V$6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AÑO'!$AE$5:$AE$17</c15:sqref>
                  </c15:fullRef>
                </c:ext>
              </c:extLst>
              <c:f>'SERIE AÑO'!$AE$6</c:f>
            </c:numRef>
          </c:val>
          <c:extLst>
            <c:ext xmlns:c16="http://schemas.microsoft.com/office/drawing/2014/chart" uri="{C3380CC4-5D6E-409C-BE32-E72D297353CC}">
              <c16:uniqueId val="{0000000D-DBDB-4B17-A99E-BBF7F342BC90}"/>
            </c:ext>
          </c:extLst>
        </c:ser>
        <c:ser>
          <c:idx val="9"/>
          <c:order val="9"/>
          <c:tx>
            <c:strRef>
              <c:f>'SERIE AÑO'!$AF$4</c:f>
              <c:strCache>
                <c:ptCount val="1"/>
                <c:pt idx="0">
                  <c:v>2014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AÑO'!$V$6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AÑO'!$AF$5:$AF$17</c15:sqref>
                  </c15:fullRef>
                </c:ext>
              </c:extLst>
              <c:f>'SERIE AÑO'!$AF$6</c:f>
            </c:numRef>
          </c:val>
          <c:extLst>
            <c:ext xmlns:c16="http://schemas.microsoft.com/office/drawing/2014/chart" uri="{C3380CC4-5D6E-409C-BE32-E72D297353CC}">
              <c16:uniqueId val="{0000000E-DBDB-4B17-A99E-BBF7F342BC90}"/>
            </c:ext>
          </c:extLst>
        </c:ser>
        <c:ser>
          <c:idx val="10"/>
          <c:order val="10"/>
          <c:tx>
            <c:strRef>
              <c:f>'SERIE AÑO'!$AG$4</c:f>
              <c:strCache>
                <c:ptCount val="1"/>
                <c:pt idx="0">
                  <c:v>2015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AÑO'!$V$6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AÑO'!$AG$5:$AG$17</c15:sqref>
                  </c15:fullRef>
                </c:ext>
              </c:extLst>
              <c:f>'SERIE AÑO'!$AG$6</c:f>
            </c:numRef>
          </c:val>
          <c:extLst>
            <c:ext xmlns:c16="http://schemas.microsoft.com/office/drawing/2014/chart" uri="{C3380CC4-5D6E-409C-BE32-E72D297353CC}">
              <c16:uniqueId val="{0000000F-DBDB-4B17-A99E-BBF7F342BC90}"/>
            </c:ext>
          </c:extLst>
        </c:ser>
        <c:ser>
          <c:idx val="11"/>
          <c:order val="11"/>
          <c:tx>
            <c:strRef>
              <c:f>'SERIE AÑO'!$AH$4</c:f>
              <c:strCache>
                <c:ptCount val="1"/>
                <c:pt idx="0">
                  <c:v>2016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AÑO'!$V$6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AÑO'!$AH$5:$AH$17</c15:sqref>
                  </c15:fullRef>
                </c:ext>
              </c:extLst>
              <c:f>'SERIE AÑO'!$AH$6</c:f>
            </c:numRef>
          </c:val>
          <c:extLst>
            <c:ext xmlns:c16="http://schemas.microsoft.com/office/drawing/2014/chart" uri="{C3380CC4-5D6E-409C-BE32-E72D297353CC}">
              <c16:uniqueId val="{00000010-DBDB-4B17-A99E-BBF7F342BC90}"/>
            </c:ext>
          </c:extLst>
        </c:ser>
        <c:ser>
          <c:idx val="18"/>
          <c:order val="18"/>
          <c:tx>
            <c:strRef>
              <c:f>'SERIE AÑO'!$AO$4</c:f>
              <c:strCache>
                <c:ptCount val="1"/>
                <c:pt idx="0">
                  <c:v>2023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70000"/>
                    <a:lumOff val="3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70000"/>
                    <a:lumOff val="3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70000"/>
                    <a:lumOff val="3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AÑO'!$V$6</c:f>
              <c:strCache>
                <c:ptCount val="1"/>
                <c:pt idx="0">
                  <c:v>FEBRERO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AÑO'!$AO$5:$AO$17</c15:sqref>
                  </c15:fullRef>
                </c:ext>
              </c:extLst>
              <c:f>'SERIE AÑO'!$AO$6</c:f>
              <c:numCache>
                <c:formatCode>#,##0</c:formatCode>
                <c:ptCount val="1"/>
                <c:pt idx="0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C-426D-BF35-1C2A11CB6A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300054975"/>
        <c:axId val="1300056223"/>
        <c:extLst>
          <c:ext xmlns:c15="http://schemas.microsoft.com/office/drawing/2012/chart" uri="{02D57815-91ED-43cb-92C2-25804820EDAC}">
            <c15:filteredBarSeries>
              <c15:ser>
                <c:idx val="13"/>
                <c:order val="13"/>
                <c:tx>
                  <c:strRef>
                    <c:extLst>
                      <c:ext uri="{02D57815-91ED-43cb-92C2-25804820EDAC}">
                        <c15:formulaRef>
                          <c15:sqref>'SERIE AÑO'!$AJ$4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3">
                          <a:lumMod val="60000"/>
                          <a:lumOff val="4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3">
                          <a:lumMod val="60000"/>
                          <a:lumOff val="4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3">
                          <a:lumMod val="60000"/>
                          <a:lumOff val="4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100" b="1" i="0" u="none" strike="noStrike" kern="1200" baseline="0">
                          <a:solidFill>
                            <a:schemeClr val="dk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'SERIE AÑO'!$V$5:$V$17</c15:sqref>
                        </c15:fullRef>
                        <c15:formulaRef>
                          <c15:sqref>'SERIE AÑO'!$V$6</c15:sqref>
                        </c15:formulaRef>
                      </c:ext>
                    </c:extLst>
                    <c:strCache>
                      <c:ptCount val="1"/>
                      <c:pt idx="0">
                        <c:v>FEBRERO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'SERIE AÑO'!$AJ$5:$AJ$17</c15:sqref>
                        </c15:fullRef>
                        <c15:formulaRef>
                          <c15:sqref>'SERIE AÑO'!$AJ$6</c15:sqref>
                        </c15:formulaRef>
                      </c:ext>
                    </c:extLst>
                    <c:numCache>
                      <c:formatCode>#,##0</c:formatCode>
                      <c:ptCount val="1"/>
                      <c:pt idx="0">
                        <c:v>566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BDB-4B17-A99E-BBF7F342BC90}"/>
                  </c:ext>
                </c:extLst>
              </c15:ser>
            </c15:filteredBarSeries>
          </c:ext>
        </c:extLst>
      </c:barChart>
      <c:catAx>
        <c:axId val="130005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300056223"/>
        <c:crosses val="autoZero"/>
        <c:auto val="1"/>
        <c:lblAlgn val="ctr"/>
        <c:lblOffset val="100"/>
        <c:noMultiLvlLbl val="0"/>
      </c:catAx>
      <c:valAx>
        <c:axId val="130005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300054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  <a:round/>
    </a:ln>
    <a:effectLst/>
  </c:spPr>
  <c:txPr>
    <a:bodyPr/>
    <a:lstStyle/>
    <a:p>
      <a:pPr>
        <a:defRPr sz="1100" b="1">
          <a:solidFill>
            <a:schemeClr val="dk1"/>
          </a:solidFill>
          <a:latin typeface="+mn-lt"/>
          <a:ea typeface="+mn-ea"/>
          <a:cs typeface="+mn-cs"/>
        </a:defRPr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FF1E-444A-A73B-8BEB246ABF0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FF1E-444A-A73B-8BEB246ABF08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FF1E-444A-A73B-8BEB246ABF0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FF1E-444A-A73B-8BEB246ABF08}"/>
              </c:ext>
            </c:extLst>
          </c:dPt>
          <c:dLbls>
            <c:dLbl>
              <c:idx val="0"/>
              <c:layout>
                <c:manualLayout>
                  <c:x val="1.6666666666666701E-2"/>
                  <c:y val="-0.1666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1E-444A-A73B-8BEB246ABF08}"/>
                </c:ext>
              </c:extLst>
            </c:dLbl>
            <c:dLbl>
              <c:idx val="1"/>
              <c:layout>
                <c:manualLayout>
                  <c:x val="1.6666666666666701E-2"/>
                  <c:y val="-0.180555555555555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1E-444A-A73B-8BEB246ABF08}"/>
                </c:ext>
              </c:extLst>
            </c:dLbl>
            <c:dLbl>
              <c:idx val="2"/>
              <c:layout>
                <c:manualLayout>
                  <c:x val="2.2222222222222251E-2"/>
                  <c:y val="-0.20833333333334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1E-444A-A73B-8BEB246ABF08}"/>
                </c:ext>
              </c:extLst>
            </c:dLbl>
            <c:dLbl>
              <c:idx val="3"/>
              <c:layout>
                <c:manualLayout>
                  <c:x val="1.9444444444444445E-2"/>
                  <c:y val="-0.273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1E-444A-A73B-8BEB246ABF08}"/>
                </c:ext>
              </c:extLst>
            </c:dLbl>
            <c:dLbl>
              <c:idx val="4"/>
              <c:layout>
                <c:manualLayout>
                  <c:x val="1.6666666666666781E-2"/>
                  <c:y val="-0.37500000000000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1E-444A-A73B-8BEB246AB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5"/>
                <c:pt idx="0">
                  <c:v>2744.4936567</c:v>
                </c:pt>
                <c:pt idx="1">
                  <c:v>3262.9090169000001</c:v>
                </c:pt>
                <c:pt idx="2">
                  <c:v>3907.3155794500003</c:v>
                </c:pt>
                <c:pt idx="3">
                  <c:v>5413.9660672500004</c:v>
                </c:pt>
                <c:pt idx="4">
                  <c:v>8025.2711485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JUNIO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5"/>
                      <c:pt idx="0">
                        <c:v>2005</c:v>
                      </c:pt>
                      <c:pt idx="1">
                        <c:v>2006</c:v>
                      </c:pt>
                      <c:pt idx="2">
                        <c:v>2007</c:v>
                      </c:pt>
                      <c:pt idx="3">
                        <c:v>2008</c:v>
                      </c:pt>
                      <c:pt idx="4">
                        <c:v>2009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9-FF1E-444A-A73B-8BEB246AB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4558576"/>
        <c:axId val="245311552"/>
        <c:axId val="0"/>
      </c:bar3DChart>
      <c:catAx>
        <c:axId val="43455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R"/>
          </a:p>
        </c:txPr>
        <c:crossAx val="245311552"/>
        <c:crosses val="autoZero"/>
        <c:auto val="1"/>
        <c:lblAlgn val="ctr"/>
        <c:lblOffset val="100"/>
        <c:noMultiLvlLbl val="0"/>
      </c:catAx>
      <c:valAx>
        <c:axId val="245311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CR"/>
          </a:p>
        </c:txPr>
        <c:crossAx val="434558576"/>
        <c:crosses val="autoZero"/>
        <c:crossBetween val="between"/>
      </c:valAx>
    </c:plotArea>
    <c:plotVisOnly val="1"/>
    <c:dispBlanksAs val="gap"/>
    <c:showDLblsOverMax val="0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COMPARATIVO DEL MES DE FEBRERO 2019-2023</a:t>
            </a:r>
            <a:endParaRPr lang="es-CR" sz="1600"/>
          </a:p>
          <a:p>
            <a:pPr>
              <a:defRPr sz="1600"/>
            </a:pPr>
            <a:r>
              <a:rPr lang="es-ES" sz="1600"/>
              <a:t>Monto de Préstamos </a:t>
            </a:r>
            <a:endParaRPr lang="es-CR" sz="1600"/>
          </a:p>
        </c:rich>
      </c:tx>
      <c:layout>
        <c:manualLayout>
          <c:xMode val="edge"/>
          <c:yMode val="edge"/>
          <c:x val="0.14421328984479664"/>
          <c:y val="1.7824728964973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'SERIE AÑO'!$W$20</c:f>
              <c:strCache>
                <c:ptCount val="1"/>
                <c:pt idx="0">
                  <c:v>2005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AÑO'!$W$21:$W$33</c15:sqref>
                  </c15:fullRef>
                </c:ext>
              </c:extLst>
              <c:f>'SERIE AÑO'!$W$21</c:f>
            </c:numRef>
          </c:val>
          <c:extLst>
            <c:ext xmlns:c16="http://schemas.microsoft.com/office/drawing/2014/chart" uri="{C3380CC4-5D6E-409C-BE32-E72D297353CC}">
              <c16:uniqueId val="{00000000-DD32-4695-A9A8-D1A5ACD6DF00}"/>
            </c:ext>
          </c:extLst>
        </c:ser>
        <c:ser>
          <c:idx val="12"/>
          <c:order val="12"/>
          <c:tx>
            <c:strRef>
              <c:f>'SERIE AÑO'!$AI$20</c:f>
              <c:strCache>
                <c:ptCount val="1"/>
                <c:pt idx="0">
                  <c:v>2017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AÑO'!$AI$21:$AI$33</c15:sqref>
                  </c15:fullRef>
                </c:ext>
              </c:extLst>
              <c:f>'SERIE AÑO'!$AI$21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1-DD32-4695-A9A8-D1A5ACD6DF00}"/>
            </c:ext>
          </c:extLst>
        </c:ser>
        <c:ser>
          <c:idx val="14"/>
          <c:order val="14"/>
          <c:tx>
            <c:strRef>
              <c:f>'SERIE AÑO'!$AK$20</c:f>
              <c:strCache>
                <c:ptCount val="1"/>
                <c:pt idx="0">
                  <c:v>2019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AÑO'!$AK$21:$AK$33</c15:sqref>
                  </c15:fullRef>
                </c:ext>
              </c:extLst>
              <c:f>'SERIE AÑO'!$AK$21</c:f>
              <c:numCache>
                <c:formatCode>"₡"#\ ##0.000</c:formatCode>
                <c:ptCount val="1"/>
                <c:pt idx="0">
                  <c:v>3794.9564399999999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32-4695-A9A8-D1A5ACD6DF00}"/>
            </c:ext>
          </c:extLst>
        </c:ser>
        <c:ser>
          <c:idx val="15"/>
          <c:order val="15"/>
          <c:tx>
            <c:strRef>
              <c:f>'SERIE AÑO'!$AL$20</c:f>
              <c:strCache>
                <c:ptCount val="1"/>
                <c:pt idx="0">
                  <c:v>2020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AÑO'!$AL$21:$AL$33</c15:sqref>
                  </c15:fullRef>
                </c:ext>
              </c:extLst>
              <c:f>'SERIE AÑO'!$AL$21</c:f>
              <c:numCache>
                <c:formatCode>"₡"#\ ##0.000</c:formatCode>
                <c:ptCount val="1"/>
                <c:pt idx="0">
                  <c:v>3367.4316990000002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32-4695-A9A8-D1A5ACD6DF00}"/>
            </c:ext>
          </c:extLst>
        </c:ser>
        <c:ser>
          <c:idx val="16"/>
          <c:order val="16"/>
          <c:tx>
            <c:strRef>
              <c:f>'SERIE AÑO'!$AM$20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AÑO'!$AM$21:$AM$33</c15:sqref>
                  </c15:fullRef>
                </c:ext>
              </c:extLst>
              <c:f>'SERIE AÑO'!$AM$21</c:f>
              <c:numCache>
                <c:formatCode>"₡"#\ ##0.00</c:formatCode>
                <c:ptCount val="1"/>
                <c:pt idx="0">
                  <c:v>2577.2027589999998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32-4695-A9A8-D1A5ACD6DF00}"/>
            </c:ext>
          </c:extLst>
        </c:ser>
        <c:ser>
          <c:idx val="17"/>
          <c:order val="17"/>
          <c:tx>
            <c:strRef>
              <c:f>'SERIE AÑO'!$AN$20</c:f>
              <c:strCache>
                <c:ptCount val="1"/>
                <c:pt idx="0">
                  <c:v>2022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AÑO'!$AN$21:$AN$33</c15:sqref>
                  </c15:fullRef>
                </c:ext>
              </c:extLst>
              <c:f>'SERIE AÑO'!$AN$21</c:f>
              <c:numCache>
                <c:formatCode>"₡"#\ ##0.00</c:formatCode>
                <c:ptCount val="1"/>
                <c:pt idx="0">
                  <c:v>1823.7464729999999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32-4695-A9A8-D1A5ACD6DF00}"/>
            </c:ext>
          </c:extLst>
        </c:ser>
        <c:ser>
          <c:idx val="1"/>
          <c:order val="1"/>
          <c:tx>
            <c:strRef>
              <c:f>'SERIE AÑO'!$X$20</c:f>
              <c:strCache>
                <c:ptCount val="1"/>
                <c:pt idx="0">
                  <c:v>2006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AÑO'!$X$21:$X$33</c15:sqref>
                  </c15:fullRef>
                </c:ext>
              </c:extLst>
              <c:f>'SERIE AÑO'!$X$21</c:f>
            </c:numRef>
          </c:val>
          <c:extLst>
            <c:ext xmlns:c16="http://schemas.microsoft.com/office/drawing/2014/chart" uri="{C3380CC4-5D6E-409C-BE32-E72D297353CC}">
              <c16:uniqueId val="{00000006-DD32-4695-A9A8-D1A5ACD6DF00}"/>
            </c:ext>
          </c:extLst>
        </c:ser>
        <c:ser>
          <c:idx val="2"/>
          <c:order val="2"/>
          <c:tx>
            <c:strRef>
              <c:f>'SERIE AÑO'!$Y$20</c:f>
              <c:strCache>
                <c:ptCount val="1"/>
                <c:pt idx="0">
                  <c:v>2007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AÑO'!$Y$21:$Y$33</c15:sqref>
                  </c15:fullRef>
                </c:ext>
              </c:extLst>
              <c:f>'SERIE AÑO'!$Y$21</c:f>
            </c:numRef>
          </c:val>
          <c:extLst>
            <c:ext xmlns:c16="http://schemas.microsoft.com/office/drawing/2014/chart" uri="{C3380CC4-5D6E-409C-BE32-E72D297353CC}">
              <c16:uniqueId val="{00000007-DD32-4695-A9A8-D1A5ACD6DF00}"/>
            </c:ext>
          </c:extLst>
        </c:ser>
        <c:ser>
          <c:idx val="3"/>
          <c:order val="3"/>
          <c:tx>
            <c:strRef>
              <c:f>'SERIE AÑO'!$Z$20</c:f>
              <c:strCache>
                <c:ptCount val="1"/>
                <c:pt idx="0">
                  <c:v>2008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AÑO'!$Z$21:$Z$33</c15:sqref>
                  </c15:fullRef>
                </c:ext>
              </c:extLst>
              <c:f>'SERIE AÑO'!$Z$21</c:f>
            </c:numRef>
          </c:val>
          <c:extLst>
            <c:ext xmlns:c16="http://schemas.microsoft.com/office/drawing/2014/chart" uri="{C3380CC4-5D6E-409C-BE32-E72D297353CC}">
              <c16:uniqueId val="{00000008-DD32-4695-A9A8-D1A5ACD6DF00}"/>
            </c:ext>
          </c:extLst>
        </c:ser>
        <c:ser>
          <c:idx val="4"/>
          <c:order val="4"/>
          <c:tx>
            <c:strRef>
              <c:f>'SERIE AÑO'!$AA$20</c:f>
              <c:strCache>
                <c:ptCount val="1"/>
                <c:pt idx="0">
                  <c:v>2009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AÑO'!$AA$21:$AA$33</c15:sqref>
                  </c15:fullRef>
                </c:ext>
              </c:extLst>
              <c:f>'SERIE AÑO'!$AA$21</c:f>
            </c:numRef>
          </c:val>
          <c:extLst>
            <c:ext xmlns:c16="http://schemas.microsoft.com/office/drawing/2014/chart" uri="{C3380CC4-5D6E-409C-BE32-E72D297353CC}">
              <c16:uniqueId val="{00000009-DD32-4695-A9A8-D1A5ACD6DF00}"/>
            </c:ext>
          </c:extLst>
        </c:ser>
        <c:ser>
          <c:idx val="5"/>
          <c:order val="5"/>
          <c:tx>
            <c:strRef>
              <c:f>'SERIE AÑO'!$AB$20</c:f>
              <c:strCache>
                <c:ptCount val="1"/>
                <c:pt idx="0">
                  <c:v>2010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AÑO'!$AB$21:$AB$33</c15:sqref>
                  </c15:fullRef>
                </c:ext>
              </c:extLst>
              <c:f>'SERIE AÑO'!$AB$21</c:f>
            </c:numRef>
          </c:val>
          <c:extLst>
            <c:ext xmlns:c16="http://schemas.microsoft.com/office/drawing/2014/chart" uri="{C3380CC4-5D6E-409C-BE32-E72D297353CC}">
              <c16:uniqueId val="{0000000A-DD32-4695-A9A8-D1A5ACD6DF00}"/>
            </c:ext>
          </c:extLst>
        </c:ser>
        <c:ser>
          <c:idx val="6"/>
          <c:order val="6"/>
          <c:tx>
            <c:strRef>
              <c:f>'SERIE AÑO'!$AC$20</c:f>
              <c:strCache>
                <c:ptCount val="1"/>
                <c:pt idx="0">
                  <c:v>2011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AÑO'!$AC$21:$AC$33</c15:sqref>
                  </c15:fullRef>
                </c:ext>
              </c:extLst>
              <c:f>'SERIE AÑO'!$AC$21</c:f>
            </c:numRef>
          </c:val>
          <c:extLst>
            <c:ext xmlns:c16="http://schemas.microsoft.com/office/drawing/2014/chart" uri="{C3380CC4-5D6E-409C-BE32-E72D297353CC}">
              <c16:uniqueId val="{0000000B-DD32-4695-A9A8-D1A5ACD6DF00}"/>
            </c:ext>
          </c:extLst>
        </c:ser>
        <c:ser>
          <c:idx val="7"/>
          <c:order val="7"/>
          <c:tx>
            <c:strRef>
              <c:f>'SERIE AÑO'!$AD$20</c:f>
              <c:strCache>
                <c:ptCount val="1"/>
                <c:pt idx="0">
                  <c:v>2012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AÑO'!$AD$21:$AD$33</c15:sqref>
                  </c15:fullRef>
                </c:ext>
              </c:extLst>
              <c:f>'SERIE AÑO'!$AD$21</c:f>
            </c:numRef>
          </c:val>
          <c:extLst>
            <c:ext xmlns:c16="http://schemas.microsoft.com/office/drawing/2014/chart" uri="{C3380CC4-5D6E-409C-BE32-E72D297353CC}">
              <c16:uniqueId val="{0000000C-DD32-4695-A9A8-D1A5ACD6DF00}"/>
            </c:ext>
          </c:extLst>
        </c:ser>
        <c:ser>
          <c:idx val="8"/>
          <c:order val="8"/>
          <c:tx>
            <c:strRef>
              <c:f>'SERIE AÑO'!$AE$20</c:f>
              <c:strCache>
                <c:ptCount val="1"/>
                <c:pt idx="0">
                  <c:v>2013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AÑO'!$AE$21:$AE$33</c15:sqref>
                  </c15:fullRef>
                </c:ext>
              </c:extLst>
              <c:f>'SERIE AÑO'!$AE$21</c:f>
            </c:numRef>
          </c:val>
          <c:extLst>
            <c:ext xmlns:c16="http://schemas.microsoft.com/office/drawing/2014/chart" uri="{C3380CC4-5D6E-409C-BE32-E72D297353CC}">
              <c16:uniqueId val="{0000000D-DD32-4695-A9A8-D1A5ACD6DF00}"/>
            </c:ext>
          </c:extLst>
        </c:ser>
        <c:ser>
          <c:idx val="9"/>
          <c:order val="9"/>
          <c:tx>
            <c:strRef>
              <c:f>'SERIE AÑO'!$AF$20</c:f>
              <c:strCache>
                <c:ptCount val="1"/>
                <c:pt idx="0">
                  <c:v>2014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AÑO'!$AF$21:$AF$33</c15:sqref>
                  </c15:fullRef>
                </c:ext>
              </c:extLst>
              <c:f>'SERIE AÑO'!$AF$21</c:f>
            </c:numRef>
          </c:val>
          <c:extLst>
            <c:ext xmlns:c16="http://schemas.microsoft.com/office/drawing/2014/chart" uri="{C3380CC4-5D6E-409C-BE32-E72D297353CC}">
              <c16:uniqueId val="{0000000E-DD32-4695-A9A8-D1A5ACD6DF00}"/>
            </c:ext>
          </c:extLst>
        </c:ser>
        <c:ser>
          <c:idx val="10"/>
          <c:order val="10"/>
          <c:tx>
            <c:strRef>
              <c:f>'SERIE AÑO'!$AG$20</c:f>
              <c:strCache>
                <c:ptCount val="1"/>
                <c:pt idx="0">
                  <c:v>2015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AÑO'!$AG$21:$AG$33</c15:sqref>
                  </c15:fullRef>
                </c:ext>
              </c:extLst>
              <c:f>'SERIE AÑO'!$AG$21</c:f>
            </c:numRef>
          </c:val>
          <c:extLst>
            <c:ext xmlns:c16="http://schemas.microsoft.com/office/drawing/2014/chart" uri="{C3380CC4-5D6E-409C-BE32-E72D297353CC}">
              <c16:uniqueId val="{0000000F-DD32-4695-A9A8-D1A5ACD6DF00}"/>
            </c:ext>
          </c:extLst>
        </c:ser>
        <c:ser>
          <c:idx val="11"/>
          <c:order val="11"/>
          <c:tx>
            <c:strRef>
              <c:f>'SERIE AÑO'!$AH$20</c:f>
              <c:strCache>
                <c:ptCount val="1"/>
                <c:pt idx="0">
                  <c:v>2016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AÑO'!$AH$21:$AH$33</c15:sqref>
                  </c15:fullRef>
                </c:ext>
              </c:extLst>
              <c:f>'SERIE AÑO'!$AH$21</c:f>
            </c:numRef>
          </c:val>
          <c:extLst>
            <c:ext xmlns:c16="http://schemas.microsoft.com/office/drawing/2014/chart" uri="{C3380CC4-5D6E-409C-BE32-E72D297353CC}">
              <c16:uniqueId val="{00000010-DD32-4695-A9A8-D1A5ACD6DF00}"/>
            </c:ext>
          </c:extLst>
        </c:ser>
        <c:ser>
          <c:idx val="18"/>
          <c:order val="18"/>
          <c:tx>
            <c:strRef>
              <c:f>'SERIE AÑO'!$AO$20</c:f>
              <c:strCache>
                <c:ptCount val="1"/>
                <c:pt idx="0">
                  <c:v>2023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70000"/>
                    <a:lumOff val="3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70000"/>
                    <a:lumOff val="3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70000"/>
                    <a:lumOff val="3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AÑO'!$V$21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AÑO'!$AO$21:$AO$33</c15:sqref>
                  </c15:fullRef>
                </c:ext>
              </c:extLst>
              <c:f>'SERIE AÑO'!$AO$21</c:f>
              <c:numCache>
                <c:formatCode>"₡"#\ ##0.00</c:formatCode>
                <c:ptCount val="1"/>
                <c:pt idx="0">
                  <c:v>1949.533645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5-4801-8074-2EF692F492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300054975"/>
        <c:axId val="1300056223"/>
        <c:extLst>
          <c:ext xmlns:c15="http://schemas.microsoft.com/office/drawing/2012/chart" uri="{02D57815-91ED-43cb-92C2-25804820EDAC}">
            <c15:filteredBarSeries>
              <c15:ser>
                <c:idx val="13"/>
                <c:order val="13"/>
                <c:tx>
                  <c:strRef>
                    <c:extLst>
                      <c:ext uri="{02D57815-91ED-43cb-92C2-25804820EDAC}">
                        <c15:formulaRef>
                          <c15:sqref>'SERIE AÑO'!$AJ$20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3">
                          <a:lumMod val="60000"/>
                          <a:lumOff val="4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3">
                          <a:lumMod val="60000"/>
                          <a:lumOff val="4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3">
                          <a:lumMod val="60000"/>
                          <a:lumOff val="4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050" b="1" i="0" u="none" strike="noStrike" kern="1200" baseline="0">
                          <a:solidFill>
                            <a:schemeClr val="dk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'SERIE AÑO'!$V$21:$V$33</c15:sqref>
                        </c15:fullRef>
                        <c15:formulaRef>
                          <c15:sqref>'SERIE AÑO'!$V$21</c15:sqref>
                        </c15:formulaRef>
                      </c:ext>
                    </c:extLst>
                    <c:strCache>
                      <c:ptCount val="1"/>
                      <c:pt idx="0">
                        <c:v>ENERO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'SERIE AÑO'!$AJ$21:$AJ$33</c15:sqref>
                        </c15:fullRef>
                        <c15:formulaRef>
                          <c15:sqref>'SERIE AÑO'!$AJ$21</c15:sqref>
                        </c15:formulaRef>
                      </c:ext>
                    </c:extLst>
                    <c:numCache>
                      <c:formatCode>"₡"#\ ##0.00</c:formatCode>
                      <c:ptCount val="1"/>
                      <c:pt idx="0">
                        <c:v>3294.1370320000001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D32-4695-A9A8-D1A5ACD6DF00}"/>
                  </c:ext>
                </c:extLst>
              </c15:ser>
            </c15:filteredBarSeries>
          </c:ext>
        </c:extLst>
      </c:barChart>
      <c:catAx>
        <c:axId val="130005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300056223"/>
        <c:crosses val="autoZero"/>
        <c:auto val="1"/>
        <c:lblAlgn val="ctr"/>
        <c:lblOffset val="100"/>
        <c:noMultiLvlLbl val="0"/>
      </c:catAx>
      <c:valAx>
        <c:axId val="130005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₡&quot;#\ ##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300054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  <a:round/>
    </a:ln>
    <a:effectLst/>
  </c:spPr>
  <c:txPr>
    <a:bodyPr/>
    <a:lstStyle/>
    <a:p>
      <a:pPr>
        <a:defRPr sz="1050" b="1">
          <a:solidFill>
            <a:schemeClr val="dk1"/>
          </a:solidFill>
          <a:latin typeface="+mn-lt"/>
          <a:ea typeface="+mn-ea"/>
          <a:cs typeface="+mn-cs"/>
        </a:defRPr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ES" sz="2000"/>
              <a:t>COMPARATIVO 2019-2023</a:t>
            </a:r>
            <a:endParaRPr lang="es-CR" sz="2000"/>
          </a:p>
          <a:p>
            <a:pPr>
              <a:defRPr sz="2000"/>
            </a:pPr>
            <a:r>
              <a:rPr lang="es-ES" sz="2000"/>
              <a:t>Cantidad de Préstamos</a:t>
            </a:r>
            <a:endParaRPr lang="es-CR" sz="2000"/>
          </a:p>
        </c:rich>
      </c:tx>
      <c:layout>
        <c:manualLayout>
          <c:xMode val="edge"/>
          <c:yMode val="edge"/>
          <c:x val="0.30401116040454007"/>
          <c:y val="3.872532099327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'SERIE AÑO'!$B$4</c:f>
              <c:strCache>
                <c:ptCount val="1"/>
                <c:pt idx="0">
                  <c:v>2005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AÑO'!$B$5:$B$17</c15:sqref>
                  </c15:fullRef>
                </c:ext>
              </c:extLst>
              <c:f>'SERIE AÑO'!$B$17</c:f>
            </c:numRef>
          </c:val>
          <c:extLst>
            <c:ext xmlns:c16="http://schemas.microsoft.com/office/drawing/2014/chart" uri="{C3380CC4-5D6E-409C-BE32-E72D297353CC}">
              <c16:uniqueId val="{00000000-77F0-4AEF-ADA9-72607A12D757}"/>
            </c:ext>
          </c:extLst>
        </c:ser>
        <c:ser>
          <c:idx val="12"/>
          <c:order val="12"/>
          <c:tx>
            <c:strRef>
              <c:f>'SERIE AÑO'!$N$4</c:f>
              <c:strCache>
                <c:ptCount val="1"/>
                <c:pt idx="0">
                  <c:v>2017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AÑO'!$N$5:$N$17</c15:sqref>
                  </c15:fullRef>
                </c:ext>
              </c:extLst>
              <c:f>'SERIE AÑO'!$N$17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1-77F0-4AEF-ADA9-72607A12D757}"/>
            </c:ext>
          </c:extLst>
        </c:ser>
        <c:ser>
          <c:idx val="14"/>
          <c:order val="14"/>
          <c:tx>
            <c:strRef>
              <c:f>'SERIE AÑO'!$P$4</c:f>
              <c:strCache>
                <c:ptCount val="1"/>
                <c:pt idx="0">
                  <c:v>2019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AÑO'!$P$5:$P$17</c15:sqref>
                  </c15:fullRef>
                </c:ext>
              </c:extLst>
              <c:f>'SERIE AÑO'!$P$17</c:f>
              <c:numCache>
                <c:formatCode>#,##0</c:formatCode>
                <c:ptCount val="1"/>
                <c:pt idx="0">
                  <c:v>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F0-4AEF-ADA9-72607A12D757}"/>
            </c:ext>
          </c:extLst>
        </c:ser>
        <c:ser>
          <c:idx val="15"/>
          <c:order val="15"/>
          <c:tx>
            <c:strRef>
              <c:f>'SERIE AÑO'!$Q$4</c:f>
              <c:strCache>
                <c:ptCount val="1"/>
                <c:pt idx="0">
                  <c:v>2020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AÑO'!$Q$5:$Q$17</c15:sqref>
                  </c15:fullRef>
                </c:ext>
              </c:extLst>
              <c:f>'SERIE AÑO'!$Q$17</c:f>
              <c:numCache>
                <c:formatCode>#,##0</c:formatCode>
                <c:ptCount val="1"/>
                <c:pt idx="0">
                  <c:v>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F0-4AEF-ADA9-72607A12D757}"/>
            </c:ext>
          </c:extLst>
        </c:ser>
        <c:ser>
          <c:idx val="16"/>
          <c:order val="16"/>
          <c:tx>
            <c:strRef>
              <c:f>'SERIE AÑO'!$R$4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AÑO'!$R$5:$R$17</c15:sqref>
                  </c15:fullRef>
                </c:ext>
              </c:extLst>
              <c:f>'SERIE AÑO'!$R$17</c:f>
              <c:numCache>
                <c:formatCode>#,##0</c:formatCode>
                <c:ptCount val="1"/>
                <c:pt idx="0">
                  <c:v>3821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F0-4AEF-ADA9-72607A12D757}"/>
            </c:ext>
          </c:extLst>
        </c:ser>
        <c:ser>
          <c:idx val="17"/>
          <c:order val="17"/>
          <c:tx>
            <c:strRef>
              <c:f>'SERIE AÑO'!$S$4</c:f>
              <c:strCache>
                <c:ptCount val="1"/>
                <c:pt idx="0">
                  <c:v>2022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AÑO'!$S$5:$S$17</c15:sqref>
                  </c15:fullRef>
                </c:ext>
              </c:extLst>
              <c:f>'SERIE AÑO'!$S$17</c:f>
              <c:numCache>
                <c:formatCode>#,##0</c:formatCode>
                <c:ptCount val="1"/>
                <c:pt idx="0">
                  <c:v>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F0-4AEF-ADA9-72607A12D757}"/>
            </c:ext>
          </c:extLst>
        </c:ser>
        <c:ser>
          <c:idx val="1"/>
          <c:order val="1"/>
          <c:tx>
            <c:strRef>
              <c:f>'SERIE AÑO'!$C$4</c:f>
              <c:strCache>
                <c:ptCount val="1"/>
                <c:pt idx="0">
                  <c:v>2006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AÑO'!$C$5:$C$17</c15:sqref>
                  </c15:fullRef>
                </c:ext>
              </c:extLst>
              <c:f>'SERIE AÑO'!$C$17</c:f>
            </c:numRef>
          </c:val>
          <c:extLst>
            <c:ext xmlns:c16="http://schemas.microsoft.com/office/drawing/2014/chart" uri="{C3380CC4-5D6E-409C-BE32-E72D297353CC}">
              <c16:uniqueId val="{00000006-77F0-4AEF-ADA9-72607A12D757}"/>
            </c:ext>
          </c:extLst>
        </c:ser>
        <c:ser>
          <c:idx val="2"/>
          <c:order val="2"/>
          <c:tx>
            <c:strRef>
              <c:f>'SERIE AÑO'!$D$4</c:f>
              <c:strCache>
                <c:ptCount val="1"/>
                <c:pt idx="0">
                  <c:v>2007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AÑO'!$D$5:$D$17</c15:sqref>
                  </c15:fullRef>
                </c:ext>
              </c:extLst>
              <c:f>'SERIE AÑO'!$D$17</c:f>
            </c:numRef>
          </c:val>
          <c:extLst>
            <c:ext xmlns:c16="http://schemas.microsoft.com/office/drawing/2014/chart" uri="{C3380CC4-5D6E-409C-BE32-E72D297353CC}">
              <c16:uniqueId val="{00000007-77F0-4AEF-ADA9-72607A12D757}"/>
            </c:ext>
          </c:extLst>
        </c:ser>
        <c:ser>
          <c:idx val="3"/>
          <c:order val="3"/>
          <c:tx>
            <c:strRef>
              <c:f>'SERIE AÑO'!$E$4</c:f>
              <c:strCache>
                <c:ptCount val="1"/>
                <c:pt idx="0">
                  <c:v>2008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AÑO'!$E$5:$E$17</c15:sqref>
                  </c15:fullRef>
                </c:ext>
              </c:extLst>
              <c:f>'SERIE AÑO'!$E$17</c:f>
            </c:numRef>
          </c:val>
          <c:extLst>
            <c:ext xmlns:c16="http://schemas.microsoft.com/office/drawing/2014/chart" uri="{C3380CC4-5D6E-409C-BE32-E72D297353CC}">
              <c16:uniqueId val="{00000008-77F0-4AEF-ADA9-72607A12D757}"/>
            </c:ext>
          </c:extLst>
        </c:ser>
        <c:ser>
          <c:idx val="4"/>
          <c:order val="4"/>
          <c:tx>
            <c:strRef>
              <c:f>'SERIE AÑO'!$F$4</c:f>
              <c:strCache>
                <c:ptCount val="1"/>
                <c:pt idx="0">
                  <c:v>2009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AÑO'!$F$5:$F$17</c15:sqref>
                  </c15:fullRef>
                </c:ext>
              </c:extLst>
              <c:f>'SERIE AÑO'!$F$17</c:f>
            </c:numRef>
          </c:val>
          <c:extLst>
            <c:ext xmlns:c16="http://schemas.microsoft.com/office/drawing/2014/chart" uri="{C3380CC4-5D6E-409C-BE32-E72D297353CC}">
              <c16:uniqueId val="{00000009-77F0-4AEF-ADA9-72607A12D757}"/>
            </c:ext>
          </c:extLst>
        </c:ser>
        <c:ser>
          <c:idx val="5"/>
          <c:order val="5"/>
          <c:tx>
            <c:strRef>
              <c:f>'SERIE AÑO'!$G$4</c:f>
              <c:strCache>
                <c:ptCount val="1"/>
                <c:pt idx="0">
                  <c:v>2010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AÑO'!$G$5:$G$17</c15:sqref>
                  </c15:fullRef>
                </c:ext>
              </c:extLst>
              <c:f>'SERIE AÑO'!$G$17</c:f>
            </c:numRef>
          </c:val>
          <c:extLst>
            <c:ext xmlns:c16="http://schemas.microsoft.com/office/drawing/2014/chart" uri="{C3380CC4-5D6E-409C-BE32-E72D297353CC}">
              <c16:uniqueId val="{0000000A-77F0-4AEF-ADA9-72607A12D757}"/>
            </c:ext>
          </c:extLst>
        </c:ser>
        <c:ser>
          <c:idx val="6"/>
          <c:order val="6"/>
          <c:tx>
            <c:strRef>
              <c:f>'SERIE AÑO'!$H$4</c:f>
              <c:strCache>
                <c:ptCount val="1"/>
                <c:pt idx="0">
                  <c:v>2011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AÑO'!$H$5:$H$17</c15:sqref>
                  </c15:fullRef>
                </c:ext>
              </c:extLst>
              <c:f>'SERIE AÑO'!$H$17</c:f>
            </c:numRef>
          </c:val>
          <c:extLst>
            <c:ext xmlns:c16="http://schemas.microsoft.com/office/drawing/2014/chart" uri="{C3380CC4-5D6E-409C-BE32-E72D297353CC}">
              <c16:uniqueId val="{0000000B-77F0-4AEF-ADA9-72607A12D757}"/>
            </c:ext>
          </c:extLst>
        </c:ser>
        <c:ser>
          <c:idx val="7"/>
          <c:order val="7"/>
          <c:tx>
            <c:strRef>
              <c:f>'SERIE AÑO'!$I$4</c:f>
              <c:strCache>
                <c:ptCount val="1"/>
                <c:pt idx="0">
                  <c:v>2012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AÑO'!$I$5:$I$17</c15:sqref>
                  </c15:fullRef>
                </c:ext>
              </c:extLst>
              <c:f>'SERIE AÑO'!$I$17</c:f>
            </c:numRef>
          </c:val>
          <c:extLst>
            <c:ext xmlns:c16="http://schemas.microsoft.com/office/drawing/2014/chart" uri="{C3380CC4-5D6E-409C-BE32-E72D297353CC}">
              <c16:uniqueId val="{0000000C-77F0-4AEF-ADA9-72607A12D757}"/>
            </c:ext>
          </c:extLst>
        </c:ser>
        <c:ser>
          <c:idx val="8"/>
          <c:order val="8"/>
          <c:tx>
            <c:strRef>
              <c:f>'SERIE AÑO'!$J$4</c:f>
              <c:strCache>
                <c:ptCount val="1"/>
                <c:pt idx="0">
                  <c:v>2013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AÑO'!$J$5:$J$17</c15:sqref>
                  </c15:fullRef>
                </c:ext>
              </c:extLst>
              <c:f>'SERIE AÑO'!$J$17</c:f>
            </c:numRef>
          </c:val>
          <c:extLst>
            <c:ext xmlns:c16="http://schemas.microsoft.com/office/drawing/2014/chart" uri="{C3380CC4-5D6E-409C-BE32-E72D297353CC}">
              <c16:uniqueId val="{0000000D-77F0-4AEF-ADA9-72607A12D757}"/>
            </c:ext>
          </c:extLst>
        </c:ser>
        <c:ser>
          <c:idx val="9"/>
          <c:order val="9"/>
          <c:tx>
            <c:strRef>
              <c:f>'SERIE AÑO'!$K$4</c:f>
              <c:strCache>
                <c:ptCount val="1"/>
                <c:pt idx="0">
                  <c:v>2014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AÑO'!$K$5:$K$17</c15:sqref>
                  </c15:fullRef>
                </c:ext>
              </c:extLst>
              <c:f>'SERIE AÑO'!$K$17</c:f>
            </c:numRef>
          </c:val>
          <c:extLst>
            <c:ext xmlns:c16="http://schemas.microsoft.com/office/drawing/2014/chart" uri="{C3380CC4-5D6E-409C-BE32-E72D297353CC}">
              <c16:uniqueId val="{0000000E-77F0-4AEF-ADA9-72607A12D757}"/>
            </c:ext>
          </c:extLst>
        </c:ser>
        <c:ser>
          <c:idx val="10"/>
          <c:order val="10"/>
          <c:tx>
            <c:strRef>
              <c:f>'SERIE AÑO'!$L$4</c:f>
              <c:strCache>
                <c:ptCount val="1"/>
                <c:pt idx="0">
                  <c:v>2015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AÑO'!$L$5:$L$17</c15:sqref>
                  </c15:fullRef>
                </c:ext>
              </c:extLst>
              <c:f>'SERIE AÑO'!$L$17</c:f>
            </c:numRef>
          </c:val>
          <c:extLst>
            <c:ext xmlns:c16="http://schemas.microsoft.com/office/drawing/2014/chart" uri="{C3380CC4-5D6E-409C-BE32-E72D297353CC}">
              <c16:uniqueId val="{0000000F-77F0-4AEF-ADA9-72607A12D757}"/>
            </c:ext>
          </c:extLst>
        </c:ser>
        <c:ser>
          <c:idx val="11"/>
          <c:order val="11"/>
          <c:tx>
            <c:strRef>
              <c:f>'SERIE AÑO'!$M$4</c:f>
              <c:strCache>
                <c:ptCount val="1"/>
                <c:pt idx="0">
                  <c:v>2016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AÑO'!$M$5:$M$17</c15:sqref>
                  </c15:fullRef>
                </c:ext>
              </c:extLst>
              <c:f>'SERIE AÑO'!$M$17</c:f>
            </c:numRef>
          </c:val>
          <c:extLst>
            <c:ext xmlns:c16="http://schemas.microsoft.com/office/drawing/2014/chart" uri="{C3380CC4-5D6E-409C-BE32-E72D297353CC}">
              <c16:uniqueId val="{00000010-77F0-4AEF-ADA9-72607A12D757}"/>
            </c:ext>
          </c:extLst>
        </c:ser>
        <c:ser>
          <c:idx val="18"/>
          <c:order val="18"/>
          <c:tx>
            <c:strRef>
              <c:f>'SERIE AÑO'!$T$4</c:f>
              <c:strCache>
                <c:ptCount val="1"/>
                <c:pt idx="0">
                  <c:v>2023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70000"/>
                    <a:lumOff val="3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70000"/>
                    <a:lumOff val="3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70000"/>
                    <a:lumOff val="3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AÑO'!$T$5:$T$17</c15:sqref>
                  </c15:fullRef>
                </c:ext>
              </c:extLst>
              <c:f>'SERIE AÑO'!$T$17</c:f>
              <c:numCache>
                <c:formatCode>#,##0</c:formatCode>
                <c:ptCount val="1"/>
                <c:pt idx="0">
                  <c:v>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13-4D2D-A307-BF35631314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300054975"/>
        <c:axId val="1300056223"/>
        <c:extLst>
          <c:ext xmlns:c15="http://schemas.microsoft.com/office/drawing/2012/chart" uri="{02D57815-91ED-43cb-92C2-25804820EDAC}">
            <c15:filteredBarSeries>
              <c15:ser>
                <c:idx val="13"/>
                <c:order val="13"/>
                <c:tx>
                  <c:strRef>
                    <c:extLst>
                      <c:ext uri="{02D57815-91ED-43cb-92C2-25804820EDAC}">
                        <c15:formulaRef>
                          <c15:sqref>'SERIE AÑO'!$O$4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lumMod val="60000"/>
                          <a:lumOff val="4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lumMod val="60000"/>
                          <a:lumOff val="4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60000"/>
                          <a:lumOff val="4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400" b="1" i="0" u="none" strike="noStrike" kern="1200" baseline="0">
                          <a:solidFill>
                            <a:schemeClr val="dk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CR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'SERIE AÑO'!$A$5:$A$17</c15:sqref>
                        </c15:fullRef>
                        <c15:formulaRef>
                          <c15:sqref>'SERIE AÑO'!$A$17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'SERIE AÑO'!$O$5:$O$17</c15:sqref>
                        </c15:fullRef>
                        <c15:formulaRef>
                          <c15:sqref>'SERIE AÑO'!$O$17</c15:sqref>
                        </c15:formulaRef>
                      </c:ext>
                    </c:extLst>
                    <c:numCache>
                      <c:formatCode>#,##0</c:formatCode>
                      <c:ptCount val="1"/>
                      <c:pt idx="0">
                        <c:v>5634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7F0-4AEF-ADA9-72607A12D757}"/>
                  </c:ext>
                </c:extLst>
              </c15:ser>
            </c15:filteredBarSeries>
          </c:ext>
        </c:extLst>
      </c:barChart>
      <c:catAx>
        <c:axId val="130005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300056223"/>
        <c:crosses val="autoZero"/>
        <c:auto val="1"/>
        <c:lblAlgn val="ctr"/>
        <c:lblOffset val="100"/>
        <c:noMultiLvlLbl val="0"/>
      </c:catAx>
      <c:valAx>
        <c:axId val="130005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1300054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  <a:round/>
    </a:ln>
    <a:effectLst/>
  </c:spPr>
  <c:txPr>
    <a:bodyPr/>
    <a:lstStyle/>
    <a:p>
      <a:pPr>
        <a:defRPr sz="1400" b="1">
          <a:solidFill>
            <a:schemeClr val="dk1"/>
          </a:solidFill>
          <a:latin typeface="+mn-lt"/>
          <a:ea typeface="+mn-ea"/>
          <a:cs typeface="+mn-cs"/>
        </a:defRPr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FEBRERO.xlsx]ESTADÍSTICA GENERAL!TablaDinámica8</c:name>
    <c:fmtId val="4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TIPO SOLICITUD POR CANTIDAD</a:t>
            </a:r>
          </a:p>
        </c:rich>
      </c:tx>
      <c:layout>
        <c:manualLayout>
          <c:xMode val="edge"/>
          <c:yMode val="edge"/>
          <c:x val="0.35881607570262292"/>
          <c:y val="3.13380201420480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0.21878580862086183"/>
              <c:y val="0.1056960329641816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2230834577721809"/>
                  <c:h val="0.25234445957963159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266307376169733E-2"/>
          <c:y val="0.38267846397491406"/>
          <c:w val="0.9066589427746139"/>
          <c:h val="0.47782715174213136"/>
        </c:manualLayout>
      </c:layout>
      <c:pie3DChart>
        <c:varyColors val="1"/>
        <c:ser>
          <c:idx val="0"/>
          <c:order val="0"/>
          <c:tx>
            <c:strRef>
              <c:f>'ESTADÍSTICA GENERAL'!$B$51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9D-46C4-A02E-F9710B1EAAE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A9D-46C4-A02E-F9710B1EAAE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76F-4F3A-B8E2-D2B4AC1FDA68}"/>
              </c:ext>
            </c:extLst>
          </c:dPt>
          <c:dLbls>
            <c:dLbl>
              <c:idx val="2"/>
              <c:layout>
                <c:manualLayout>
                  <c:x val="-0.21878580862086183"/>
                  <c:y val="0.1056960329641816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230834577721809"/>
                      <c:h val="0.2523444595796315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76F-4F3A-B8E2-D2B4AC1FDA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GENERAL'!$A$52:$A$55</c:f>
              <c:strCache>
                <c:ptCount val="3"/>
                <c:pt idx="0">
                  <c:v>AMPLIACION</c:v>
                </c:pt>
                <c:pt idx="1">
                  <c:v>NUEVA</c:v>
                </c:pt>
                <c:pt idx="2">
                  <c:v>REFUNDICION</c:v>
                </c:pt>
              </c:strCache>
            </c:strRef>
          </c:cat>
          <c:val>
            <c:numRef>
              <c:f>'ESTADÍSTICA GENERAL'!$B$52:$B$55</c:f>
              <c:numCache>
                <c:formatCode>General</c:formatCode>
                <c:ptCount val="3"/>
                <c:pt idx="0">
                  <c:v>74</c:v>
                </c:pt>
                <c:pt idx="1">
                  <c:v>498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F3A-B8E2-D2B4AC1FDA68}"/>
            </c:ext>
          </c:extLst>
        </c:ser>
        <c:ser>
          <c:idx val="1"/>
          <c:order val="1"/>
          <c:tx>
            <c:strRef>
              <c:f>'ESTADÍSTICA GENERAL'!$C$51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9D-46C4-A02E-F9710B1EAAE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9D-46C4-A02E-F9710B1EAAE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0A9D-46C4-A02E-F9710B1EAA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GENERAL'!$A$52:$A$55</c:f>
              <c:strCache>
                <c:ptCount val="3"/>
                <c:pt idx="0">
                  <c:v>AMPLIACION</c:v>
                </c:pt>
                <c:pt idx="1">
                  <c:v>NUEVA</c:v>
                </c:pt>
                <c:pt idx="2">
                  <c:v>REFUNDICION</c:v>
                </c:pt>
              </c:strCache>
            </c:strRef>
          </c:cat>
          <c:val>
            <c:numRef>
              <c:f>'ESTADÍSTICA GENERAL'!$C$52:$C$55</c:f>
              <c:numCache>
                <c:formatCode>_("₡"* #,##0.00_);_("₡"* \(#,##0.00\);_("₡"* "-"??_);_(@_)</c:formatCode>
                <c:ptCount val="3"/>
                <c:pt idx="0">
                  <c:v>297118544</c:v>
                </c:pt>
                <c:pt idx="1">
                  <c:v>3741244625</c:v>
                </c:pt>
                <c:pt idx="2">
                  <c:v>518170113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F3A-B8E2-D2B4AC1FDA6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FEBRERO.xlsx]ESTADÍSTICA GENERAL!TablaDinámica7</c:name>
    <c:fmtId val="3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TIPO SOLICITUD POR MONTO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3904619207147802"/>
          <c:y val="2.58674770887790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7.3986430721838123E-2"/>
              <c:y val="9.894730053702753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9652777777777778"/>
                  <c:h val="0.29202292304234156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0.10517102089805158"/>
              <c:y val="6.081566588209921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5548172422331972"/>
                  <c:h val="0.24897647466381129"/>
                </c:manualLayout>
              </c15:layout>
            </c:ext>
          </c:extLst>
        </c:dLbl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31756839516719171"/>
          <c:w val="1"/>
          <c:h val="0.47514569178979821"/>
        </c:manualLayout>
      </c:layout>
      <c:pie3DChart>
        <c:varyColors val="1"/>
        <c:ser>
          <c:idx val="0"/>
          <c:order val="0"/>
          <c:tx>
            <c:strRef>
              <c:f>'ESTADÍSTICA GENERAL'!$L$50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87CB-4287-A574-3651DD025E6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A9E-481D-8330-0B9DB9E83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CB-4287-A574-3651DD025E6B}"/>
              </c:ext>
            </c:extLst>
          </c:dPt>
          <c:dLbls>
            <c:dLbl>
              <c:idx val="0"/>
              <c:layout>
                <c:manualLayout>
                  <c:x val="0.10517102089805158"/>
                  <c:y val="6.08156658820992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548172422331972"/>
                      <c:h val="0.2489764746638112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87CB-4287-A574-3651DD025E6B}"/>
                </c:ext>
              </c:extLst>
            </c:dLbl>
            <c:dLbl>
              <c:idx val="2"/>
              <c:layout>
                <c:manualLayout>
                  <c:x val="-7.3986430721838123E-2"/>
                  <c:y val="9.89473005370275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52777777777778"/>
                      <c:h val="0.292022923042341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7CB-4287-A574-3651DD025E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GENERAL'!$K$51:$K$54</c:f>
              <c:strCache>
                <c:ptCount val="3"/>
                <c:pt idx="0">
                  <c:v>AMPLIACION</c:v>
                </c:pt>
                <c:pt idx="1">
                  <c:v>NUEVA</c:v>
                </c:pt>
                <c:pt idx="2">
                  <c:v>REFUNDICION</c:v>
                </c:pt>
              </c:strCache>
            </c:strRef>
          </c:cat>
          <c:val>
            <c:numRef>
              <c:f>'ESTADÍSTICA GENERAL'!$L$51:$L$54</c:f>
              <c:numCache>
                <c:formatCode>_("₡"* #,##0.00_);_("₡"* \(#,##0.00\);_("₡"* "-"??_);_(@_)</c:formatCode>
                <c:ptCount val="3"/>
                <c:pt idx="0">
                  <c:v>297118544</c:v>
                </c:pt>
                <c:pt idx="1">
                  <c:v>3741244625</c:v>
                </c:pt>
                <c:pt idx="2">
                  <c:v>518170113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B-4287-A574-3651DD025E6B}"/>
            </c:ext>
          </c:extLst>
        </c:ser>
        <c:ser>
          <c:idx val="1"/>
          <c:order val="1"/>
          <c:tx>
            <c:strRef>
              <c:f>'ESTADÍSTICA GENERAL'!$M$50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9E-481D-8330-0B9DB9E83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9E-481D-8330-0B9DB9E83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BA9E-481D-8330-0B9DB9E83F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GENERAL'!$K$51:$K$54</c:f>
              <c:strCache>
                <c:ptCount val="3"/>
                <c:pt idx="0">
                  <c:v>AMPLIACION</c:v>
                </c:pt>
                <c:pt idx="1">
                  <c:v>NUEVA</c:v>
                </c:pt>
                <c:pt idx="2">
                  <c:v>REFUNDICION</c:v>
                </c:pt>
              </c:strCache>
            </c:strRef>
          </c:cat>
          <c:val>
            <c:numRef>
              <c:f>'ESTADÍSTICA GENERAL'!$M$51:$M$54</c:f>
              <c:numCache>
                <c:formatCode>General</c:formatCode>
                <c:ptCount val="3"/>
                <c:pt idx="0">
                  <c:v>74</c:v>
                </c:pt>
                <c:pt idx="1">
                  <c:v>498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CB-4287-A574-3651DD025E6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 b="1">
          <a:solidFill>
            <a:sysClr val="windowText" lastClr="000000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FEBRERO.xlsx]ESTADÍSTICA GENERAL!TablaDinámica9</c:name>
    <c:fmtId val="3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SUBREGIÓN POR CANTIDAD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45100434629390346"/>
          <c:y val="4.88844508013906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layout>
            <c:manualLayout>
              <c:x val="-0.14977000865227097"/>
              <c:y val="-1.148477668827845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4907109380656919"/>
                  <c:h val="0.17170819523819958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0.223443841108286"/>
              <c:y val="-2.458466794859506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7023887564749172"/>
                  <c:h val="0.2254317677300087"/>
                </c:manualLayout>
              </c15:layout>
            </c:ext>
          </c:extLst>
        </c:dLbl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4444444444444446E-2"/>
          <c:y val="0.38984543598716825"/>
          <c:w val="0.92500000000000004"/>
          <c:h val="0.49419582968795567"/>
        </c:manualLayout>
      </c:layout>
      <c:pie3DChart>
        <c:varyColors val="1"/>
        <c:ser>
          <c:idx val="0"/>
          <c:order val="0"/>
          <c:tx>
            <c:strRef>
              <c:f>'ESTADÍSTICA GENERAL'!$B$75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0A58-41DD-913D-96B757FBA8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7C-4EA0-B422-86016C0144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7C-4EA0-B422-86016C0144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7C-4EA0-B422-86016C01441D}"/>
              </c:ext>
            </c:extLst>
          </c:dPt>
          <c:dLbls>
            <c:dLbl>
              <c:idx val="0"/>
              <c:layout>
                <c:manualLayout>
                  <c:x val="-0.223443841108286"/>
                  <c:y val="-2.458466794859506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023887564749172"/>
                      <c:h val="0.225431767730008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A58-41DD-913D-96B757FBA8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GENERAL'!$A$76:$A$80</c:f>
              <c:strCache>
                <c:ptCount val="4"/>
                <c:pt idx="0">
                  <c:v>MUY BAJO DES RE</c:v>
                </c:pt>
                <c:pt idx="1">
                  <c:v>Z BAJO DES REL</c:v>
                </c:pt>
                <c:pt idx="2">
                  <c:v>Z MAYOR DES REL</c:v>
                </c:pt>
                <c:pt idx="3">
                  <c:v>Z MEDIO DES REL</c:v>
                </c:pt>
              </c:strCache>
            </c:strRef>
          </c:cat>
          <c:val>
            <c:numRef>
              <c:f>'ESTADÍSTICA GENERAL'!$B$76:$B$80</c:f>
              <c:numCache>
                <c:formatCode>General</c:formatCode>
                <c:ptCount val="4"/>
                <c:pt idx="0">
                  <c:v>37</c:v>
                </c:pt>
                <c:pt idx="1">
                  <c:v>106</c:v>
                </c:pt>
                <c:pt idx="2">
                  <c:v>219</c:v>
                </c:pt>
                <c:pt idx="3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58-41DD-913D-96B757FBA806}"/>
            </c:ext>
          </c:extLst>
        </c:ser>
        <c:ser>
          <c:idx val="1"/>
          <c:order val="1"/>
          <c:tx>
            <c:strRef>
              <c:f>'ESTADÍSTICA GENERAL'!$C$75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7C-4EA0-B422-86016C01441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4A7C-4EA0-B422-86016C0144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4A7C-4EA0-B422-86016C0144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4A7C-4EA0-B422-86016C0144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GENERAL'!$A$76:$A$80</c:f>
              <c:strCache>
                <c:ptCount val="4"/>
                <c:pt idx="0">
                  <c:v>MUY BAJO DES RE</c:v>
                </c:pt>
                <c:pt idx="1">
                  <c:v>Z BAJO DES REL</c:v>
                </c:pt>
                <c:pt idx="2">
                  <c:v>Z MAYOR DES REL</c:v>
                </c:pt>
                <c:pt idx="3">
                  <c:v>Z MEDIO DES REL</c:v>
                </c:pt>
              </c:strCache>
            </c:strRef>
          </c:cat>
          <c:val>
            <c:numRef>
              <c:f>'ESTADÍSTICA GENERAL'!$C$76:$C$80</c:f>
              <c:numCache>
                <c:formatCode>_("₡"* #,##0.00_);_("₡"* \(#,##0.00\);_("₡"* "-"??_);_(@_)</c:formatCode>
                <c:ptCount val="4"/>
                <c:pt idx="0">
                  <c:v>241283853</c:v>
                </c:pt>
                <c:pt idx="1">
                  <c:v>750581663</c:v>
                </c:pt>
                <c:pt idx="2">
                  <c:v>1670894846</c:v>
                </c:pt>
                <c:pt idx="3">
                  <c:v>1893772920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58-41DD-913D-96B757FBA80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FEBRERO.xlsx]ESTADÍSTICA GENERAL!TablaDinámica10</c:name>
    <c:fmtId val="3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SUBREGIÓN POR MONTO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41906625779269924"/>
          <c:y val="4.47305579005244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0.24880957045548757"/>
              <c:y val="2.265915869604397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9107148314051051"/>
                  <c:h val="0.25234899372762171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8690295967434576E-2"/>
          <c:y val="0.4151217401344226"/>
          <c:w val="0.91130969465873546"/>
          <c:h val="0.55504905682100292"/>
        </c:manualLayout>
      </c:layout>
      <c:pie3DChart>
        <c:varyColors val="1"/>
        <c:ser>
          <c:idx val="0"/>
          <c:order val="0"/>
          <c:tx>
            <c:strRef>
              <c:f>'ESTADÍSTICA GENERAL'!$L$75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C43-4DB7-8F57-AF18B2ABD1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ACA-4B3C-8C51-F4A2513F41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ACA-4B3C-8C51-F4A2513F41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ACA-4B3C-8C51-F4A2513F41DC}"/>
              </c:ext>
            </c:extLst>
          </c:dPt>
          <c:dLbls>
            <c:dLbl>
              <c:idx val="0"/>
              <c:layout>
                <c:manualLayout>
                  <c:x val="-0.24880957045548757"/>
                  <c:y val="2.265915869604397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107148314051051"/>
                      <c:h val="0.252348993727621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C43-4DB7-8F57-AF18B2ABD1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GENERAL'!$K$76:$K$80</c:f>
              <c:strCache>
                <c:ptCount val="4"/>
                <c:pt idx="0">
                  <c:v>MUY BAJO DES RE</c:v>
                </c:pt>
                <c:pt idx="1">
                  <c:v>Z BAJO DES REL</c:v>
                </c:pt>
                <c:pt idx="2">
                  <c:v>Z MAYOR DES REL</c:v>
                </c:pt>
                <c:pt idx="3">
                  <c:v>Z MEDIO DES REL</c:v>
                </c:pt>
              </c:strCache>
            </c:strRef>
          </c:cat>
          <c:val>
            <c:numRef>
              <c:f>'ESTADÍSTICA GENERAL'!$L$76:$L$80</c:f>
              <c:numCache>
                <c:formatCode>_("₡"* #,##0.00_);_("₡"* \(#,##0.00\);_("₡"* "-"??_);_(@_)</c:formatCode>
                <c:ptCount val="4"/>
                <c:pt idx="0">
                  <c:v>241283853</c:v>
                </c:pt>
                <c:pt idx="1">
                  <c:v>750581663</c:v>
                </c:pt>
                <c:pt idx="2">
                  <c:v>1670894846</c:v>
                </c:pt>
                <c:pt idx="3">
                  <c:v>1893772920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3-4DB7-8F57-AF18B2ABD12C}"/>
            </c:ext>
          </c:extLst>
        </c:ser>
        <c:ser>
          <c:idx val="1"/>
          <c:order val="1"/>
          <c:tx>
            <c:strRef>
              <c:f>'ESTADÍSTICA GENERAL'!$M$75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ACA-4B3C-8C51-F4A2513F41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EACA-4B3C-8C51-F4A2513F41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EACA-4B3C-8C51-F4A2513F41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EACA-4B3C-8C51-F4A2513F41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GENERAL'!$K$76:$K$80</c:f>
              <c:strCache>
                <c:ptCount val="4"/>
                <c:pt idx="0">
                  <c:v>MUY BAJO DES RE</c:v>
                </c:pt>
                <c:pt idx="1">
                  <c:v>Z BAJO DES REL</c:v>
                </c:pt>
                <c:pt idx="2">
                  <c:v>Z MAYOR DES REL</c:v>
                </c:pt>
                <c:pt idx="3">
                  <c:v>Z MEDIO DES REL</c:v>
                </c:pt>
              </c:strCache>
            </c:strRef>
          </c:cat>
          <c:val>
            <c:numRef>
              <c:f>'ESTADÍSTICA GENERAL'!$M$76:$M$80</c:f>
              <c:numCache>
                <c:formatCode>General</c:formatCode>
                <c:ptCount val="4"/>
                <c:pt idx="0">
                  <c:v>37</c:v>
                </c:pt>
                <c:pt idx="1">
                  <c:v>106</c:v>
                </c:pt>
                <c:pt idx="2">
                  <c:v>219</c:v>
                </c:pt>
                <c:pt idx="3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43-4DB7-8F57-AF18B2ABD12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FEBRERO.xlsx]ESTADÍSTICA GENERAL!TablaDinámica12</c:name>
    <c:fmtId val="3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GÉNERO POR CANTIDAD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41112394212013226"/>
          <c:y val="4.42549296102049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R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31731213427149291"/>
          <c:w val="1"/>
          <c:h val="0.63143897439356134"/>
        </c:manualLayout>
      </c:layout>
      <c:pie3DChart>
        <c:varyColors val="1"/>
        <c:ser>
          <c:idx val="0"/>
          <c:order val="0"/>
          <c:tx>
            <c:strRef>
              <c:f>'ESTADÍSTICA GENERAL'!$B$109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EAB-4590-993A-8A3F9F8F6F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EAB-4590-993A-8A3F9F8F6F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GENERAL'!$A$110:$A$112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'ESTADÍSTICA GENERAL'!$B$110:$B$112</c:f>
              <c:numCache>
                <c:formatCode>General</c:formatCode>
                <c:ptCount val="2"/>
                <c:pt idx="0">
                  <c:v>397</c:v>
                </c:pt>
                <c:pt idx="1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F-4ADC-8473-82F8E923F00F}"/>
            </c:ext>
          </c:extLst>
        </c:ser>
        <c:ser>
          <c:idx val="1"/>
          <c:order val="1"/>
          <c:tx>
            <c:strRef>
              <c:f>'ESTADÍSTICA GENERAL'!$C$109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EAB-4590-993A-8A3F9F8F6F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EAB-4590-993A-8A3F9F8F6F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GENERAL'!$A$110:$A$112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'ESTADÍSTICA GENERAL'!$C$110:$C$112</c:f>
              <c:numCache>
                <c:formatCode>_("₡"* #,##0.00_);_("₡"* \(#,##0.00\);_("₡"* "-"??_);_(@_)</c:formatCode>
                <c:ptCount val="2"/>
                <c:pt idx="0">
                  <c:v>3006279442</c:v>
                </c:pt>
                <c:pt idx="1">
                  <c:v>1550253840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F-4ADC-8473-82F8E923F00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s-C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0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178594</xdr:colOff>
      <xdr:row>0</xdr:row>
      <xdr:rowOff>0</xdr:rowOff>
    </xdr:from>
    <xdr:ext cx="1006262" cy="952500"/>
    <xdr:pic>
      <xdr:nvPicPr>
        <xdr:cNvPr id="2" name="8 Imagen">
          <a:extLst>
            <a:ext uri="{FF2B5EF4-FFF2-40B4-BE49-F238E27FC236}">
              <a16:creationId xmlns:a16="http://schemas.microsoft.com/office/drawing/2014/main" id="{2F1AF3E3-FCF9-4054-9D23-509C6D5E8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0"/>
          <a:ext cx="1006262" cy="952500"/>
        </a:xfrm>
        <a:prstGeom prst="rect">
          <a:avLst/>
        </a:prstGeom>
      </xdr:spPr>
    </xdr:pic>
    <xdr:clientData/>
  </xdr:oneCellAnchor>
  <xdr:twoCellAnchor>
    <xdr:from>
      <xdr:col>4</xdr:col>
      <xdr:colOff>238123</xdr:colOff>
      <xdr:row>283</xdr:row>
      <xdr:rowOff>0</xdr:rowOff>
    </xdr:from>
    <xdr:to>
      <xdr:col>9</xdr:col>
      <xdr:colOff>174625</xdr:colOff>
      <xdr:row>298</xdr:row>
      <xdr:rowOff>116416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4D49783-129C-44BF-8BE8-586E4611A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92365</xdr:colOff>
      <xdr:row>267</xdr:row>
      <xdr:rowOff>137583</xdr:rowOff>
    </xdr:from>
    <xdr:to>
      <xdr:col>4</xdr:col>
      <xdr:colOff>137584</xdr:colOff>
      <xdr:row>282</xdr:row>
      <xdr:rowOff>124235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83C24C3-941D-471F-953A-862B7EC16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215636</xdr:colOff>
      <xdr:row>267</xdr:row>
      <xdr:rowOff>132411</xdr:rowOff>
    </xdr:from>
    <xdr:to>
      <xdr:col>9</xdr:col>
      <xdr:colOff>142875</xdr:colOff>
      <xdr:row>282</xdr:row>
      <xdr:rowOff>119063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36CB72-9787-497D-9514-F396AEF1F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107156</xdr:colOff>
      <xdr:row>282</xdr:row>
      <xdr:rowOff>190503</xdr:rowOff>
    </xdr:from>
    <xdr:to>
      <xdr:col>4</xdr:col>
      <xdr:colOff>142874</xdr:colOff>
      <xdr:row>298</xdr:row>
      <xdr:rowOff>83344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1F54F8F3-5DBA-4F77-A25D-72D2D952B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222249</xdr:colOff>
      <xdr:row>55</xdr:row>
      <xdr:rowOff>137582</xdr:rowOff>
    </xdr:from>
    <xdr:to>
      <xdr:col>4</xdr:col>
      <xdr:colOff>369094</xdr:colOff>
      <xdr:row>68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72D93D2-8577-6669-E5DE-5602CDB599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805660</xdr:colOff>
      <xdr:row>55</xdr:row>
      <xdr:rowOff>127000</xdr:rowOff>
    </xdr:from>
    <xdr:to>
      <xdr:col>8</xdr:col>
      <xdr:colOff>577738</xdr:colOff>
      <xdr:row>68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3CEA62C-447E-EC9C-4DCF-AF488E6600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328083</xdr:colOff>
      <xdr:row>87</xdr:row>
      <xdr:rowOff>140307</xdr:rowOff>
    </xdr:from>
    <xdr:to>
      <xdr:col>4</xdr:col>
      <xdr:colOff>428625</xdr:colOff>
      <xdr:row>101</xdr:row>
      <xdr:rowOff>149681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49D9DF3-FF65-9538-56DB-AE794A47E2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833441</xdr:colOff>
      <xdr:row>87</xdr:row>
      <xdr:rowOff>140307</xdr:rowOff>
    </xdr:from>
    <xdr:to>
      <xdr:col>8</xdr:col>
      <xdr:colOff>677714</xdr:colOff>
      <xdr:row>101</xdr:row>
      <xdr:rowOff>149681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BD47078-7D33-2806-ECF0-2FD742BB72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365123</xdr:colOff>
      <xdr:row>112</xdr:row>
      <xdr:rowOff>99484</xdr:rowOff>
    </xdr:from>
    <xdr:to>
      <xdr:col>4</xdr:col>
      <xdr:colOff>369094</xdr:colOff>
      <xdr:row>128</xdr:row>
      <xdr:rowOff>105833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CD5F842-BD48-E0DF-B1E0-8044CB6B8A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927368</xdr:colOff>
      <xdr:row>112</xdr:row>
      <xdr:rowOff>116416</xdr:rowOff>
    </xdr:from>
    <xdr:to>
      <xdr:col>8</xdr:col>
      <xdr:colOff>628010</xdr:colOff>
      <xdr:row>128</xdr:row>
      <xdr:rowOff>80432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BA7316-5AEC-535A-2A50-02B052E859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343958</xdr:colOff>
      <xdr:row>143</xdr:row>
      <xdr:rowOff>141816</xdr:rowOff>
    </xdr:from>
    <xdr:to>
      <xdr:col>4</xdr:col>
      <xdr:colOff>678656</xdr:colOff>
      <xdr:row>160</xdr:row>
      <xdr:rowOff>63500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56B2FEC3-D522-9112-CFA0-C330C7EE91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1005412</xdr:colOff>
      <xdr:row>143</xdr:row>
      <xdr:rowOff>158749</xdr:rowOff>
    </xdr:from>
    <xdr:to>
      <xdr:col>8</xdr:col>
      <xdr:colOff>1026579</xdr:colOff>
      <xdr:row>160</xdr:row>
      <xdr:rowOff>48682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71D334D-672B-720D-7C6A-14F2425A42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523875</xdr:colOff>
      <xdr:row>184</xdr:row>
      <xdr:rowOff>88901</xdr:rowOff>
    </xdr:from>
    <xdr:to>
      <xdr:col>4</xdr:col>
      <xdr:colOff>607219</xdr:colOff>
      <xdr:row>201</xdr:row>
      <xdr:rowOff>95251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7C26EAE-A45A-C5B9-F880-DE81A5A43D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1100666</xdr:colOff>
      <xdr:row>184</xdr:row>
      <xdr:rowOff>88901</xdr:rowOff>
    </xdr:from>
    <xdr:to>
      <xdr:col>8</xdr:col>
      <xdr:colOff>798277</xdr:colOff>
      <xdr:row>201</xdr:row>
      <xdr:rowOff>95251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19BF741-E5F0-E1FD-0F3D-4F16518809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153456</xdr:colOff>
      <xdr:row>216</xdr:row>
      <xdr:rowOff>63500</xdr:rowOff>
    </xdr:from>
    <xdr:to>
      <xdr:col>4</xdr:col>
      <xdr:colOff>285750</xdr:colOff>
      <xdr:row>236</xdr:row>
      <xdr:rowOff>158749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A8B0F0D9-E33F-DCFF-2DAB-A63A0DB352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557892</xdr:colOff>
      <xdr:row>216</xdr:row>
      <xdr:rowOff>84667</xdr:rowOff>
    </xdr:from>
    <xdr:to>
      <xdr:col>9</xdr:col>
      <xdr:colOff>40822</xdr:colOff>
      <xdr:row>236</xdr:row>
      <xdr:rowOff>154517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70980805-9304-F1C5-8F89-7AA6596A7C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709082</xdr:colOff>
      <xdr:row>247</xdr:row>
      <xdr:rowOff>57150</xdr:rowOff>
    </xdr:from>
    <xdr:to>
      <xdr:col>4</xdr:col>
      <xdr:colOff>867832</xdr:colOff>
      <xdr:row>259</xdr:row>
      <xdr:rowOff>748393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F1002456-37D7-18C8-1174-8D663D201A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988219</xdr:colOff>
      <xdr:row>247</xdr:row>
      <xdr:rowOff>57150</xdr:rowOff>
    </xdr:from>
    <xdr:to>
      <xdr:col>8</xdr:col>
      <xdr:colOff>1059391</xdr:colOff>
      <xdr:row>259</xdr:row>
      <xdr:rowOff>748393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13481D4A-7D91-40BC-A9EA-AFEBEF7E97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1304925</xdr:colOff>
      <xdr:row>5</xdr:row>
      <xdr:rowOff>9525</xdr:rowOff>
    </xdr:from>
    <xdr:to>
      <xdr:col>15</xdr:col>
      <xdr:colOff>952963</xdr:colOff>
      <xdr:row>25</xdr:row>
      <xdr:rowOff>56581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AEB4365-8857-73AA-7B58-318C1EA6B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106525" y="962025"/>
          <a:ext cx="6876190" cy="455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47625</xdr:rowOff>
    </xdr:from>
    <xdr:to>
      <xdr:col>1</xdr:col>
      <xdr:colOff>161780</xdr:colOff>
      <xdr:row>3</xdr:row>
      <xdr:rowOff>115295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5F6728-6F27-453F-B137-662E13F6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47625"/>
          <a:ext cx="1632334" cy="7749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104775</xdr:rowOff>
    </xdr:from>
    <xdr:to>
      <xdr:col>0</xdr:col>
      <xdr:colOff>1657350</xdr:colOff>
      <xdr:row>3</xdr:row>
      <xdr:rowOff>101281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39FFB8-0497-4F2E-8000-B5AEFC446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04775"/>
          <a:ext cx="1600200" cy="7108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12</xdr:row>
      <xdr:rowOff>0</xdr:rowOff>
    </xdr:from>
    <xdr:to>
      <xdr:col>5</xdr:col>
      <xdr:colOff>714375</xdr:colOff>
      <xdr:row>36</xdr:row>
      <xdr:rowOff>123825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230FC1E-61AB-42D4-898A-3091673D3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743200"/>
          <a:ext cx="7038975" cy="469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800100</xdr:colOff>
      <xdr:row>15</xdr:row>
      <xdr:rowOff>9525</xdr:rowOff>
    </xdr:from>
    <xdr:to>
      <xdr:col>8</xdr:col>
      <xdr:colOff>561549</xdr:colOff>
      <xdr:row>25</xdr:row>
      <xdr:rowOff>47382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23D43ED-80AC-4B8C-BBDF-4007D5311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4750" y="3324225"/>
          <a:ext cx="3409524" cy="19428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114300</xdr:rowOff>
    </xdr:from>
    <xdr:to>
      <xdr:col>21</xdr:col>
      <xdr:colOff>428625</xdr:colOff>
      <xdr:row>79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FCA697-22ED-439B-87B4-B9033DA3A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89</xdr:row>
      <xdr:rowOff>133350</xdr:rowOff>
    </xdr:from>
    <xdr:to>
      <xdr:col>21</xdr:col>
      <xdr:colOff>428625</xdr:colOff>
      <xdr:row>102</xdr:row>
      <xdr:rowOff>28575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12FC2C5-81EC-480A-B7A7-AE3FB1B5C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flores/Desktop/ESTADISTICA%20POR%20SESI&#211;N/ESTADISTICA%202018/Sesion%20%2342-2018/Sesion%20%2342-2018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AMONTER\Desktop\SESI&#211;N%2069-2022%20BPM\SESI&#211;N%2069-2022%20DICIMEBRE%20CIERRE.xlsx" TargetMode="External"/><Relationship Id="rId1" Type="http://schemas.openxmlformats.org/officeDocument/2006/relationships/externalLinkPath" Target="/Users/KAMONTER/Desktop/SESI&#211;N%2069-2022%20BPM/SESI&#211;N%2069-2022%20DICIMEBRE%20CIER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lle por sesión"/>
      <sheetName val="SERIE AÑO"/>
      <sheetName val="Consolidado descolocadas"/>
      <sheetName val="ESTADISTICA ENVIO SEMANAL"/>
      <sheetName val="Sesion #42-2018"/>
    </sheetNames>
    <sheetDataSet>
      <sheetData sheetId="0">
        <row r="4">
          <cell r="H4">
            <v>521</v>
          </cell>
        </row>
        <row r="8">
          <cell r="H8">
            <v>1087</v>
          </cell>
        </row>
        <row r="11">
          <cell r="H11">
            <v>1467</v>
          </cell>
        </row>
        <row r="16">
          <cell r="H16">
            <v>2119</v>
          </cell>
        </row>
        <row r="17">
          <cell r="H17">
            <v>2304</v>
          </cell>
        </row>
        <row r="21">
          <cell r="H21">
            <v>3166</v>
          </cell>
        </row>
        <row r="26">
          <cell r="H26">
            <v>3730</v>
          </cell>
        </row>
        <row r="30">
          <cell r="H30">
            <v>4258</v>
          </cell>
        </row>
        <row r="34">
          <cell r="H34">
            <v>4745</v>
          </cell>
        </row>
        <row r="38">
          <cell r="H38">
            <v>5295</v>
          </cell>
        </row>
        <row r="42">
          <cell r="H42">
            <v>5634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STADÍSTICA GENERAL"/>
      <sheetName val="RESUMEN ESTADÍSTICA"/>
      <sheetName val="ESTADÍSTICA POR AREA"/>
      <sheetName val="DESGLOCE"/>
      <sheetName val="TIEMPOS DE ANÁLISIS"/>
      <sheetName val="LATINA"/>
      <sheetName val="APROBADAS"/>
      <sheetName val="REGIONES"/>
      <sheetName val="CLASIFICACION REGION"/>
      <sheetName val="SERIE AÑO"/>
      <sheetName val="CONTROL FAC BASE"/>
      <sheetName val="CONTROL FAC FINAL"/>
      <sheetName val="CONVENIO LATINA"/>
      <sheetName val="Hoja2"/>
      <sheetName val="Hoja3"/>
      <sheetName val="CORREGIR"/>
    </sheetNames>
    <sheetDataSet>
      <sheetData sheetId="0"/>
      <sheetData sheetId="1"/>
      <sheetData sheetId="2"/>
      <sheetData sheetId="3">
        <row r="48">
          <cell r="B48">
            <v>276</v>
          </cell>
          <cell r="D48">
            <v>1823.7464729999999</v>
          </cell>
        </row>
        <row r="49">
          <cell r="B49">
            <v>279</v>
          </cell>
          <cell r="D49">
            <v>1900.717463</v>
          </cell>
        </row>
        <row r="50">
          <cell r="B50">
            <v>343</v>
          </cell>
          <cell r="D50">
            <v>2317.0719510500003</v>
          </cell>
        </row>
        <row r="51">
          <cell r="B51">
            <v>212</v>
          </cell>
          <cell r="D51">
            <v>1473.4830629999999</v>
          </cell>
        </row>
        <row r="52">
          <cell r="B52">
            <v>627</v>
          </cell>
          <cell r="D52">
            <v>4236.1427299999996</v>
          </cell>
        </row>
        <row r="53">
          <cell r="B53">
            <v>442</v>
          </cell>
          <cell r="D53">
            <v>2803.6869999999999</v>
          </cell>
        </row>
        <row r="54">
          <cell r="B54">
            <v>148</v>
          </cell>
          <cell r="D54">
            <v>1112.905649</v>
          </cell>
        </row>
        <row r="55">
          <cell r="B55">
            <v>417</v>
          </cell>
          <cell r="D55">
            <v>3093.2402269999998</v>
          </cell>
        </row>
        <row r="56">
          <cell r="B56">
            <v>424</v>
          </cell>
          <cell r="D56">
            <v>3153.623979</v>
          </cell>
        </row>
        <row r="57">
          <cell r="B57">
            <v>248</v>
          </cell>
          <cell r="D57">
            <v>1776.460887</v>
          </cell>
        </row>
        <row r="58">
          <cell r="B58">
            <v>356</v>
          </cell>
          <cell r="D58">
            <v>2438.4516859999999</v>
          </cell>
        </row>
        <row r="59">
          <cell r="B59">
            <v>170</v>
          </cell>
          <cell r="D59">
            <v>1201.1969590000001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KAMONTER/Documents/KAROL%20GESTI&#211;N/2023/COMIT&#201;S/COMIT&#201;%20DE%20CR&#201;DITO/FONDO%20DE%20AVALES%202023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ol Montero Gonzalez" refreshedDate="44746.575642129632" createdVersion="8" refreshedVersion="8" minRefreshableVersion="3" recordCount="2187" xr:uid="{6D42ECFE-62E9-4896-A2E8-F2ED30636FDE}">
  <cacheSource type="worksheet">
    <worksheetSource ref="A1:BT2188" sheet="APROBADAS"/>
  </cacheSource>
  <cacheFields count="73">
    <cacheField name="Clasificacion General" numFmtId="0">
      <sharedItems count="4">
        <s v="PREGRADO COSTA RICA"/>
        <s v="POSTGRADO EXTERIOR"/>
        <s v="POSTGRADO COSTA RICA"/>
        <s v="PREGRADO EXTERIOR"/>
      </sharedItems>
    </cacheField>
    <cacheField name="Nombre garantia" numFmtId="0">
      <sharedItems count="6">
        <s v="MIXTA"/>
        <s v="FIDUCIARIA"/>
        <s v="HIPOTECARIA"/>
        <s v="FONDO DE AVAL"/>
        <s v="NO DETERMINADA"/>
        <s v="PRENDARIA BONOS"/>
      </sharedItems>
    </cacheField>
    <cacheField name="Tipo Solicitud" numFmtId="0">
      <sharedItems count="4">
        <s v="AMPLIACION"/>
        <s v="NUEVA"/>
        <s v="REFUNDICION"/>
        <s v="DUPLICADA"/>
      </sharedItems>
    </cacheField>
    <cacheField name="Nom Tipo Area" numFmtId="0">
      <sharedItems count="2">
        <s v="CIENCIA Y TECNOLOGIA"/>
        <s v="CS.SOCIALES, EDUCACION Y OTRAS"/>
      </sharedItems>
    </cacheField>
    <cacheField name="Operacion" numFmtId="0">
      <sharedItems containsSemiMixedTypes="0" containsString="0" containsNumber="1" containsInteger="1" minValue="30941930" maxValue="31254180"/>
    </cacheField>
    <cacheField name="Num Conse" numFmtId="0">
      <sharedItems containsSemiMixedTypes="0" containsString="0" containsNumber="1" containsInteger="1" minValue="1" maxValue="36" count="36">
        <n v="1"/>
        <n v="2"/>
        <n v="3"/>
        <n v="4"/>
        <n v="6"/>
        <n v="7"/>
        <n v="9"/>
        <n v="5"/>
        <n v="10"/>
        <n v="11"/>
        <n v="13"/>
        <n v="14"/>
        <n v="8"/>
        <n v="15"/>
        <n v="16"/>
        <n v="18"/>
        <n v="19"/>
        <n v="20"/>
        <n v="21"/>
        <n v="12"/>
        <n v="23"/>
        <n v="24"/>
        <n v="25"/>
        <n v="17"/>
        <n v="26"/>
        <n v="28"/>
        <n v="22"/>
        <n v="27"/>
        <n v="30"/>
        <n v="32"/>
        <n v="33"/>
        <n v="35"/>
        <n v="36"/>
        <n v="29"/>
        <n v="31"/>
        <n v="34"/>
      </sharedItems>
    </cacheField>
    <cacheField name="Monto" numFmtId="43">
      <sharedItems containsSemiMixedTypes="0" containsString="0" containsNumber="1" minValue="250000" maxValue="59037340"/>
    </cacheField>
    <cacheField name="Cedula" numFmtId="0">
      <sharedItems containsSemiMixedTypes="0" containsString="0" containsNumber="1" containsInteger="1" minValue="105880526" maxValue="901370688"/>
    </cacheField>
    <cacheField name="Nom Area" numFmtId="0">
      <sharedItems count="8">
        <s v="CIENCIAS DE LA SALUD"/>
        <s v="EDUCACION"/>
        <s v="INGENIERIAS"/>
        <s v="CIENCIAS BASICAS"/>
        <s v="CIENCIAS SOCIALES"/>
        <s v="ARTES LETRAS Y FILOSOFIA"/>
        <s v="RECURSOS NATURALES"/>
        <s v="FORMACION TECNICA"/>
      </sharedItems>
    </cacheField>
    <cacheField name="Cob hipotecaria" numFmtId="0">
      <sharedItems containsMixedTypes="1" containsNumber="1" minValue="0" maxValue="611.67999999999995" count="1325">
        <n v="3.14"/>
        <n v="66.52"/>
        <s v="-"/>
        <n v="20"/>
        <n v="20.58"/>
        <n v="27.22"/>
        <n v="26.15"/>
        <n v="6.92"/>
        <n v="23.21"/>
        <n v="23.64"/>
        <n v="21.82"/>
        <n v="74.13"/>
        <n v="17.829999999999998"/>
        <n v="20.190000000000001"/>
        <n v="22.32"/>
        <n v="5.69"/>
        <n v="74.77"/>
        <n v="21.18"/>
        <n v="39.049999999999997"/>
        <n v="29.11"/>
        <n v="41.15"/>
        <n v="41.28"/>
        <n v="24.74"/>
        <n v="31.18"/>
        <n v="31.07"/>
        <n v="20.23"/>
        <n v="29.48"/>
        <n v="14.56"/>
        <n v="21.56"/>
        <n v="15.06"/>
        <n v="27.5"/>
        <n v="13.71"/>
        <n v="57.26"/>
        <n v="22.4"/>
        <n v="38.909999999999997"/>
        <n v="31.61"/>
        <n v="41.1"/>
        <n v="40.909999999999997"/>
        <n v="24.12"/>
        <n v="18.71"/>
        <n v="24.88"/>
        <n v="30.16"/>
        <n v="49.72"/>
        <n v="23.79"/>
        <n v="34.340000000000003"/>
        <n v="24.69"/>
        <n v="20.51"/>
        <n v="16.98"/>
        <n v="26.66"/>
        <n v="20.04"/>
        <n v="25.96"/>
        <n v="28.86"/>
        <n v="20.3"/>
        <n v="27.43"/>
        <n v="33.39"/>
        <n v="24.86"/>
        <n v="26.73"/>
        <n v="23.97"/>
        <n v="30.96"/>
        <n v="33.19"/>
        <n v="22.45"/>
        <n v="20.21"/>
        <n v="26.11"/>
        <n v="42.14"/>
        <n v="22.15"/>
        <n v="36.49"/>
        <n v="68.180000000000007"/>
        <n v="32.75"/>
        <n v="14.98"/>
        <n v="21.77"/>
        <n v="24.42"/>
        <n v="21.68"/>
        <n v="28.14"/>
        <n v="19.239999999999998"/>
        <n v="21.07"/>
        <n v="51.32"/>
        <n v="25.68"/>
        <n v="20.85"/>
        <n v="21.74"/>
        <n v="20.079999999999998"/>
        <n v="47.24"/>
        <n v="17.170000000000002"/>
        <n v="59.88"/>
        <n v="35.11"/>
        <n v="35.32"/>
        <n v="39.25"/>
        <n v="20.64"/>
        <n v="27.84"/>
        <n v="38.67"/>
        <n v="29.23"/>
        <n v="20.14"/>
        <n v="26.04"/>
        <n v="21.54"/>
        <n v="26.07"/>
        <n v="36.299999999999997"/>
        <n v="42.37"/>
        <n v="44.22"/>
        <n v="20.47"/>
        <n v="20.09"/>
        <n v="37.54"/>
        <n v="42.36"/>
        <n v="141.47999999999999"/>
        <n v="22.44"/>
        <n v="20.100000000000001"/>
        <n v="19.27"/>
        <n v="20.73"/>
        <n v="149.12"/>
        <n v="30.2"/>
        <n v="13.24"/>
        <n v="25.17"/>
        <n v="24.8"/>
        <n v="28.71"/>
        <n v="16.02"/>
        <n v="34.369999999999997"/>
        <n v="28.22"/>
        <n v="49.49"/>
        <n v="25.45"/>
        <n v="23.1"/>
        <n v="26.83"/>
        <n v="78.92"/>
        <n v="49.65"/>
        <n v="45.18"/>
        <n v="32.31"/>
        <n v="24.09"/>
        <n v="13.67"/>
        <n v="41.85"/>
        <n v="20.41"/>
        <n v="144.41999999999999"/>
        <n v="24.44"/>
        <n v="30.71"/>
        <n v="27.78"/>
        <n v="23.41"/>
        <n v="26.22"/>
        <n v="62.61"/>
        <n v="44.56"/>
        <n v="26.61"/>
        <n v="26.84"/>
        <n v="23.66"/>
        <n v="74.45"/>
        <n v="29.33"/>
        <n v="27.4"/>
        <n v="29.03"/>
        <n v="28.72"/>
        <n v="37.729999999999997"/>
        <n v="25.37"/>
        <n v="22.18"/>
        <n v="25.38"/>
        <n v="29"/>
        <n v="104.29"/>
        <n v="20.81"/>
        <n v="24.47"/>
        <n v="11.16"/>
        <n v="22.53"/>
        <n v="21.28"/>
        <n v="26.6"/>
        <n v="27.42"/>
        <n v="20.53"/>
        <n v="26.67"/>
        <n v="22.39"/>
        <n v="28.03"/>
        <n v="30.42"/>
        <n v="20.67"/>
        <n v="0"/>
        <n v="51.26"/>
        <n v="81.290000000000006"/>
        <n v="22.38"/>
        <n v="39.630000000000003"/>
        <n v="45.24"/>
        <n v="24.68"/>
        <n v="21.17"/>
        <n v="26.77"/>
        <n v="21.52"/>
        <n v="56.98"/>
        <n v="20.13"/>
        <n v="34.74"/>
        <n v="38.770000000000003"/>
        <n v="29.76"/>
        <n v="20.16"/>
        <n v="27.46"/>
        <n v="33.450000000000003"/>
        <n v="12.68"/>
        <n v="25.91"/>
        <n v="20.96"/>
        <n v="22.56"/>
        <n v="20.56"/>
        <n v="52.73"/>
        <n v="39.4"/>
        <n v="25.05"/>
        <n v="31.46"/>
        <n v="34.08"/>
        <n v="39.979999999999997"/>
        <n v="53.47"/>
        <n v="34.549999999999997"/>
        <n v="20.97"/>
        <n v="34.72"/>
        <n v="17.16"/>
        <n v="20.010000000000002"/>
        <n v="20.399999999999999"/>
        <n v="21.21"/>
        <n v="46.59"/>
        <n v="20.18"/>
        <n v="66"/>
        <n v="16.75"/>
        <n v="59.59"/>
        <n v="17.96"/>
        <n v="32.92"/>
        <n v="85.65"/>
        <n v="21.88"/>
        <n v="33.15"/>
        <n v="21.91"/>
        <n v="25.11"/>
        <n v="24.21"/>
        <n v="8.3699999999999992"/>
        <n v="28.79"/>
        <n v="50.63"/>
        <n v="59.24"/>
        <n v="23.14"/>
        <n v="20.79"/>
        <n v="25.47"/>
        <n v="55.44"/>
        <n v="20.8"/>
        <n v="92.51"/>
        <n v="56.03"/>
        <n v="32.950000000000003"/>
        <n v="29.15"/>
        <n v="11.33"/>
        <n v="94.95"/>
        <n v="20.98"/>
        <n v="29.67"/>
        <n v="55.73"/>
        <n v="20.46"/>
        <n v="35.24"/>
        <n v="56.28"/>
        <n v="20.260000000000002"/>
        <n v="173.59"/>
        <n v="20.61"/>
        <n v="29.3"/>
        <n v="23.29"/>
        <n v="15.07"/>
        <n v="50.42"/>
        <n v="30.75"/>
        <n v="21.71"/>
        <n v="29.4"/>
        <n v="41.8"/>
        <n v="33.18"/>
        <n v="25.09"/>
        <n v="28.35"/>
        <n v="21.94"/>
        <n v="35.21"/>
        <n v="26.94"/>
        <n v="20.350000000000001"/>
        <n v="20.88"/>
        <n v="26.69"/>
        <n v="14.42"/>
        <n v="20.329999999999998"/>
        <n v="23.12"/>
        <n v="84.84"/>
        <n v="25.15"/>
        <n v="12.52"/>
        <n v="4.24"/>
        <n v="40.22"/>
        <n v="9.33"/>
        <n v="22.62"/>
        <n v="3.23"/>
        <n v="22.89"/>
        <n v="33.94"/>
        <n v="31.64"/>
        <n v="20.07"/>
        <n v="33.340000000000003"/>
        <n v="38.840000000000003"/>
        <n v="30.36"/>
        <n v="31.22"/>
        <n v="20.059999999999999"/>
        <n v="34.619999999999997"/>
        <n v="18.739999999999998"/>
        <n v="34.61"/>
        <n v="21.69"/>
        <n v="10.59"/>
        <n v="21.33"/>
        <n v="22.23"/>
        <n v="54.05"/>
        <n v="29.24"/>
        <n v="12.58"/>
        <n v="23.67"/>
        <n v="74.19"/>
        <n v="6.68"/>
        <n v="25.44"/>
        <n v="29.56"/>
        <n v="38.869999999999997"/>
        <n v="27.63"/>
        <n v="35.76"/>
        <n v="20.65"/>
        <n v="22.47"/>
        <n v="30.4"/>
        <n v="30.15"/>
        <n v="61.15"/>
        <n v="18.52"/>
        <n v="16.670000000000002"/>
        <n v="23.53"/>
        <n v="22.05"/>
        <n v="22.09"/>
        <n v="59.91"/>
        <n v="24.98"/>
        <n v="30.35"/>
        <n v="32.69"/>
        <n v="28.32"/>
        <n v="20.59"/>
        <n v="35"/>
        <n v="3.97"/>
        <n v="22.96"/>
        <n v="41.82"/>
        <n v="40.229999999999997"/>
        <n v="22.3"/>
        <n v="53.32"/>
        <n v="83.83"/>
        <n v="25"/>
        <n v="22.65"/>
        <n v="11.95"/>
        <n v="23.26"/>
        <n v="22.55"/>
        <n v="51.19"/>
        <n v="23.54"/>
        <n v="24.96"/>
        <n v="37.92"/>
        <n v="20.74"/>
        <n v="20.77"/>
        <n v="76.36"/>
        <n v="25.33"/>
        <n v="60.47"/>
        <n v="24.95"/>
        <n v="33.46"/>
        <n v="24.57"/>
        <n v="41.02"/>
        <n v="26.2"/>
        <n v="3.21"/>
        <n v="15.6"/>
        <n v="37.79"/>
        <n v="33.47"/>
        <n v="42.69"/>
        <n v="20.34"/>
        <n v="36.61"/>
        <n v="24.49"/>
        <n v="27.35"/>
        <n v="20.149999999999999"/>
        <n v="26.42"/>
        <n v="45.08"/>
        <n v="32"/>
        <n v="60.24"/>
        <n v="23.93"/>
        <n v="65.22"/>
        <n v="17.91"/>
        <n v="19.059999999999999"/>
        <n v="54.77"/>
        <n v="20.12"/>
        <n v="20.99"/>
        <n v="28.23"/>
        <n v="29.27"/>
        <n v="21.49"/>
        <n v="16.760000000000002"/>
        <n v="30.95"/>
        <n v="65.16"/>
        <n v="20.170000000000002"/>
        <n v="42.12"/>
        <n v="35.869999999999997"/>
        <n v="21.2"/>
        <n v="20.94"/>
        <n v="23.91"/>
        <n v="5.98"/>
        <n v="170.62"/>
        <n v="35.549999999999997"/>
        <n v="23.56"/>
        <n v="43.48"/>
        <n v="34.15"/>
        <n v="23.94"/>
        <n v="17.14"/>
        <n v="27.57"/>
        <n v="83.52"/>
        <n v="30.1"/>
        <n v="23.24"/>
        <n v="25.28"/>
        <n v="68"/>
        <n v="24.15"/>
        <n v="22.25"/>
        <n v="20.05"/>
        <n v="24.02"/>
        <n v="33.56"/>
        <n v="21.96"/>
        <n v="36.46"/>
        <n v="22.34"/>
        <n v="25.67"/>
        <n v="32.86"/>
        <n v="59.44"/>
        <n v="21.63"/>
        <n v="21.47"/>
        <n v="26.52"/>
        <n v="5.65"/>
        <n v="11.24"/>
        <n v="38.25"/>
        <n v="20.11"/>
        <n v="58.84"/>
        <n v="26.16"/>
        <n v="25.84"/>
        <n v="29.59"/>
        <n v="31.37"/>
        <n v="12.51"/>
        <n v="24.36"/>
        <n v="20.36"/>
        <n v="22.12"/>
        <n v="24.84"/>
        <n v="29.04"/>
        <n v="37.549999999999997"/>
        <n v="20.63"/>
        <n v="21"/>
        <n v="18.329999999999998"/>
        <n v="23.02"/>
        <n v="49.98"/>
        <n v="27.15"/>
        <n v="25.23"/>
        <n v="30.91"/>
        <n v="38.15"/>
        <n v="100.64"/>
        <n v="35.61"/>
        <n v="26.43"/>
        <n v="30.67"/>
        <n v="23.35"/>
        <n v="33.25"/>
        <n v="119.52"/>
        <n v="30.6"/>
        <n v="22.86"/>
        <n v="172.87"/>
        <n v="20.02"/>
        <n v="4.13"/>
        <n v="4.68"/>
        <n v="25.65"/>
        <n v="34.44"/>
        <n v="110.07"/>
        <n v="27.69"/>
        <n v="22.54"/>
        <n v="52.61"/>
        <n v="5.08"/>
        <n v="34.049999999999997"/>
        <n v="34.14"/>
        <n v="36.93"/>
        <n v="22.88"/>
        <n v="83.51"/>
        <n v="24.41"/>
        <n v="21.89"/>
        <n v="42.35"/>
        <n v="17.09"/>
        <n v="48.35"/>
        <n v="8.4"/>
        <n v="26.82"/>
        <n v="26.55"/>
        <n v="25.1"/>
        <n v="25.55"/>
        <n v="25.2"/>
        <n v="34.119999999999997"/>
        <n v="29.94"/>
        <n v="21.36"/>
        <n v="81.459999999999994"/>
        <n v="32.9"/>
        <n v="25.07"/>
        <n v="41.55"/>
        <n v="33.380000000000003"/>
        <n v="35.07"/>
        <n v="30.03"/>
        <n v="44.13"/>
        <n v="33.5"/>
        <n v="23.32"/>
        <n v="106.35"/>
        <n v="55.41"/>
        <n v="20.2"/>
        <n v="22.75"/>
        <n v="30.86"/>
        <n v="39.01"/>
        <n v="22.84"/>
        <n v="23.05"/>
        <n v="36.880000000000003"/>
        <n v="47.41"/>
        <n v="13.82"/>
        <n v="27.03"/>
        <n v="20.03"/>
        <n v="138.53"/>
        <n v="20.49"/>
        <n v="46.14"/>
        <n v="20.54"/>
        <n v="72.83"/>
        <n v="16.14"/>
        <n v="33.71"/>
        <n v="26.02"/>
        <n v="3.48"/>
        <n v="31.62"/>
        <n v="88.25"/>
        <n v="27.01"/>
        <n v="35.22"/>
        <n v="13.83"/>
        <n v="16.899999999999999"/>
        <n v="22.11"/>
        <n v="47.84"/>
        <n v="21.3"/>
        <n v="33.479999999999997"/>
        <n v="20.93"/>
        <n v="23.34"/>
        <n v="29.91"/>
        <n v="15.7"/>
        <n v="54.73"/>
        <n v="24.25"/>
        <n v="27.97"/>
        <n v="13.21"/>
        <n v="37.130000000000003"/>
        <n v="27.61"/>
        <n v="22.91"/>
        <n v="52.14"/>
        <n v="83.87"/>
        <n v="25.42"/>
        <n v="17.32"/>
        <n v="40.15"/>
        <n v="61.52"/>
        <n v="14.17"/>
        <n v="33.93"/>
        <n v="31.65"/>
        <n v="23.78"/>
        <n v="21.86"/>
        <n v="54.36"/>
        <n v="25.88"/>
        <n v="22.04"/>
        <n v="29.07"/>
        <n v="22.7"/>
        <n v="35.58"/>
        <n v="25.19"/>
        <n v="25.82"/>
        <n v="17.7"/>
        <n v="26.56"/>
        <n v="66.12"/>
        <n v="54.29"/>
        <n v="31.8"/>
        <n v="26.34"/>
        <n v="33.659999999999997"/>
        <n v="81.02"/>
        <n v="56.43"/>
        <n v="28.5"/>
        <n v="25.97"/>
        <n v="31.75"/>
        <n v="17.760000000000002"/>
        <n v="209.6"/>
        <n v="34.93"/>
        <n v="21.79"/>
        <n v="38.57"/>
        <n v="18.87"/>
        <n v="21.53"/>
        <n v="24.13"/>
        <n v="9.15"/>
        <n v="27.05"/>
        <n v="26.36"/>
        <n v="36.78"/>
        <n v="54.88"/>
        <n v="42.08"/>
        <n v="22.35"/>
        <n v="45.41"/>
        <n v="18.670000000000002"/>
        <n v="21.43"/>
        <n v="29.79"/>
        <n v="10.84"/>
        <n v="15.13"/>
        <n v="39.54"/>
        <n v="23.92"/>
        <n v="27.8"/>
        <n v="21.51"/>
        <n v="42.88"/>
        <n v="64.540000000000006"/>
        <n v="70.739999999999995"/>
        <n v="22"/>
        <n v="31.45"/>
        <n v="28.44"/>
        <n v="12.66"/>
        <n v="17.23"/>
        <n v="21.16"/>
        <n v="15.75"/>
        <n v="21.14"/>
        <n v="26.8"/>
        <n v="17.39"/>
        <n v="36.56"/>
        <n v="35.630000000000003"/>
        <n v="44.52"/>
        <n v="30.61"/>
        <n v="41.62"/>
        <n v="39.65"/>
        <n v="29.25"/>
        <n v="28.96"/>
        <n v="52.6"/>
        <n v="27.18"/>
        <n v="16.489999999999998"/>
        <n v="56.5"/>
        <n v="27.94"/>
        <n v="63.07"/>
        <n v="47.09"/>
        <n v="39.69"/>
        <n v="45.73"/>
        <n v="20.95"/>
        <n v="53.86"/>
        <n v="21.84"/>
        <n v="11.97"/>
        <n v="33.01"/>
        <n v="28.56"/>
        <n v="26.14"/>
        <n v="40.6"/>
        <n v="36.54"/>
        <n v="34.03"/>
        <n v="48.04"/>
        <n v="62.86"/>
        <n v="17.54"/>
        <n v="40.36"/>
        <n v="21.97"/>
        <n v="71.91"/>
        <n v="28.67"/>
        <n v="35.299999999999997"/>
        <n v="89.17"/>
        <n v="37.630000000000003"/>
        <n v="21.25"/>
        <n v="21.11"/>
        <n v="26.92"/>
        <n v="14.3"/>
        <n v="29.05"/>
        <n v="31.2"/>
        <n v="18"/>
        <n v="20.66"/>
        <n v="22.49"/>
        <n v="21.12"/>
        <n v="27.21"/>
        <n v="57.91"/>
        <n v="20.6"/>
        <n v="22.76"/>
        <n v="28.82"/>
        <n v="35.880000000000003"/>
        <n v="22.63"/>
        <n v="31.72"/>
        <n v="43.62"/>
        <n v="30.79"/>
        <n v="51.67"/>
        <n v="24.61"/>
        <n v="11.08"/>
        <n v="92.82"/>
        <n v="23.43"/>
        <n v="48.13"/>
        <n v="46.31"/>
        <n v="38.79"/>
        <n v="34"/>
        <n v="67.86"/>
        <n v="38.229999999999997"/>
        <n v="20.27"/>
        <n v="43.51"/>
        <n v="22.1"/>
        <n v="18.88"/>
        <n v="24.82"/>
        <n v="16.73"/>
        <n v="20.309999999999999"/>
        <n v="21.37"/>
        <n v="37.64"/>
        <n v="16.93"/>
        <n v="5.23"/>
        <n v="21.66"/>
        <n v="30.77"/>
        <n v="20.39"/>
        <n v="28.63"/>
        <n v="26.93"/>
        <n v="31.98"/>
        <n v="22.69"/>
        <n v="48.87"/>
        <n v="82.1"/>
        <n v="26.08"/>
        <n v="22.66"/>
        <n v="22.13"/>
        <n v="23.3"/>
        <n v="35.74"/>
        <n v="20.239999999999998"/>
        <n v="25.21"/>
        <n v="22.24"/>
        <n v="34.94"/>
        <n v="57.43"/>
        <n v="34.32"/>
        <n v="27.12"/>
        <n v="22.8"/>
        <n v="29.58"/>
        <n v="44.25"/>
        <n v="16.100000000000001"/>
        <n v="20.37"/>
        <n v="35.71"/>
        <n v="27.23"/>
        <n v="24.37"/>
        <n v="216.56"/>
        <n v="68.599999999999994"/>
        <n v="33.840000000000003"/>
        <n v="21.93"/>
        <n v="42.02"/>
        <n v="20.38"/>
        <n v="20.89"/>
        <n v="38.299999999999997"/>
        <n v="27.91"/>
        <n v="6.59"/>
        <n v="25.06"/>
        <n v="18.59"/>
        <n v="42.11"/>
        <n v="23.4"/>
        <n v="49.44"/>
        <n v="33.65"/>
        <n v="43.39"/>
        <n v="111.08"/>
        <n v="42.79"/>
        <n v="36.65"/>
        <n v="29.85"/>
        <n v="30.11"/>
        <n v="33.08"/>
        <n v="27.53"/>
        <n v="21.05"/>
        <n v="39.229999999999997"/>
        <n v="31.4"/>
        <n v="32.15"/>
        <n v="13.02"/>
        <n v="25.43"/>
        <n v="40.83"/>
        <n v="23.37"/>
        <n v="60.38"/>
        <n v="88.46"/>
        <n v="38.26"/>
        <n v="21.44"/>
        <n v="15.47"/>
        <n v="75.3"/>
        <n v="50.6"/>
        <n v="19.3"/>
        <n v="23.89"/>
        <n v="22.02"/>
        <n v="28.7"/>
        <n v="20.82"/>
        <n v="62.53"/>
        <n v="27.3"/>
        <n v="21.57"/>
        <n v="24.39"/>
        <n v="31.95"/>
        <n v="28.16"/>
        <n v="56.99"/>
        <n v="34.11"/>
        <n v="30.34"/>
        <n v="36"/>
        <n v="29.02"/>
        <n v="22.77"/>
        <n v="28.51"/>
        <n v="35.53"/>
        <n v="40.450000000000003"/>
        <n v="20.71"/>
        <n v="17.329999999999998"/>
        <n v="22.48"/>
        <n v="89.74"/>
        <n v="21.55"/>
        <n v="38.07"/>
        <n v="22.94"/>
        <n v="26.9"/>
        <n v="21.13"/>
        <n v="38.94"/>
        <n v="41.5"/>
        <n v="37.770000000000003"/>
        <n v="43.33"/>
        <n v="30.78"/>
        <n v="20.55"/>
        <n v="18.32"/>
        <n v="109.3"/>
        <n v="27.87"/>
        <n v="34.46"/>
        <n v="24"/>
        <n v="15.69"/>
        <n v="17.5"/>
        <n v="44.07"/>
        <n v="24.46"/>
        <n v="26.57"/>
        <n v="52.96"/>
        <n v="4.59"/>
        <n v="16.52"/>
        <n v="16.28"/>
        <n v="30.5"/>
        <n v="22.01"/>
        <n v="30.97"/>
        <n v="21.04"/>
        <n v="38.18"/>
        <n v="22.07"/>
        <n v="20.32"/>
        <n v="140.15"/>
        <n v="57.46"/>
        <n v="15.91"/>
        <n v="29.22"/>
        <n v="31.93"/>
        <n v="114.84"/>
        <n v="15.25"/>
        <n v="28.33"/>
        <n v="39.81"/>
        <n v="28.64"/>
        <n v="29.88"/>
        <n v="39.270000000000003"/>
        <n v="22.46"/>
        <n v="23.18"/>
        <n v="69.069999999999993"/>
        <n v="27.74"/>
        <n v="24.93"/>
        <n v="22.59"/>
        <n v="21.29"/>
        <n v="48"/>
        <n v="24.33"/>
        <n v="36.090000000000003"/>
        <n v="20.52"/>
        <n v="40.159999999999997"/>
        <n v="39.79"/>
        <n v="23.61"/>
        <n v="11.32"/>
        <n v="3.02"/>
        <n v="50.62"/>
        <n v="30.9"/>
        <n v="85.34"/>
        <n v="49.23"/>
        <n v="54.06"/>
        <n v="25.71"/>
        <n v="32.28"/>
        <n v="30.09"/>
        <n v="24.08"/>
        <n v="34.07"/>
        <n v="21.65"/>
        <n v="25.35"/>
        <n v="30.99"/>
        <n v="43.25"/>
        <n v="114.96"/>
        <n v="27.1"/>
        <n v="21.8"/>
        <n v="30.84"/>
        <n v="22.19"/>
        <n v="25.31"/>
        <n v="52.01"/>
        <n v="26.25"/>
        <n v="16.97"/>
        <n v="23.77"/>
        <n v="25.59"/>
        <n v="18.850000000000001"/>
        <n v="45.61"/>
        <n v="22.51"/>
        <n v="10.77"/>
        <n v="3.59"/>
        <n v="10.09"/>
        <n v="26.45"/>
        <n v="33.9"/>
        <n v="25.12"/>
        <n v="38.46"/>
        <n v="64.7"/>
        <n v="34.28"/>
        <n v="31.15"/>
        <n v="40.840000000000003"/>
        <n v="24.35"/>
        <n v="73.19"/>
        <n v="24.54"/>
        <n v="32.17"/>
        <n v="26.05"/>
        <n v="26.58"/>
        <n v="41.14"/>
        <n v="20.84"/>
        <n v="39.74"/>
        <n v="31.25"/>
        <n v="39.9"/>
        <n v="20.420000000000002"/>
        <n v="31.23"/>
        <n v="21.81"/>
        <n v="11.17"/>
        <n v="41.38"/>
        <n v="27.08"/>
        <n v="24.3"/>
        <n v="16.510000000000002"/>
        <n v="27.67"/>
        <n v="54.3"/>
        <n v="21.83"/>
        <n v="60.7"/>
        <n v="38.75"/>
        <n v="34.06"/>
        <n v="91.62"/>
        <n v="41.77"/>
        <n v="22.08"/>
        <n v="41.19"/>
        <n v="27.62"/>
        <n v="29.87"/>
        <n v="11.75"/>
        <n v="37.51"/>
        <n v="23.84"/>
        <n v="50.19"/>
        <n v="20.78"/>
        <n v="23.08"/>
        <n v="57.73"/>
        <n v="11.19"/>
        <n v="25.18"/>
        <n v="23.88"/>
        <n v="40.01"/>
        <n v="23.38"/>
        <n v="127.25"/>
        <n v="21.1"/>
        <n v="31.04"/>
        <n v="14.84"/>
        <n v="35.44"/>
        <n v="74.05"/>
        <n v="36.729999999999997"/>
        <n v="26.81"/>
        <n v="36.520000000000003"/>
        <n v="23.62"/>
        <n v="24.2"/>
        <n v="31.74"/>
        <n v="43.63"/>
        <n v="17.64"/>
        <n v="20.45"/>
        <n v="38.31"/>
        <n v="26.38"/>
        <n v="26.17"/>
        <n v="23.57"/>
        <n v="64.87"/>
        <n v="611.67999999999995"/>
        <n v="33.869999999999997"/>
        <n v="18.149999999999999"/>
        <n v="30.49"/>
        <n v="25.34"/>
        <n v="45.86"/>
        <n v="23.74"/>
        <n v="24.71"/>
        <n v="44.83"/>
        <n v="33.1"/>
        <n v="17.399999999999999"/>
        <n v="54.9"/>
        <n v="51.63"/>
        <n v="20.92"/>
        <n v="83.75"/>
        <n v="32.520000000000003"/>
        <n v="29.37"/>
        <n v="31.34"/>
        <n v="22.03"/>
        <n v="21.61"/>
        <n v="49.57"/>
        <n v="58.99"/>
        <n v="37.229999999999997"/>
        <n v="28.98"/>
        <n v="49.29"/>
        <n v="31.67"/>
        <n v="22.98"/>
        <n v="4.54"/>
        <n v="35.35"/>
        <n v="31.82"/>
        <n v="83.62"/>
        <n v="73"/>
        <n v="80.709999999999994"/>
        <n v="38.82"/>
        <n v="21.4"/>
        <n v="29.45"/>
        <n v="39.19"/>
        <n v="46.48"/>
        <n v="32.36"/>
        <n v="21.67"/>
        <n v="28.21"/>
        <n v="34.56"/>
        <n v="46.18"/>
        <n v="87.04"/>
        <n v="33.229999999999997"/>
        <n v="32.64"/>
        <n v="57.45"/>
        <n v="47.33"/>
        <n v="26.75"/>
        <n v="32.729999999999997"/>
        <n v="20.22"/>
        <n v="100"/>
        <n v="35.33"/>
        <n v="51.34"/>
        <n v="22.6"/>
        <n v="21.99"/>
        <n v="76.12"/>
        <n v="51.52"/>
        <n v="49.42"/>
        <n v="24.53"/>
        <n v="37.32"/>
        <n v="32.1"/>
        <n v="37.090000000000003"/>
        <n v="18.21"/>
        <n v="22.74"/>
        <n v="20.75"/>
        <n v="35.619999999999997"/>
        <n v="37.19"/>
        <n v="44.73"/>
        <n v="28.87"/>
        <n v="29.54"/>
        <n v="169.29"/>
        <n v="10.11"/>
        <n v="49.09"/>
        <n v="25.6"/>
        <n v="20.25"/>
        <n v="36.17"/>
        <n v="32.479999999999997"/>
        <n v="34.35"/>
        <n v="13.18"/>
        <n v="23.85"/>
        <n v="27.41"/>
        <n v="15.37"/>
        <n v="16.77"/>
        <n v="40.29"/>
        <n v="38.76"/>
        <n v="36.67"/>
        <n v="37.86"/>
        <n v="18.100000000000001"/>
        <n v="35.68"/>
        <n v="23.9"/>
        <n v="28.59"/>
        <n v="33.79"/>
        <n v="19.13"/>
        <n v="29.96"/>
        <n v="25.52"/>
        <n v="22.31"/>
        <n v="26.48"/>
        <n v="25.14"/>
        <n v="71.06"/>
        <n v="16.68"/>
        <n v="51.96"/>
        <n v="61.21"/>
        <n v="22.29"/>
        <n v="28.97"/>
        <n v="27.09"/>
        <n v="24.01"/>
        <n v="26.4"/>
        <n v="21.85"/>
        <n v="17.45"/>
        <n v="41.37"/>
        <n v="39.92"/>
        <n v="24.22"/>
        <n v="62.49"/>
        <n v="122.74"/>
        <n v="28.3"/>
        <n v="21.58"/>
        <n v="17.57"/>
        <n v="27.9"/>
        <n v="25.9"/>
        <n v="45.27"/>
        <n v="30.43"/>
        <n v="63.25"/>
        <n v="62.54"/>
        <n v="22.41"/>
        <n v="37.76"/>
        <n v="29.8"/>
        <n v="51.86"/>
        <n v="43.75"/>
        <n v="64.8"/>
        <n v="50.16"/>
        <n v="91.89"/>
        <n v="27.07"/>
        <n v="75.150000000000006"/>
        <n v="26.31"/>
        <n v="32.24"/>
        <n v="43.98"/>
        <n v="46.72"/>
        <n v="33.03"/>
        <n v="18.09"/>
        <n v="22.22"/>
        <n v="65.39"/>
        <n v="16.649999999999999"/>
        <n v="25.73"/>
        <n v="53.66"/>
        <n v="33.97"/>
        <n v="47.17"/>
        <n v="30.44"/>
        <n v="29.28"/>
        <n v="20.76"/>
        <n v="21.7"/>
        <n v="26.7"/>
        <n v="26.41"/>
        <n v="25.66"/>
        <n v="49.62"/>
        <n v="50.86"/>
        <n v="16.04"/>
        <n v="16.57"/>
        <n v="70.64"/>
        <n v="30.83"/>
        <n v="21.78"/>
        <n v="20.29"/>
        <n v="25.98"/>
        <n v="23.75"/>
        <n v="25.22"/>
        <n v="23.15"/>
        <n v="13.13"/>
        <n v="45.97"/>
        <n v="32.76"/>
        <n v="27.04"/>
        <n v="104.4"/>
        <n v="50.55"/>
        <n v="231.23"/>
        <n v="17.079999999999998"/>
        <n v="26.1"/>
        <n v="46.81"/>
        <n v="15.04"/>
        <n v="34.840000000000003"/>
        <n v="26.27"/>
        <n v="17.739999999999998"/>
        <n v="37.03"/>
        <n v="29.81"/>
        <n v="29.7"/>
        <n v="13.94"/>
        <n v="54.18"/>
        <n v="38.340000000000003"/>
        <n v="30.7"/>
        <n v="77.97"/>
        <n v="3.5"/>
        <n v="16.46"/>
        <n v="26.23"/>
        <n v="77.099999999999994"/>
        <n v="27.89"/>
        <n v="17.77"/>
        <n v="65.2"/>
        <n v="182.65"/>
        <n v="23.68"/>
        <n v="30.32"/>
        <n v="25.03"/>
        <n v="53.68"/>
        <n v="42.6"/>
        <n v="56.27"/>
        <n v="32.22"/>
        <n v="70.540000000000006"/>
        <n v="56.12"/>
        <n v="24.9"/>
        <n v="28.95"/>
        <n v="74.47"/>
        <n v="31.49"/>
        <n v="15.31"/>
        <n v="36.700000000000003"/>
        <n v="49.13"/>
        <n v="12.84"/>
        <n v="33.4"/>
        <n v="45.98"/>
        <n v="30.05"/>
        <n v="24.91"/>
        <n v="31.6"/>
        <n v="25.26"/>
        <n v="25.27"/>
        <n v="24.04"/>
        <n v="35.450000000000003"/>
        <n v="22.73"/>
        <n v="34.979999999999997"/>
        <n v="39.82"/>
        <n v="31.99"/>
        <n v="70.459999999999994"/>
        <n v="21.76"/>
        <n v="30.8"/>
        <n v="24.59"/>
        <n v="30.22"/>
        <n v="23.33"/>
        <n v="44.93"/>
        <n v="49.89"/>
        <n v="16.059999999999999"/>
        <n v="38.97"/>
        <n v="40.89"/>
        <n v="15.09"/>
        <n v="42.87"/>
        <n v="40.14"/>
        <n v="20.86"/>
        <n v="29.57"/>
        <n v="20.91"/>
        <n v="24.29"/>
        <n v="40.950000000000003"/>
        <n v="28.06"/>
        <n v="26.18"/>
        <n v="33.119999999999997"/>
        <n v="21.73"/>
        <n v="33.369999999999997"/>
        <n v="120.58"/>
        <n v="78.59"/>
        <n v="80.55"/>
        <n v="46.26"/>
        <n v="31.21"/>
        <n v="32.78"/>
        <n v="42.84"/>
        <n v="52.43"/>
        <n v="47.67"/>
        <n v="41.23"/>
        <n v="37.57"/>
        <n v="18.53"/>
        <n v="3.86"/>
        <n v="24.62"/>
        <n v="27.16"/>
        <n v="24.73"/>
        <n v="26.91"/>
        <n v="21.27"/>
        <n v="47.64"/>
        <n v="30.46"/>
        <n v="38.08"/>
        <n v="9.57"/>
        <n v="83.28"/>
        <n v="47.39"/>
        <n v="10.24"/>
        <n v="115.69"/>
        <n v="23.47"/>
        <n v="25.04"/>
        <n v="86.25"/>
        <n v="38.54"/>
        <n v="23.58"/>
        <n v="14.72"/>
        <n v="52.36"/>
        <n v="53.11"/>
        <n v="39.61"/>
        <n v="71.7"/>
        <n v="73.06"/>
        <n v="35.99"/>
        <n v="25.64"/>
        <n v="29.52"/>
        <n v="51.94"/>
        <n v="20.7"/>
        <n v="57.29"/>
        <n v="23.48"/>
        <n v="42.64"/>
        <n v="32.04"/>
        <n v="15.99"/>
        <n v="39.22"/>
        <n v="23.99"/>
        <n v="155.65"/>
        <n v="37.28"/>
        <n v="36.26"/>
        <n v="46.29"/>
        <n v="65.75"/>
        <n v="15.02"/>
        <n v="77.88"/>
        <n v="21.75"/>
        <n v="30.55"/>
        <n v="20.28"/>
        <n v="13.69"/>
        <n v="25.7"/>
        <n v="22.67"/>
        <n v="41.21"/>
        <n v="58.93"/>
        <n v="28.08"/>
        <n v="57.98"/>
        <n v="113.62"/>
        <n v="29.68"/>
        <n v="23.76"/>
        <n v="23.59"/>
        <n v="115.15"/>
        <n v="34.19"/>
        <n v="23.09"/>
        <n v="22.71"/>
        <n v="20.9"/>
        <n v="21.6"/>
        <n v="16.170000000000002"/>
        <n v="59.41"/>
        <n v="33.67"/>
        <n v="289.08999999999997"/>
        <n v="33.909999999999997"/>
        <n v="61.9"/>
        <n v="50.9"/>
        <n v="31.12"/>
        <n v="34.409999999999997"/>
        <n v="45.81"/>
        <n v="32.07"/>
        <n v="171.43"/>
        <n v="52.84"/>
        <n v="15.19"/>
        <n v="59.78"/>
        <n v="39.04"/>
        <n v="98.26"/>
        <n v="45.51"/>
        <n v="22.2"/>
        <n v="39.799999999999997"/>
        <n v="90.26"/>
        <n v="55.82"/>
        <n v="45.59"/>
        <n v="30.63"/>
        <n v="29.26"/>
        <n v="29.9"/>
        <n v="35.36"/>
        <n v="58.59"/>
        <n v="37.340000000000003"/>
        <n v="5.24"/>
        <n v="17.010000000000002"/>
        <n v="67.790000000000006"/>
        <n v="37.11"/>
        <n v="27.55"/>
        <n v="40.71"/>
        <n v="25.79"/>
        <n v="9.74"/>
        <n v="109.28"/>
        <n v="50.06"/>
        <n v="26.95"/>
        <n v="44.49"/>
        <n v="24.48"/>
        <n v="32.270000000000003"/>
        <n v="22.64"/>
        <n v="26.33"/>
        <n v="45.54"/>
        <n v="76.290000000000006"/>
        <n v="29.93"/>
        <n v="83.21"/>
        <n v="25.49"/>
        <n v="20.83"/>
        <n v="48.82"/>
        <n v="31.81"/>
        <n v="158.68"/>
        <n v="67.62"/>
        <n v="57.58"/>
        <n v="80.11"/>
        <n v="36.18"/>
        <n v="18.66"/>
        <n v="24.45"/>
        <n v="36.43"/>
        <n v="70.81"/>
        <n v="11.63"/>
        <n v="24.1"/>
        <n v="25.4"/>
        <n v="27.31"/>
        <n v="17.46"/>
        <n v="21.23"/>
        <n v="21.38"/>
        <n v="82.11"/>
        <n v="25.58"/>
        <n v="37.659999999999997"/>
        <n v="57.86"/>
        <n v="28.73"/>
        <n v="21.15"/>
        <n v="16.16"/>
        <n v="16.55"/>
        <n v="42.78"/>
        <n v="6.85"/>
        <n v="18.47"/>
        <n v="19.97"/>
        <n v="26.85"/>
        <n v="50.96"/>
        <n v="42.97"/>
        <n v="60.88"/>
      </sharedItems>
    </cacheField>
    <cacheField name="Descripcion" numFmtId="0">
      <sharedItems count="4">
        <s v="NINGUNO"/>
        <s v="UNIVERSIDAD AMERICANA"/>
        <s v="UNIVERSIDAD LATINA"/>
        <s v="FAESUTP"/>
      </sharedItems>
    </cacheField>
    <cacheField name="Mepro Area" numFmtId="0">
      <sharedItems count="3">
        <s v="CIENCIA Y TECNOLOGIA"/>
        <s v="CS.SOCIALES, EDUCACION Y OTRAS"/>
        <s v="AMPLIACION - CIENCIA Y TECNOLOGIA" u="1"/>
      </sharedItems>
    </cacheField>
    <cacheField name="Subregion" numFmtId="0">
      <sharedItems count="5">
        <s v="Z MAYOR DES REL"/>
        <s v="Z MEDIO DES REL"/>
        <s v="Z BAJO DES REL"/>
        <s v="MUY BAJO DES RE"/>
        <s v="-" u="1"/>
      </sharedItems>
    </cacheField>
    <cacheField name="Descolocada" numFmtId="0">
      <sharedItems/>
    </cacheField>
    <cacheField name="Nom Provincia" numFmtId="0">
      <sharedItems count="7">
        <s v="SAN JOSE"/>
        <s v="HEREDIA"/>
        <s v="CARTAGO"/>
        <s v="ALAJUELA"/>
        <s v="GUANACASTE"/>
        <s v="LIMON"/>
        <s v="PUNTARENAS"/>
      </sharedItems>
    </cacheField>
    <cacheField name="Solicitud" numFmtId="0">
      <sharedItems containsSemiMixedTypes="0" containsString="0" containsNumber="1" containsInteger="1" minValue="0" maxValue="130812"/>
    </cacheField>
    <cacheField name="Tipo proyecto" numFmtId="0">
      <sharedItems/>
    </cacheField>
    <cacheField name="Fecha Resoli" numFmtId="0">
      <sharedItems containsDate="1" containsMixedTypes="1" minDate="2020-03-10T00:00:00" maxDate="2022-05-31T00:00:00"/>
    </cacheField>
    <cacheField name="Fecha Gestion" numFmtId="0">
      <sharedItems containsDate="1" containsMixedTypes="1" minDate="2021-05-05T00:00:00" maxDate="2022-06-23T00:00:00"/>
    </cacheField>
    <cacheField name="Fecha Consejo" numFmtId="14">
      <sharedItems containsSemiMixedTypes="0" containsNonDate="0" containsDate="1" containsString="0" minDate="2022-01-14T00:00:00" maxDate="2022-07-01T00:00:00" count="36">
        <d v="2022-01-14T00:00:00"/>
        <d v="2022-01-17T00:00:00"/>
        <d v="2022-01-24T00:00:00"/>
        <d v="2022-01-31T00:00:00"/>
        <d v="2022-02-07T00:00:00"/>
        <d v="2022-02-14T00:00:00"/>
        <d v="2022-02-21T00:00:00"/>
        <d v="2022-02-04T00:00:00"/>
        <d v="2022-02-28T00:00:00"/>
        <d v="2022-03-08T00:00:00"/>
        <d v="2022-03-14T00:00:00"/>
        <d v="2022-03-18T00:00:00"/>
        <d v="2022-02-17T00:00:00"/>
        <d v="2022-03-21T00:00:00"/>
        <d v="2022-03-28T00:00:00"/>
        <d v="2022-04-04T00:00:00"/>
        <d v="2022-04-08T00:00:00"/>
        <d v="2022-04-09T00:00:00"/>
        <d v="2022-04-25T00:00:00"/>
        <d v="2022-03-11T00:00:00"/>
        <d v="2022-05-02T00:00:00"/>
        <d v="2022-05-06T00:00:00"/>
        <d v="2022-05-13T00:00:00"/>
        <d v="2022-04-01T00:00:00"/>
        <d v="2022-05-20T00:00:00"/>
        <d v="2022-05-31T00:00:00"/>
        <d v="2022-04-29T00:00:00"/>
        <d v="2022-05-24T00:00:00"/>
        <d v="2022-06-06T00:00:00"/>
        <d v="2022-06-15T00:00:00"/>
        <d v="2022-06-22T00:00:00"/>
        <d v="2022-06-27T00:00:00"/>
        <d v="2022-06-30T00:00:00"/>
        <d v="2022-06-01T00:00:00"/>
        <d v="2022-06-10T00:00:00"/>
        <d v="2022-06-24T00:00:00"/>
      </sharedItems>
      <fieldGroup par="72" base="19">
        <rangePr groupBy="days" startDate="2022-01-14T00:00:00" endDate="2022-07-01T00:00:00"/>
        <groupItems count="368">
          <s v="&lt;14/1/2022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1/7/2022"/>
        </groupItems>
      </fieldGroup>
    </cacheField>
    <cacheField name="Fecha Ejecución" numFmtId="0">
      <sharedItems containsDate="1" containsMixedTypes="1" minDate="2022-01-14T00:00:00" maxDate="2022-07-02T00:00:00"/>
    </cacheField>
    <cacheField name="Sol Id" numFmtId="0">
      <sharedItems containsMixedTypes="1" containsNumber="1" containsInteger="1" minValue="248877" maxValue="314857"/>
    </cacheField>
    <cacheField name="Origen" numFmtId="0">
      <sharedItems/>
    </cacheField>
    <cacheField name="Fecha Desco" numFmtId="0">
      <sharedItems containsDate="1" containsBlank="1" containsMixedTypes="1" minDate="2022-02-11T00:00:00" maxDate="2022-06-11T00:00:00"/>
    </cacheField>
    <cacheField name="Masculino" numFmtId="0">
      <sharedItems/>
    </cacheField>
    <cacheField name="Femenino" numFmtId="0">
      <sharedItems/>
    </cacheField>
    <cacheField name="Sexo" numFmtId="0">
      <sharedItems count="2">
        <s v="Femenino"/>
        <s v="Masculino"/>
      </sharedItems>
    </cacheField>
    <cacheField name="Tipo gtia" numFmtId="0">
      <sharedItems containsSemiMixedTypes="0" containsString="0" containsNumber="1" containsInteger="1" minValue="1" maxValue="9"/>
    </cacheField>
    <cacheField name="Desc caso especial" numFmtId="0">
      <sharedItems/>
    </cacheField>
    <cacheField name="Ano graduacion colegio" numFmtId="0">
      <sharedItems containsMixedTypes="1" containsNumber="1" containsInteger="1" minValue="0" maxValue="2022"/>
    </cacheField>
    <cacheField name="Anos desde graduacion colegio" numFmtId="0">
      <sharedItems containsMixedTypes="1" containsNumber="1" containsInteger="1" minValue="0" maxValue="2018"/>
    </cacheField>
    <cacheField name="Caso especial gar" numFmtId="0">
      <sharedItems/>
    </cacheField>
    <cacheField name="Clasificacion" numFmtId="0">
      <sharedItems/>
    </cacheField>
    <cacheField name="Clasificacion Ingreso" numFmtId="0">
      <sharedItems count="7">
        <s v="-"/>
        <s v="F (2,602,095 a 9,999,999,999)"/>
        <s v="C (461,721 a 731,857)"/>
        <s v="E (1,139,381 a 2,602,095)"/>
        <s v="D (731,858 a 1,139,380)"/>
        <s v="A (0 a 201,563)"/>
        <s v="B (201,564 a 461,720)"/>
      </sharedItems>
    </cacheField>
    <cacheField name="Cob fiduciaria" numFmtId="0">
      <sharedItems containsBlank="1" containsMixedTypes="1" containsNumber="1" minValue="0" maxValue="1011.71"/>
    </cacheField>
    <cacheField name="Cobertura gar" numFmtId="0">
      <sharedItems containsMixedTypes="1" containsNumber="1" minValue="4.68" maxValue="9.74"/>
    </cacheField>
    <cacheField name="Cod analista" numFmtId="0">
      <sharedItems containsBlank="1" containsMixedTypes="1" containsNumber="1" containsInteger="1" minValue="0" maxValue="11"/>
    </cacheField>
    <cacheField name="Cod Canton" numFmtId="0">
      <sharedItems containsSemiMixedTypes="0" containsString="0" containsNumber="1" containsInteger="1" minValue="1" maxValue="20"/>
    </cacheField>
    <cacheField name="Cod Distrito" numFmtId="0">
      <sharedItems containsSemiMixedTypes="0" containsString="0" containsNumber="1" containsInteger="1" minValue="1" maxValue="99"/>
    </cacheField>
    <cacheField name="Cod pais" numFmtId="0">
      <sharedItems containsSemiMixedTypes="0" containsString="0" containsNumber="1" containsInteger="1" minValue="100" maxValue="490"/>
    </cacheField>
    <cacheField name="Cod Provincia" numFmtId="0">
      <sharedItems containsSemiMixedTypes="0" containsString="0" containsNumber="1" containsInteger="1" minValue="1" maxValue="7"/>
    </cacheField>
    <cacheField name="Convenio" numFmtId="0">
      <sharedItems containsSemiMixedTypes="0" containsString="0" containsNumber="1" containsInteger="1" minValue="0" maxValue="7"/>
    </cacheField>
    <cacheField name="Correo" numFmtId="0">
      <sharedItems/>
    </cacheField>
    <cacheField name="Des tipo centro" numFmtId="0">
      <sharedItems/>
    </cacheField>
    <cacheField name="Edad" numFmtId="0">
      <sharedItems containsSemiMixedTypes="0" containsString="0" containsNumber="1" containsInteger="1" minValue="0" maxValue="59"/>
    </cacheField>
    <cacheField name="Estado civil" numFmtId="0">
      <sharedItems/>
    </cacheField>
    <cacheField name="Fecha primer sobre" numFmtId="0">
      <sharedItems containsDate="1" containsMixedTypes="1" minDate="2021-05-04T00:00:00" maxDate="2022-06-10T00:00:00"/>
    </cacheField>
    <cacheField name="Financiable" numFmtId="0">
      <sharedItems containsMixedTypes="1" containsNumber="1" containsInteger="1" minValue="1" maxValue="1"/>
    </cacheField>
    <cacheField name="Grado1" numFmtId="0">
      <sharedItems/>
    </cacheField>
    <cacheField name="Grado2" numFmtId="0">
      <sharedItems/>
    </cacheField>
    <cacheField name="Grado3" numFmtId="0">
      <sharedItems/>
    </cacheField>
    <cacheField name="Grado4" numFmtId="0">
      <sharedItems/>
    </cacheField>
    <cacheField name="Grado5" numFmtId="0">
      <sharedItems/>
    </cacheField>
    <cacheField name="Ing Bruto" numFmtId="0">
      <sharedItems containsMixedTypes="1" containsNumber="1" minValue="0" maxValue="9043330"/>
    </cacheField>
    <cacheField name="Miembros civl" numFmtId="0">
      <sharedItems containsMixedTypes="1" containsNumber="1" containsInteger="1" minValue="0" maxValue="10"/>
    </cacheField>
    <cacheField name="Nom analista" numFmtId="0">
      <sharedItems/>
    </cacheField>
    <cacheField name="Nom Canton" numFmtId="0">
      <sharedItems/>
    </cacheField>
    <cacheField name="Nom Carrera" numFmtId="0">
      <sharedItems/>
    </cacheField>
    <cacheField name="Nom Centro" numFmtId="0">
      <sharedItems count="189">
        <s v="UNIV.INTERNAC.DE LAS AMERICAS"/>
        <s v="UNIV.HISPANOAMERICANA RECINTO HEREDIA"/>
        <s v="UNIV.SANTA LUCIA SEDE CARTAGO"/>
        <s v="UNIV.LATINOAMERICANA DE CS.TECNOL."/>
        <s v="UNIVERSIDAD AMERICANA SEDE HEREDIA"/>
        <s v="UNIV.LATINA DE C.R."/>
        <s v="UNIVERSIDAD FIDELITAS SEDE SAN PEDRO"/>
        <s v="UNIVERSIDAD SANTA PAULA"/>
        <s v="UNIVERSIDAD FIDELITAS SEDE HEREDIA"/>
        <s v="UNIV.DE LAS CS.Y ARTE DE C.R."/>
        <s v="UNIVERSIDAD INVENIO"/>
        <s v="UNIV.SANTA LUCIA"/>
        <s v="UNIV. DE CIENCIAS MEDICAS"/>
        <s v="UNIV.IBEROAMERICA"/>
        <s v="UNIV.FEDERADA SAN JUDAS TADEO"/>
        <s v="UNIV.AUTONOMA DE C.A SEDE CARIBE"/>
        <s v="USJ SEDE NICOYA UNIV DE SAN JOSE"/>
        <s v="UNIVERSIDAD SANTA LUCIA SEDE ALAJUELA"/>
        <s v="UNIV.LATINA DE COSTA RICA SEDE GUAPILES"/>
        <s v="VERITAS-SAN FRANCISCO DE ASIS"/>
        <s v="UNIVERSIDAD CATOLICA DE COSTA RICA"/>
        <s v="UNIV.AMERICANA  SEDE CARTAGO"/>
        <s v="UNIV.DE COSTA RICA SEDE REG. OCCIDENTE"/>
        <s v="UNIV. TECNOLOGICA COSTARRICENSE"/>
        <s v="U CASTRO CARAZO SEDE PEREZ ZELEDON"/>
        <s v="UNIV ESTATAL A DISTANCIA PUNTARENAS"/>
        <s v="UNIV.AUTONOMA DE C.A SEDE CENTRAL"/>
        <s v="UNIVERSIDAD LEAD"/>
        <s v="UNIVERSIDAD ESCUELA LIBRE DE DERECHO"/>
        <s v="UNIV.INT.SAN ISIDRO LABRADOR"/>
        <s v="UNIV.LATINA SEDE HEREDIA"/>
        <s v="UNIV.AMERICANA"/>
        <s v="USJ SEDE SAN JOSE UNIV.DE SAN JOSE"/>
        <s v="UNIV.VERITAS"/>
        <s v="UNIV.INT.S.I.LABRADOR SEDE PEREZ ZELEDON"/>
        <s v="UNIV CIENCIAS Y ARTE SEDE PEREZ ZELEDON"/>
        <s v="UNIVERSIDAD DE GUELPH ONTARIO CANADA"/>
        <s v="U CASTRO CARAZO"/>
        <s v="UNIVERSIDAD DE BRITISH COLUMBIA CANADA"/>
        <s v="UNIV.LATINA DE C.R. PEREZ ZELEDON"/>
        <s v="U CASTRO CARAZO SEDE PASO CANOAS"/>
        <s v="INST.PARAUNIV. PLERUS"/>
        <s v="UNIV.SAN MARCOS"/>
        <s v="U.FLORENCIO DEL CASTILLO SEDE SIQUIRRES"/>
        <s v="USJ SEDE GUAPILES UNIV DE SAN JOSE"/>
        <s v="VERITAS-FACULTAD AUT CIEN ODONTOLOGICAS"/>
        <s v="UNIV.AUTONOMA C.A.COL.CS.CLORITO PICADO"/>
        <s v="INST.CENTROAMERICANO ADMON.EMP."/>
        <s v="UNIV.AUTONOMA DE MONTERREY"/>
        <s v="UNIV.SANTA LUCIA SEDE PUNTARENAS"/>
        <s v="UNIV.LATINA DE C.R. SANTA CRUZ"/>
        <s v="UNIV.LIBRE COSTA RICA"/>
        <s v="UNIV.DE COSTA RICA"/>
        <s v="UNIV.HISPANOAMERICANA SEDE ARANJUEZ"/>
        <s v="UNIV. METROP. C. C. SEDE PURISCAL"/>
        <s v="UNIVERSIDAD CENTRAL SEDE LOS SANTOS"/>
        <s v="UNIV TEC NAC UTN SEDE PACIFICO CUP"/>
        <s v="UNIV.LIBRE DE COSTA RICA SEDE LIMON"/>
        <s v="UNIV.ESTATAL A DISTANCIA"/>
        <s v="ADEN INTERNATIONAL BUSINESS SCHOOL PANA"/>
        <s v="UNIV.CENTRAL COSTARRICENSE"/>
        <s v="INSTITUTO TECNOLOGICO DE COSTA RICA"/>
        <s v="UNIVERSIDAD CATOLICA SEDE SAN CARLOS"/>
        <s v="UNIV.NACIONAL"/>
        <s v="UNIVERSIDAD FUNDEPOS ALMA MATER"/>
        <s v="COLEGIO UNIVERSITARIO CREATIVO"/>
        <s v="ASOCIACION SERV MEDICOS COSTARRICENSES"/>
        <s v="UNIVERSIDAD CENFOTEC"/>
        <s v="UNIV.FEDERADA DE COSTA RICA"/>
        <s v="USJ SEDE CENTRAL SAN CARLOS UNI SAN JOSE"/>
        <s v="UNIV.HISPANOAMERICANA SEDE PUNTARENAS"/>
        <s v="UNIV.LATINA DE C.R SEDE CIUDAD NEILY"/>
        <s v="UNIVERSIDAD SANTA LUCIA SEDE CARTAGO"/>
        <s v="UNIV. INT.SAN ISIDRO LABRADOR  B.AIRES "/>
        <s v="UNIVERSIDAD CREATIVA"/>
        <s v="U.FLORENCIO DEL CASTILLO S.DESAMPARADOS"/>
        <s v="UNIV.I.SAN ISIDRO LABRADOR SEDE SAN VITO"/>
        <s v="INSTITUTO DE CIENCIAS DE LA SALUD"/>
        <s v="UNIV. AUTONOMA DE C.A. SEDE SAN RAMON"/>
        <s v="UNIVERSIDAD SANTA LUCIA SEDE SAN CARLOS"/>
        <s v="UNIV INTERNACIONAL DE LA RIOJA ESPAÑA"/>
        <s v="UNIVERSIDAD ISAAC NEWTON"/>
        <s v="FLORIDA INTERNATIONAL UNIVERSITY"/>
        <s v="DELFT UNIVERSITY OF TECHNOLOGY PAISES BA"/>
        <s v="INSTITUTE INTERACTION DESIN DINAMARCA"/>
        <s v="UNIVERSIDAD CATOLICA SEDE CIUDAD NEILY"/>
        <s v="UNIV,LIBRE DE C. RICA SEDE PEREZ ZELEDON"/>
        <s v="UNIV LATINOAMERICANA SEDE CUARNAVACA MEX"/>
        <s v="UNIV.HISPANOAMERICANA RECINTO LLORENTE"/>
        <s v="UNIV.FLORENCIO DEL CASTILLO"/>
        <s v="UNIV.INT.SAN IS.LABRADOR SEDE RIO CLARO"/>
        <s v="UNIV TEC NAC UTN SEDE CENTRAL, CUNA"/>
        <s v="COLEGIO UNIVERSITARIO TECNOSALUD"/>
        <s v="UNIV.POLITECNICA DE CATALUÑA  ESPAÑA"/>
        <s v="UNI NUOVA ACCADEMIA DI BELLE ARTI ITALIA"/>
        <s v="COLEGIO UNIVERSITARIO DE CARTAGO"/>
        <s v="UNIV.AUTONOMA DE C.A SEDE PACIFICO SUR"/>
        <s v="UNIVERSIDAD SANTA LUCIA PURISCAL"/>
        <s v="UNIV. SANTA LUCIA GUAPILES"/>
        <s v="UNIV INT SAN ISIDRO LABRADOR GUAPILES"/>
        <s v="UNIV.DE COSTA RICA  PUNTARENAS"/>
        <s v="UNIVERSIDAD DE BARCELONA"/>
        <s v="UNIV.SEVILLA"/>
        <s v="UNIV.AUTONOMA C.A CS. MEDICAS"/>
        <s v="U CASTRO CARAZO SEDE PALMARES"/>
        <s v="UNIVERSIDAD CATOLICA  SEDE NICOYA"/>
        <s v="ACADEMIA DE ENSEÑANZA AERONAUTICA"/>
        <s v="ESC. EUROPEA DE DIRECCION Y EMPRESA ESPA"/>
        <s v="UNIV.LIBRE DE C.R.SEDE SANTA CRUZ"/>
        <s v="PONTIFICIA UNIV.JAVERIANA COLOMBIA"/>
        <s v="BOSTON UNIVERSITY"/>
        <s v="UNIV.CIE.Y EL ARTE SEDE NARANJO"/>
        <s v="UNIV TEC NAC UTN SEDE ATENAS, ECAG"/>
        <s v="UNIV NACIONAL AUTONOMA DE MEXICO"/>
        <s v="UNIV ESTATAL A DISTANCIA PEREZ ZELEDON"/>
        <s v="ENAE ESC DIREC Y ADM EMPRESAS ESPAÑA"/>
        <s v="UNIV AUTONOMA DE GUADALAJARA MEXICO"/>
        <s v="INST.CENTROAMERICANO ADMON. PUB."/>
        <s v="UNIV.AUTONOMA C.A.LEONARDO D'VINCI"/>
        <s v="UNIVERSIDAD INDEPENDIENTE DE COSTA RICA"/>
        <s v="UNIV.LATINA C.R.SEDE GRECIA"/>
        <s v="UNIV.BRAULIO CARRILLO"/>
        <s v="UNIVERSIDAD FIDELITAS SEDE SIGMA"/>
        <s v="UNIVERSIDAD CODARTS ROTTERDAM PAISES BAJ"/>
        <s v="UNIV. ANSELMO LL. Y LA F. SEDE C. NEILLY"/>
        <s v="UNIV.LATINA DE C.R CAÑAS"/>
        <s v="OSM ACADEMIA DE AVIACION USA"/>
        <s v="UNIV.AUTONOMA DE C.A SEDE PACIFICO NORTE"/>
        <s v="UNIVERSIDAD SAINT PETER USA"/>
        <s v="CENTRO UNIVERSITARIO INGA BRASIL"/>
        <s v="UNIV POLITECNICA INTERNACIONAL SEDE HERE"/>
        <s v="UNIV.CONTINENTAL  DE LAS CIEN.Y EL ARTE"/>
        <s v="COLEGIO UNIVERSITARIO IPARAMEDICA"/>
        <s v="ESCUELA TECNICA AGRICOLA E INDUSTRIAL"/>
        <s v="EAE BUSINESS SCHOOL ESPAÑA"/>
        <s v="UNIV.COOPERACION INTERNACIONAL"/>
        <s v="UN.INT.SAN ISIDRO LABRADOR SEDE S.CARLOS"/>
        <s v="UNIV.FEDERADA SANTO TOMAS"/>
        <s v="UNIV.AUTONOMA C.A.IÑIGO DE LOYOLA"/>
        <s v="UNIV.POMPEU FABRA  ESPAÑA"/>
        <s v="U CASTRO CARAZO SEDE LIMON"/>
        <s v="USJ SEDE LIBERIA UNIV DE SAN JOSE"/>
        <s v="OBS BUSINESS SCHOOL ESPAÑA"/>
        <s v="UNIVERSIDAD DE MALAGA"/>
        <s v="UNIVERSIDAD SANTA PAULA  SN ISIDRO P.Z."/>
        <s v="UNIV.LA SALLE"/>
        <s v="UNIV TECNOLOGICA COSTARRICENSE   GRECIA"/>
        <s v="UNIV. CARLOS III  MADRID"/>
        <s v="UNIV.AUTONOMA C.A.ESTUDIOS GENERALES"/>
        <s v="UNIV.DE COSTA RICA  LIBERIA"/>
        <s v="UNIV.AUTONOMA DE MADRID  ESPAÑA"/>
        <s v="UNIV. ESTATAL A DIS. SEDE HEREDIA"/>
        <s v="UNIV.INT.SAN ISIDRO LABRADOR SEDE GRECIA"/>
        <s v="UNIVERSIDAD DE SAN CARLOS GUATEMALA"/>
        <s v="UNIV.AUTONOMA C.A  ACADEMICO"/>
        <s v="UNIVERSIDAD CENTRAL SEDE ALAJUELA"/>
        <s v="UNIV.CENTRAL COSTARRICENSE HEREDIA"/>
        <s v="UNIV.FLO.DEL CASTILLO SEDE TURRIALBA"/>
        <s v="UNIVERSIDAD DEL NORTE DE ALABAMA USA"/>
        <s v="UNIVERSIDAD JUAN PABLO II"/>
        <s v="USJ SEDE SAN RAMON UNIV DE SAN JOSE"/>
        <s v="UNIV.AUTONOMA C.A.ANDRES BELLO"/>
        <s v="UNIVERSIDAD RAMON LLULL BARCELONA ESPAÑA"/>
        <s v="UNIVERSIDAD CATOLICA  SEDE PEREZ ZELEDON"/>
        <s v="UNIV.ESTATAL A DISTANCIA SEDE CARTAGO"/>
        <s v="U CASTRO CARAZO SEDE PUNTARENAS"/>
        <s v="UNIV.ADVENTISTA DE C.A."/>
        <s v="INST DE ADMINISTRACION DE EMPRESAS(CEA)"/>
        <s v="U INDEPENDIENTE CR DESAMPARADOS"/>
        <s v="UNIVERSIDAD ABIERTA DE CATALUNYA"/>
        <s v="CENTRE INTERNATIONAL D ETUDE DU SPORT"/>
        <s v="USJ SEDE ALAJUELA UNIV DE SAN JOSE"/>
        <s v="UNIV NACIONAL DE CORDOBA  ARGENTINA"/>
        <s v="UNIV.CS.ARTE DE COSTA RICA SEDE ALAJUELA"/>
        <s v="USJ SEDE AGUAS ZARCAS UNIV SAN JOSE"/>
        <s v="INSTITUTO DE FORMACION AERONAUTICA"/>
        <s v="UNIVERSIDAD DE BUENOS AIRES"/>
        <s v="CEN.EST.Y EXPERIMENTACION OBRA PUB  ESP "/>
        <s v="USJ SEDE STA ROSA POCOSOL UNIV SAN JOSE"/>
        <s v="IÉSEG SCHOOL OF MANAGEMENT FRANCIA"/>
        <s v="UNIVERSIDAD DEL TURISMO"/>
        <s v="UNIV.PANAMERICANA"/>
        <s v="UNIVERSIDAD INTERNACIONAL MEXICO UNINTER"/>
        <s v="UNIVERSIDAD ISABEL I ESPAÑA"/>
        <s v="UNIV INTERNAC DE LAS AMERICAS REC HEREDI"/>
        <s v="UNIV.AUTONOMA C.A.LIBRE DE DERECHO"/>
        <s v="CEN.FORMACIÓN EN TECNOLOGIAS INFORMACION"/>
        <s v="UNIVERSIDAD ESCP EUROPE FRANCIA"/>
        <s v="UNIV.CIE.Y EL ARTE SEDE  HEREDIA"/>
      </sharedItems>
    </cacheField>
    <cacheField name="Nom corto caso especial" numFmtId="0">
      <sharedItems/>
    </cacheField>
    <cacheField name="Nom disciplina" numFmtId="0">
      <sharedItems/>
    </cacheField>
    <cacheField name="Nom Distrito" numFmtId="0">
      <sharedItems/>
    </cacheField>
    <cacheField name="Nom enfasis" numFmtId="0">
      <sharedItems/>
    </cacheField>
    <cacheField name="Nom pais" numFmtId="0">
      <sharedItems/>
    </cacheField>
    <cacheField name="Nombre" numFmtId="0">
      <sharedItems count="2182">
        <s v="OJEDA LOPEZ DANIELA RAQUEL"/>
        <s v="JIMENEZ ESQUIVEL MARIANA"/>
        <s v="CASTILLO COREA AMANDA MIGUEL"/>
        <s v="CERDAS BARRIOS VIVIANA VANESSA"/>
        <s v="SANDI CANALES BRAYAN ULISES"/>
        <s v="JORGE ALBERTO  VASQUEZ ROJAS"/>
        <s v="BLANDON ZAPATA SARA MARIA"/>
        <s v="MASIS TAMES LUIS DANIEL"/>
        <s v="OCAMPO GUZMAN MONICA"/>
        <s v="MORENO VEGA WALTER JUNIOR"/>
        <s v="MICHELLE ALEJANDRA  MONGE JIMENEZ"/>
        <s v="ROJAS ESPINOZA KIARA"/>
        <s v="GONZALEZ PINEDA LUIS ALEJANDRO"/>
        <s v="PIÑAR CAMPOS MARIANA"/>
        <s v="MURILLO ZAMORA ALEXANDRA"/>
        <s v="SANDI MESEN JOSE ALEJANDRO"/>
        <s v="RETANA CASTILLO HENRY ARTURO"/>
        <s v="CASTELLON CENTENO ANYERIZ ANIELKA"/>
        <s v="VARGAS PEREZ LISSY PAMELA"/>
        <s v="SAENZ SALAZAR EDISON STEVE"/>
        <s v="BONILLA MENDEZ BRYAN JOSUE"/>
        <s v="MURILLO CHINCHILLA AMANDA"/>
        <s v="CALDERON RIOS KATHERINE ANDREA"/>
        <s v="NAVARRO GUEVARA MARIA CAROLINA"/>
        <s v="NAVARRO GUEVARA MARIA GABRIELA"/>
        <s v="BINDA VALERIN SOFIA MARIA"/>
        <s v="CASTILLO CAMPOS ADRIAN"/>
        <s v="ZUÑIGA ALFARO JOSHUA MAURICIO"/>
        <s v="JULY DANIELA  SALAZAR BOLAÑOS"/>
        <s v="BLACKWOOD ALVAREZ STEYLY STEPHANIA"/>
        <s v="JAEN OCAMPO ANDREA BEATRIZ"/>
        <s v="DUARTE FLORES YAZMIN FABIOLA"/>
        <s v="NAVARRETE BOZA DANIELA PRISCILLA"/>
        <s v="RIVERA RAMIREZ KEVIN ALBERTO"/>
        <s v="GUTIERREZ FALLAS XAVIER FERNANDO"/>
        <s v="JIMENEZ BRENES NOHELIA"/>
        <s v="MURILLO UGALDE CAROLINA ADRIANA"/>
        <s v="CAICEDO RODRIGUEZ ROBERTH ANDRES"/>
        <s v="CASTILLO FUENTES MARCO VINICIO"/>
        <s v="MARENCO GUTIERREZ ANGIE YARIELLA"/>
        <s v="BERMUDEZ GRANADOS JIMENA NIKOL"/>
        <s v="WILLIS LINDO ISAAC ALBERTO"/>
        <s v="CHAVES BLANCO DANIELA"/>
        <s v="YERLIN PATRICIA  CHAVES CHINCHILLA"/>
        <s v="LAIN CORRALES RANDALL JOSE"/>
        <s v="ROSALES BRICEÑO ALYSSA MARIA"/>
        <s v="ZUÑIGA MORA MARIA GUADALUPE"/>
        <s v="RAQUEL  BARRANTES GRANADOS"/>
        <s v="ARIAS GARCIA DAYANA TAMARA"/>
        <s v="QUESADA DUSSAULT MARIA JOSE"/>
        <s v="SANDOVAL MORALES GABRIEL"/>
        <s v="SANCHO JIMENEZ HECTOR FABRICIO"/>
        <s v="DYLAN ALEXANDER  MARIN RUIZ"/>
        <s v="GUZMAN ALVARADO CAMILA"/>
        <s v="SANCHEZ JIMENEZ ALEJANDRO DANIEL"/>
        <s v="MURILLO VILLALOBOS NAZARETH NOELIA"/>
        <s v="QUINTERO MATEUS KAMIR LEONARDO"/>
        <s v="BALTODANO DIAZ JOSCELYN DANIELA"/>
        <s v="CORRALES HIDALGO SAMUEL FRANCISCO"/>
        <s v="TENORIO FALLAS ANTONY FREIZER"/>
        <s v="HIPOLITO CHAVARRIA DANIEL THOMAS"/>
        <s v="REICHEL  GOMEZ SILVA"/>
        <s v="HIDALGO HENDERSON MARCELA DEL CARMEN"/>
        <s v="KAYEN RODRIGUEZ SHADDEY ASHIRA"/>
        <s v="BRENES OCAMPO LUIS DAVID"/>
        <s v="MURILLO BARRANTES LOREANA VANESSA"/>
        <s v="QUESADA MENDOZA EDWIN GERARDO"/>
        <s v="RAMIREZ BELLARIN CHRISTIAN ESTEBAN"/>
        <s v="VARGAS SOLANO RAQUEL DEL CARMEN"/>
        <s v="FLORES GOÑI DANNY JOSUE"/>
        <s v="FLORES SALAZAR CRIZTEL YULIANA"/>
        <s v="KAROL ENDRINA  PADILLA CASCANTE"/>
        <s v="RUBEN OSVALDO  CAMPOS ALVAREZ"/>
        <s v="VIQUEZ ROJAS VALERIA MARIA"/>
        <s v="BARAHONA CHAVARRIA LUIS GERARDO"/>
        <s v="EMILY MARIA  CECILIANO MATAMOROS"/>
        <s v="ARCE RODRIGUEZ JUAN ARNOLDO"/>
        <s v="VALERY PRISCILA  DUARTE SOLIS"/>
        <s v="JOSELYN DAYANA  BORBON INFANTE"/>
        <s v="RIVERA DOBLES DANIELA MARIA"/>
        <s v="STEVEN JOSUE  SANCHEZ CUBILLO"/>
        <s v="JEANY TATIANA  UGALDE JIMENEZ"/>
        <s v="MADRIGAL CHINCHILLA SOFIA"/>
        <s v="KATHERINE VANESSA  FALLAS PALACIOS"/>
        <s v="PICADO PICADO LIZETH ALEJANDRA"/>
        <s v="ESCOBAR BARRANTES BYRON JOSE"/>
        <s v="ROJAS SALAZAR MARIELA"/>
        <s v="MEYLLIN FRANCINI  PICADO MORA"/>
        <s v="HERNANDEZ CHINCHILLA JOCELYN PATRICIA"/>
        <s v="GAMBOA GARCIA TATIANA DENNISSE"/>
        <s v="VILLEDA MORUN FABIOLA"/>
        <s v="MELANY ARGENTINA  VALERIN VARGAS"/>
        <s v="LUIS FELIPE  QUESADA QUESADA"/>
        <s v="SOLANO LOAIZA MARIA DANIELA"/>
        <s v="CHONG ROJAS CARLOS ROBERTO"/>
        <s v="AARON EMMANUEL  ARAYA DELGADO"/>
        <s v="MARJORIE  VILLALOBOS SALAZAR"/>
        <s v="ARIAS SOTO MARIANA"/>
        <s v="MOREIRA LOPEZ ESCARLED GRACIELA"/>
        <s v="BALLESTERO BRENES ANDREA MARIA"/>
        <s v="ASHLY GISELA  VEGA RAMIREZ"/>
        <s v="ANGELICA  GODINEZ MC TAGGART"/>
        <s v="JOSE MAURICIO  ACUÑA APARICIO"/>
        <s v="CASTILLO SALAS IVANNIA DE LOS ANGELES"/>
        <s v="MURILLO ORTEGA EVELIO ELISEO"/>
        <s v="RIVERA CASTRO KRISSIA MILENI"/>
        <s v="QUIROS TORRES MARCO ANTONIO"/>
        <s v="FERNANDEZ VINDAS SERGIO"/>
        <s v="MEZA TREJOS WENDY"/>
        <s v="CALDERON QUESADA ALEJANDRA GABRIELA"/>
        <s v="ANA LUCIA  LARA ESQUIVEL"/>
        <s v="MARIA JOSE  ARCE UVA"/>
        <s v="LUZ MARINA  VENEGAS DELGADO"/>
        <s v="MARIALAURA  APU CALDERON"/>
        <s v="ROJAS QUESADA JEHOSHUA IKEL"/>
        <s v="SEQUEIRA WEBB DILAN JOSUE"/>
        <s v="MATARRITA MORA VALERIA"/>
        <s v="GUERRERO GOMEZ JENNIFER DE LOS ANGELES"/>
        <s v="DELGADO ARIAS DIANA CAROLINA"/>
        <s v="VILLEGAS VARGAS ANDREA"/>
        <s v="JIMENEZ CHEVEZ STEPHANNY PAOLA"/>
        <s v="CERDAS MARCHENA OBED VINICIO"/>
        <s v="BONILLA CONTRERAS MARIA DANIELA"/>
        <s v="SALAS ESQUIVEL ANA MARCELA"/>
        <s v="VARGAS ARAUZ ERIKA MARIA"/>
        <s v="LOPEZ ELIZONDO REYCHEL ALEJANDRA"/>
        <s v="BONILLA MOYA JULIANA DEL CARMEN"/>
        <s v="GOMEZ BOGANTES KARLA MARIA"/>
        <s v="SANCHEZ MORA LAURA MARIA"/>
        <s v="GONZALEZ BARBOZA JENNIFER"/>
        <s v="IGLESIAS GARCIA BRYAN JOSE"/>
        <s v="ARAYA LEON ANDREA ESTEFANIA"/>
        <s v="UGALDE VALVERDE MOISES"/>
        <s v="MIRANDA SERRANO TONY ALBERTO"/>
        <s v="JOSE PABLO  GONZALEZ BARRANTES"/>
        <s v="DURAN CHAVARRIA KATHERIN SOFIA"/>
        <s v="UGALDE GAMBOA LAURA MARIA"/>
        <s v="LOPEZ BRICEÑO LUCAS ALONSO"/>
        <s v="CHAVEZ GONZALEZ ADRIANA"/>
        <s v="SANDI SALAZAR LEONARDO JOSUE"/>
        <s v="MARJORIE DE LA TRINIDAD  VARGAS COTO"/>
        <s v="UMAÑA VINDAS MEYLIN ALEJANDRA"/>
        <s v="CHAVES LEON RICHARD EDUARDO"/>
        <s v="UREÑA LEON DINIETH LIZBETH"/>
        <s v="MORA SOTO VALERIE DANIELA"/>
        <s v="ALFARO CISNEROS GUILLERMO ANTONIO"/>
        <s v="CASTRO BONILLA FRANCISCO JAVIER"/>
        <s v="FALLAS CALDERON ARIANA"/>
        <s v="CAMPOS BOGANTES CLARICE"/>
        <s v="ELIZABETH  LOPEZ GUTIERREZ"/>
        <s v="LARA MONTERO KRISSIA ANDREA"/>
        <s v="MORA SOLERA BELEN"/>
        <s v="MOLINARI CHAVES JEAN CARLO"/>
        <s v="CORDERO DIAZ JERSON EMANUEL"/>
        <s v="SEQUEIRA JIMENEZ HUMBERTO JESUS"/>
        <s v="SERRANO TRIGUEROS YILI VIRGINIA"/>
        <s v="GUTIERREZ RAMIREZ KANDY YULIANA"/>
        <s v="VALERIN SALAS ROSEIDY PAOLA"/>
        <s v="QUESADA SALAS ALLAN HUMBERTO"/>
        <s v="JIMENEZ CALVO ALONSO ENRIQUE"/>
        <s v="KAREN ADRIANA  AGUILERA CUBERO"/>
        <s v="FALLAS RAMIREZ KAORY SOFIA"/>
        <s v="ALFARO QUESADA DANIELA MARIA"/>
        <s v="CAMPOS JOHNSON ANNETTE ADILANA"/>
        <s v="LACAYO ZUÑIGA ARIEL"/>
        <s v="SERRANO CHINCHILLA INGRID"/>
        <s v="UGALDE ROJAS MAXIMILIANO"/>
        <s v="RIVERA GONZALEZ KIMBERLY VICTORIA"/>
        <s v="RODRIGUEZ ZUMBADO DANNY"/>
        <s v="MARIN GUZMAN MARY CRUZ"/>
        <s v="RODRIGUEZ LOBO NICOLE"/>
        <s v="SILESKY DIAZ SILVIA EUGENIA"/>
        <s v="LEIVA SERRANO DUNIA EDIETH"/>
        <s v="CORTES ESPINOZA SHIRLEY ELIZABETH"/>
        <s v="SANDI FONSECA MONSERRAT"/>
        <s v="CRUZ MATA SHIRLEY MARIA"/>
        <s v="CERDAS ESPINOZA DANIELA"/>
        <s v="ESPINOZA JUAREZ KATHARINE"/>
        <s v="FERNANDEZ ARCE IRENE LETICIA"/>
        <s v="VENEGAS AVALOS ALLAN JOSUE"/>
        <s v="VALENCIANO BARRANTES DANIELA MARIA"/>
        <s v="ESQUIVEL CERDAS MAXIMILIANO"/>
        <s v="RACHELL MARIA  VILLALOBOS RAMIREZ"/>
        <s v="GRANT MEINOTT JULIE ALEXANDRA"/>
        <s v="MORA MEJIA YORLENI RAQUEL"/>
        <s v="BARRIENTOS AGUILAR NICOLE JASMIN"/>
        <s v="GUTIERREZ LOPEZ JANIS ANTONIETA"/>
        <s v="MURILLO VILLALOBOS NATHALIA JOSE"/>
        <s v="GUTIERREZ GUTIERREZ JUAN DIEGO"/>
        <s v="MORA MOREIRA MELANY JIRLIANY"/>
        <s v="ZUÑIGA GOMEZ ALONSO"/>
        <s v="HERNANDEZ LEAL KEVIN VINICIO"/>
        <s v="LIRA GRANERA KEIDYN EMICELA"/>
        <s v="JERRY FERNANDO  SANDI AGUERO"/>
        <s v="MARIN GUZMAN FRANCISCO JAVIER"/>
        <s v="OBANDO GONZALEZ VALERIA"/>
        <s v="RETANA VINDAS FIVIER ANDREY"/>
        <s v="SANDI BOLIVAR ADRIANA MARCELA"/>
        <s v="STEFANIA  RIOS OBANDO"/>
        <s v="CHAVES OBANDO PABLO CESAR"/>
        <s v="ZAMORA VALVERDE FRANCISCO JAVIER"/>
        <s v="ZAMORA QUIROS DANIELA"/>
        <s v="ARROYO MONTENEGRO KARLA MELISSA"/>
        <s v="ARGUEDAS VILLANUEVA JUAN DIEGO"/>
        <s v="ARIAS CAMPOS PRINCESS FABIOLA"/>
        <s v="RODRIGUEZ CASTRO DEREC RUBEN"/>
        <s v="OBANDO MENDOZA MARIEL"/>
        <s v="CASTRO VARGAS DANIELA"/>
        <s v="BRENES GARRO JOSUE SEBASTIAN"/>
        <s v="HIDALGO CHAVES EDWARD STEVEN"/>
        <s v="CHAVES SANDOVAL MELANY VANESSA"/>
        <s v="QUIROS ARTAVIA ROLANDO JOSUE"/>
        <s v="QUIROS MADRIZ ANA LUCIA"/>
        <s v="VARGAS GARITA LUIS DIEGO"/>
        <s v="CERDAS SOTO RANDY"/>
        <s v="GUERRERO SOTO MARISELA"/>
        <s v="MONGE CALDERON MAURICIO MARTIN"/>
        <s v="SOJO BRENES JOHAN GERARDO"/>
        <s v="VARELA SANDOVAL REICHEL MARIANA"/>
        <s v="KRISTHEL ANDREA  MIRANDA VILLAFUERTE"/>
        <s v="MARIA LAURA  DUARTE CHAVES"/>
        <s v="ARTAVIA LOPEZ JIMENA"/>
        <s v="UMAÑA SALAZAR MILTON ROLANDO"/>
        <s v="VARGAS VILLALOBOS FIORELLA"/>
        <s v="HIDALGO GUILLEN KATHERINE"/>
        <s v="ORTIZ MESEN ASHLEY DAYANA"/>
        <s v="ANGULO VASQUEZ MARIA JOSE"/>
        <s v="MADRIZ MADRIGAL HEILLYN VALERIA"/>
        <s v="ALFARO AMADOR SHIRLEY"/>
        <s v="ALEJANDRO EMANUEL  CASTRO GARCIA"/>
        <s v="DELGADO DELGADO JOSE ANDRES"/>
        <s v="ZUÑIGA SANCHEZ DAYANA IVETH"/>
        <s v="GARITA RIVERA BRAYAN ISMAEL"/>
        <s v="ARIAS JIMENEZ HELEN"/>
        <s v="RIVAS RAMIREZ DANIELA ARLETH"/>
        <s v="GONZALEZ LOAIZA ELIZABETH DEL CARMEN"/>
        <s v="ALBA ALEXANDRA  BARRANTES ARAYA"/>
        <s v="SOLANO CALLEJA STEVEN MANUEL"/>
        <s v="RIVERA TENCIO GREIVIN ALEJANDRO"/>
        <s v="HERNANDEZ VARGAS ALLISON"/>
        <s v="HIDALGO UREÑA KARLA DYLANA"/>
        <s v="UMAÑA TREJOS JOSE ROLANDO"/>
        <s v="ROJAS HERNANDEZ JOSELYN MARIA"/>
        <s v="LEANDRO MONGE DARIANA DE LOS ANGELES"/>
        <s v="BARQUERO ROJAS KENDALL JOSE"/>
        <s v="DILIANA MARIA  GUADAMUZ BERMUDEZ"/>
        <s v="KATHERINE DE LOS ANGELES  VIGIL MARTINEZ"/>
        <s v="GARCIA SALAS GERALDINE ASHLEY"/>
        <s v="ALYSON VANESSA  RIVERA GAMBOA"/>
        <s v="SALAZAR CASCANTE JOSUE ALEXANDER"/>
        <s v="KATHERINE JOHANNA  GUTIERREZ MENA"/>
        <s v="GUZMAN GUZMAN CRISTOPHER STEWART"/>
        <s v="WENDY MICHELLE  MARIN MORA"/>
        <s v="AHARON DAVID  GUZMAN GUZMAN"/>
        <s v="MELANIE DE LOS ANGELES  PICADO MARCHENA"/>
        <s v="LOPEZ MENDEZ HEINNER MAURICIO"/>
        <s v="BADILLA ZUNIGA DAYANA DE LOS ANGELES"/>
        <s v="LEIDY LAURA  UREÑA ZUÑIGA"/>
        <s v="ARIAS SOLANO WENDY YULIANA"/>
        <s v="HERNANDEZ BARRANTES YAMILETH SOFIA"/>
        <s v="UMAÑA MONTES MARIA LILLIANA"/>
        <s v="MARIA DANIELA  VINDAS NAVARRO"/>
        <s v="CHACON ELIZONDO ANA MARIA"/>
        <s v="CASTRO RAMOS MARIPAZ"/>
        <s v="GERARDO HUMBERTO  MOYA CASTRO"/>
        <s v="JOSUE MOISES  ORTIZ MATAMOROS"/>
        <s v="QUESADA SOTO ANTHONY JESUS"/>
        <s v="VARGAS CORDERO ANA PAOLA"/>
        <s v="TORRES VARGAS JUSTIN EDGARDO"/>
        <s v="MENDIETA SANABRIA JORDAN GUSTAVO"/>
        <s v="VASQUEZ ROJAS MARIA JOSE"/>
        <s v="LIZANO CHAVERRI MARIA CAROLINA"/>
        <s v="ALFARO SOLIS HILARY YUKSEL"/>
        <s v="FONSECA RODRIGUEZ LAUREN MELISSA"/>
        <s v="MONGE GARITA MARIA JOSE"/>
        <s v="VINDAS MENDEZ YENEIDY LINETTE"/>
        <s v="MENDEZ MORA AMANDA"/>
        <s v="RAMIREZ CRUZ LAURA ANGELICA"/>
        <s v="KATHERINE VANESSA  ROJAS PORRAS"/>
        <s v="ALVAREZ MATARRITA JORDY JOSUE"/>
        <s v="FONSECA ELIZONDO WENDY PATRICIA"/>
        <s v="VALERIO HERRERA JEFFRIE ANTONIO"/>
        <s v="CINDY YARIELA  BOLAÑOS CHAVARRIA"/>
        <s v="FALLAS GONZALEZ SOLANGIE ROSALIA"/>
        <s v="FALLAS JIMENEZ ALLAN STEVEN"/>
        <s v="SOTO AGUILAR VALERIA MARIA"/>
        <s v="CARDENAS MARTINEZ NAYDELIN MARIA"/>
        <s v="RIVERA NAVARRO DIANA CAROLINA"/>
        <s v="NAVARRO ROMERO ROMULO ANDRES"/>
        <s v="CASTRO ROJAS ARIANNA ANDREA"/>
        <s v="LEON BRENES LADY VALERIA"/>
        <s v="BOLAÑOS SALAS MICHAEL GERARDO"/>
        <s v="MARIA JOSE  HIDALGO GUTIERREZ"/>
        <s v="ELIZONDO PAZ ERICK DAVID"/>
        <s v="ROJAS BARRANTES BRENDA MARIA"/>
        <s v="QUESADA ABARCA JEAN CARLO"/>
        <s v="JIMENEZ MATTEWS NAZARETH ESTHER"/>
        <s v="CALVO GUERRERO PRISCILLA"/>
        <s v="AMADOR SOLIS ANA VICTORIA"/>
        <s v="SOLANO VALENCIA LIANI YOSETH"/>
        <s v="BLANCO VILLANUEVA WORKUA JOHANA"/>
        <s v="ARGUEDAS QUIROS PABLO ANTONIO"/>
        <s v="ARIAS SANCHEZ CAINA ISABEL"/>
        <s v="PEÑA ORTEGA JEIMY LIZETH"/>
        <s v="SOLANO ARIAS GENESIS RACHEL"/>
        <s v="MARIA FERNANDA  AZOFEIFA BARRANTES"/>
        <s v="KATHERINE DANIELA  MARTINEZ BORBON"/>
        <s v="MARIA FELIX  SALAS GARCIA"/>
        <s v="KOPPER BONILLA ALEXA"/>
        <s v="ELIZONDO ARTAVIA NAOMY SAMANTHA"/>
        <s v="TORRES SALDAÑA DANIELA"/>
        <s v="VALERIA  ESPINOZA BERMUDEZ"/>
        <s v="CAMPOS SOTO MELISSA SOFIA"/>
        <s v="ANGIE PAMELA  CASTRO DOMINGUEZ"/>
        <s v="RAMIREZ FERNANDEZ CARLOS ROBERTO"/>
        <s v="OTAROLA GOMEZ STEVEN GERARDO"/>
        <s v="LARA UMAÑA VANESSA MARIA"/>
        <s v="MORA ALVARADO DANIELA"/>
        <s v="RUBI VARGAS KRISTEL SOFIA"/>
        <s v="RAMIREZ BENAVIDES SERGIO ANDRES"/>
        <s v="YENDRI ALEJANDRA  ACOSTA VARELA"/>
        <s v="CESAR ANTONIO  BRAVO MARIN"/>
        <s v="UMAÑA HERNANDEZ KARLA"/>
        <s v="ISIS SAFIRO  BARBOZA CALDERON"/>
        <s v="NIDIA STEFANI  BARAHONA SEGURA"/>
        <s v="RODRIGUEZ QUESADA SEBASTIAN"/>
        <s v="CEDEÑO NAJERA MELANNIE SOFIA"/>
        <s v="MENOCAL HERNANDEZ ANIFER DANIELA"/>
        <s v="VALVERDE HERRERA MARJORIE ALICIA"/>
        <s v="BRIONES MARIN DIANA MARCELA"/>
        <s v="PAOLA ALEJANDRA  JIMENEZ ARAYA"/>
        <s v="JORGE ALBERTO  ZUÑIGA GONZALEZ"/>
        <s v="OROZCO GUIDO CAROLINA"/>
        <s v="PORFIRIO OROZCO MICHELLE ELIZABETH"/>
        <s v="CASTRO ALVARADO FIORELLA DE LOS ANGELES"/>
        <s v="MARIA EUGENIA  CAMPOS MARTINEZ"/>
        <s v="SANDI IBARRA JOSE ALBERTO"/>
        <s v="VALENCIANO ARRIETA SANDRA"/>
        <s v="VIQUEZ VEGA SULLY VANESSA"/>
        <s v="ROSALES VARGAS RODRIGO ANDRE"/>
        <s v="GARCIA MELENDEZ FIORELLA MARIA"/>
        <s v="MADRIZ RAMIREZ CAROLINA FERNANDA"/>
        <s v="MORERA VILLALOBOS MARICEL"/>
        <s v="CESPEDES MONTERO ANA LUCIA"/>
        <s v="CAROLINA  TORRES SALDAÑA"/>
        <s v="FERNANDEZ RETANA GERSON NOE"/>
        <s v="XINIA MASSIEL  ALVAREZ GAMBOA"/>
        <s v="JOSUE GABRIEL  ARROYO MORA"/>
        <s v="YERLYN TERESITA  CALDERON VARGAS"/>
        <s v="DEIMY ESTEBAN  GRANADOS MORALES"/>
        <s v="GAMBOA SANCHEZ REVECA DE LOS ANGELES"/>
        <s v="BEJARANO JIMENEZ ANATALIA"/>
        <s v="BEJARANO MONTEZUMA ROXANA"/>
        <s v="MONTEZUMA RODRIGUEZ CINDY MARIA"/>
        <s v="PALACIO ATENCIO BELINDA"/>
        <s v="GUILLEN MONTEZUMA RODOLFO"/>
        <s v="BEJARANO MONTEZUMA JOSE DAVID"/>
        <s v="ATENCIO MONTEZUMA SIANNY MARIA"/>
        <s v="BEJARANO MONTEZUMA RITO"/>
        <s v="BELARMINO  ORTIZ FIGUEROA"/>
        <s v="PORRAS RODRIGUEZ ANDRES EDUARDO"/>
        <s v="VALERIO BRENES KARLA FAINIER"/>
        <s v="ESQUIVEL BALTODANO ANA YURY"/>
        <s v="NOGUERA VEGA JAQUELINE ETILMA"/>
        <s v="ESPINOZA SALAS IRINA"/>
        <s v="JIMENEZ ALFARO NICOLE"/>
        <s v="VICTOR AZOFEIFA YADIRA VANESSA"/>
        <s v="GUADAMUZ CEDEÑO JARED"/>
        <s v="MATARRITA VIALES WALTER"/>
        <s v="MARIA FERNANDA  PERAZA MATARRITA"/>
        <s v="SANTAMARIA CESPEDES DIEGO ENRIQUE"/>
        <s v="MADRIGAL CAMACHO XIMENA"/>
        <s v="LEIVA BEJARANO DORA YUBITZA"/>
        <s v="DIAZ SAGOT KEREN TATIANA"/>
        <s v="SOLIS CALVO ADRIAN ALEXANDER"/>
        <s v="MASIS CHAVARRIA ADRIAN MANUEL"/>
        <s v="RUIZ MAIRENA DANIEL JOSE"/>
        <s v="VARGAS ZUMBADO ALLAN DANIEL"/>
        <s v="FONSECA FLORES KATHERINE MELISSA"/>
        <s v="JIMENEZ DELGADO MARIA FERNANDA"/>
        <s v="BARRIOS RODRIGUEZ MISHELL TATIANA"/>
        <s v="TERAN SANDIGO SARA CONCEPCION"/>
        <s v="BONILLA CALVO JESSICA DEL CARMEN"/>
        <s v="OROZCO ALVARADO PRISCILA"/>
        <s v="CORRALES NARANJO VALERY MONSERRAT"/>
        <s v="ARNESTO SEGURA NITZA GLORIANA"/>
        <s v="CHAVES MORERA DENZEL JOSE"/>
        <s v="NANCY MARLENE  ARIAS MAROTO"/>
        <s v="ZELEDON RAYO SUGEYDI DE FATIMA"/>
        <s v="SANDOVAL ARBUROLA ROYRAN ALONSO"/>
        <s v="OCAMPO GUEVARA MARIA ESTHER"/>
        <s v="VARELA HERRERA GRECIA JIREH"/>
        <s v="REYES BRENES DEBBIE JOAN"/>
        <s v="MORA SOLERA CAMILA DANIELA"/>
        <s v="PRENDAS VARGAS GUSTAVO ADOLFO"/>
        <s v="SOLIS ARAYA MARIANGELES"/>
        <s v="VEGA CESPEDES YESMY KARINA"/>
        <s v="GARCIA RUIZ DANIELA"/>
        <s v="AGUERO MORALES MAUREEN JEANETH"/>
        <s v="CARBALLO BENAVIDES RANDALL ALONSO"/>
        <s v="VILLALOBOS ARAYA MICHELL DE LOS ANGELES"/>
        <s v="ROSALES PEREZ LEONARDO"/>
        <s v="GRANADOS QUIROS THAMARA NAYELLI"/>
        <s v="MORA GONZALEZ NATALIA"/>
        <s v="MELISSA  MORALES CASTILLO"/>
        <s v="SULIANCY JEANNETTE  HERNANDEZ BRENES"/>
        <s v="PEBBLES YARITZA  BONILLA GUTIERREZ"/>
        <s v="MESEN CARRILLO LINDA CHARLENE"/>
        <s v="SANDI GUZMAN FATIMA FABIOLA"/>
        <s v="VIQUEZ VIQUEZ STEPHANIE MELISSA"/>
        <s v="GAMBOA ROJAS CAROLINA MARIA"/>
        <s v="MESEN LOPEZ NARETH SABRINA"/>
        <s v="MORA BRENES IVAN JAFET"/>
        <s v="LIRA SANCHEZ DANIEL ALBERTO"/>
        <s v="BONILLA ARAGON ESTEFANNY"/>
        <s v="ESPINOZA QUIROS JOSHUA FABIAN"/>
        <s v="ENRIQUEZ VEGA MARIA FERNANDA"/>
        <s v="VILLALOBOS CERDAS LINDSAY DE LOS ANGELES"/>
        <s v="MARTINEZ UREÑA JOSE ARTURO"/>
        <s v="CRUZ NAVARRO DANIELA"/>
        <s v="NAZARETH DEL ROSARIO  MORA CASTRO"/>
        <s v="MORAGA VALVERDE DENISE FRANCINI"/>
        <s v="CHAVES ROMERO CHRISTOPHER SHAID"/>
        <s v="RAMIREZ MORA KARLA PATRICIA"/>
        <s v="DORYAN EDGARDO  ROJAS ILAMA"/>
        <s v="CYNTHIA MARIELA  JIMENEZ DELGADO"/>
        <s v="MONGE VIALES NICOLE"/>
        <s v="VEGA BERMUDEZ GINA ALEJANDRA"/>
        <s v="ARROYO SANDI MARIA VALERIA"/>
        <s v="VARGAS SANCHEZ MARIA BELEN"/>
        <s v="KARLA LUCIA  BARRANTES CORDERO"/>
        <s v="MARIANA VALENTINA  SILES ARAYA"/>
        <s v="MONSERRATH  JIMENEZ CASTILLO"/>
        <s v="MONTEZUMA SANTIAGO OSIRIS"/>
        <s v="ABRAHAM ISRAEL  URBINA SANCHEZ"/>
        <s v="VALLEJO CORTES NOELIA PATRICIA"/>
        <s v="GRANADOS VARGAS ROBERTO JOAQUIN"/>
        <s v="TELLEZ BACA ERNESTO JOSE"/>
        <s v="GUZMAN ROMERO CHRISTIAN GERARDO"/>
        <s v="BONILLA PRENDAS LUIS JOSE"/>
        <s v="YADRIELA  ARAYA MENDOZA"/>
        <s v="MORA SOLANO SOCRATES EDUARDO"/>
        <s v="NUÑEZ ARROYO ISAAC FELIPE"/>
        <s v="CORTES CASTAÑEDA SANDRA MILENA"/>
        <s v="VARGAS MOLINA NICOLE VALERIA"/>
        <s v="VALERIN VIQUEZ ANGELICA"/>
        <s v="RODRIGUEZ SANCHEZ DIANA LUCIA"/>
        <s v="SALAS GONZALEZ PAOLA"/>
        <s v="VARGAS RODRIGUEZ MARIA DE LOS ANGELES"/>
        <s v="SALAS CALVO SIAN ANDREY"/>
        <s v="ARLETH  MENDOZA DIAZ"/>
        <s v="MORA MIRANDA TAYNA MARIELA"/>
        <s v="BUSTAMANTE MORA MARIA NICKOL"/>
        <s v="ALVARADO MORA JEANCARLO"/>
        <s v="ROJAS VALVERDE WENDOLY MARIANA"/>
        <s v="NUÑEZ ROJAS JOSHUA ABRAHAM"/>
        <s v="PARRALES GARCIA YIRLANIA JAZMIN"/>
        <s v="SIME SANCHEZ MARIA FERNANDA"/>
        <s v="MORA RIVAS ANYELO ANDRES"/>
        <s v="CORRALES VARGAS ANA LAURA"/>
        <s v="MACOTELO MENOCAL YARITZA DE LOS ANGELES"/>
        <s v="LOPEZ RAMIREZ ANDRES"/>
        <s v="GARCIA ARIAS ALEJANDRA"/>
        <s v="GENESIS  ARIAS CASTRO"/>
        <s v="VALENCIANO SERRANO MARIANELA"/>
        <s v="LOPEZ DIAZ HILLARY NATASCHA"/>
        <s v="SANCHEZ BALLESTERO DAVID ESTEBAN"/>
        <s v="RODRIGUEZ JIMENEZ MILDRED VIOLETA"/>
        <s v="GONCALVEZ AGUILAR LOURDES SOFIA"/>
        <s v="JOHAN FRANSHUA  HIDALGO CORTES"/>
        <s v="JIMENEZ CAMPOS JORGE ARTURO"/>
        <s v="BORBON MUÑOZ KENDALL FABIAN"/>
        <s v="MENDEZ ARGUELLO YERLY MARIA"/>
        <s v="ESPINOZA GUERRA TRACY YARIELA"/>
        <s v="NICOLE VALERIA  MATA BALTODANO"/>
        <s v="QUIROS GUEVARA KEYLIN TATIANA"/>
        <s v="LIZANO GUTIERREZ DANIEL ALBERTO"/>
        <s v="JIMMY  CHAVARRIA MOLINA"/>
        <s v="JIMENEZ CALVO YENDRI DE LOS ANGELES"/>
        <s v="SEGURA ROJAS KAROL VANESSA"/>
        <s v="MADRIZ MONGE TANYA PAMELA"/>
        <s v="VARGAS VARGAS MARIA NATALIA"/>
        <s v="ALVARADO FERNANDEZ JUAN CARLOS"/>
        <s v="MARIA REBECA  SOLANO MORA"/>
        <s v="VALVERDE MATARRITA JOCSAN ANDRES"/>
        <s v="CHINCHILLA QUIROS EMILIO JOSE"/>
        <s v="MONTERO CRUZ JOSTEN ALONSO"/>
        <s v="OSCAR ANDRES  DIAZ RAMIREZ"/>
        <s v="PATZI PRISCILLA  MORA VARGAS"/>
        <s v="JIMENEZ FAJARDO KAREN VANESA"/>
        <s v="CARVAJAL VEGA MARIA GUADALUPE"/>
        <s v="ALTAMIRANO CHAVES ISAAC DANIEL"/>
        <s v="BRYAN GERARDO  MURILLO MORA"/>
        <s v="SHARON NICOLE  BUSTOS ARIAS"/>
        <s v="DELGADO FERNANDEZ ALLINA"/>
        <s v="WATSON PALACIOS CLAUDINA"/>
        <s v="MARIA JOSE  BRICEÑO VARGAS"/>
        <s v="DANIELA  FALLAS MORA"/>
        <s v="JALESHKA  ARAYA PEREZ"/>
        <s v="ZUÑIGA CARDENAS DANIELA"/>
        <s v="FERNANDEZ CORDERO GAIL PATRICIA"/>
        <s v="MORALES RODRIGUEZ CAROLINA"/>
        <s v="LOPEZ ROJAS SUSANA MARIA"/>
        <s v="VILLEGAS VILLACHICA RAFAEL ANGEL"/>
        <s v="CHAVARRIA AGUERO MARCELO"/>
        <s v="VASQUEZ VILLANUEVA MAYLON STEVEN"/>
        <s v="GOMEZ CERVANTES CAROLINA"/>
        <s v="ARGUELLO CALVO JAZMIN YULIANA"/>
        <s v="HERRERA CAMPOS MARIA VALERIA"/>
        <s v="MIRANDA GONZALEZ IAN JOEL"/>
        <s v="URBINA MARTINEZ KARLA VANESSA"/>
        <s v="NUÑEZ OBANDO FRESSI DE LOS ANGELES"/>
        <s v="HERNANDEZ NUÑEZ MONICA GABRIELA"/>
        <s v="HURTADO ARROYO EMANUEL"/>
        <s v="HENGERLYN D ANGIELY  ARAYA NASH"/>
        <s v="CHAVERRI GODOY MAYRELIN"/>
        <s v="AZOFEIFA HIDALGO CESAR ANDRES"/>
        <s v="JAIME POVEDA DARYN AMED"/>
        <s v="VALENCIANO HERNANDEZ CLARY SOFIA"/>
        <s v="CARLOS GABRIEL  ROJAS SOLANO"/>
        <s v="CAMACHO DIAZ HECTOR EMILIO"/>
        <s v="SALAZAR ARCE MARIA JOSE"/>
        <s v="PEREZ PEREZ CARLOS DANIEL"/>
        <s v="MIRANDA ROMAN JOSE DANIEL"/>
        <s v="CASTRO GARCIA KEYLIN DANIELA"/>
        <s v="VON HEROLD HERING MARIANNE"/>
        <s v="NAVARRO SANCHEZ ALEXANDER STEVEN"/>
        <s v="OBANDO QUESADA KATHERINE EUGENIA"/>
        <s v="CASTRO CAMPOS GIANCARLO"/>
        <s v="JUDITH ANDREA  MOREIRA CHAVES"/>
        <s v="CARRILLO CARRILLO KEYRA FRANCELA"/>
        <s v="RAMIREZ BUSTOS ARIANA JUDITH"/>
        <s v="MOYA MIRANDA CARILINA MARIA"/>
        <s v="ARAYA GONZALEZ ANDREA LUCIA"/>
        <s v="JOHEBETH KARINA  VARGAS GUTIERREZ"/>
        <s v="SALAZAR DURAN ERYUAN ANDREY"/>
        <s v="BONILLA CAMACHO WALTER ANTONIO"/>
        <s v="SOLANO SALGADO MARY ANN"/>
        <s v="CARBALLO FLORES WILLIAM ADRIAN"/>
        <s v="JUAREZ PALACIOS GEINER"/>
        <s v="BERROCAL JIMENEZ ANA JENSY"/>
        <s v="RAMOS MOHR MARCELO"/>
        <s v="ANDY FABIAN  HIDALGO MASIS"/>
        <s v="MORALES MONTERO DANIELA"/>
        <s v="ESPINOZA OVIEDO JOSMAR JOSE"/>
        <s v="SANCHEZ GALLARDO HERNAN"/>
        <s v="SANCHEZ SANTOS KEILA VANESSA"/>
        <s v="BEJARANO CARRERA EDWIN JOSUE"/>
        <s v="VEGA MONTEZUMA KEVIN ANDREY"/>
        <s v="YERLIKA MARIA  BARRANTES PICADO"/>
        <s v="ALVARO JESUS  BERROCAL SOLIS"/>
        <s v="ESTEFANNY MEIDANI  PICADO MORA"/>
        <s v="KAROLINA DE LOS ANGELES  MENA FERNANDEZ"/>
        <s v="LUCIA MARIANA  QUIROS MORA"/>
        <s v="ESTEBAN ELADIO  LEIVA MORA"/>
        <s v="RAQUEL DANIELA  GODINEZ GODINEZ"/>
        <s v="DIANA VALESKA  JIMENEZ MORA"/>
        <s v="CEDEÑO GARCIA KARRIE JOSE"/>
        <s v="MORA HERNANDEZ MARIANA DEL MILAGRO"/>
        <s v="SOLANO SALAZAR ALBERTO JOSE"/>
        <s v="LEON VARGAS ALISON MARIA"/>
        <s v="TIFFER SOLIS FRANCINY IRIANA"/>
        <s v="SMITH SANDOVAL HILARY DANIELA"/>
        <s v="CASTRO ZUÑIGA JASPER DE LOS ANGELES"/>
        <s v="PEREZ ALPIZAR FERNANDO JOSE"/>
        <s v="CALDERON BRENES NICOLE DAYANNE"/>
        <s v="SALAZAR ELIZONDO YERALD JESUS"/>
        <s v="FLORES CHEVES PAMELA"/>
        <s v="CHAVARRIA UREÑA SHARON DANIELA"/>
        <s v="FERNANDEZ AGUILAR NATHALIA MARIA"/>
        <s v="UMAÑA ESPINOZA DANIEL ANDRES"/>
        <s v="VILLALOBOS LORIA MAGALLY"/>
        <s v="MADRIGAL CAMBRONERO GRACE YAJAIRA"/>
        <s v="ARGUEDAS ARCE YESENIA MARIA"/>
        <s v="ULATE MENDEZ JOSE RICARDO"/>
        <s v="MOLINA MONGE ESTEBAN SANTIAGO"/>
        <s v="ARGUEDAS CHINCHILLA MARIA JOSE"/>
        <s v="VILLALOBOS VEGA YARITZA YOHANA"/>
        <s v="CHAVARRIA RAMIREZ JOSETH KATHERINE"/>
        <s v="VALDIVIA BROWN KEISHA MARIE"/>
        <s v="WILSON MATARRITA EDDIE ELIECER"/>
        <s v="RIVERA PEREIRA CINTHYA MAYELA"/>
        <s v="SANTAMARIA SANCHEZ OSCARELI"/>
        <s v="MOREIRA JIMENEZ KEIDY ARIANA"/>
        <s v="BONILLA ARGUEDAS STEVEN DAVID"/>
        <s v="CHOI  BEJARANO SANTOS"/>
        <s v="CASTILLO JIMENEZ MARIA AMALIA"/>
        <s v="ALVARADO GAMBOA LUIS DIEGO"/>
        <s v="RUIZ BADILLA CARLOS MARIO"/>
        <s v="QUIROS CHAVES DAVID"/>
        <s v="QUIROS CHAVES ESTHER"/>
        <s v="PANILLA SANCHEZ MARVIN"/>
        <s v="ATENCIO PALACIOS YAMILETH"/>
        <s v="VARGAS SANCHEZ MARIA YULISSA"/>
        <s v="MOLINA BRENES GUADALUPE DEL PILAR"/>
        <s v="CESAR FABRICIO  MONTES MATARRITA"/>
        <s v="RODRIGUEZ ESPINOZA DANIANA NATHASHA"/>
        <s v="MEGAN ESTEFANIA  VALERIN BERMUDEZ"/>
        <s v="CATALINA DEL CARMEN  MORALES DELGADO"/>
        <s v="MARCO ANTONIO  NAVARRO HERNANDEZ"/>
        <s v="ASHLY YULIANA  AMADOR ROJAS"/>
        <s v="ANA YANCY  CASTRO CORDERO"/>
        <s v="MARIA ALEJANDRA  SIBAJA SANCHEZ"/>
        <s v="ELIAN JOSIAS  PICADO FALLAS"/>
        <s v="ANGELICA JAZMIN  FALLAS MENA"/>
        <s v="JAIKEL ALONSO  MORA HERNANDEZ"/>
        <s v="XINIA MARIBEL  MAYORGA JIMENEZ"/>
        <s v="ARAYA HERNANDEZ MARIA JOSE"/>
        <s v="PEREZ VASQUEZ JORGE EDUARDO"/>
        <s v="QUIROS BARRANTES MICHELLE DILANY"/>
        <s v="ARIAS HIDALGO MARICRUZ"/>
        <s v="VARGAS UREÑA ALEJANDRO MIGUEL"/>
        <s v="ALVAREZ BLANCO NATALIA INES"/>
        <s v="CARRANZA RAMIREZ MANUEL DE JESUS"/>
        <s v="AVILA NUÑEZ EVELYN MARIA"/>
        <s v="SAGOT CESPEDES ALAN ARTURO"/>
        <s v="ALLEN VALERIN ALEXANDRA"/>
        <s v="CHACON JOSEPH RASHADE"/>
        <s v="ARRIOLA REYES JOHNNY ALONSO"/>
        <s v="VARGAS HERNANDEZ KEVIN ALEXANDER"/>
        <s v="CHAVES RODRIGUEZ GREIVIN DE JESUS"/>
        <s v="CAMPOS SANDI DANIEL ALBERTO"/>
        <s v="ARIAS GUTIERREZ JOSSUE DAVID"/>
        <s v="PICADO NARANJO FATIMA ISABEL"/>
        <s v="ESPINOZA ARIAS ANA BELEN"/>
        <s v="VIQUEZ REYES MEGAN VALERIA"/>
        <s v="JIMENEZ CAMACHO DANIELA DEL SOCORRO"/>
        <s v="NEWBALL ESQUIVEL MELISSA ISABEL"/>
        <s v="MONGE MOLINA VALENTINA"/>
        <s v="MATUS LUNA HILLARY DE LOS ANGELES"/>
        <s v="VILLEGAS LEDEZMA JOSSELINE"/>
        <s v="ARROYO NAVARRETE ELISABET"/>
        <s v="VEGA OBANDO MONICA SOFIA"/>
        <s v="HERRERA QUIROS ANA LOUSSE"/>
        <s v="RIVAS QUIROS NICOLE"/>
        <s v="ARAYA ROJAS MARILU DE LOS ANGELES"/>
        <s v="JIMENEZ FONSECA DIANA ELENA"/>
        <s v="CAMPOS CHAVARRIA ADRIANA MARCELA"/>
        <s v="GUZMAN PORRAS KAROLIN YAXIRI"/>
        <s v="SALAZAR LIZANO ANGELICA"/>
        <s v="RIVERA UMAÑA GLORIANA MARIA"/>
        <s v="SANCHEZ VALENCIA JOSE LUIS"/>
        <s v="GONZALEZ LAITANO ANDREY BERNARDO"/>
        <s v="TAUTIVA ROJAS SOFIA"/>
        <s v="ROJAS SOTO KATHERINE VALERIA"/>
        <s v="MONTOYA SOLANO DANIELA MARIA"/>
        <s v="FRANCIS HERNANDEZ MARIA FERNANDA"/>
        <s v="GARCIA UMAÑA SOFIA VANESSA"/>
        <s v="RODRIGUEZ PORRAS KEVIN JOSUE"/>
        <s v="MORA GONZALEZ MILENA VANESSA"/>
        <s v="PALACIOS JIMENEZ MARUJA"/>
        <s v="ALPIZAR GUERRERO MONICA"/>
        <s v="LEIVA VILLALOBOS DEREK SEBASTIAN"/>
        <s v="STAMMES SANCHO ERIK"/>
        <s v="VILLALOBOS SALAS MARIA MISHELLE"/>
        <s v="CORTEZ TOBAL KATHERINE DE LOS ANGELES"/>
        <s v="ROQUE MIRANDA GABRIEL ANDRES"/>
        <s v="AMADOR QUIROS JOSE PABLO"/>
        <s v="ANA LUCIA  MORALES LEITON"/>
        <s v="CAMPOS MENA CRISTEL MARIA"/>
        <s v="ORTEGA GRANADOS PAOLA VALERIA"/>
        <s v="RODRIGUEZ MOYA ANAI MICHELLE"/>
        <s v="HERNANDEZ CAMACHO NATHALIE"/>
        <s v="CHAVARRIA DIAZ ELIZABETH KARINA"/>
        <s v="SANCHEZ ALVARADO WENDY DANIELA"/>
        <s v="CHIARI FLORES GERALDINE"/>
        <s v="ALVARADO SOLANO THAMARA ODETH"/>
        <s v="ALVARADO SOLANO OSMARA PAULETH"/>
        <s v="QUESADA CHACON JIMENA"/>
        <s v="CASTILLO ROJAS GEOVANNI"/>
        <s v="MEZA VARGAS YERLIN DAYANA"/>
        <s v="VILLALOBOS ALPIZAR MARIA JESUS"/>
        <s v="DURAN ARIAS GABRIELA BEATRIZ"/>
        <s v="MILDRED  SOLANO LEAL"/>
        <s v="KATERIN VANNESA  ZUÑIGA MARTINEZ"/>
        <s v="SALAS SEQUEIRA ALYSSON FIORELLA"/>
        <s v="AGUIRRE AGUILAR FIDEL"/>
        <s v="CESPEDES GARCIA SHEYLA DAVIANA"/>
        <s v="ARAYA ARAYA KEVIN JOSE"/>
        <s v="SOTO MADRIGAL GINA JULIETH"/>
        <s v="VARGAS CASTRO YINEIRI"/>
        <s v="PEREZ CAMPOS ANDREA DE JESUS"/>
        <s v="ORTEGA CORDERO SHEYLLA FIORELLA"/>
        <s v="JIMENEZ CAMPOS KATHERINE JULIANA"/>
        <s v="PERERA LIZANO HILLARY MARIANY"/>
        <s v="RIVERA GUZMAN DANIELA"/>
        <s v="RODRIGUEZ PALACIOS VALERIA"/>
        <s v="SOTO VALLEJOS ADAYS CAROLINA"/>
        <s v="BRIONES GUEVARA YIRLEY NAOMI"/>
        <s v="ESPINOZA VEGA JEIMMY CAROLINA"/>
        <s v="TORRES PEREIRA FABIAN GEOVANNY"/>
        <s v="ALPIZAR OVIEDO MARIA VALERIA"/>
        <s v="CONTRERAS CALDERON CARLOS EDUARDO"/>
        <s v="NAVARRO CALDERON KENYA DAYANNA"/>
        <s v="MC FARLANE VAZQUEZ DANAHAY DARISHA"/>
        <s v="BADILLA PANA NICOLE DE LOS ANGELES"/>
        <s v="ABRAHAM  SANTOS CABALLERO"/>
        <s v="CASTILLO SANTOS CLEMENTINO"/>
        <s v="GARCIA BEJARANO YEISON"/>
        <s v="ATENCIO PALACIOS JEISON MISAEL"/>
        <s v="MUÑOZ ROJAS HILCIA ABIGAIL"/>
        <s v="PEDROL ESPINOZA NAYELI DAYANA"/>
        <s v="JUAN BAUTISTA  ALFARO BORBON"/>
        <s v="CORRALES BARQUERO JUAN CARLOS"/>
        <s v="QUESADA CASTILLO ANA LUCIA"/>
        <s v="CORDERO SOTO SUGEY DEL CARMEN"/>
        <s v="PIZA BRICEÑO DANIEL"/>
        <s v="SILVA ROMERO LUCIA PAMELA"/>
        <s v="MARADIAGA ZUÑIGA MARIA ALEJANDRA"/>
        <s v="GARCIA VARGAS TRACY MARIA"/>
        <s v="ZAMORA ALVARADO KIMBERLY"/>
        <s v="JIMENEZ ARIAS JOSHUA"/>
        <s v="VARGAS MONTERO AXEL ALBERTO"/>
        <s v="MONICA ALEJANDRA  MAYORGA JIMENEZ"/>
        <s v="MARIA MILENA  DELGADO HERNANDEZ"/>
        <s v="RODINEY DOMINGO  AGUILAR CHAVARRIA"/>
        <s v="MADRIGAL BASTOS MARIANA"/>
        <s v="SANTOS SANTOS DIDIER ARSINIO"/>
        <s v="NAVARRO UMAÑA JAVIER ALEXANDER"/>
        <s v="SANCHEZ RODRIGUEZ LEISY NATALIA"/>
        <s v="LOPEZ MOLINA HANNIA CECILIA"/>
        <s v="BRENES BARRANTES KARLA VANESSA"/>
        <s v="CASTRO PADILLA MARIA PAZ"/>
        <s v="NOELIA  ALVARADO MURILLO"/>
        <s v="DURANGO RIVERA JUAN DIEGO"/>
        <s v="DE FRANCISCO AGUERO ADDY SAMANTHA"/>
        <s v="CERDAS PEREZ JOEL JOSUE"/>
        <s v="LOPEZ ACOSTA NATALI GRACIELA"/>
        <s v="UMAÑA AGUERO MARIA JESUS"/>
        <s v="ALFARO SALAS DAVID ALONSO"/>
        <s v="GUILLEN ZAMORA CARLOS ALBERTO"/>
        <s v="HERNANDEZ CAMACHO NAYELLI"/>
        <s v="SANCHEZ VALERIO ASHLY"/>
        <s v="BARRIOS AGUIRRE ALBIN RUBEN"/>
        <s v="JIMENEZ NELSON YERNEL FERNEY"/>
        <s v="VARGAS ROJAS GLORIA DE LOS ANGELES"/>
        <s v="MORA PIZARRO RAQUEL DANIELA"/>
        <s v="AZOFEIFA QUESADA LUCIANA"/>
        <s v="LOPEZ ULATE SIRLEY ADRIANA"/>
        <s v="RODRIGUEZ ROJAS VALERIA"/>
        <s v="DAVID ANDRES  JIMENEZ ESPINOZA"/>
        <s v="ZAMORA ARIAS MARIANA"/>
        <s v="GARRO MATARRITA GRACIELA"/>
        <s v="CASTRO MONTERO JUAN GABRIEL"/>
        <s v="ALFARO QUIROS GEIZEL ELEVANIA"/>
        <s v="BROWN GARCIA KELLY FRANCINI"/>
        <s v="VALVERDE DURAN BIANKA"/>
        <s v="MOYA SALTYKOV YAN ALEXANDER"/>
        <s v="ARRIETA STELLER JADE ANGELICA"/>
        <s v="SEGURA CAMACHO CRISTIAN ELADIO"/>
        <s v="PICADO SOTO KEITTY LEONELA"/>
        <s v="SANCHEZ VEGA ITZY NAZARETH"/>
        <s v="KAROL DAIANA  SALAS ORTIZ"/>
        <s v="CHAVARRIA ESPINOZA JINERY PAMELA"/>
        <s v="WATSON CAMPOS DAVID ANTONY"/>
        <s v="RODRIGUEZ OROZCO IVAN ENRIQUE"/>
        <s v="MONTERO VARGAS JEILYN CASANDRA"/>
        <s v="HERNANDEZ MORA CARLOS ANDRES"/>
        <s v="LARIOS MARTINEZ JOSE JULIAN"/>
        <s v="UGALDE ANGULO DANIELA UROVWE"/>
        <s v="GOMEZ RAMIREZ FABIAN"/>
        <s v="ACUÑA ROJAS FRANCELLA SOFIA"/>
        <s v="ABARCA SANCHEZ BIANCA"/>
        <s v="ROJAS RAMIREZ ARLAN"/>
        <s v="ROYAL ULLOA TOMAS ALEJANDRO"/>
        <s v="ROLDAN SOTO NIELS"/>
        <s v="MORENO CRUZ SHIRLEY DAYANA"/>
        <s v="ELIZONDO ZUÑIGA CAMILA SOFIA"/>
        <s v="SANDOVAL VEGA GINIA PATRICIA"/>
        <s v="JACINTO  MONTEZUMA VENADO"/>
        <s v="MONTEZUMA SANCHEZ MINA"/>
        <s v="MURCIA ALPIZAR KENDALL JESUS"/>
        <s v="DEVON ANDRES  SOLANO VILLARREAL"/>
        <s v="SOLIS MORALES LUIS RONALDO"/>
        <s v="NUÑEZ ROMERO RONALDO ESTEBAN"/>
        <s v="QUESADA SALAZAR SUSANA VANESSA"/>
        <s v="ARTAVIA VILLALOBOS LUIS MAURICIO"/>
        <s v="SALAS CAMBRONERO SEBASTIAN DE JESUS"/>
        <s v="CABEZAS HERNANDEZ CRISTOPHER DAVID"/>
        <s v="RAMIREZ QUIROS WENDY PAMELA"/>
        <s v="CARRILLO SILVA NOILY MAIRELLA"/>
        <s v="VARGAS LEANDRO KIMBERLI TATIANA"/>
        <s v="ARROYO CASTILLO MARIA JOSE"/>
        <s v="PACHECO LEIVA VALERIA MARIA"/>
        <s v="LEDEZMA BARBOZA CHRISTOPHER"/>
        <s v="NAVARRO CHAVARRIA KIMBERLY VIVIANA"/>
        <s v="BRENES OVIEDO JOSE JULIAN"/>
        <s v="PEREZ MONTOYA LINDSAY MARIELA"/>
        <s v="FALLAS CALVO LUIS ALEJANDRO"/>
        <s v="ZURDO MONTEZUMA XINIA MARJORE"/>
        <s v="SANTOS GONZALEZ ROBIN JEREMIAS"/>
        <s v="KENNETH  GARCIA BEJARANO"/>
        <s v="JIMENEZ MONTEZUMA MARCIAL"/>
        <s v="MONTEZUMA BEJARANO DONAL JAFETH"/>
        <s v="GARCIA MONTEZUMA MARLYN ELIDA"/>
        <s v="BEJARANO ATENCIO RONALDO"/>
        <s v="MONTEZUMA BEJARANO ADRIANA"/>
        <s v="FERNANDEZ HERNANDEZ NADIA NICOLE"/>
        <s v="JARQUIN GOMEZ JULIAN JOSUE"/>
        <s v="LOPEZ RODRIGUEZ MARIA PAULA"/>
        <s v="ZUÑIGA CASTILLO REINALDO"/>
        <s v="TORRES CHAVERRI TIFFANNY DAYANA"/>
        <s v="ALFARO RIVERA ADRIAN VINICIO"/>
        <s v="MORA ORTEGA YENDRI VANESSA"/>
        <s v="SALAS ARIAS CARMEN TATIANA"/>
        <s v="KAROL MELISSA  SEGURA CORRALES"/>
        <s v="MORALES MADRIGAL BRITHANI"/>
        <s v="MAGAÑA ACUÑA VALERIA"/>
        <s v="MONGE CANALES MARIANA"/>
        <s v="GOMEZ GOMEZ MARIA MONSERRAT"/>
        <s v="CHAVES ARIAS PAOLO ANDRES"/>
        <s v="CRUZ GONZALEZ MARIA DEL MAR"/>
        <s v="MOREIRA VIQUEZ JOSELYN NATALIA"/>
        <s v="ROJAS ARGUEDAS ANA CATALINA"/>
        <s v="KENDAL JOSUE  RAMIREZ GARCIA"/>
        <s v="JOSE LUIS  GUERRERO VARGAS"/>
        <s v="CARLOS JAVIER  ARIAS MONGE"/>
        <s v="DELGADO DELGADO JESSICA PAOLA"/>
        <s v="PAULA ISABEL  HERRERA VARGAS"/>
        <s v="LEIVA BADILLA DEILYN JOSE"/>
        <s v="GONZALEZ FERNANDEZ ARIAGNA MELISSA"/>
        <s v="ALVARADO CASTELLON JOSELYN CASSANDRA"/>
        <s v="JIMENEZ FALLAS MARIA JOSE"/>
        <s v="BLANDON SANCHEZ CHAYANNE"/>
        <s v="VARGAS SOLANO MONICA FIORELLA"/>
        <s v="NOYLIN JAZMIN  CAMPOS NOVOA"/>
        <s v="ARAYA SOLANO MARIA STEPHANIE"/>
        <s v="ESPINOZA ROSALES JORGE LUIS"/>
        <s v="VIQUEZ JIMENEZ ADRIANA MARIA"/>
        <s v="ROCHA GONZALEZ GABRIELA"/>
        <s v="ROJAS CONEJO ADRIANA MARIA"/>
        <s v="ARAYA MADRIZ FRANCISCO JAVIER"/>
        <s v="JUSTIN GERARDO  VENEGAS SANDOVAL"/>
        <s v="ARAYA BRENES PAMELA ALEXANDRA"/>
        <s v="TENCIO QUESADA CRISTIAN JOSE"/>
        <s v="GARITA JIMENEZ MARIA PAULA"/>
        <s v="CHAVES SANCHEZ MARIA JOSE"/>
        <s v="CHAVES RAMIREZ NICOLE DANIELA"/>
        <s v="OVIEDO MOYA AXEL DANIEL"/>
        <s v="DELGADO VARGAS YERLIN FERNANDA"/>
        <s v="TALAVERA URBINA KARINA"/>
        <s v="ZAMORA MARTINEZ ALLANYS ODETTE"/>
        <s v="CALDERON ALLEN AMANDA VANESSA"/>
        <s v="MONTIEL MONGE SARA PATRICIA"/>
        <s v="ACUÑA MORALES JIMENA"/>
        <s v="NOELIA  SUAREZ FERNANDEZ"/>
        <s v="OVIEDO CAMPOS KENDALL FERNANDO"/>
        <s v="ESQUIVEL CECILIANO KRISTEL NAYELI"/>
        <s v="RODRIGUEZ SALAS DANIEL"/>
        <s v="LEWIS WILLIAMS LINDSAY ESTER"/>
        <s v="VARGAS VEGA NICOLE VALERIA"/>
        <s v="VEGA CESPEDES YORLENI JEANETTE"/>
        <s v="MOREIRA CASCANTE JOHAN MANUEL"/>
        <s v="PAULA ANDREA  GOMEZ VARELA"/>
        <s v="CRUZ MORA VALERIA"/>
        <s v="ALVAREZ CHAVES KENDALL ANDRES"/>
        <s v="GALLARDO IGLESIAS DIANA ISABEL"/>
        <s v="FERNANDEZ BENAVIDES REYCHELL JOSSETTE"/>
        <s v="MORALES MORA SEBASTIAN"/>
        <s v="VARGAS MURILLO ENGHEL"/>
        <s v="BONILLA NOGUERA NORBERTO JESUS"/>
        <s v="QUIROS MORALES OSCAR ANTONIO"/>
        <s v="ARTAVIA JIMENEZ GADDIEL"/>
        <s v="LEON OVIEDO TIBISAY SOFIA"/>
        <s v="VENADO RODRIGUEZ LETICIA"/>
        <s v="BEJARANO RODRIGUEZ LIZBETH"/>
        <s v="MONTEZUMA GARCIA YEFFRY"/>
        <s v="CHAVES LEIVA MARIA PAULA"/>
        <s v="MORA MAYORGA DAVID"/>
        <s v="QUESADA MEZA DIANA KAROLINA"/>
        <s v="ARIAS CALVO KEILYN NATALIA"/>
        <s v="BOTRIS CAMACHO YENDAL ODIR"/>
        <s v="MONTERO MORERA LEONELA"/>
        <s v="ARAYA FREER JORGE LUIS"/>
        <s v="ARAYA FREER CAMILA"/>
        <s v="MUÑOZ CALDERON ZAYDA"/>
        <s v="HERNANDEZ BRENES CRISTINA"/>
        <s v="SOLANO OBANDO MARIA FERNANDA"/>
        <s v="PERALTA QUESADA LUIS CARLO"/>
        <s v="GARITA CARRILLO VALERIA MONSERRAT"/>
        <s v="AZOFEIFA FERNANDEZ LESLIE VALERIA"/>
        <s v="MENA RODRIGUEZ HILLARY NOELY"/>
        <s v="VEGA MORA JEFFERSON JESUS"/>
        <s v="MONGE BENAMBUR ZEILYN ELENA"/>
        <s v="CASTAÑEDA SERRANO RAQUEL ESTELI"/>
        <s v="JIMENEZ MONTEZUMA ESTEBAN"/>
        <s v="VEGA LOPEZ ANA MARIA"/>
        <s v="LOPEZ PORRAS PABLO CESAR"/>
        <s v="CALDERON AREEDA KENDALL"/>
        <s v="LAZO SEQUEIRA KATHIA CELENA"/>
        <s v="OLIVARES AGUERO EDWIN ADRIAN"/>
        <s v="SAILYN ADRIANA  UREÑA AMADOR"/>
        <s v="RAMIREZ MORA RAFAEL DE JESUS"/>
        <s v="VALVERDE COTO LUIS ALEJANDRO"/>
        <s v="PAULA SAIRET  VALVERDE SOLANO"/>
        <s v="FREIZEL DANIELA  ORTIZ TORRES"/>
        <s v="MATA OROZCO SEBASTIAN"/>
        <s v="IRINA  JIMENEZ MENDEZ"/>
        <s v="MARIA DE LOS ANGELES  ZUÑIGA CAMACHO"/>
        <s v="MONGE SANCHEZ ALDANA CAMILA"/>
        <s v="FABIANA MARIA  RIOS CABALCETA"/>
        <s v="SERGIO JESUS  MORA BARRANTES"/>
        <s v="YUBANK BADILLA GREILIN"/>
        <s v="CORDERO MORALES NOELIA DE LOS ANGELES"/>
        <s v="RODRIGUEZ CASCANTE CRISTIAN HERMOGENES"/>
        <s v="ZUÑIGA CASTRO CAROLINA"/>
        <s v="GOMEZ TORUÑO SOFIA"/>
        <s v="DIAZ ROJAS RICARDO"/>
        <s v="ZUÑIGA ZUÑIGA MAURICIO DE LOS ANGELES"/>
        <s v="CASTILLO MADRIGAL DANIELA"/>
        <s v="ARIAS VARGAS DELMIS YULEISY"/>
        <s v="BADILLA CASTRILLO MARIA FERNANDA"/>
        <s v="SEGURA NAVARRETE ROY"/>
        <s v="AGUILAR CHINCHILLA JOCSELYN ANDREA"/>
        <s v="OBREGON MADRIGAL ADRIANA MARIA"/>
        <s v="ULATE RAMIREZ OSCAR DAVID"/>
        <s v="ULATE ARAYA MARIA GABRIELA"/>
        <s v="SOLANO GAMBOA MARISOL"/>
        <s v="GARCIA SANCHEZ MARCO ANTONIO"/>
        <s v="DIAZ BRENES JHONNY ALEJANDRO"/>
        <s v="SALGUERA RUIZ LINDER ALBERTO"/>
        <s v="HERRERA CAMPOS BRENDA"/>
        <s v="GONZALEZ FERNANDEZ DIEGO"/>
        <s v="LOPEZ FLORES ESTEBAN SANTOS"/>
        <s v="ULLOA CALVO ABIGAIL"/>
        <s v="CESPEDES ROMAN INGRID DE LOS ANGELES"/>
        <s v="CHAVES ALVARADO CRISTOPHER"/>
        <s v="RIGGIONI BOLAÑOS GREGORIO JOSE"/>
        <s v="CORRALES MORALES ALLISON VANESSA"/>
        <s v="GUERRA MONTEZUMA NATANAEL"/>
        <s v="MONTEZUMA VENADO MIRIAM"/>
        <s v="VEGA SANCHEZ KARLA MARIA"/>
        <s v="JIMENEZ MONTEZUMA SANTOS ELIAS"/>
        <s v="GAMBOA CASTRO RACHEL"/>
        <s v="BARBOZA TORUÑO TRACEY PAOLA"/>
        <s v="HAZELL MAYELA  CASTILLO SALAZAR"/>
        <s v="SALAZAR ARAYA ANA KARINA"/>
        <s v="CERDAS QUESADA JIMENA MARIA"/>
        <s v="MORA ALFARO ANGELICA MARYELL"/>
        <s v="PARRA JIMENEZ FIORELLA MARIA"/>
        <s v="CLAUDEL ZAVALA ANNETTE ESTER"/>
        <s v="YERILIN JIMENA  ZAMORA RUIZ"/>
        <s v="ROJAS PICADO JOSE PABLO"/>
        <s v="QUIROS FALLAS NOEMY MARIANA"/>
        <s v="UREÑA VEGA MAR INES"/>
        <s v="SOLIS BARAHONA JOSELYN"/>
        <s v="MUÑOZ ESQUIVEL JOSE RUBEN"/>
        <s v="DELIA  ELIZONDO CONEJO"/>
        <s v="SOTO BASTOS ALEXANDRA MARIA"/>
        <s v="CARRERA RODRIGUEZ BONIER"/>
        <s v="MOYA GUTIERREZ CAROLINA"/>
        <s v="MORA PICADO JORGE ANDREY"/>
        <s v="VARGAS SOLIS KIMBERLY"/>
        <s v="JOSE PABLO  BRIZUELA URIBE"/>
        <s v="GARCIA MORALES EVELYN MARIANA"/>
        <s v="MADRIGAL BALLESTERO SEBASTIAN"/>
        <s v="MARTINEZ ARAGON KAROL ANDREA"/>
        <s v="BROWN LOPEZ ANA GABRIELA"/>
        <s v="BLANCO SOLIS JOSE DANIEL"/>
        <s v="CESPEDES ARCE MARCO ANTONIO"/>
        <s v="VARGAS CASTRO EDUARDO ALEJANDRO"/>
        <s v="CARMEN PRISCILLA  ARIAS SOTO"/>
        <s v="MARIN RODRIGUEZ ADRIAN GUSTAVO"/>
        <s v="VILLALOBOS SEQUEIRA ESTEFANIA"/>
        <s v="GUTIERREZ CALDERON GLORIANA"/>
        <s v="DIANA NICOLE  PONCE LOPEZ"/>
        <s v="CAMPOS NUÑEZ JEAN PAUL"/>
        <s v="ROMERO BRENES SILVIA"/>
        <s v="ORTIZ RODRIGUEZ ANA ISABEL"/>
        <s v="MORALES DURAN YOXELIN TATIANA"/>
        <s v="CARY ESTELA  SANCHEZ MEDRANO"/>
        <s v="CHINCHILLA GOMEZ DIEGO IGNACIO"/>
        <s v="PORTUGUEZ CAMACHO RICARDO ENRIQUE"/>
        <s v="MORALES CAMPOS ISIS  SAMANTA"/>
        <s v="MEJIA CONTRERAS SOFIA"/>
        <s v="ARLEY BARRIENTOS MALORY DE LOS ANGELES"/>
        <s v="SANCHEZ CORNEJO JOEL GEOVANNY"/>
        <s v="SEGURA QUIROS CINTHIA YAJAIRA"/>
        <s v="CALDERON CHAVARRIA STEVEN EDUARDO"/>
        <s v="ARGUEDAS VILLEGAS KATTY MAYELA"/>
        <s v="JIMENEZ PICADO MARIA JOSE"/>
        <s v="ELIZONDO RIVERA ANDREA MARIELA"/>
        <s v="RAMIREZ CHACON MARIA FERNANDA"/>
        <s v="MORALES RUIZ JASMIN KATHIANA"/>
        <s v="TACSAN HERRERA PABLO ANDRES"/>
        <s v="TSAI WONG ASHLEY"/>
        <s v="BARRIENTOS ULATE GONZALO FRANCISCO"/>
        <s v="VADO GOMEZ ALEXA NICOL"/>
        <s v="MONTEZUMA MONTEZUMA LISBETH"/>
        <s v="VEGA VALDERRAMA JULIO ESTEBAN"/>
        <s v="LOPEZ DIAZ IRELIA MARIA"/>
        <s v="SOLIS CORDERO ALEJANDRA PAOLA"/>
        <s v="MENDOZA CARAVACA BEATRIZ"/>
        <s v="MAROTO ARTAVIA MARIA DEL MILAGRO"/>
        <s v="CALDERON VARGAS CHRISTOHPHER VINICIO"/>
        <s v="LEON UMAÑA RIGOBERTO FRANCISCO"/>
        <s v="ROJAS PEREZ MONICA"/>
        <s v="CRUZ PANIAGUA DIEGO FABIAN"/>
        <s v="GUEVARA VILLEGAS CARLOS MANUEL"/>
        <s v="SALAS RODRIGUEZ GABRIEL"/>
        <s v="VILCHEZ MORA JOSE FELICIANO"/>
        <s v="QUIROS SALAS EMMA"/>
        <s v="SALAS BARRIENTOS DENISSE"/>
        <s v="CORDERO MADRIGAL AKIRA IKANY"/>
        <s v="JIMENEZ FERNANDEZ GERALD ANDRES"/>
        <s v="AMADOR MIRANDA MAIKEL JOSUE"/>
        <s v="MACHADO MARIN MIA BELLA"/>
        <s v="HERNANDEZ GOMEZ MADISSON MELISSA"/>
        <s v="BARRIENTOS FLORES YENDRY DANIELA"/>
        <s v="ARRIETA JIMENEZ JUAN DANIEL"/>
        <s v="JOSELYN  LOPEZ CHACON"/>
        <s v="GONZALEZ RUIZ ABIGAIL"/>
        <s v="ARCE MORA ALONSO ALBERTO"/>
        <s v="RAMIREZ QUIROS TAMARA"/>
        <s v="JIMENEZ RODRIGUEZ MEYLIN ANDREA"/>
        <s v="ARGUEDAS MORA KRISTEL DAYANA"/>
        <s v="HERNANDEZ CASTRILLO OSCAR ALBERTO"/>
        <s v="CAMBRONERO SOLANO KATHERINE VANESSA"/>
        <s v="GONZALEZ GUEVARA GIRLANY FIORELLA"/>
        <s v="DELGADO PICADO VIVIANA DE LOS ANGELES"/>
        <s v="MONGE GAMBOA FIORELLA"/>
        <s v="BARRANTES DURAN ANDREA MILENA"/>
        <s v="ROJAS GARITA ANA MARIA"/>
        <s v="RODRIGUEZ SANDOVAL MARIA FERNANDA"/>
        <s v="ROJAS UMAÑA ALLAN ANDRES"/>
        <s v="AGUIRRE ARIAS BRITANNY NICOLE"/>
        <s v="BLANCO JARA GENESIS DE LOS ANGELES"/>
        <s v="CORDERO ZUÑIGA RACHEL DEIDANIA"/>
        <s v="MARIA JOSE  CALDERON RIVERA"/>
        <s v="SEGURA MENA VALERIA MARIA"/>
        <s v="HERRERA SANCHEZ EIMY VALERIA"/>
        <s v="ROJAS BONILLA JOHANNA FRANCINIE"/>
        <s v="ARRIETA MURILLO DULCE MARIA"/>
        <s v="MORALES SILVA VERONICA"/>
        <s v="DURAN GUTIERREZ MONICA ALICIA"/>
        <s v="CAMPOS MORERA CAROLYN DE LOS ANGELES"/>
        <s v="ACUÑA VILLALOBOS ALISSON MARIANA"/>
        <s v="ARAYA SOTO MARIA FERNANDA"/>
        <s v="QUIROS RODRIGUEZ ANGIE RAQUEL"/>
        <s v="CUBILLO VILLEGAS MARLON DAVID"/>
        <s v="KATHERINE NOELIA  MORALES RUIZ"/>
        <s v="URBINA BRICEÑO CESAR ANDRES"/>
        <s v="SANTAMARIA ARAGON PAOLA ANDREA"/>
        <s v="MORA ABURTO DIXI DAYANNA"/>
        <s v="RODAS CASTRO JAMES DEAN"/>
        <s v="JENNIFER ARIANA  PEREZ ROJAS"/>
        <s v="MEJIAS CHAVES LUIS ENRIQUE"/>
        <s v="HIDALGO NAVARRO KELDRY LISSETTE"/>
        <s v="SERRANO GRANADOS ARIANA PRISCILA"/>
        <s v="GARCIA GUEVARA ADA VICTORIA"/>
        <s v="MONGE MORA DIANA MARIA"/>
        <s v="DANIELA REBECA  NAVARRO SOLANO"/>
        <s v="SANCHEZ VILLALOBOS JOSELINE KARINA"/>
        <s v="MENDEZ SOLANO STEFANIE PAMELA"/>
        <s v="FIORELLA SOFIA  ESQUIVEL CASTRO"/>
        <s v="CALVO BOLAÑOS ALANA"/>
        <s v="GAMBOA SALAZAR MARIO"/>
        <s v="PEREZ MONTOYA JEFFRY ANDRES"/>
        <s v="VARGAS PACHECO MONICA MARIA"/>
        <s v="SALAZAR GOMEZ JESSY VIVIANA"/>
        <s v="VERZOLA SANCHO LAUREANO"/>
        <s v="GIRON RODRIGUEZ TIFFANY PAMELA"/>
        <s v="OROZCO BRENES NAISHNI"/>
        <s v="LEIVA MORALES MARY ROXANA"/>
        <s v="JIMENEZ ALFARO JIMENA"/>
        <s v="SALAZAR MORA RAFAEL STEVENS"/>
        <s v="GONZALEZ CASTRILLO MICHELLE"/>
        <s v="SIRIAS CONTRERAS JIMENA"/>
        <s v="UMAÑA HIDALGO JOSELYN VALERIA"/>
        <s v="BERMUDEZ MADRIZ ANDREA NICOLE"/>
        <s v="NUÑEZ SALAZAR GENESIS ALINA"/>
        <s v="VICTOR BENAVIDES ESTHER LILIBETH"/>
        <s v="GONZALEZ GOMEZ SILVIA ELENA"/>
        <s v="QUINTANILLA MENOCAL LAURA"/>
        <s v="LEITON BALTODANO NURY VANESSA"/>
        <s v="RAMIREZ LOPEZ YULY REBECA"/>
        <s v="GUTIERREZ CAMPBELL KARYN FRANCHESCA"/>
        <s v="CABEZAS VASQUEZ JOSUE EDUARDO"/>
        <s v="BLANCO ALFARO LUIS ADRIAN"/>
        <s v="BARRERA GALIANO OLGA LIDIA"/>
        <s v="MARCHENA MARCHENA NICOLE"/>
        <s v="ULLOA MENDEZ DANIELA MARIA"/>
        <s v="LARIOS RAMIREZ KENIA ELIZA"/>
        <s v="CORDERO GONZALEZ ALEXANDRA"/>
        <s v="PRIETO RUIZ ANDRES"/>
        <s v="DUARTE BARBOZA BRYAN ALBERTO"/>
        <s v="ORTIZ SANDI HENRY"/>
        <s v="STEVEN  PICADO FALLAS"/>
        <s v="SIBAJA CHAVARRIA MISHELLE DENISSE"/>
        <s v="ROSMERY  QUINTERO GUADAMUZ"/>
        <s v="ANA LUCRECIA  ARAUZ RETANA"/>
        <s v="KENDALL MIGUEL  GUTIERREZ VENEGAS"/>
        <s v="MARIA JOSE  FERNANDEZ ZAMORA"/>
        <s v="FIGUEROA QUESADA ELENA"/>
        <s v="MARIA CELESTE  LOAIZA SOLERA"/>
        <s v="QUESADA AGUERO IVANNIA MARIA"/>
        <s v="SOLIS CHAVES STEPHANIE"/>
        <s v="VARGAS ARGUELLO MADELIN NIKOLE"/>
        <s v="SOLANO LOAIZA DANNY FRANCISCO"/>
        <s v="CESPEDES MONTERO NANCY LUCIA"/>
        <s v="MAUREEN CRISTINA  QUESADA AGUERO"/>
        <s v="CHING FALLAS JOSELINE"/>
        <s v="CORDOBA PEREIRA MARIA PAULA"/>
        <s v="ESPINOZA ARCE MARIA GABRIELA"/>
        <s v="SOLIS ROJAS ANDREA MELISSA"/>
        <s v="RODRIGUEZ HERRERA DOROTHY PAMELA"/>
        <s v="MESEN DELGADO DEILYN YILENIA"/>
        <s v="LOAIZA FONSECA FLAVIA ANDREA"/>
        <s v="MORA MORALES MICHAEL NELSON"/>
        <s v="CHINCHILLA MORA NATALI MARISEL"/>
        <s v="JIMENEZ ZUÑIGA JOHANNA MARIA"/>
        <s v="BARRANTES LOPEZ DARIEL ALESSANDRO"/>
        <s v="VARGAS ESQUIVEL CRISTEL MARIA"/>
        <s v="VICTORIA  CASTRO CHAVARRIA"/>
        <s v="RUIZ CHAVARRIA ANA LAURA"/>
        <s v="LACAYO FALLAS RAQUEL JOHANNA"/>
        <s v="MOYA GUTIERREZ ANDREA"/>
        <s v="ALMENGOR ALMENGOR KATHIA LILLIANA"/>
        <s v="ARAYA ACOSTA ARIANA ANGELICA"/>
        <s v="CARRILLO GOMEZ WILMAR ANTHONY"/>
        <s v="PORRAS RODRIGUEZ JOCSELYN MARIA"/>
        <s v="GONZALEZ BARBOZA CAMILA"/>
        <s v="BEJARANO MONTEZUMA AMELIA"/>
        <s v="CARRILLO HERNANDEZ JORGE ANDRES"/>
        <s v="CORREA GOMEZ ABIGAIL"/>
        <s v="MIRANDA MONTERO ALONDRA"/>
        <s v="AGUILAR QUIROS ANGIELO ANDREY"/>
        <s v="ROJAS OCONITRILLO GENESIS PAOLA"/>
        <s v="SALAS ARIAS BYRON MAURICIO"/>
        <s v="MARTINEZ NAVARRO DAYANA"/>
        <s v="DIAZ CAMPOS AARON"/>
        <s v="JIMENEZ FERNANDEZ MARTA ROSIRY"/>
        <s v="MORA MATAMOROS STACY FRANCINI"/>
        <s v="CAMBRONERO MARIN KEVIN JOSE"/>
        <s v="DE LA O MARCHENA ORLANDO"/>
        <s v="MURILLO ULATE NISHDALY ANDREA"/>
        <s v="CABEZAS MONTOYA NICOLE"/>
        <s v="SOTO MENDEZ VALERIA"/>
        <s v="CASTILLO ARGUEDAS JIMENA"/>
        <s v="RIVAS DELGADO YIRE"/>
        <s v="BARQUERO MASIS KATHERINNE DANIELA"/>
        <s v="CALVO DUARTE KAROL STEFANNY"/>
        <s v="ROJAS JIMENEZ INGRID VANESSA"/>
        <s v="MOLINA MIRANDA SCARLET"/>
        <s v="ZELEDON URBINA THAMARA DE LOS ANGELES"/>
        <s v="LEITON VARGAS ADRIANA MARIA"/>
        <s v="RIVERA NICOYA JOSE ESTEBAN"/>
        <s v="CHAVES FALLAS KIMBERLY NICOLE"/>
        <s v="BEJARANO MONTEZUMA EMILIO"/>
        <s v="ANDRADE ANDRADE GEOVANNY"/>
        <s v="NICOLLE  RODRIGUEZ SOLORZANO"/>
        <s v="BRAVO MENDEZ RONALD EMANUEL"/>
        <s v="LAWSON CASTRILLO EMANUEL ALEJANDRO"/>
        <s v="GOMEZ JIMENEZ KASEY FIORELLA"/>
        <s v="VALERIA  ROJAS ALPIZAR"/>
        <s v="WOWASE RODRIGUEZ GARDIN DEMOSTENES"/>
        <s v="VARGAS CORRALES FIORELLA PAMELA"/>
        <s v="VEGA CORTES MARIANA"/>
        <s v="ALFARO RODRIGUEZ FIORELLA SIMONE"/>
        <s v="OBREGON CORTES MARIA JOSE"/>
        <s v="VARELA MORA MARIA JOSE"/>
        <s v="ARTAVIA CORRALES TANIA"/>
        <s v="ALVARADO AZOFEIFA SAUL"/>
        <s v="SANDOVAL HERNANDEZ AZALIA MERLYN"/>
        <s v="PORRAS BERMUDEZ ANGIE LENNY"/>
        <s v="SOLIS MORA DIEGO ALONSO"/>
        <s v="CAMPOS SALAZAR EMMANUEL"/>
        <s v="ARAYA RODRIGUEZ VALERIA"/>
        <s v="CHACON JIMENEZ VALERIA DE LOS ANGELES"/>
        <s v="SOLIS ZAMORA DANIEL ISAAC"/>
        <s v="ESQUIVEL CABEZAS JULISSA"/>
        <s v="BRAVO ARCE MARYERLY FABIANA"/>
        <s v="MORA RUIZ JAFET ASDRUBAL"/>
        <s v="BADILLA GUTIERREZ ARIANNA SOPHIA"/>
        <s v="GOMEZ SOLANO RICARDO ALONSO"/>
        <s v="MONTOYA TREJOS YENIFER MARIANA"/>
        <s v="MORA QUESADA VALERIE SOFIA"/>
        <s v="LEIVA ROSALES ARIANA"/>
        <s v="HERNANDEZ GAMBOA FRANCHESKA VALERIA"/>
        <s v="MARCHENA GARCIA OLMAN GABRIEL"/>
        <s v="MARTINEZ ORDOÑEZ FRANCELLA"/>
        <s v="ZUMBADO GRANADOS EMMANUEL"/>
        <s v="ESTRADA TORRES ABELARDO"/>
        <s v="ESPINOZA ROJAS EMILY DAYANNA"/>
        <s v="MORALES MELENDEZ GUSTAVO ADOLFO"/>
        <s v="ACUÑA RODRIGUEZ MARIA GABRIELA"/>
        <s v="LEDEZMA VARGAS VALERY"/>
        <s v="MATAMOROS MATA STACY VALERIA"/>
        <s v="CARRILLO DIAZ ADRIANA ISABEL"/>
        <s v="VARGAS BARRIENTOS DANIEL ANDRES"/>
        <s v="JIMENEZ MEZA MONSERRATH DE LOS ANGELES"/>
        <s v="ROBLES VARGAS RICARDO JOSE"/>
        <s v="NUÑEZ CAMPOS ANA BEATRIZ"/>
        <s v="HERNANDEZ ZUÑIGA JACQUELINE DE LOS ANGEL"/>
        <s v="FRANCO BARBOZA MARY PAULA"/>
        <s v="VARGAS AVILA RAMSES RODRIGO"/>
        <s v="MENDEZ VARGAS JIMENA"/>
        <s v="ROJAS LOSILLA KIMBERLY"/>
        <s v="ROJAS SIBAJA ALDIN AARON"/>
        <s v="REDONDO FERRETO MARIA HELENA"/>
        <s v="BLANCO ROSALES FABIOLA"/>
        <s v="VEGA UGALDE CARLOS DAMIAN"/>
        <s v="MENA CONDEGA DANIELA MARIA"/>
        <s v="PEREZ NAVARRETE JHOVAN MARTIN"/>
        <s v="VARGAS RODRIGUEZ ANA PAULA"/>
        <s v="CRUZ LOPEZ LUIS DIEGO"/>
        <s v="ARCE HERRERA CHARLYN ELENA"/>
        <s v="AGUERO MARIN EDWIN MOISES"/>
        <s v="QUESADA MURILLO ISABEL CRISTINA"/>
        <s v="ALVARADO GONZALEZ CARLOS ANDRES"/>
        <s v="BARQUERO LORIA ABIGAIL DE JESUS"/>
        <s v="FERNANDEZ DURAN NANCY MARIA"/>
        <s v="CASTRO LOAIZA WAGNER DANIEL"/>
        <s v="VILLALOBOS MOLINA DELNER STANLEY"/>
        <s v="VILLALOBOS REYES GIMENA SUSANA"/>
        <s v="ABARCA LINDO ILKA KARINA"/>
        <s v="STEVEN GERARDO  MORA MONTENEGRO"/>
        <s v="NAVAS ZUÑIGA ELSA IVANNIA"/>
        <s v="JEREMY ALONSO  MOREIRA JIMENEZ"/>
        <s v="MARIA NAZARETH  QUESADA CASTRO"/>
        <s v="FERNANDEZ PICADO ALINA VALERIA"/>
        <s v="SABORIO NAJERA STHEFANI"/>
        <s v="SHARON DANIELA  MORA SEGURA"/>
        <s v="MARIA JOSE  HIDALGO VARGAS"/>
        <s v="QUESADA BERMUDEZ ALLISON MARLENY"/>
        <s v="DIAZ PEREZ ALEXANDRA GRACIELA"/>
        <s v="REYCHEL VANESSA  MENA QUESADA"/>
        <s v="NATALY PAOLA  ABARCA NAVARRO"/>
        <s v="ROJAS SALAS SHIRLEY LIZBETH"/>
        <s v="OVARES ROJAS VALERIA"/>
        <s v="PORRAS MURILLO FRANCINIA"/>
        <s v="CHACON JIMENEZ MARIPAZ"/>
        <s v="ORDOÑEZ ARAYA TSAITAMI SIBONU"/>
        <s v="RODRIGUEZ CABALLERO JOSE"/>
        <s v="CUBERO PADILLA JULIAN"/>
        <s v="CLARKE ORANE ARKELL SHAMIR"/>
        <s v="VENEGAS BUSTAMANTE JOSE JULIAN"/>
        <s v="QUESADA CHAVERRI JAVIER DE JESUS"/>
        <s v="TORRES CHAVARRIA ESTIVEN DE LOS ANGELES"/>
        <s v="GRANADOS ARIAS DIANA PAOLA"/>
        <s v="VILLALOBOS VILLARREAL ARMANDO HUMBERTO"/>
        <s v="OROZCO LOPEZ DANIEL JOSE"/>
        <s v="VASQUEZ PEREZ VALERY MARIA"/>
        <s v="VARGAS PARRALES SHARON YULISSA"/>
        <s v="ORTIZ ROJAS MELISSA MARIA"/>
        <s v="MEDINA PIZARRO CAMILA RACHELL"/>
        <s v="CORTES BADILLA HENRY MAURICIO"/>
        <s v="APONTE GONZALEZ KIARA EMILIANA"/>
        <s v="NUÑEZ QUIROS KIMBERLY GABRIELA"/>
        <s v="ESQUIVEL MENDEZ VERONICA EUGENIA"/>
        <s v="BONILLA NUÑEZ JOSE ALBERTO"/>
        <s v="SANCHEZ CASTRO HEILEN VANESSA"/>
        <s v="ARTAVIA GARCIA FERNANDO JOSE"/>
        <s v="TAYLOR FONSECA MAURICIO"/>
        <s v="GUIDO DIAZ CRISBEL AMAIRANE"/>
        <s v="URBINA OBANDO EMERSON JOSUE"/>
        <s v="CHACON GOMEZ ALEJANDRO"/>
        <s v="CHAVARRIA CASTRO KEYLIN GABRIELA"/>
        <s v="MURILLO CARDENAS ADRIAN ENRIQUE"/>
        <s v="GIOVANNI  LOPEZ GOMEZ"/>
        <s v="VIQUEZ VARGAS JIMENA MARIA"/>
        <s v="JIMENEZ JIMENEZ KENIER JOHAIR"/>
        <s v="RODRIGUEZ AVENDAÑO MONICA CRISTINA"/>
        <s v="FUENTES SOLANO JULIANA GABRIELA"/>
        <s v="CEBA MORAGA MARIA JOSE"/>
        <s v="NAVARRO PEREZ KENNETH YOSTIN"/>
        <s v="ALFARO GUZMAN SOFIA DEL MILAGRO"/>
        <s v="BENAVIDES MOLINA JOSE MAURICIO"/>
        <s v="RIVERA ALFARO MARIANGEL"/>
        <s v="CORDERO MENESES STEVEN HUMBERTO"/>
        <s v="BARRANTES MORA LOURDES MARCELA"/>
        <s v="FALLAS REDONDO MARIA VICTORIA"/>
        <s v="RUIZ MORERA JULIO CESAR"/>
        <s v="SOLORZANO UGALDE JOSUE DAVID"/>
        <s v="MARIN SANCHEZ STEPHANIE MARIELA"/>
        <s v="CHINCHILLA BARRANTES EMANUEL"/>
        <s v="URBINA JARQUIN NANCY ANTONIA"/>
        <s v="PARRA MENDEZ YORIAN JOSUE"/>
        <s v="CERDAS HERRERA JESUS PABLO"/>
        <s v="ZACCAGNA ARAYA FIORELLA DE LOS ANGELES"/>
        <s v="ALFARO BONILLA JOHN LUIS"/>
        <s v="MONGE BARBOZA MARISOL"/>
        <s v="BONILLA BRENES GABRIEL"/>
        <s v="DANIEL  ZEAS BROWN"/>
        <s v="AGUERO PEREZ DAVID"/>
        <s v="ANDREA VERONICA  RETANA MORA"/>
        <s v="SANCHEZ MORALES DENNIS GABRIEL"/>
        <s v="AGUILAR CARRILLO LUCELIA DE LOS ANGELES"/>
        <s v="MEDINA UREÑA TIFFANY YORSETH"/>
        <s v="FERNANDEZ JIMENEZ ALONDRA GARCELA"/>
        <s v="VALLES VILLARREAL VIRGINIA TATIANA"/>
        <s v="MONTERO BRENES JOSE MANUEL"/>
        <s v="GARRO CAMPOS ELOY ENRIQUE"/>
        <s v="ARROYO CASTILLO JOSUE GERARDO"/>
        <s v="SANCHO JIMENEZ FIORELLA"/>
        <s v="VIQUEZ BOLAÑOS ANDRES GERARDO"/>
        <s v="CERDAS ROBLES MARIA CELESTE"/>
        <s v="SALAZAR MORALES VALERIA MARIA"/>
        <s v="CHAMORRO SELVA ARIEL"/>
        <s v="ACEVEDO RODRIGUEZ JOSE ANDRES"/>
        <s v="FONSECA ARCE DIDIER OBET"/>
        <s v="ESPINOZA ARAYA FABIAN"/>
        <s v="RAMIREZ ALVAREZ LUIS CARLOS"/>
        <s v="MATARRITA ANGULO JEAUSTIN JAVIER"/>
        <s v="ARRIETA RODRIGUEZ ANYELI ANDREA"/>
        <s v="MARIN SANCHEZ ANGELICA"/>
        <s v="MALTES RODRIGUEZ OSCAR MARIO"/>
        <s v="ROJAS QUESADA PABLO JOSUE"/>
        <s v="GAMBOA ZUÑIGA SHARMILA CHARLOTH"/>
        <s v="OCAMPO PORRAS MIGUEL ALEXANDER"/>
        <s v="NUÑEZ RAMOS BRYAN"/>
        <s v="ZAMORA ALFARO JOSE ESTIVEN"/>
        <s v="MORALES GUTIERREZ KIANA NAHOMY"/>
        <s v="LIZANO OTAROLA ROY"/>
        <s v="CERDAS ARAYA BRANDOM ALONSO"/>
        <s v="SALAS CHAVARRIA SUSAN DANIELA"/>
        <s v="GONZALEZ CHACON VALERIA MARIA"/>
        <s v="ROJAS AVILA STEPHANIE JEANNINA"/>
        <s v="SALAZAR CUBERO ENRIQUE JOSE"/>
        <s v="SALAS HERRERA RONALD GABRIEL"/>
        <s v="SAMPSON NARVAEZ JORGE LUIS"/>
        <s v="LOPEZ MEJIA CAMILE"/>
        <s v="CARMONA DELGADO LUIS ALVARO"/>
        <s v="MORALES VALVERDE JOSEPH ARIAN"/>
        <s v="GRANADOS ULLOA XIMENA"/>
        <s v="MACHADO ARIAS CAROLINE NAYELLI"/>
        <s v="FLORES LOPEZ EDUARDO"/>
        <s v="GONZALEZ BOLAÑOS MARIA JOSE"/>
        <s v="SANDI ARTAVIA FIORELLA"/>
        <s v="ORDOÑEZ MONTOYA ELIZABETH"/>
        <s v="RODRIGUEZ GOMEZ CARLOS MIGUEL"/>
        <s v="VARGAS MATAMOROS JOSUE DAVID"/>
        <s v="SOLANO RUIZ KEISCHA"/>
        <s v="GOMEZ OCAMPO JORGE ANDRES"/>
        <s v="MADRIGAL BRENES MARIEL YULIANA"/>
        <s v="MALESPIN RIL AMANDA LUCIA"/>
        <s v="ESQUIVEL JIMENEZ JUAN CARLOS"/>
        <s v="SERRANO CHAVES YURLANDI"/>
        <s v="SANCHEZ MOJICA KAROLD ENID"/>
        <s v="RETANA SOLIS MAYRA ALEJANDRA"/>
        <s v="QUESADA SOLANO SANTIAGO"/>
        <s v="VARELA CASTRO MAYLINE ARIANA"/>
        <s v="MEDRANO GUZMAN JOSE RODOLFO"/>
        <s v="ZUÑIGA CHACON MARIEL GIOVANNA"/>
        <s v="RETANA ARAYA BRIAN ANDRE"/>
        <s v="QUESADA VEGA AUSTYN JAFET"/>
        <s v="CORDOBA MOLINA JOSE DANIEL"/>
        <s v="POVEDA CRUZ KATHERINE DE LOS ANGELES"/>
        <s v="RODRIGUEZ VALVERDE DAYANNA MELISSA"/>
        <s v="CUBILLO HERNANDEZ ANDREA VICTORIA"/>
        <s v="CALDERON CHINCHILLA AARON NOE"/>
        <s v="DELGADO VARGAS RACHELL LEONELLA"/>
        <s v="ARRIETA GONZALEZ LUIS FABIAN"/>
        <s v="LOPEZ GONZALEZ NATHALY DE JOSE"/>
        <s v="ROJAS FERNANDEZ NAOMI DE LOS ANGELES"/>
        <s v="ESCOBAR GUTIERREZ SOFIA DE LOS ANGELES"/>
        <s v="ANA MARIA  MADRIGAL ROMERO"/>
        <s v="AZOFEIFA QUESADA RAFAEL ANGEL"/>
        <s v="VILLALOBOS GALLO HILLARY"/>
        <s v="SOTO GOMEZ MARIBELL IVANNIA"/>
        <s v="RAMIREZ JIRON AXEL EDUARDO"/>
        <s v="CAMPOS JIMENEZ LAUREN SOFIA"/>
        <s v="RIOS RAMIREZ FABIO ALEJANDRO"/>
        <s v="REYES CASTRO YEIFREL AURELIO"/>
        <s v="VARGAS MADRIGAL KIMBERLY MILENA"/>
        <s v="WHITE WRIGHT RICHARD GERMAIN"/>
        <s v="CASTRO CORDERO YARIELA"/>
        <s v="SERRANO CALDERON YARLIN DAYANNA"/>
        <s v="RIVAS FLORES ANA CATALINA"/>
        <s v="HERRERA ZAMORA VALERIA MARIA"/>
        <s v="VILLALOBOS ACUÑA JOSE PAULO"/>
        <s v="JUAN CARLOS  RODRIGUEZ DARCE"/>
        <s v="HERNANDEZ GUILLEN FERNANDO JOSUE"/>
        <s v="CASANOVA DIAZ MARIAM SINAI"/>
        <s v="MIRANDA MOJICA LUCIANA"/>
        <s v="VASQUEZ ALVARADO TAUBETH ALEXANDRA"/>
        <s v="CHANTO CECILIANO VALERY LUNA"/>
        <s v="VEGA ARAYA PAULA VALERIA"/>
        <s v="MOLINA CAMBRONERO MARIA PAOLA"/>
        <s v="ARROYO MATAMOROS KENDAL STEVEN"/>
        <s v="CHACON JIMENEZ MICHELLE TATIANA"/>
        <s v="CESPEDES QUIROS CHRISTIAN JOSUE"/>
        <s v="GUEVARA CAMPOS NIKOL NATALIA"/>
        <s v="ANGULO PORTUGUEZ BRYAN JOSUE"/>
        <s v="ROJAS AVILA ANGIE PAOLA"/>
        <s v="VARGAS ABARCA FREDDY BRANDON"/>
        <s v="BRENES JUTTNER DANIELA MARIA"/>
        <s v="RODRIGUEZ CORDERO MARIA PAULA"/>
        <s v="RODRIGUEZ MORALES YERLIN VANESA"/>
        <s v="MARIA CELESTE  FERNANDEZ ARIAS"/>
        <s v="NAYELI  DELGADO CARRILLO"/>
        <s v="MURILLO CAVERO CARLOS ADRIAN"/>
        <s v="CHACON RUBI DANIEL ALEJANDRO"/>
        <s v="ROJAS RUIZ ESTEBAN"/>
        <s v="VARGAS ALFARO MARIA REBECA"/>
        <s v="ARAYA LINES PAOLA SOFIA"/>
        <s v="MIRANDA ORTIZ ALEXANDRA MICHELLE"/>
        <s v="TIJERINO SERRANO KARILIN XIOMARA"/>
        <s v="RIOS RIOS ELOIDY MARIA"/>
        <s v="MORALES QUIROS SHARON VANESSA"/>
        <s v="PORTUGUEZ BARRANTES ABIGAIL"/>
        <s v="CALVO VILLARREAL NICKOLE DENISSE"/>
        <s v="CARBALLO CAMPOS FIORELLA CRISTINA"/>
        <s v="SANDI ARAYA ANDRY MIGUEL"/>
        <s v="ZAMORA ARRIETA VALERIA"/>
        <s v="VARGAS BADILLA ARIANA PAMELA"/>
        <s v="QUESADA MADRIGAL DANIELA MARCELA"/>
        <s v="SEQUEIRA CAMPOS KATLYN MARIANA"/>
        <s v="ESQUIVEL CHAVARRIA MARIPAZ"/>
        <s v="ARANA RUIZ JOSE ROBERTO"/>
        <s v="TORRES MORALES YINA VIRGITA"/>
        <s v="CORDERO SOLANO AURORA MARIA"/>
        <s v="TORRES MARIN FREDDY ANTONIO"/>
        <s v="MENDEZ MORALES EDITH ANDREA"/>
        <s v="BARQUERO CABRERA EIMY NOHELIA"/>
        <s v="SAMUDIO ZAPATA MARIA ENITH"/>
        <s v="PIÑA JIMENEZ ANGIE BETZABEE"/>
        <s v="AGUILERA OPORTA MELISSA DE LOS ANGELES"/>
        <s v="IVETH MARIANA  ZUÑIGA FALLAS"/>
        <s v="GUTIERREZ CALDERON YOSSAFAT"/>
        <s v="ARIAS GONZALEZ RACHEL DANIELA"/>
        <s v="JIMENEZ GUTIERREZ ANIA"/>
        <s v="ROMERO CAMACHO DILLIANA DE LOS ANGELES"/>
        <s v="JIMENEZ ROJAS MICHELLE KARINA"/>
        <s v="VILLALOBOS SOLANO MELANNIE MICHELLE"/>
        <s v="DENERICK JAIRO  SILVA SANCHEZ"/>
        <s v="ABARCA MORALES SEBASTIAN"/>
        <s v="VIDAURRE ALPIZAR MARIA CELESTE"/>
        <s v="RAMIREZ SEGURA KRISTEL PAMELA"/>
        <s v="CASTRO SABORIO INGRID PAOLA"/>
        <s v="ARAYA VARGAS LAURA MARIA"/>
        <s v="VARGAS RODRIGUEZ ARITZIA"/>
        <s v="MARIELA  CORDERO CORDERO"/>
        <s v="PORTUGUEZ FONSECA STEFAN"/>
        <s v="ACUÑA TURCIOS MARIA JOSE"/>
        <s v="SOLANO VILLALOBOS DANIELA ISABEL"/>
        <s v="LORIA OBANDO LORENA ALEXANDRA"/>
        <s v="ALPIZAR MORA CINDY TATIANA"/>
        <s v="LOPEZ VILLALOBOS LUIS EDUARDO"/>
        <s v="BROWN SERRANO JOY CAMILA"/>
        <s v="YARENIZ DE LOS ANGELES  MORA MORA"/>
        <s v="GUZMAN VASQUEZ MANUEL ALONSO"/>
        <s v="OVIEDO SOLIS DIANA PAOLA"/>
        <s v="MARIN MORALES JUAN PABLO"/>
        <s v="ARROYO MUÑOZ SARA ISABEL"/>
        <s v="GUILLEN RIVERA DENISSE"/>
        <s v="UREÑA SEGURA MARIA PRICILLA"/>
        <s v="SOLANO ARIAS KENNETH RENE"/>
        <s v="MORALES NAVARRO DAYHANNA PRISCILLA"/>
        <s v="PEREZ JIMENEZ MELANY"/>
        <s v="MARIN REDONDO DENNISE MARIA"/>
        <s v="GONZALEZ UGARTE MICHAEL MOISES"/>
        <s v="CRUZ CRUZ CHRISTIAN ALEXANDER"/>
        <s v="VILLALOBOS AGUILAR ANA CATALINA"/>
        <s v="GONZALEZ HERNANDEZ SUSAN VIVIANA"/>
        <s v="FRESLY VALERIA  UMAÑA CHAVES"/>
        <s v="JIMENEZ ESQUIVEL FEDERICO ANTONIO"/>
        <s v="SCOTT ARIAS MAUREEN RACHELL"/>
        <s v="SALGADO FERNANDEZ MARIPAS"/>
        <s v="MORA MORA SEBASTIAN"/>
        <s v="SALAS CHAVES MAURO ALESSANDRO"/>
        <s v="GONZALEZ FLORES INGRID MARIA"/>
        <s v="RODRIGUEZ GARCIA LUIS DIEGO"/>
        <s v="RODRIGUEZ BARBERENA KARLA PAOLA"/>
        <s v="GUTIERREZ VEGA ADRIANA MARIA"/>
        <s v="VIQUEZ CAMPOS SEBASTIAN"/>
        <s v="CERDAS VARGAS KENETH DAVID"/>
        <s v="WHITE CASTAÑEDA BRYAN DANIEL"/>
        <s v="CESPEDES VARGAS ABIGAIL"/>
        <s v="QUIROS VASQUEZ REBECA MARIA"/>
        <s v="CARRANZA CHACON YESENIA MARIA"/>
        <s v="CALDERON GADEA JOCELYN ILEANA"/>
        <s v="UMAÑA SERRANO KENNETH"/>
        <s v="SEGURA PORRAS JOSE JOAQUIN"/>
        <s v="RAMIREZ RICHMOND MAUREEN SIDEY"/>
        <s v="ESPINOZA SANDINO JESHUA"/>
        <s v="RODRIGUEZ CAMACHO MARIANO"/>
        <s v="SANDOVAL MANZANARES MARIA DEL MAR"/>
        <s v="BARBOZA NAVARRO JOSE DAVID"/>
        <s v="ALVARADO CARMIOL JOSE DANIEL"/>
        <s v="MONGE OCONITRILLO NARAYANA"/>
        <s v="BURBAN QUIROS MARIA XIMENA"/>
        <s v="MUÑOZ CASTILLO STEPHANIE ROXANNE"/>
        <s v="CAMPOS VIALES JULISSA"/>
        <s v="DELGADO ARIAS KARINA RAQUEL"/>
        <s v="ALVARADO PORRAS MARIO ALBERTO"/>
        <s v="HERRERA GARRO KAREN CRISTINA"/>
        <s v="VARGAS JIMENEZ JONATHAN ALBERTO"/>
        <s v="VILLALTA MADRIGAL DANIELA"/>
        <s v="OBREGON DUARTE LEIDY DAYANA"/>
        <s v="CHAVARRIA RAMIREZ STEPHANNY"/>
        <s v="IZABA RODRIGUEZ NICOLE DE LOS ANGELES"/>
        <s v="BRENES HERNANDEZ MARIA JOSE"/>
        <s v="ARCE UMAÑA JOSE ANDRES"/>
        <s v="SAIZ VALVERDE MARIA JOSE"/>
        <s v="SOLANO TOLEDO KIMBERLY EUGENIA"/>
        <s v="ROJAS ZAMORA ILNER YOCIAN"/>
        <s v="MC KOY ZUÑIGA ALEJANDRO"/>
        <s v="QUIROS JARA FABIANA ANDREINA"/>
        <s v="PADILLA HIDALGO DANA YALIAN"/>
        <s v="BUSTOS SALAZAR SEBASTIAN EZEQUIEL"/>
        <s v="VIZCAINO MORA JIMENA"/>
        <s v="ROSALES COREA IDALIETH"/>
        <s v="ALVAREZ QUESADA ROGER EMILIO"/>
        <s v="CHAVARRIA ESPINOZA ANDRES"/>
        <s v="CALVO MORA JOSE PABLO"/>
        <s v="ISCAR  CARDENAS VILLAGRA"/>
        <s v="GARRO SABORIO ANA CATALINA"/>
        <s v="DURAN MEDINA YERLIN KARINA"/>
        <s v="RODRIGUEZ MONTANO GLENDA BENEDICTA"/>
        <s v="GUTIERREZ BOLANDI DIEGO ANDRES"/>
        <s v="QUESADA VILLALOBOS JORGE LUIS"/>
        <s v="DURAN BUSTAMANTE GLORIANA"/>
        <s v="AGUIRRE LOBO DIANA CAROLINA"/>
        <s v="CARRILLO MENA VALERIA"/>
        <s v="ROSS SIBAJA KARLA MARIA"/>
        <s v="CAMBRONERO BARBOZA EFRAIN MAURICIO"/>
        <s v="GUTIERREZ PORRAS SANDRA ESTEFANIE"/>
        <s v="CHAVARRIA ROJAS VILMA RAQUEL"/>
        <s v="ARROYO QUIROS CANDY"/>
        <s v="FONSECA LEIVA YESSICA MARIA"/>
        <s v="KAREN AMDREA  ARAYA ALPIZAR"/>
        <s v="BISMARK ENRIQUE  QUESADA VARELA"/>
        <s v="MORA NAJERA EVELIN DE LOS ANGELES"/>
        <s v="PAOLA  ROSALES VEGA"/>
        <s v="EDUARDO ENRIQUE  CABALLERO GARCIA"/>
        <s v="KARLA MELISSA  MONTERO FLORES"/>
        <s v="GABRIEL  MORA GODINEZ"/>
        <s v="MARIA JACKELINE  GARCIA ALPIZAR"/>
        <s v="MELANIE ANDREA  ROJAS CORDERO"/>
        <s v="PORTUGUEZ ALVARADO JULIAN ANDREY"/>
        <s v="LUIS DANIEL  PICADO ESTRADA"/>
        <s v="DAVID EDUARDO  PICADO ESTRADA"/>
        <s v="MARIA ISABEL  CHINCHILLA DUARTE"/>
        <s v="BUSTOS VALVERDE PAMELA YADEL"/>
        <s v="VINDAS ASTUA CARLOS JESUS"/>
        <s v="SELVA ORTIZ ERICK ALEXANDER"/>
        <s v="MORA MARIN CHEYLIN JIMENA"/>
        <s v="MORALES JIMENEZ GRACIELA MARIA"/>
        <s v="GAMBOA CARRION NATASHA"/>
        <s v="JARA SEGURA MARIA VALERIA"/>
        <s v="RAMIREZ ARROYO JOSE OLMAN"/>
        <s v="GUZMAN ORTEGA GABRIELA"/>
        <s v="TREJOS HERRERA FABIAN ALEJANDRO"/>
        <s v="ROJAS ROJAS TATIANA GIANNINA"/>
        <s v="QUESADA ABELLAN INGRID DEL CARMEN"/>
        <s v="ROJAS RAMIREZ JOSE PABLO"/>
        <s v="ATENCIO BEJARANO DEIMER ORNICIO"/>
        <s v="AGUILAR RODRIGUEZ ROBERTO ANTONIO"/>
        <s v="AARON MORALES NOELIA"/>
        <s v="VILLALOBOS JARA OLMAN ANTONIO"/>
        <s v="ZAMORA ALVARADO BRYAN ALBERTO"/>
        <s v="ARAYA CHAVES EMILIO"/>
        <s v="JIMENEZ MONTEZUMA KATTI"/>
        <s v="SOFIA DE LOS ANGELES  ALVARADO CHAVES"/>
        <s v="DE LA O MARIN KAREL JOETSY"/>
        <s v="VARGAS MORALES ISABEL CRISTINA"/>
        <s v="VALVERDE JARA KRISTEL FABIOLA"/>
        <s v="UREÑA FONSECA JOSE PABLO"/>
        <s v="GUTIERREZ GARCIA SIUGEY PAMELA"/>
        <s v="VARGAS CHANTO NATALIA LUCIA"/>
        <s v="SOTO SALAZAR DARYAM"/>
        <s v="MONTERO ESPINOZA ANDERSON GABRIEL"/>
        <s v="CALDERON SALAZAR JOSE ALFREDO"/>
        <s v="BERROCAL JIMENEZ CAROLINA"/>
        <s v="JANIER AARON  ACUÑA CUBERO"/>
        <s v="MORA CORDERO ARIEL ANDRES"/>
        <s v="AGUILERA SALAZAR ELKY VANESSA"/>
        <s v="MORALES SANTO LEONARDO"/>
        <s v="PORTUGUEZ ARIAS VALERIE NOELIA"/>
        <s v="SALAS ALFARO MARIANA"/>
        <s v="CALDERON SEGURA SILVIA MARIA DEL CARMEN"/>
        <s v="PORRAS CASTRO GLORIANA DE LOS ANGELES"/>
        <s v="CORTES ACOSTA JESUS LEONARDO"/>
        <s v="MADRIGAL ORTIZ MARIANELA"/>
        <s v="DURAN PADILLA FABIOLA"/>
        <s v="RAMIREZ ELIZONDO MAYLEN ANDREA"/>
        <s v="RIVERA CALVO IANN ALBERTO"/>
        <s v="BARQUERO OCONITRILLO VALERY JIMENA"/>
        <s v="MORA ALANIS MARTIN ELEAZAR"/>
        <s v="NAVARRO ELIZONDO ESTEBAN DAVID"/>
        <s v="MENESES GOMEZ CELESTE DE JESUS"/>
        <s v="RAMIREZ BEJARANO LOBSAN"/>
        <s v="ALESSANDRO  RUBI SILESKY"/>
        <s v="MARIA JESUS  FLORES FERNANDEZ"/>
        <s v="CASCANTE GARRO DANIELA"/>
        <s v="MONTOYA SANDI KRISTHEL ARIEL"/>
        <s v="GONZALEZ MARTINEZ DAVID"/>
        <s v="MONCADA DUARTE LUIS FERNANDO"/>
        <s v="MENESES MARTINEZ LIZETH DAYANA"/>
        <s v="CARVAJAL ESPINOZA TAMARA"/>
        <s v="MORALES QUIROS PAULINA"/>
        <s v="QUESADA VILLANUEVA TATIANA DE LOS ANGELE"/>
        <s v="VENEGAS ARAYA HILLARY VALERIA"/>
        <s v="DURAN UREÑA VALERIA MARIA"/>
        <s v="DURAN QUESADA MELISSA"/>
        <s v="ARANA AGUERO AVRIL MARIHEF"/>
        <s v="AGUILAR ACUÑA ANGEL PAMELA"/>
        <s v="FABIAN ANDRES  CALDERON ORTEGA"/>
        <s v="SALAS ESQUIVEL BEATRIZ"/>
        <s v="CASTILLO VINDAS DANIELA"/>
        <s v="RIVERA SALGUERA YESSY ALEXANDRA"/>
        <s v="FLOR LIZETH  CHAVARRIA MORA"/>
        <s v="CAMACHO MORA JOSE DAVID"/>
        <s v="BEATRIZ HENDERSON JORDANIA EMILIA"/>
        <s v="QUIROS JARQUIN NICOLE STEFY"/>
        <s v="CALVO LOPEZ ALEJANDRO"/>
        <s v="ROJAS CALDERON ANDREA MARIA"/>
        <s v="VARGAS FERNANDEZ SABRINA"/>
        <s v="AGUILAR CARRILLO BETZI PRISCILA"/>
        <s v="BARRANTES CAMBRONERO FABIAN GERARDO"/>
        <s v="SEQUEIRA VILLALOBOS NATALY"/>
        <s v="GARAY MORALES FRANK JOSEPH"/>
        <s v="ROSALES GUTIERREZ MARIA JOSE"/>
        <s v="CARRILLO MATARRITA GENESIS"/>
        <s v="ARRIETA CHAVES FREDDY ADRIAN"/>
        <s v="MORA RETANA XIMENA"/>
        <s v="UREÑA CONTRERAS SEIDY NATASHA"/>
        <s v="CASTRO ANGULO XIOMARA ELIZABETH"/>
        <s v="CASTRO VALERIN LAURA MELISSA"/>
        <s v="TRIGUEROS MUÑOZ MARIA GABRIELA"/>
        <s v="JIMENEZ NIÑO ROBERT ALEXANDER"/>
        <s v="ZUÑIGA GAMEZ KASSANDRA PAOLA"/>
        <s v="NUÑEZ CHACON LUIS DANIEL"/>
        <s v="HERNANDEZ ARRONIS MAIKOL STEVEN"/>
        <s v="CHAVES VARELA ASHLY DANIELA"/>
        <s v="SALGUERO AGUILAR MARIANA"/>
        <s v="CESPEDES RUIZ BARBARA"/>
        <s v="ALVARADO ROSALES SOFIA ANYOLETTE"/>
        <s v="MONTERO QUESADA EUNICE REBECA"/>
        <s v="CHAVES OBANDO JEANNETH VANESSA"/>
        <s v="MUÑOZ RUIZ NAHOMI ABIGAIL"/>
        <s v="MADRIGAL SALVATIERRA ALEJANDRO"/>
        <s v="MENDOZA RODRIGUEZ AREADENES VIOLETA"/>
        <s v="CAMPOS QUESADA LAURA MARIELA"/>
        <s v="JEFERSSON JOSUE  CORDOBA MATA"/>
        <s v="CASTRO CHINCHILLA MELINA DE LOS ANGELES"/>
        <s v="SOLANO DAVIS ANETTE GEORGETHE"/>
        <s v="BARBOZA ARGUEDAS YELENA DE LOS ANGELES"/>
        <s v="NATALIA  RODRIGUEZ SABORIO"/>
        <s v="SOLIS CARBALLO KRYSTEL NAOMI"/>
        <s v="CARLOS ALBERTO  HIDALGO LEITON"/>
        <s v="RODRIGUEZ RODRIGUEZ CARLOS EDUARDO"/>
        <s v="ZAMORA GAMBOA MELANIE VANESSA"/>
        <s v="BRENES ZUMBADO JOEY ALEXANDER"/>
        <s v="CERDAS MADRIZ MONSERRAT"/>
        <s v="FERNANDEZ RAMIREZ BRENDA DE LOS ANGELES"/>
        <s v="QUIROS ROMERO ISAAC DAVID"/>
        <s v="SOLERA CAMPOS MARIANA"/>
        <s v="MORALES MORALES MAUREEN"/>
        <s v="TELLEZ ROJAS RODMAN JESUS"/>
        <s v="GUTIERREZ BUSTOS CAMILA DE LOS ANGELES"/>
        <s v="VEGA FERNANDEZ EDITH DE LOS ANGELES"/>
        <s v="ROJAS LEON LEANDRO JOHEL"/>
        <s v="VILLALOBOS SOTO SHARON RACHELL"/>
        <s v="RIVERA MONTERO LAURA MARCELA"/>
        <s v="RAMIREZ ARIAS NATALIA"/>
        <s v="QUIROS QUESADA EMMANUEL JESUS"/>
        <s v="QUESADA MOYA MICHEL ENRIQUE"/>
        <s v="MONGE BRENES KIMBERLY ANDREA"/>
        <s v="CABALLERO ROSALES JOSAFAT"/>
        <s v="SANCHEZ CHAVES MAURICIO ALONSO"/>
        <s v="QUIROS VALERIO ALFONSO JESUS"/>
        <s v="MORALES MIRANDA RUTH MERY"/>
        <s v="SANCHEZ MATTEY NORBERTO JOSE"/>
        <s v="BRENES PEREIRA AZXEL DE JESUS"/>
        <s v="YESINIA  GUTIERREZ AGUIRRE"/>
        <s v="ROCHA MENDEZ SEBASTIAN"/>
        <s v="TORIBIO ALVAREZ CASEY"/>
        <s v="OROZCO RODRIGUEZ HAROLD DANIEL"/>
        <s v="ARROYO ABARCA JOSE DAVID"/>
        <s v="SOLIS RODRIGUEZ DAYSI MARIA"/>
        <s v="GUTIERREZ SOLANO DIDIER ANDRES"/>
        <s v="BERMUDEZ PICADO MARIA ANGEL"/>
        <s v="CALVO MONTENEGRO PATRICIA TATIANA"/>
        <s v="SOFIA  SANCHEZ MELENDEZ"/>
        <s v="QUESADA AGUERO MATIU ESTEFANO"/>
        <s v="DIAZ ROJAS ASHLEY MARIBEL"/>
        <s v="CARPIO GARITA JEAN CARLO"/>
        <s v="TORRES NARANJO KRYSTEL NAOMI"/>
        <s v="ROJAS MARTINEZ YOCELIN VANESSA"/>
        <s v="MAURICIO JOSE  ESQUIVEL BARRANTES"/>
        <s v="JAZMIN VALERIA  GARITA BRAN"/>
        <s v="MATA MATA JOARLINE DE LOS ANGELES"/>
        <s v="CUBERO ZAMBRANA BRANDON"/>
        <s v="ESPINOZA MORA LUIS MIGUEL"/>
        <s v="ALVARADO BADILLA ISABELLA"/>
        <s v="MARRERO QUESADA VALERIE MARIA"/>
        <s v="ALVARADO ARAYA GEANCARLO JOSUE"/>
        <s v="FUENTES MARTINEZ MARIA PAULA"/>
        <s v="VILLEGAS CHAVES IRMA NATACHA"/>
        <s v="LEON CASCANTE YENDRY ILEANA"/>
        <s v="GONZALEZ PARAJELES JOSE DANIEL"/>
        <s v="DURAN LEZAMA KYLE JOEL"/>
        <s v="CABEZAS HURTADO ALEXANDER JOSE"/>
        <s v="QUESADA AMBOTA JEREMY JOSSUE"/>
        <s v="SANCHEZ TENORIO JOHAN ANDREY"/>
        <s v="PEREZ CHAVES PAUL ALEJANDRO"/>
        <s v="RIVERA SALAS DANA PAOLA"/>
        <s v="VILLALOBOS LEON SUSANA REBECA"/>
        <s v="MORALES GABB MARYTZAIDA VIVIANA"/>
        <s v="DIAZ LOPEZ MARIANNE"/>
        <s v="BONILLA ARCE NAOMI SURLIN"/>
        <s v="FORERO CARO JUAN DAVID"/>
        <s v="PORRAS ARIAS MARIA SOLEDAD"/>
        <s v="CARVAJAL RODRIGUEZ MARIA VALERIA"/>
        <s v="CABALCETA PEREZ MONSERRATH"/>
        <s v="SOLIS FONSECA FIORELLA"/>
        <s v="FERNANDEZ CAMARENO FRANCINY DEL CARMEN"/>
        <s v="GONZALEZ CHAVES MARCO DAVID"/>
        <s v="RAMIREZ CAMPOS LAURA ELENA"/>
        <s v="GUERRERO LUNA EDGAR JOSE"/>
        <s v="LOPEZ ZUÑIGA ANDREA"/>
        <s v="CINTHIA MARIELA  OROZCO OROZCO"/>
        <s v="VEGA HERNANDEZ MARLON ROBERTO"/>
        <s v="FALLAS NAVARRETE DIEGO ALONSO"/>
        <s v="MONGE MOLINA JEFONE"/>
        <s v="JIMENEZ GONZALEZ MARIA FERNANDA"/>
        <s v="JIMENEZ CASTILLO BRANDON WARNER"/>
        <s v="MORALES VASQUEZ NATALIA NICOLE"/>
        <s v="BOLAÑOS CARVAJAL OFELIA"/>
        <s v="ESPINOZA OBANDO MARIA ESTHER"/>
        <s v="SOLANO MARIN MARIA STEPHANNIE"/>
        <s v="ENRIQUEZ GOMEZ KAREN DINORAH"/>
        <s v="GONZALEZ MIRANDA IVANNIA SOFIA"/>
        <s v="BADILLA NAVARRO STEVEN ALEXANDER"/>
        <s v="DELGADO VARGAS SUSSAN NICOLE"/>
        <s v="CESPEDES LOAIZA MARIA ELIZABETH"/>
        <s v="KRISTEL MELANNY  MORA BEITA"/>
        <s v="JOSE FERNANDO  MORA HERNANDEZ"/>
        <s v="CAMBRONERO BADILLA JOSHUA CALEB"/>
        <s v="GARCIA PEREZ MARIA PAULA"/>
        <s v="MARIANGELA  CORDERO ARIAS"/>
        <s v="CRISTHOFER ANDREY  VARGAS CAMACHO"/>
        <s v="VARGAS OVIEDO EDWIN JOSE"/>
        <s v="TERESA  VILLANUEVA VILLALOBOS"/>
        <s v="STEFANNY  ANGULO HERNANDEZ"/>
        <s v="MARIA PAULA  ORTIZ ROJAS"/>
        <s v="AZOFEIFA GOMEZ MEYBEL NICOLE"/>
        <s v="FERNANDEZ SOLANO JOHAN GABRIEL"/>
        <s v="FLORES LEITON SEBASTIAN DE JESUS"/>
        <s v="RODRIGUEZ GARCIA VIELKA"/>
        <s v="NAYARITD  OCAMPO ESPINOZA"/>
        <s v="DAVID  CASCANTE VALVERDE"/>
        <s v="SANCHEZ AVENDAÑO JARET JOSE"/>
        <s v="RODRIGUEZ GOMEZ HILARY RASHANY"/>
        <s v="RODRIGUEZ CALDERON IVANA DANIELA"/>
        <s v="SANDI ARRONIZ JOSUE DAVID"/>
        <s v="RUIZ VIALES JOSE ANDRES"/>
        <s v="VICTOR DANIEL  LARA VARGAS"/>
        <s v="CASTRO PEREZ KEILOR JOSUE"/>
        <s v="WALLACE ARRIETA MARIA CAROLINA"/>
        <s v="WHITE RODRIGUEZ MISHELLE ALEXANDRA"/>
        <s v="ARAYA BARQUERO ADRIANA"/>
        <s v="ESPINOZA MORERA ANGIE"/>
        <s v="GOMEZ MORENO MARIA VALERIA"/>
        <s v="VIANA GUZMAN MAX ROMEO"/>
        <s v="JESSICA MARIA  ARIAS HERNANDEZ"/>
        <s v="PAULA ALEJANDRA  RODRIGUEZ CALVO"/>
        <s v="LOPEZ ALGUERA EIMY RACHELL"/>
        <s v="RENNER NAVARRETE LORENZO MANUEL"/>
        <s v="MELENDEZ SUAREZ ESTER DANIELA"/>
        <s v="SILVA VARGAS VALERY"/>
        <s v="CESPEDES BRENES RANDALL HUMBERTO"/>
        <s v="SOTO ARTAVIA MARTHA"/>
        <s v="OBANDO QUIROS JEAN CARLO"/>
        <s v="PEREZ TORRES JOSHUA ANDRES"/>
        <s v="RAMIREZ VALVERDE JAIR ENRIQUE"/>
        <s v="SALAS GONZALEZ MARIANA"/>
        <s v="MELENDEZ MONTERO ARTURO"/>
        <s v="ROJAS SANCHEZ OSCAR DE LOS ANGELES"/>
        <s v="VALERIA ELENA  ANGULO BARAHONA"/>
        <s v="GARITA RIVAS SOFIA ANGELICA"/>
        <s v="ALFARO RODRIGUEZ HANNAH"/>
        <s v="ESTRADA SEGURA MARIANA"/>
        <s v="RODRIGUEZ BARTELS DANIEL ANDRES"/>
        <s v="RODRIGUEZ ROJAS MARIA ANGELICA"/>
        <s v="ARIAS CASTRO VALERIA"/>
        <s v="CORDOBA SOLIS JOSE IGNACIO"/>
        <s v="RUIZ MORA JESSICA ALEJANDRA"/>
        <s v="KATHERINE ANDREA  TREJOS MORA"/>
        <s v="CHAVARRIA SABORIO MARIANYELA DE LOS ANGE"/>
        <s v="CESPEDES DUARTE MARIANA LUBILLINA"/>
        <s v="BLANCO ELIZONDO KYRA"/>
        <s v="BARRANTES CHAVES ISAAC"/>
        <s v="ALEJANDRO ALFREDO  CORRALES MARIN"/>
        <s v="SANCHEZ LEAL CARLOS MIGUEL"/>
        <s v="MORA ALVAREZ KRISBEL SOFIA"/>
        <s v="RODRIGUEZ OVIEDO GERARDO ANTONIO"/>
        <s v="RAMIREZ PALACIOS MARIANELA"/>
        <s v="SALAZAR RIVERA ALEJANDRO"/>
        <s v="ARCE ALVAREZ VIVIANA PATRICIA"/>
        <s v="ALFARO MONTERO RANDY FERNANDO"/>
        <s v="CAMACHO GARROTE CAMILA DE LOS ANGELES"/>
        <s v="MORA MARTINEZ DENNIA"/>
        <s v="MARIN ARLEY JOSE RAFAEL"/>
        <s v="HERNANDEZ SERRANO TATIANA VANESSA"/>
        <s v="ANA LAURA  ALVARADO AGUILAR"/>
        <s v="TREJOS TREJOS ZELMIRA DEL CARMEN"/>
        <s v="GARITA SOLANO KATHERINE CRISTINA"/>
        <s v="DANIELA  GUTIERREZ CARVAJAL"/>
        <s v="MARIN SOLIS AXEL ISAAC"/>
        <s v="BLANCO LOPEZ KAROL TATIANA"/>
        <s v="ARROYO ALVAREZ MARIA DANIELA"/>
        <s v="EMILY DARIANA  AMPIE DUARTE"/>
        <s v="GRANADOS SOLANO NICOLE FABIOLA"/>
        <s v="GOLDBERG JIMENEZ DAVID BERNARDO"/>
        <s v="BRICEÑO MEDINA GIORGIANELA"/>
        <s v="SANDOVAL LEITON NICOLE"/>
        <s v="VILLALOBOS ORDOÑEZ ALEXANDER"/>
        <s v="ARROYO DURAN ALEXA DE LOS ANGELES"/>
        <s v="VIVES MORA CAROLINA"/>
        <s v="RUEDA ROJAS XIMENA"/>
        <s v="MONTES GOMEZ KAIDTH ANDREY"/>
        <s v="SOTO RAMOS JOSE FLAVIO"/>
        <s v="GARITA DUARTE ARIELA YAEL"/>
        <s v="MUÑOZ LIZANO MARIA JULIETH"/>
        <s v="RUIZ PERALTA ARIEL OMAR"/>
        <s v="ARCE RODRIGUEZ MARIA BEATRIZ"/>
        <s v="CALDERON VILLALOBOS JULIAN"/>
        <s v="MIRANDA ALVARADO GIOVANNI ENRIQUE"/>
        <s v="MARLON GABRIEL  SALAZAR HIDALGO"/>
        <s v="MARIA ANDREA  CHACON ALVAREZ"/>
        <s v="JUANITA VALERIA  CAMPOS BERMUDEZ"/>
        <s v="MARIANGEL  VILLARREAL HERNANDEZ"/>
        <s v="AXEL RICARDO  RIVERA HURTADO"/>
        <s v="BOGANTES SANCHEZ MARIA CELESTE"/>
        <s v="ABARCA MADRIGAL NATALIA DE JESUS"/>
        <s v="GONZALEZ DELGADO MILENA"/>
        <s v="VILLALOBOS ALVARADO SHIRLEY ESTER"/>
        <s v="ESQUIVEL RAMIREZ MARIA ISABEL"/>
        <s v="MORALES MIRKE SONIA MARCELA"/>
        <s v="CASTILLO RODRIGUEZ JONATHAN JOSUE"/>
        <s v="QUESADA CORDERO JUAN CARLOS"/>
        <s v="QUESADA CORDERO JOSE ANDRES"/>
        <s v="CALDERON MEJIA SOFIA"/>
        <s v="GONZALEZ MORERA SABRINA"/>
        <s v="GARRO RUIZ DAVID ANDRES"/>
        <s v="JACKSON RODRIGUEZ SOFIA LORENA"/>
        <s v="JACKSON RODRIGUEZ CAMILA ISABEL"/>
        <s v="ZAMORA GOMEZ TATIANA"/>
        <s v="CASTILLO CEDEÑO KAREN PATRICIA"/>
        <s v="MESEN LOPEZ GIANCARLOS"/>
        <s v="VARGAS SALDAÑA BRYAN"/>
        <s v="CALDERA ALFARO ADRIAN JOSE"/>
        <s v="ALVARADO JIMENEZ CAMILA"/>
        <s v="RODRIGUEZ CORDERO MARIA FERNANDA"/>
        <s v="RODRIGUEZ ARGUEDAS MARIA BELEN"/>
        <s v="NAJERA ARAYA MEYLLIN YISLEM"/>
        <s v="ANGULO GONZALEZ STEPHANNY DE LOS ANGELES"/>
        <s v="DAYANA FRANCELA  PEREZ GALEANO"/>
        <s v="VALERIO ZAMORA MARIA JOSE"/>
        <s v="QUIROS CHAVARRIA IVAN LEONARDO"/>
        <s v="MURILLO MADRIGAL CRIESTEL JULISSA"/>
        <s v="RAMIREZ BARRANTES MEILYN VERONICA"/>
        <s v="LOPEZ CHACON CINDY REBECA"/>
        <s v="VEGA LEITON ADRIAN RODOLFO"/>
        <s v="SANCHEZ RAMIREZ MARIA FERNANDA"/>
        <s v="CORNICK FERNANDEZ TOMAS"/>
        <s v="QUESADA JIMENEZ ANNY JAZMIN"/>
        <s v="ROJAS MARTINEZ ANA CECILIA"/>
        <s v="CABALCETA GOMEZ ANTONIO"/>
        <s v="AVILES ALVARADO JAIRO EMMANUEL"/>
        <s v="JIMENEZ MURILLO DANILO ALEJANDRO"/>
        <s v="PEÑA DE LA O VALERIA DE LOS ANGELES"/>
        <s v="TIRSA DAYANA  BONILLA NAVARRO"/>
        <s v="RAMIREZ ARAYA DENNIS ROBERTO"/>
        <s v="LUNA PICADO LUIS GUILLERMO"/>
        <s v="RAMIREZ VARGAS DEYSI MICHELL"/>
        <s v="CARBALLO ULLOA MARIA FERNANDA"/>
        <s v="LEON MORA VALERIA"/>
        <s v="SALAZAR PIÑA LIZETH MARIA"/>
        <s v="CARMONA RODRIGUEZ HELLEN MARIA"/>
        <s v="RICHETTS BLAKE DAYSHA DEYVANIE"/>
        <s v="GARCIA MEDINA HAYDEE DE JESUS"/>
        <s v="LEIVA LEANDRO KAREN VIVIANA"/>
        <s v="FERRETO FALLAS ESTEFANI MARIA"/>
        <s v="TORRES BUSTAMANTE JOSE DANIEL"/>
        <s v="QUESADA CASTILLO JONATHAN FRANCISCO"/>
        <s v="FALLAS MORENO SEBASTIAN JOSE"/>
        <s v="TORRES PACHECO DANIEL"/>
        <s v="ANCHIA HERNANDEZ ANDREA VANESSA"/>
        <s v="QUESADA GUTIERREZ MELANY ANDREA"/>
        <s v="CASTRO MONTERO SOFIA SILVANA"/>
        <s v="LEON ALFARO YAZMIN DE LOS ANGELES"/>
        <s v="OBREGON ARROYO MARISELA ODILIA"/>
        <s v="GUZMAN DIAZ ALVARO JOSE"/>
        <s v="AGUILAR RAMIREZ MIGUEL ANGEL"/>
        <s v="HERRERA ESPINOZA LUIS JAVIER"/>
        <s v="GAITAN ROJAS JOSE ANDRES"/>
        <s v="TORRES TORRES XIOMARA DE LOS ANGELES"/>
        <s v="RYAN ISAAC  VALVERDE ARAYA"/>
        <s v="JIMENEZ PEREZ LUZ MERY"/>
        <s v="DELGADO MONTES DE OCA YOHEL"/>
        <s v="BERMUDEZ LOPEZ LAWRENCE JONATHAN"/>
        <s v="CEDEÑO CHACON LUIS ENRIQUE"/>
        <s v="HERNANDEZ MORA TAYRON GABRIEL"/>
        <s v="GAUTIER RAMIREZ CELINNE ANGELIKA"/>
        <s v="GOMEZ GONZALEZ NOELIA"/>
        <s v="ARTIÑANO SOTELA MELANIA MARIA"/>
        <s v="MORA BERMUDEZ LUIS EMANUEL"/>
        <s v="ZELEDON DONZO DANIEL FRANCISCO"/>
        <s v="SANCHO BENAVIDES LUIS FERNANDO"/>
        <s v="PORTUGUEZ BEJARANO SANTIAGO GERARDO"/>
        <s v="MENA CAMPOS KEYNA PAULINA"/>
        <s v="SANCHEZ LOAICIGA ASHLEY MELISSA"/>
        <s v="GAMBOA FALLAS OSCAR ALEJANDRO"/>
        <s v="ESPINOZA RAMIREZ KRISTAL"/>
        <s v="VALVERDE ACUÑA CINDY VANESSA"/>
        <s v="LEAL CAMBRONERO VALERY DAYANA"/>
        <s v="VASQUEZ SANCHEZ MILENA ISABEL"/>
        <s v="FLORES MENDEZ NICXEL RACHELLE"/>
        <s v="MENDOZA ACEVEDO LUIS MARIO"/>
        <s v="GOMEZ ALVAREZ MARIANA"/>
        <s v="RICARDO  SABORIO ALPIZAR"/>
        <s v="CASCANTE ARROYO DILAN GERARDO"/>
        <s v="JIMENEZ JAEN MARIAM"/>
        <s v="FLORES BLANCO LUIS DIEGO"/>
        <s v="RIVERA SANCHEZ ALDO AXEL"/>
        <s v="GARCIA ORELLANA KARLA"/>
        <s v="MORA CHAVARRIA DANIELA SHAWANDA"/>
        <s v="CEDEÑO ROMAN MONSERRATH DEL MILAGRO"/>
        <s v="MORA GAITAN DENISSE PAOLA"/>
        <s v="FLORES VILLEGAS ZAMIRA"/>
        <s v="SOLIS SIBAJA MARIA JOSE"/>
        <s v="DIEGO ANTONIO  BERROCAL MORA"/>
        <s v="RAQUEL  ALVARADO AZOFEIFA"/>
        <s v="MENDEZ MORALES JOSE ALBERTO"/>
        <s v="PEÑA ARAYA KARLA FRANCELLA"/>
        <s v="MARIN VILLALOBOS LUIS ALEJANDRO"/>
        <s v="PEREZ CASTELLON ODETTE"/>
        <s v="ZAMORA LEON AMANDA NICOLE"/>
        <s v="HILDA MATILDE  IBAÑEZ ZAMORA"/>
        <s v="FALLAS MENDEZ EMMANUEL"/>
        <s v="CASTRO RODRIGUEZ JOSE RICARDO"/>
        <s v="CEDEÑO AGUERO KARLA GLORIANA"/>
        <s v="GARITA RODRIGUEZ GEYZEL GRACIELA"/>
        <s v="MENDEZ GONZALEZ STEFANY PAOLA"/>
        <s v="TELLEZ JIMENEZ JENNIFER"/>
        <s v="JOSE ADRIAN  GUADAMUZ RAMIREZ"/>
        <s v="BOLAÑOS BONILLA JENNIFER DE LA TRINIDAD"/>
        <s v="MOREIRA ROSALES GERARDO JESUS"/>
        <s v="GUTIERREZ SOLANO DIEGO ARMANDO"/>
        <s v="SIBAJA JIMENEZ NICHOLE DE LOS ANGELES"/>
        <s v="HERNANDEZ PALACIOS BRITHANY PATRICIA"/>
        <s v="ALVARADO ARRIETA HECTOR JOSUE"/>
        <s v="JACQUELINE VANESSA  DURAN SOTO"/>
        <s v="CARLOS JOSUE  CHINCHILLA VARGAS"/>
        <s v="VARGAS BERMUDEZ MARIA CELESTE"/>
        <s v="RODRIGUEZ RODRIGUEZ XAVIER"/>
        <s v="ORIAS VASQUEZ MARINELLY"/>
        <s v="CENTENO ULATE NELSON YISSAC"/>
        <s v="MORA VARGAS ASHLEY PAOLA"/>
        <s v="CALDERON MEJIA CRISTINA"/>
        <s v="JOSE PABLO  MATA FLORES"/>
        <s v="VARGAS ARIAS KATLEN DANIELA"/>
        <s v="NARANJO RODRIGUEZ ERIKA DE LOS ANGELES"/>
        <s v="SANCHEZ VALVERDE MARIA FERNANDA"/>
        <s v="FONSECA VILLALOBOS MARIANA"/>
        <s v="MASIS SANCHEZ KARINA DAYAN"/>
        <s v="SANCHEZ VIALES JOSE ANDREYS"/>
        <s v="MONGE GUZMAN ALVARO RICARDO"/>
        <s v="OBREGON DUARTE BLANCA ROSA"/>
        <s v="RODRIGUEZ BARRANTES KAROL DE LOS ANGELES"/>
        <s v="VALVERDE PERAZA ERICKA MARIA"/>
        <s v="NAVAS CALDERON TIFANNY DANIELA"/>
        <s v="OCONITRILLO MURILLO MARIA FERNANDA"/>
        <s v="MENDEZ ANTILLON LEONARDO ALBERTO"/>
        <s v="CAMPOS CRUZ VIVIAN"/>
        <s v="BERMUDEZ AVILA DANIEL ALEJANDRO"/>
        <s v="MURILLO CERDAS KEYLIN ADRIANA"/>
        <s v="QUESADA BLANCO RANDY KENNETH"/>
        <s v="SEGURA CISNEROS REYCHEL DAYANA"/>
        <s v="MELANY NICOLE  CAMPOS THOMAS"/>
        <s v="BARQUERO ALVARADO PABLO CESAR"/>
        <s v="RODRIGUEZ HERRERA DARIANA"/>
        <s v="HERNANDEZ SERRANO KATHERINE JOHANNA"/>
        <s v="GUADAMUZ VILLALOBOS DAVID JOSE"/>
        <s v="MORA JIMENEZ FREDDY ALBERTO"/>
        <s v="MONGE CAMBRONERO NATALIA DE LOS ANGELES"/>
        <s v="ZUÑIGA AGUILAR BAYRON YADIR"/>
        <s v="AGUIRRE VILLALOBOS RUBIER ALONSO"/>
        <s v="QUESADA CAMPOS NOELY FERNANDA"/>
        <s v="SAENZ VARELA SERGIO LUIS"/>
        <s v="FUENTES CORDOBA ANY VALERIA"/>
        <s v="CHINCHILLA DIAZ DAYANA MARIA"/>
        <s v="RAMIREZ GARCIA JOSE PABLO"/>
        <s v="CASTILLO MORA OSCAR MARIO"/>
        <s v="SALAZAR UGALDE JOSELYN CRISTINA"/>
        <s v="VILLALTA GARITA ADRIANA PRISCILLA"/>
        <s v="MARIN DE LA O MARIA LAURA"/>
        <s v="SUAREZ LOPEZ CELENIA"/>
        <s v="HERRERA ARROYO EMILIANO"/>
        <s v="CORDERO BLANCO JOSE ARTURO"/>
        <s v="BROWN VEGA ALONSO"/>
        <s v="VIANKA CRISTINA  ARTAVIA RODRIGUEZ"/>
        <s v="FLORES BRENES DANIELA KARINA"/>
        <s v="ZUMBADO CARDENAS CARLOS DE JESUS"/>
        <s v="MURILLO GONZALEZ PABLO ALEXANDER"/>
        <s v="DIAZ CAMACHO LAURA KARINA"/>
        <s v="MATAMOROS AVENDAÑO CARMEN DEL SOCORRO"/>
        <s v="SIBAJA RODRIGUEZ EDDI DEL CARMEN"/>
        <s v="ESQUIVEL BADILLA HEIMY GABRIELA"/>
        <s v="NAJERA NUÑEZ VERONICA"/>
        <s v="VARGAS BENAVIDES MARTA YARIELA"/>
        <s v="ARGUEDAS ORTEGA DIALA"/>
        <s v="VILLARREAL CAMPOS CHASLIN PAMELA"/>
        <s v="MORALES ELIZONDO ISRAEL"/>
        <s v="BALTODANO MENA GRETHEL MARIA"/>
        <s v="VEGA ZAMBRANA ROBERTO CARLOS"/>
        <s v="YORLENY  HERNANDEZ RODRIGUEZ"/>
        <s v="PIEDRA CAMPOS ANA MARIA"/>
        <s v="RUIZ PRENDAS EMILY ADRID"/>
        <s v="POCASANGRE FONSECA ESTHER NOEMI"/>
        <s v="WRIGHT RODRIGUEZ WHITNEY MICHELLE"/>
        <s v="YENDELY KIABETH  VEGA GAMBOA"/>
        <s v="ALVAREZ DELGADO KAROL INDIRA"/>
        <s v="DURAN BARRANTES PRISCILA MARIA"/>
        <s v="PORRAS ZUÑIGA WILMER JOSE"/>
        <s v="CALDERON GONZALEZ RAYMOND"/>
        <s v="ARTAVIA VEGA LAURA MARIA"/>
        <s v="ARROYO MENDOZA ANDRES JOSUE"/>
        <s v="LEDEZMA RUIZ MEILYN MARIA"/>
        <s v="PANIAGUA MIRANDA JENNIFFER"/>
        <s v="CARCACHE MURILLO JIMY ROBERTO"/>
        <s v="BRENES SOLANO CINDY ROXANA"/>
        <s v="CRUZ LAZARO JESUS FERNANDO"/>
        <s v="ESTRADA GRAJALES KARLA FABIOLA"/>
        <s v="RIOS AGUILAR LAUREN ANETH"/>
        <s v="ESTEFANIA  SOLIS ROMERO"/>
        <s v="ALVAREZ VILLALOBOS BRENDA NICOLE"/>
        <s v="AGUERO PICADO ANTHONY DAVID"/>
        <s v="VALERIA DE LOS ANGELES  SALAS DELGADO"/>
        <s v="MORALES VALVERDE JOSE RICARDO"/>
        <s v="HERNANDEZ DURAN ANDREINA"/>
        <s v="LUZ CLARITA  JIMENEZ GOMEZ"/>
        <s v="FIORELLA MASYEL  CAMPOS ALTAMIRANO"/>
        <s v="SANTAMARIA CESPEDES ZEIDY ISABEL"/>
        <s v="CAMPOS PORRAS KATHERINE MARBETH"/>
        <s v="BRYAN JOSUE  NAVARRO ESPINOZA"/>
        <s v="SHIRLEY IVANOVA  GOMEZ ORTIZ"/>
        <s v="JESSICA MARIA  HERNANDEZ ARCE"/>
        <s v="ARYERY FIORELA  PIEDRA ROJAS"/>
        <s v="CORDERO QUESADA ABRIL MARCELA"/>
        <s v="CHINCHILLA GONZALEZ DANIEL JOSUE"/>
        <s v="RIMADA QUESADA MANUEL"/>
        <s v="MARIA PAULA  CHAVARRIA ZUÑIGA"/>
        <s v="CALDERON BRIZUELA JESSICA FABIOLA"/>
        <s v="CALDERON SALAZAR MARIA ALEXANDRA"/>
        <s v="ARAYA MORERA TANIA MARIA"/>
        <s v="MONTOYA MORALES DOMINIQUE SUSETTY"/>
        <s v="FRANKLIN  ROJAS VARGAS"/>
        <s v="BADILLA SANABRIA ANGIE NATALIA"/>
        <s v="HIDALGO AZOFEIFA YENDRY DE LOS ANGELES"/>
        <s v="MENDOZA CORDERO ALEJANDRA DEL CARMEN"/>
        <s v="SALGADO MORALES VALERIA"/>
        <s v="CASTRO MARTINEZ MARIA JOSE"/>
        <s v="CUBILLO ESPINOZA MARIA DEL SOL"/>
        <s v="TREJOS CHAVES ASHLEY DILANA"/>
        <s v="VARGAS SEQUEIRA MARIA FERNANDA"/>
        <s v="GONZALEZ BUSTOS ANGELICA MARIA"/>
        <s v="FALLAS SALAS ARLETTE TATIANA"/>
        <s v="HIDALGO VILLACHICA ALBERTO JOSE"/>
        <s v="AGUIRRES CORDERO JORDAN DANIEL"/>
        <s v="RUIZ BRAVO LUIS GUILLERMO"/>
        <s v="JEFFERSON STEWARD  GUIDO ZUMBADO"/>
        <s v="GRAHAM OBANDO NAYIFH INDIRA"/>
        <s v="VENEGAS UGALDE DAVID ELIAS"/>
        <s v="MOLINA MORA KATHERYN TATIANA"/>
        <s v="MIRANDA CALIX MERYELBA"/>
        <s v="BARRERA CALDERON KEVIN ANTONIO"/>
        <s v="CARLOS JAVIER  AGUILAR PEREZ"/>
        <s v="FERNANDEZ VARGAS IVANNIA DE LOS ANGELES"/>
        <s v="ANDRES  CASTILLO LEITON"/>
        <s v="CORTES ARAYA JACQUELINE DE LOS ANGELES"/>
        <s v="GRANADOS ROMAN STEVEN ISAAC"/>
        <s v="ALVARADO GONZALEZ AGHATTA SOFIA"/>
        <s v="PEÑA VINDAS KARLA VANESSA"/>
        <s v="VEGA GARCIA MARCO JOSE"/>
        <s v="DAVILA PETIT LEONARDO FRANCISCO"/>
        <s v="OCONITRILLO CHAVES REBECA"/>
        <s v="PEREZ DELGADO ALEJANDRO"/>
        <s v="MARIN CHACON JEFFERSON JOSUE"/>
        <s v="RIVERA SOLANO BRENDA GABRIELA"/>
        <s v="VALVERDE JIMENEZ ANDRES ESTEBAN"/>
        <s v="ALFARO JIMENEZ MARIA VICTORIA"/>
        <s v="CORRALES ALVAREZ GAUDY LUCIA"/>
        <s v="FERNANDEZ CORDERO YOSELIN FABIOLA"/>
        <s v="MEJIAS BRIZUELA MARILYN DE LOS ANGELES"/>
        <s v="RODRIGUEZ CHACON ALEJANDRO"/>
        <s v="ACOSTA CHACON STEVEN MIGUEL"/>
        <s v="CANALES VALLES FRANCINY ALICIA"/>
        <s v="FITORIA VARGAS ANDREA MARGARITA"/>
        <s v="ARTAVIA DARCIA GIANCARLO"/>
        <s v="ACUÑA ACUÑA MARIA PAULA"/>
        <s v="VARGAS CALDERON JORGE TRISTHAN"/>
        <s v="MARIA FERNANDA  RAMIREZ GOMEZ"/>
        <s v="BADILLA SALDAÑA MERELLEY PRISCILLA"/>
        <s v="SALAS AVILA OLMAN DAVID"/>
        <s v="SALAS SANCHEZ DAYANA VALERIA"/>
        <s v="VASQUEZ VALLES MARIA JOSE"/>
        <s v="VILLARREAL GARITA MARIA ELIZABETH"/>
        <s v="RODRIGUEZ ARIAS NICOLE SOFIA"/>
        <s v="BRENES MONGE MELANNIE"/>
        <s v="DENNIS DANIEL  SALAS ZAMORA"/>
        <s v="DANIELA MARIA  SANDOVAL MATAMOROS"/>
        <s v="QUIROS OBANDO MABEL"/>
        <s v="FALLAS HERNANDEZ JEAN CARLO"/>
        <s v="DIANA MARITZA  NUÑEZ GARCIA"/>
        <s v="NAVARRO MURILLO ALEXANDRA DE LOS ANGELES"/>
        <s v="RAMIREZ MARIN ADRIANA MARIA"/>
        <s v="CASTRO CASTRO DAVID ALEJANDRO"/>
        <s v="RIVAS FONSECA KARLA VANESSA"/>
        <s v="SEQUEIRA ARIAS JESSICA"/>
        <s v="MELENDEZ BRENES CINDY PATRICIA"/>
        <s v="ZAPATA SALDAÑA DUVAN ANTONIO"/>
        <s v="SOTO QUESADA KATTIA MARIA"/>
        <s v="GARITA SANCHEZ ADRIAN HUMBERTO"/>
        <s v="YUNER FABRIZIO  GARCIA CALDERON"/>
        <s v="SANCHEZ CUBILLO KEREN DANIELA"/>
        <s v="ABARCA NAVARRO DIANA MARIA"/>
        <s v="BRENES BRAUDIGAN CAROL LANN"/>
        <s v="OROZCO RIVERA ELIAS ALBERTO"/>
        <s v="NUÑEZ VEGA MAGDA ELENA"/>
        <s v="VARGAS SOTO GLORIANA MELINA"/>
        <s v="POVEDA ROMERO JONATHAN ALBERTO"/>
        <s v="ROJAS CEDEÑO CRISTINA"/>
        <s v="GOMEZ JUAREZ DEIKA"/>
        <s v="SIBAJA PEÑA MARLYN"/>
        <s v="FERNANDEZ FALLAS CARLOS LUIS"/>
        <s v="GARITA ROMERO STEVEN"/>
        <s v="DIAZ MONTERO ERICK"/>
        <s v="BELTRAN GOMEZ KAREN PAOLA"/>
        <s v="ARTAVIA SAENZ JOSE PABLO"/>
        <s v="MORA LEON MARIELA ALEJANDRA"/>
        <s v="SALAS CASTRO NASHBY NICOLE"/>
        <s v="AGUILAR BLANCO MARIA PAULA"/>
        <s v="MADRIGAL MORA SONIA MARIA"/>
        <s v="ACEVEDO GONZALEZ EIRY YOELY"/>
        <s v="BERROCAL CUADRA SERGIO"/>
        <s v="CESPEDES MOLINA MARIA SAN JUAN"/>
        <s v="FERNANDEZ SIEZAR KAROL ANDREA"/>
        <s v="SANDI VARGAS KARLA MELISSA"/>
        <s v="EDUARDO ENRIQUE  GONZALEZ ALVARADO"/>
        <s v="MONICA VALERIA  SOTO SEGURA"/>
        <s v="RODRIGUEZ BOGANTES BRYAN ISAAC"/>
        <s v="ABARCA VILLALOBOS ESTEFANIA DE LOS ANGEL"/>
        <s v="GAIRAUD MORALES TRACY"/>
        <s v="VARGAS GUERRERO CARMEN VALERIA"/>
        <s v="MARIN ZUÑIGA JOSSETTE LINNETTE"/>
        <s v="RODRIGUEZ MATHEY ALEJANDRA DE LOS ANGELE"/>
        <s v="MELANIE MARCELA  LOPEZ ROJAS"/>
        <s v="LUNA UREÑA SEBASTIAN JESUS"/>
        <s v="ASLI GABRIELA  JIMENEZ CORELLA"/>
        <s v="SOLERA SANCHEZ VALERIA"/>
        <s v="BONILLA GODINEZ DEYNARA"/>
        <s v="DELGADO RIVERA MARIANA"/>
        <s v="HIDALGO CHAVES JILARY DARIANA"/>
        <s v="OVIEDO MORERA SILVIA ELENA"/>
        <s v="PANIAGUA SAENZ MARCELA LUCIA"/>
        <s v="ARIAS DUARTE KIMBERLY"/>
        <s v="VARGAS RODRIGUEZ JOSE MARIO"/>
        <s v="SOLANO JIMENEZ LENA MARIA"/>
        <s v="ULATE MIRANDA JARED DANIEL"/>
        <s v="ARGUEDAS JIMENEZ JENNIFER SOFIA"/>
        <s v="MARTINEZ CORELLA MARIA JACQUELINE"/>
        <s v="VALVERDE VARGAS JOSELYN MARIA"/>
        <s v="CASTRO GONZALEZ CRISTOPHER FRANCISCO"/>
        <s v="CORDERO SANCHEZ ERIC ANDRES"/>
        <s v="DANIELA FABIOLA  RODRIGUEZ DE LA O"/>
        <s v="MORERA CAMPOS YANORI MARIA"/>
        <s v="SEGURA NAVARRO JHONDER"/>
        <s v="SOTO VALVERDE MARIANNA"/>
        <s v="LARA CHAVARRIA LAURA ALISSA"/>
        <s v="ALFARO CAMPOS PAMELA MARIA"/>
        <s v="JARA ABARCA FRANCISCO GERARDO"/>
        <s v="MONGE ROJAS JOSE MANUEL"/>
        <s v="SANCHEZ CORDERO ALEJANDRO DE LOS ANGELES"/>
        <s v="CRISTHOPER ALBERTO  MENDOZA CHACON"/>
        <s v="MARIANGEL  ARAUZ CHACON"/>
        <s v="CRISTEL PAOLA  REYES ARAYA"/>
        <s v="GLORIANA PATRICIA  GONZALEZ ATENCIO"/>
      </sharedItems>
    </cacheField>
    <cacheField name="Num telefono" numFmtId="0">
      <sharedItems containsBlank="1" containsMixedTypes="1" containsNumber="1" containsInteger="1" minValue="8555760" maxValue="99999999"/>
    </cacheField>
    <cacheField name="Ocupacion" numFmtId="0">
      <sharedItems/>
    </cacheField>
    <cacheField name="Promedio academico" numFmtId="0">
      <sharedItems containsMixedTypes="1" containsNumber="1" minValue="1" maxValue="100"/>
    </cacheField>
    <cacheField name="Sol Oper" numFmtId="0">
      <sharedItems containsSemiMixedTypes="0" containsString="0" containsNumber="1" containsInteger="1" minValue="0" maxValue="130812"/>
    </cacheField>
    <cacheField name="Tipo centro" numFmtId="0">
      <sharedItems containsString="0" containsBlank="1" containsNumber="1" containsInteger="1" minValue="1" maxValue="4"/>
    </cacheField>
    <cacheField name="Tipo Sol" numFmtId="0">
      <sharedItems containsString="0" containsBlank="1" containsNumber="1" containsInteger="1" minValue="1" maxValue="8"/>
    </cacheField>
    <cacheField name="Tiempo Analisis" numFmtId="0">
      <sharedItems containsMixedTypes="1" containsNumber="1" containsInteger="1" minValue="0" maxValue="312"/>
    </cacheField>
    <cacheField name="Meses" numFmtId="0" databaseField="0">
      <fieldGroup base="19">
        <rangePr groupBy="months" startDate="2022-01-14T00:00:00" endDate="2022-07-01T00:00:00"/>
        <groupItems count="14">
          <s v="&lt;14/1/2022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/7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ol Montero Gonzalez" refreshedDate="44970.578513078704" createdVersion="8" refreshedVersion="8" minRefreshableVersion="3" recordCount="364" xr:uid="{B57A37BE-BA40-47E6-AF2E-CF3B306A3F4C}">
  <cacheSource type="worksheet">
    <worksheetSource ref="A1:BQ365" sheet="APROBADAS"/>
  </cacheSource>
  <cacheFields count="70">
    <cacheField name="Solicitud" numFmtId="0">
      <sharedItems containsSemiMixedTypes="0" containsString="0" containsNumber="1" containsInteger="1" minValue="131229" maxValue="133385"/>
    </cacheField>
    <cacheField name="Tipo Sol" numFmtId="0">
      <sharedItems containsSemiMixedTypes="0" containsString="0" containsNumber="1" containsInteger="1" minValue="1" maxValue="7"/>
    </cacheField>
    <cacheField name="Monto" numFmtId="43">
      <sharedItems containsSemiMixedTypes="0" containsString="0" containsNumber="1" containsInteger="1" minValue="300000" maxValue="52540650"/>
    </cacheField>
    <cacheField name="Fecha Resoli" numFmtId="14">
      <sharedItems containsSemiMixedTypes="0" containsNonDate="0" containsDate="1" containsString="0" minDate="2022-02-11T00:00:00" maxDate="2023-01-31T00:00:00"/>
    </cacheField>
    <cacheField name="Fecha primer sobre" numFmtId="14">
      <sharedItems containsSemiMixedTypes="0" containsNonDate="0" containsDate="1" containsString="0" minDate="2022-05-26T00:00:00" maxDate="2023-02-02T00:00:00"/>
    </cacheField>
    <cacheField name="Fecha Gestion" numFmtId="14">
      <sharedItems containsSemiMixedTypes="0" containsNonDate="0" containsDate="1" containsString="0" minDate="2022-07-27T00:00:00" maxDate="2023-02-04T00:00:00"/>
    </cacheField>
    <cacheField name="Fecha Consejo" numFmtId="14">
      <sharedItems containsSemiMixedTypes="0" containsNonDate="0" containsDate="1" containsString="0" minDate="2023-01-13T00:00:00" maxDate="2023-02-07T00:00:00" count="6">
        <d v="2023-01-13T00:00:00"/>
        <d v="2023-01-27T00:00:00"/>
        <d v="2023-01-18T00:00:00"/>
        <d v="2023-01-23T00:00:00"/>
        <d v="2023-01-25T00:00:00"/>
        <d v="2023-02-06T00:00:00"/>
      </sharedItems>
      <fieldGroup par="69" base="6">
        <rangePr groupBy="days" startDate="2023-01-13T00:00:00" endDate="2023-02-07T00:00:00"/>
        <groupItems count="368">
          <s v="&lt;13/1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7/2/2023"/>
        </groupItems>
      </fieldGroup>
    </cacheField>
    <cacheField name="Fecha Ejecución" numFmtId="0">
      <sharedItems containsDate="1" containsMixedTypes="1" minDate="2023-01-17T00:00:00" maxDate="2023-02-14T00:00:00"/>
    </cacheField>
    <cacheField name="Sol Id" numFmtId="0">
      <sharedItems containsSemiMixedTypes="0" containsString="0" containsNumber="1" containsInteger="1" minValue="307109" maxValue="327479"/>
    </cacheField>
    <cacheField name="Origen" numFmtId="0">
      <sharedItems/>
    </cacheField>
    <cacheField name="Clasificacion" numFmtId="0">
      <sharedItems/>
    </cacheField>
    <cacheField name="Tipo Solicitud" numFmtId="0">
      <sharedItems count="3">
        <s v="NUEVA"/>
        <s v="REFUNDICION"/>
        <s v="AMPLIACION"/>
      </sharedItems>
    </cacheField>
    <cacheField name="Clasificacion General" numFmtId="0">
      <sharedItems count="4">
        <s v="PREGRADO COSTA RICA"/>
        <s v="POSTGRADO COSTA RICA"/>
        <s v="PREGRADO EXTERIOR"/>
        <s v="POSTGRADO EXTERIOR"/>
      </sharedItems>
    </cacheField>
    <cacheField name="Fecha Desco" numFmtId="0">
      <sharedItems/>
    </cacheField>
    <cacheField name="Sol Oper" numFmtId="0">
      <sharedItems containsSemiMixedTypes="0" containsString="0" containsNumber="1" containsInteger="1" minValue="131229" maxValue="133385"/>
    </cacheField>
    <cacheField name="Num Conse" numFmtId="0">
      <sharedItems containsSemiMixedTypes="0" containsString="0" containsNumber="1" containsInteger="1" minValue="1" maxValue="6" count="6">
        <n v="1"/>
        <n v="5"/>
        <n v="2"/>
        <n v="3"/>
        <n v="4"/>
        <n v="6"/>
      </sharedItems>
    </cacheField>
    <cacheField name="Nom Tipo Area" numFmtId="0">
      <sharedItems count="2">
        <s v="CIENCIA Y TECNOLOGIA"/>
        <s v="CS.SOCIALES, EDUCACION Y OTRAS"/>
      </sharedItems>
    </cacheField>
    <cacheField name="Nom Area" numFmtId="0">
      <sharedItems count="8">
        <s v="CIENCIAS DE LA SALUD"/>
        <s v="EDUCACION"/>
        <s v="CIENCIAS SOCIALES"/>
        <s v="INGENIERIAS"/>
        <s v="CIENCIAS BASICAS"/>
        <s v="ARTES LETRAS Y FILOSOFIA"/>
        <s v="FORMACION TECNICA"/>
        <s v="RECURSOS NATURALES"/>
      </sharedItems>
    </cacheField>
    <cacheField name="Descolocada" numFmtId="0">
      <sharedItems count="1">
        <s v="N"/>
      </sharedItems>
    </cacheField>
    <cacheField name="Mepro Area" numFmtId="0">
      <sharedItems count="2">
        <s v="CIENCIA Y TECNOLOGIA"/>
        <s v="CS.SOCIALES, EDUCACION Y OTRAS"/>
      </sharedItems>
    </cacheField>
    <cacheField name="Cod Provincia" numFmtId="0">
      <sharedItems containsSemiMixedTypes="0" containsString="0" containsNumber="1" containsInteger="1" minValue="1" maxValue="7"/>
    </cacheField>
    <cacheField name="Nom Provincia" numFmtId="0">
      <sharedItems count="7">
        <s v="LIMON"/>
        <s v="ALAJUELA"/>
        <s v="SAN JOSE"/>
        <s v="PUNTARENAS"/>
        <s v="GUANACASTE"/>
        <s v="CARTAGO"/>
        <s v="HEREDIA"/>
      </sharedItems>
    </cacheField>
    <cacheField name="Cod Canton" numFmtId="0">
      <sharedItems containsSemiMixedTypes="0" containsString="0" containsNumber="1" containsInteger="1" minValue="1" maxValue="19"/>
    </cacheField>
    <cacheField name="Cod Distrito" numFmtId="0">
      <sharedItems containsSemiMixedTypes="0" containsString="0" containsNumber="1" containsInteger="1" minValue="1" maxValue="14"/>
    </cacheField>
    <cacheField name="Sexo" numFmtId="0">
      <sharedItems count="2">
        <s v="Femenino"/>
        <s v="Masculino"/>
      </sharedItems>
    </cacheField>
    <cacheField name="Nombre" numFmtId="0">
      <sharedItems/>
    </cacheField>
    <cacheField name="Cedula" numFmtId="0">
      <sharedItems containsSemiMixedTypes="0" containsString="0" containsNumber="1" containsInteger="1" minValue="107570320" maxValue="901180419"/>
    </cacheField>
    <cacheField name="Operacion" numFmtId="0">
      <sharedItems containsSemiMixedTypes="0" containsString="0" containsNumber="1" containsInteger="1" minValue="31051660" maxValue="31272100"/>
    </cacheField>
    <cacheField name="Nom Canton" numFmtId="0">
      <sharedItems/>
    </cacheField>
    <cacheField name="Nom Distrito" numFmtId="0">
      <sharedItems/>
    </cacheField>
    <cacheField name="Nom Centro" numFmtId="0">
      <sharedItems/>
    </cacheField>
    <cacheField name="Nom Carrera" numFmtId="0">
      <sharedItems/>
    </cacheField>
    <cacheField name="Ing Bruto" numFmtId="0">
      <sharedItems containsMixedTypes="1" containsNumber="1" minValue="256" maxValue="4632724"/>
    </cacheField>
    <cacheField name="Clasificacion Ingreso" numFmtId="0">
      <sharedItems count="7">
        <s v="E (1,139,381 a 2,602,095)"/>
        <s v="D (731,858 a 1,139,380)"/>
        <s v="-"/>
        <s v="C (461,721 a 731,857)"/>
        <s v="B (201,564 a 461,720)"/>
        <s v="A (0 a 201,563)"/>
        <s v="F (2,602,095 a 9,999,999,999)"/>
      </sharedItems>
    </cacheField>
    <cacheField name="Convenio" numFmtId="0">
      <sharedItems containsSemiMixedTypes="0" containsString="0" containsNumber="1" containsInteger="1" minValue="0" maxValue="6"/>
    </cacheField>
    <cacheField name="Descripcion" numFmtId="0">
      <sharedItems count="3">
        <s v="NINGUNO"/>
        <s v="UNIVERSIDAD LATINA"/>
        <s v="FAESUTP"/>
      </sharedItems>
    </cacheField>
    <cacheField name="Cod pais" numFmtId="0">
      <sharedItems containsSemiMixedTypes="0" containsString="0" containsNumber="1" containsInteger="1" minValue="100" maxValue="720"/>
    </cacheField>
    <cacheField name="Nom pais" numFmtId="0">
      <sharedItems/>
    </cacheField>
    <cacheField name="Cod analista" numFmtId="0">
      <sharedItems containsMixedTypes="1" containsNumber="1" containsInteger="1" minValue="6" maxValue="6"/>
    </cacheField>
    <cacheField name="Nom analista" numFmtId="0">
      <sharedItems/>
    </cacheField>
    <cacheField name="Tipo gtia" numFmtId="0">
      <sharedItems containsSemiMixedTypes="0" containsString="0" containsNumber="1" containsInteger="1" minValue="1" maxValue="8"/>
    </cacheField>
    <cacheField name="Nombre garantia" numFmtId="0">
      <sharedItems count="4">
        <s v="MIXTA"/>
        <s v="FIDUCIARIA"/>
        <s v="HIPOTECARIA"/>
        <s v="FONDO DE AVAL"/>
      </sharedItems>
    </cacheField>
    <cacheField name="Subregion" numFmtId="0">
      <sharedItems count="4">
        <s v="Z MEDIO DES REL"/>
        <s v="Z BAJO DES REL"/>
        <s v="Z MAYOR DES REL"/>
        <s v="MUY BAJO DES RE"/>
      </sharedItems>
    </cacheField>
    <cacheField name="Caso especial gar" numFmtId="0">
      <sharedItems/>
    </cacheField>
    <cacheField name="Cobertura gar" numFmtId="0">
      <sharedItems containsMixedTypes="1" containsNumber="1" minValue="6.26" maxValue="9.44"/>
    </cacheField>
    <cacheField name="Edad" numFmtId="0">
      <sharedItems containsSemiMixedTypes="0" containsString="0" containsNumber="1" containsInteger="1" minValue="17" maxValue="55"/>
    </cacheField>
    <cacheField name="Grado1" numFmtId="0">
      <sharedItems/>
    </cacheField>
    <cacheField name="Grado2" numFmtId="0">
      <sharedItems/>
    </cacheField>
    <cacheField name="Grado3" numFmtId="0">
      <sharedItems/>
    </cacheField>
    <cacheField name="Grado4" numFmtId="0">
      <sharedItems/>
    </cacheField>
    <cacheField name="Grado5" numFmtId="0">
      <sharedItems/>
    </cacheField>
    <cacheField name="Tipo proyecto" numFmtId="0">
      <sharedItems/>
    </cacheField>
    <cacheField name="Correo" numFmtId="0">
      <sharedItems/>
    </cacheField>
    <cacheField name="Cob hipotecaria" numFmtId="0">
      <sharedItems containsMixedTypes="1" containsNumber="1" minValue="4.25" maxValue="191.03" count="295">
        <n v="4.25"/>
        <n v="4.99"/>
        <n v="5.6"/>
        <n v="5.62"/>
        <n v="6.26"/>
        <n v="6.52"/>
        <n v="6.54"/>
        <n v="6.89"/>
        <n v="7.87"/>
        <n v="8.4600000000000009"/>
        <n v="9.27"/>
        <n v="9.44"/>
        <n v="10.94"/>
        <n v="11.46"/>
        <n v="11.73"/>
        <n v="11.91"/>
        <n v="12.87"/>
        <n v="13.23"/>
        <n v="13.41"/>
        <n v="13.94"/>
        <n v="14.17"/>
        <n v="14.21"/>
        <n v="14.7"/>
        <n v="14.8"/>
        <n v="15.63"/>
        <n v="15.75"/>
        <n v="16.32"/>
        <n v="16.399999999999999"/>
        <n v="16.46"/>
        <n v="16.53"/>
        <n v="16.59"/>
        <n v="17.079999999999998"/>
        <n v="17.48"/>
        <n v="17.63"/>
        <n v="17.71"/>
        <n v="17.97"/>
        <n v="18.010000000000002"/>
        <n v="18.28"/>
        <n v="18.440000000000001"/>
        <n v="18.73"/>
        <n v="19.32"/>
        <n v="19.34"/>
        <n v="19.350000000000001"/>
        <n v="19.95"/>
        <n v="20"/>
        <n v="20.010000000000002"/>
        <n v="20.02"/>
        <n v="20.03"/>
        <n v="20.04"/>
        <n v="20.09"/>
        <n v="20.11"/>
        <n v="20.12"/>
        <n v="20.13"/>
        <n v="20.149999999999999"/>
        <n v="20.21"/>
        <n v="20.36"/>
        <n v="20.38"/>
        <n v="20.399999999999999"/>
        <n v="20.46"/>
        <n v="20.52"/>
        <n v="20.55"/>
        <n v="20.56"/>
        <n v="20.63"/>
        <n v="20.64"/>
        <n v="20.74"/>
        <n v="20.84"/>
        <n v="20.85"/>
        <n v="20.89"/>
        <n v="20.91"/>
        <n v="20.92"/>
        <n v="20.93"/>
        <n v="20.94"/>
        <n v="20.97"/>
        <n v="21.02"/>
        <n v="21.05"/>
        <n v="21.1"/>
        <n v="21.11"/>
        <n v="21.18"/>
        <n v="21.23"/>
        <n v="21.24"/>
        <n v="21.27"/>
        <n v="21.34"/>
        <n v="21.4"/>
        <n v="21.47"/>
        <n v="21.54"/>
        <n v="21.57"/>
        <n v="21.58"/>
        <n v="21.66"/>
        <n v="21.74"/>
        <n v="21.77"/>
        <n v="21.82"/>
        <n v="21.84"/>
        <n v="21.86"/>
        <n v="21.87"/>
        <n v="21.97"/>
        <n v="22.04"/>
        <n v="22.06"/>
        <n v="22.09"/>
        <n v="22.13"/>
        <n v="22.16"/>
        <n v="22.17"/>
        <n v="22.19"/>
        <n v="22.21"/>
        <n v="22.25"/>
        <n v="22.27"/>
        <n v="22.29"/>
        <n v="22.43"/>
        <n v="22.47"/>
        <n v="22.56"/>
        <n v="22.59"/>
        <n v="22.71"/>
        <n v="22.73"/>
        <n v="22.79"/>
        <n v="23.05"/>
        <n v="23.34"/>
        <n v="23.35"/>
        <n v="23.37"/>
        <n v="23.38"/>
        <n v="23.53"/>
        <n v="23.57"/>
        <n v="23.71"/>
        <n v="23.95"/>
        <n v="24.04"/>
        <n v="24.15"/>
        <n v="24.35"/>
        <n v="24.44"/>
        <n v="24.45"/>
        <n v="24.67"/>
        <n v="24.7"/>
        <n v="24.76"/>
        <n v="24.86"/>
        <n v="24.96"/>
        <n v="25"/>
        <n v="25.09"/>
        <n v="25.19"/>
        <n v="25.36"/>
        <n v="25.38"/>
        <n v="25.44"/>
        <n v="25.5"/>
        <n v="25.51"/>
        <n v="25.56"/>
        <n v="25.68"/>
        <n v="25.87"/>
        <n v="25.89"/>
        <n v="25.91"/>
        <n v="25.92"/>
        <n v="25.98"/>
        <n v="26.08"/>
        <n v="26.09"/>
        <n v="26.33"/>
        <n v="26.42"/>
        <n v="26.5"/>
        <n v="26.57"/>
        <n v="26.85"/>
        <n v="26.94"/>
        <n v="26.99"/>
        <n v="27.24"/>
        <n v="27.27"/>
        <n v="27.4"/>
        <n v="27.42"/>
        <n v="27.75"/>
        <n v="28.04"/>
        <n v="28.17"/>
        <n v="28.26"/>
        <n v="28.29"/>
        <n v="28.33"/>
        <n v="28.46"/>
        <n v="28.98"/>
        <n v="29.06"/>
        <n v="29.3"/>
        <n v="29.4"/>
        <n v="29.52"/>
        <n v="29.55"/>
        <n v="29.69"/>
        <n v="29.82"/>
        <n v="29.85"/>
        <n v="29.91"/>
        <n v="30.25"/>
        <n v="30.41"/>
        <n v="30.43"/>
        <n v="30.55"/>
        <n v="30.62"/>
        <n v="31.08"/>
        <n v="31.15"/>
        <n v="31.25"/>
        <n v="31.46"/>
        <n v="31.76"/>
        <n v="31.86"/>
        <n v="32.119999999999997"/>
        <n v="32.26"/>
        <n v="32.29"/>
        <n v="32.549999999999997"/>
        <n v="32.799999999999997"/>
        <n v="33.549999999999997"/>
        <n v="33.590000000000003"/>
        <n v="33.700000000000003"/>
        <n v="33.71"/>
        <n v="33.74"/>
        <n v="33.770000000000003"/>
        <n v="33.89"/>
        <n v="33.96"/>
        <n v="33.97"/>
        <n v="34.03"/>
        <n v="34.090000000000003"/>
        <n v="34.28"/>
        <n v="34.36"/>
        <n v="34.65"/>
        <n v="34.94"/>
        <n v="35.479999999999997"/>
        <n v="35.950000000000003"/>
        <n v="36.590000000000003"/>
        <n v="37.4"/>
        <n v="37.659999999999997"/>
        <n v="37.71"/>
        <n v="37.869999999999997"/>
        <n v="38.020000000000003"/>
        <n v="38.85"/>
        <n v="38.869999999999997"/>
        <n v="39"/>
        <n v="39.54"/>
        <n v="39.950000000000003"/>
        <n v="40.5"/>
        <n v="40.909999999999997"/>
        <n v="41"/>
        <n v="41.31"/>
        <n v="41.88"/>
        <n v="42.39"/>
        <n v="42.95"/>
        <n v="42.98"/>
        <n v="43.02"/>
        <n v="43.06"/>
        <n v="43.27"/>
        <n v="44.57"/>
        <n v="44.89"/>
        <n v="45.25"/>
        <n v="45.33"/>
        <n v="45.36"/>
        <n v="45.56"/>
        <n v="46.02"/>
        <n v="46.49"/>
        <n v="46.56"/>
        <n v="46.59"/>
        <n v="47.39"/>
        <n v="48.22"/>
        <n v="49.13"/>
        <n v="50.4"/>
        <n v="51.38"/>
        <n v="51.65"/>
        <n v="51.89"/>
        <n v="53.41"/>
        <n v="54.99"/>
        <n v="55.84"/>
        <n v="55.96"/>
        <n v="57.96"/>
        <n v="58.12"/>
        <n v="59.26"/>
        <n v="59.63"/>
        <n v="60.3"/>
        <n v="60.89"/>
        <n v="62.37"/>
        <n v="64.11"/>
        <n v="64.84"/>
        <n v="66.150000000000006"/>
        <n v="66.459999999999994"/>
        <n v="66.489999999999995"/>
        <n v="66.58"/>
        <n v="66.84"/>
        <n v="66.989999999999995"/>
        <n v="67.040000000000006"/>
        <n v="67.459999999999994"/>
        <n v="68.430000000000007"/>
        <n v="68.989999999999995"/>
        <n v="69.09"/>
        <n v="69.13"/>
        <n v="72.56"/>
        <n v="72.989999999999995"/>
        <n v="73"/>
        <n v="76.569999999999993"/>
        <n v="77.08"/>
        <n v="77.13"/>
        <n v="78.14"/>
        <n v="79.87"/>
        <n v="80.22"/>
        <n v="82.08"/>
        <n v="86.87"/>
        <n v="87.44"/>
        <n v="90.86"/>
        <n v="96.32"/>
        <n v="97.2"/>
        <n v="115.45"/>
        <n v="117.91"/>
        <n v="119.23"/>
        <n v="173.29"/>
        <n v="191.03"/>
        <s v="-"/>
      </sharedItems>
    </cacheField>
    <cacheField name="Cob fiduciaria" numFmtId="0">
      <sharedItems containsMixedTypes="1" containsNumber="1" minValue="67.790000000000006" maxValue="469.07"/>
    </cacheField>
    <cacheField name="Desc caso especial" numFmtId="0">
      <sharedItems/>
    </cacheField>
    <cacheField name="Nom corto caso especial" numFmtId="0">
      <sharedItems/>
    </cacheField>
    <cacheField name="Estado civil" numFmtId="0">
      <sharedItems/>
    </cacheField>
    <cacheField name="Ocupacion" numFmtId="0">
      <sharedItems/>
    </cacheField>
    <cacheField name="Miembros civl" numFmtId="0">
      <sharedItems containsMixedTypes="1" containsNumber="1" containsInteger="1" minValue="0" maxValue="8"/>
    </cacheField>
    <cacheField name="Ano graduacion colegio" numFmtId="0">
      <sharedItems containsMixedTypes="1" containsNumber="1" containsInteger="1" minValue="5" maxValue="2022"/>
    </cacheField>
    <cacheField name="Anos desde graduacion colegio" numFmtId="0">
      <sharedItems containsMixedTypes="1" containsNumber="1" containsInteger="1" minValue="1" maxValue="2018"/>
    </cacheField>
    <cacheField name="Promedio academico" numFmtId="0">
      <sharedItems containsMixedTypes="1" containsNumber="1" minValue="8.2100000000000009" maxValue="100"/>
    </cacheField>
    <cacheField name="Num telefono" numFmtId="0">
      <sharedItems containsMixedTypes="1" containsNumber="1" containsInteger="1" minValue="20003826" maxValue="89680986"/>
    </cacheField>
    <cacheField name="Nom enfasis" numFmtId="0">
      <sharedItems/>
    </cacheField>
    <cacheField name="Nom disciplina" numFmtId="0">
      <sharedItems/>
    </cacheField>
    <cacheField name="Tipo centro" numFmtId="0">
      <sharedItems containsSemiMixedTypes="0" containsString="0" containsNumber="1" containsInteger="1" minValue="1" maxValue="3"/>
    </cacheField>
    <cacheField name="Des tipo centro" numFmtId="0">
      <sharedItems/>
    </cacheField>
    <cacheField name="es_privado_publico" numFmtId="0">
      <sharedItems/>
    </cacheField>
    <cacheField name="Meses" numFmtId="0" databaseField="0">
      <fieldGroup base="6">
        <rangePr groupBy="months" startDate="2023-01-13T00:00:00" endDate="2023-02-07T00:00:00"/>
        <groupItems count="14">
          <s v="&lt;13/1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7/2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ol Montero Gonzalez" refreshedDate="44991.370773495371" createdVersion="8" refreshedVersion="8" minRefreshableVersion="3" recordCount="40" xr:uid="{7655EBDC-F84E-4BF1-B049-461F87846442}">
  <cacheSource type="worksheet">
    <worksheetSource ref="A1:BT41" sheet="TOTAL FAC" r:id="rId2"/>
  </cacheSource>
  <cacheFields count="72">
    <cacheField name="Solicitud" numFmtId="0">
      <sharedItems containsSemiMixedTypes="0" containsString="0" containsNumber="1" containsInteger="1" minValue="132609" maxValue="133655"/>
    </cacheField>
    <cacheField name="Tipo Sol" numFmtId="0">
      <sharedItems containsSemiMixedTypes="0" containsString="0" containsNumber="1" containsInteger="1" minValue="1" maxValue="1"/>
    </cacheField>
    <cacheField name="Monto" numFmtId="43">
      <sharedItems containsSemiMixedTypes="0" containsString="0" containsNumber="1" containsInteger="1" minValue="1354000" maxValue="10251990"/>
    </cacheField>
    <cacheField name="Fecha Resoli" numFmtId="14">
      <sharedItems containsSemiMixedTypes="0" containsNonDate="0" containsDate="1" containsString="0" minDate="2022-07-20T00:00:00" maxDate="2023-01-27T00:00:00"/>
    </cacheField>
    <cacheField name="Fecha primer sobre" numFmtId="14">
      <sharedItems containsSemiMixedTypes="0" containsNonDate="0" containsDate="1" containsString="0" minDate="2022-12-06T00:00:00" maxDate="2023-01-27T00:00:00"/>
    </cacheField>
    <cacheField name="Fecha Gestion" numFmtId="14">
      <sharedItems containsSemiMixedTypes="0" containsNonDate="0" containsDate="1" containsString="0" minDate="2022-12-07T00:00:00" maxDate="2023-02-23T00:00:00"/>
    </cacheField>
    <cacheField name="Fecha Consejo" numFmtId="14">
      <sharedItems containsSemiMixedTypes="0" containsNonDate="0" containsDate="1" containsString="0" minDate="2023-01-23T00:00:00" maxDate="2023-03-01T00:00:00"/>
    </cacheField>
    <cacheField name="Fecha Ejecución" numFmtId="0">
      <sharedItems containsDate="1" containsMixedTypes="1" minDate="2023-01-25T00:00:00" maxDate="2023-03-01T00:00:00"/>
    </cacheField>
    <cacheField name="Sol Id" numFmtId="0">
      <sharedItems containsSemiMixedTypes="0" containsString="0" containsNumber="1" containsInteger="1" minValue="317309" maxValue="327346"/>
    </cacheField>
    <cacheField name="Origen" numFmtId="0">
      <sharedItems/>
    </cacheField>
    <cacheField name="Clasificacion" numFmtId="0">
      <sharedItems/>
    </cacheField>
    <cacheField name="Tipo Solicitud" numFmtId="0">
      <sharedItems/>
    </cacheField>
    <cacheField name="Clasificacion General" numFmtId="0">
      <sharedItems/>
    </cacheField>
    <cacheField name="Fecha Desco" numFmtId="0">
      <sharedItems/>
    </cacheField>
    <cacheField name="Sol Oper" numFmtId="0">
      <sharedItems containsSemiMixedTypes="0" containsString="0" containsNumber="1" containsInteger="1" minValue="132609" maxValue="133655"/>
    </cacheField>
    <cacheField name="Num Conse" numFmtId="0">
      <sharedItems containsSemiMixedTypes="0" containsString="0" containsNumber="1" containsInteger="1" minValue="3" maxValue="8"/>
    </cacheField>
    <cacheField name="Nom Tipo Area" numFmtId="0">
      <sharedItems/>
    </cacheField>
    <cacheField name="Nom Area" numFmtId="0">
      <sharedItems count="5">
        <s v="CIENCIAS SOCIALES"/>
        <s v="CIENCIAS DE LA SALUD"/>
        <s v="EDUCACION"/>
        <s v="INGENIERIAS"/>
        <s v="CIENCIAS BASICAS"/>
      </sharedItems>
    </cacheField>
    <cacheField name="Descolocada" numFmtId="0">
      <sharedItems/>
    </cacheField>
    <cacheField name="Mepro Area" numFmtId="0">
      <sharedItems/>
    </cacheField>
    <cacheField name="Cod Provincia" numFmtId="0">
      <sharedItems containsSemiMixedTypes="0" containsString="0" containsNumber="1" containsInteger="1" minValue="1" maxValue="7"/>
    </cacheField>
    <cacheField name="Nom Provincia" numFmtId="0">
      <sharedItems/>
    </cacheField>
    <cacheField name="Cod Canton" numFmtId="0">
      <sharedItems containsSemiMixedTypes="0" containsString="0" containsNumber="1" containsInteger="1" minValue="1" maxValue="19"/>
    </cacheField>
    <cacheField name="Cod Distrito" numFmtId="0">
      <sharedItems containsSemiMixedTypes="0" containsString="0" containsNumber="1" containsInteger="1" minValue="1" maxValue="12"/>
    </cacheField>
    <cacheField name="Sexo" numFmtId="0">
      <sharedItems/>
    </cacheField>
    <cacheField name="Nombre" numFmtId="0">
      <sharedItems/>
    </cacheField>
    <cacheField name="Cedula" numFmtId="0">
      <sharedItems containsSemiMixedTypes="0" containsString="0" containsNumber="1" containsInteger="1" minValue="116380710" maxValue="800700241"/>
    </cacheField>
    <cacheField name="Operacion" numFmtId="0">
      <sharedItems containsSemiMixedTypes="0" containsString="0" containsNumber="1" containsInteger="1" minValue="31191230" maxValue="31274500"/>
    </cacheField>
    <cacheField name="Nom Canton" numFmtId="0">
      <sharedItems/>
    </cacheField>
    <cacheField name="Nom Distrito" numFmtId="0">
      <sharedItems/>
    </cacheField>
    <cacheField name="Nom Centro" numFmtId="0">
      <sharedItems/>
    </cacheField>
    <cacheField name="Nom Carrera" numFmtId="0">
      <sharedItems/>
    </cacheField>
    <cacheField name="Ing Bruto" numFmtId="0">
      <sharedItems containsMixedTypes="1" containsNumber="1" containsInteger="1" minValue="256" maxValue="672463"/>
    </cacheField>
    <cacheField name="Clasificacion Ingreso" numFmtId="0">
      <sharedItems/>
    </cacheField>
    <cacheField name="Convenio" numFmtId="0">
      <sharedItems containsSemiMixedTypes="0" containsString="0" containsNumber="1" containsInteger="1" minValue="0" maxValue="0"/>
    </cacheField>
    <cacheField name="Descripcion" numFmtId="0">
      <sharedItems/>
    </cacheField>
    <cacheField name="Cod pais" numFmtId="0">
      <sharedItems containsSemiMixedTypes="0" containsString="0" containsNumber="1" containsInteger="1" minValue="100" maxValue="100"/>
    </cacheField>
    <cacheField name="Nom pais" numFmtId="0">
      <sharedItems/>
    </cacheField>
    <cacheField name="Cod analista" numFmtId="0">
      <sharedItems/>
    </cacheField>
    <cacheField name="Nom analista" numFmtId="0">
      <sharedItems/>
    </cacheField>
    <cacheField name="Tipo gtia" numFmtId="0">
      <sharedItems containsSemiMixedTypes="0" containsString="0" containsNumber="1" containsInteger="1" minValue="8" maxValue="8"/>
    </cacheField>
    <cacheField name="Nombre garantia" numFmtId="0">
      <sharedItems/>
    </cacheField>
    <cacheField name="Subregion" numFmtId="0">
      <sharedItems/>
    </cacheField>
    <cacheField name="Caso especial gar" numFmtId="0">
      <sharedItems/>
    </cacheField>
    <cacheField name="Cobertura gar" numFmtId="0">
      <sharedItems/>
    </cacheField>
    <cacheField name="Edad" numFmtId="0">
      <sharedItems containsSemiMixedTypes="0" containsString="0" containsNumber="1" containsInteger="1" minValue="17" maxValue="55"/>
    </cacheField>
    <cacheField name="Grado1" numFmtId="0">
      <sharedItems/>
    </cacheField>
    <cacheField name="Grado2" numFmtId="0">
      <sharedItems/>
    </cacheField>
    <cacheField name="Grado3" numFmtId="0">
      <sharedItems/>
    </cacheField>
    <cacheField name="Grado4" numFmtId="0">
      <sharedItems/>
    </cacheField>
    <cacheField name="Grado5" numFmtId="0">
      <sharedItems/>
    </cacheField>
    <cacheField name="Tipo proyecto" numFmtId="0">
      <sharedItems/>
    </cacheField>
    <cacheField name="Correo" numFmtId="0">
      <sharedItems/>
    </cacheField>
    <cacheField name="Cob hipotecaria" numFmtId="0">
      <sharedItems/>
    </cacheField>
    <cacheField name="Cob fiduciaria" numFmtId="0">
      <sharedItems/>
    </cacheField>
    <cacheField name="Desc caso especial" numFmtId="0">
      <sharedItems/>
    </cacheField>
    <cacheField name="Nom corto caso especial" numFmtId="0">
      <sharedItems/>
    </cacheField>
    <cacheField name="Estado civil" numFmtId="0">
      <sharedItems/>
    </cacheField>
    <cacheField name="Ocupacion" numFmtId="0">
      <sharedItems/>
    </cacheField>
    <cacheField name="Miembros civl" numFmtId="0">
      <sharedItems containsMixedTypes="1" containsNumber="1" containsInteger="1" minValue="1" maxValue="6"/>
    </cacheField>
    <cacheField name="Ano graduacion colegio" numFmtId="0">
      <sharedItems containsMixedTypes="1" containsNumber="1" containsInteger="1" minValue="5" maxValue="2022"/>
    </cacheField>
    <cacheField name="Anos desde graduacion colegio" numFmtId="0">
      <sharedItems containsMixedTypes="1" containsNumber="1" containsInteger="1" minValue="1" maxValue="2018"/>
    </cacheField>
    <cacheField name="Promedio academico" numFmtId="0">
      <sharedItems containsMixedTypes="1" containsNumber="1" minValue="70" maxValue="100"/>
    </cacheField>
    <cacheField name="Num telefono" numFmtId="0">
      <sharedItems containsMixedTypes="1" containsNumber="1" containsInteger="1" minValue="83847520" maxValue="87404901"/>
    </cacheField>
    <cacheField name="Nom enfasis" numFmtId="0">
      <sharedItems/>
    </cacheField>
    <cacheField name="Nom disciplina" numFmtId="0">
      <sharedItems/>
    </cacheField>
    <cacheField name="Tipo centro" numFmtId="0">
      <sharedItems containsSemiMixedTypes="0" containsString="0" containsNumber="1" containsInteger="1" minValue="1" maxValue="3"/>
    </cacheField>
    <cacheField name="Des tipo centro" numFmtId="0">
      <sharedItems/>
    </cacheField>
    <cacheField name="es_privado_publico" numFmtId="0">
      <sharedItems/>
    </cacheField>
    <cacheField name="ETNIA" numFmtId="0">
      <sharedItems containsBlank="1"/>
    </cacheField>
    <cacheField name="INDÍGENA" numFmtId="0">
      <sharedItems/>
    </cacheField>
    <cacheField name="SINIRUBE" numFmtId="0">
      <sharedItems count="2">
        <s v="S"/>
        <s v="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ol Montero Gonzalez" refreshedDate="44991.38116597222" createdVersion="8" refreshedVersion="8" minRefreshableVersion="3" recordCount="613" xr:uid="{7CB27F2B-DAD1-4079-B9FC-258909DF4826}">
  <cacheSource type="worksheet">
    <worksheetSource ref="A1:BQ614" sheet="APROBADAS"/>
  </cacheSource>
  <cacheFields count="70">
    <cacheField name="Solicitud" numFmtId="0">
      <sharedItems containsSemiMixedTypes="0" containsString="0" containsNumber="1" containsInteger="1" minValue="0" maxValue="133707"/>
    </cacheField>
    <cacheField name="Tipo Sol" numFmtId="0">
      <sharedItems containsSemiMixedTypes="0" containsString="0" containsNumber="1" containsInteger="1" minValue="1" maxValue="8"/>
    </cacheField>
    <cacheField name="Monto" numFmtId="43">
      <sharedItems containsSemiMixedTypes="0" containsString="0" containsNumber="1" containsInteger="1" minValue="300000" maxValue="52540650"/>
    </cacheField>
    <cacheField name="Fecha Resoli" numFmtId="0">
      <sharedItems containsDate="1" containsMixedTypes="1" minDate="2019-04-06T00:00:00" maxDate="2023-02-14T00:00:00"/>
    </cacheField>
    <cacheField name="Fecha primer sobre" numFmtId="0">
      <sharedItems containsDate="1" containsMixedTypes="1" minDate="2022-04-22T00:00:00" maxDate="2023-02-24T00:00:00"/>
    </cacheField>
    <cacheField name="Fecha Gestion" numFmtId="0">
      <sharedItems containsDate="1" containsMixedTypes="1" minDate="2022-04-25T00:00:00" maxDate="2023-02-24T00:00:00"/>
    </cacheField>
    <cacheField name="Fecha Consejo" numFmtId="14">
      <sharedItems containsSemiMixedTypes="0" containsNonDate="0" containsDate="1" containsString="0" minDate="2023-01-13T00:00:00" maxDate="2023-03-01T00:00:00" count="8">
        <d v="2023-01-13T00:00:00"/>
        <d v="2023-01-27T00:00:00"/>
        <d v="2023-01-18T00:00:00"/>
        <d v="2023-01-23T00:00:00"/>
        <d v="2023-01-25T00:00:00"/>
        <d v="2023-02-06T00:00:00"/>
        <d v="2023-02-20T00:00:00"/>
        <d v="2023-02-28T00:00:00"/>
      </sharedItems>
      <fieldGroup par="69" base="6">
        <rangePr groupBy="days" startDate="2023-01-13T00:00:00" endDate="2023-03-01T00:00:00"/>
        <groupItems count="368">
          <s v="&lt;13/1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1/3/2023"/>
        </groupItems>
      </fieldGroup>
    </cacheField>
    <cacheField name="Fecha Ejecución" numFmtId="0">
      <sharedItems containsDate="1" containsMixedTypes="1" minDate="2023-01-17T00:00:00" maxDate="2023-03-04T00:00:00"/>
    </cacheField>
    <cacheField name="Sol Id" numFmtId="0">
      <sharedItems containsMixedTypes="1" containsNumber="1" containsInteger="1" minValue="214095" maxValue="328456"/>
    </cacheField>
    <cacheField name="Origen" numFmtId="0">
      <sharedItems/>
    </cacheField>
    <cacheField name="Clasificacion" numFmtId="0">
      <sharedItems/>
    </cacheField>
    <cacheField name="Tipo Solicitud" numFmtId="0">
      <sharedItems count="3">
        <s v="REFUNDICION"/>
        <s v="NUEVA"/>
        <s v="AMPLIACION"/>
      </sharedItems>
    </cacheField>
    <cacheField name="Clasificacion General" numFmtId="0">
      <sharedItems count="4">
        <s v="PREGRADO COSTA RICA"/>
        <s v="POSTGRADO COSTA RICA"/>
        <s v="POSTGRADO EXTERIOR"/>
        <s v="PREGRADO EXTERIOR"/>
      </sharedItems>
    </cacheField>
    <cacheField name="Fecha Desco" numFmtId="0">
      <sharedItems containsDate="1" containsMixedTypes="1" minDate="2023-02-15T00:00:00" maxDate="2023-02-16T00:00:00"/>
    </cacheField>
    <cacheField name="Sol Oper" numFmtId="0">
      <sharedItems containsSemiMixedTypes="0" containsString="0" containsNumber="1" containsInteger="1" minValue="0" maxValue="133707"/>
    </cacheField>
    <cacheField name="Num Conse" numFmtId="0">
      <sharedItems containsSemiMixedTypes="0" containsString="0" containsNumber="1" containsInteger="1" minValue="1" maxValue="8" count="8">
        <n v="1"/>
        <n v="5"/>
        <n v="2"/>
        <n v="3"/>
        <n v="4"/>
        <n v="6"/>
        <n v="7"/>
        <n v="8"/>
      </sharedItems>
    </cacheField>
    <cacheField name="Nom Tipo Area" numFmtId="0">
      <sharedItems count="2">
        <s v="CIENCIA Y TECNOLOGIA"/>
        <s v="CS.SOCIALES, EDUCACION Y OTRAS"/>
      </sharedItems>
    </cacheField>
    <cacheField name="Nom Area" numFmtId="0">
      <sharedItems count="8">
        <s v="INGENIERIAS"/>
        <s v="CIENCIAS DE LA SALUD"/>
        <s v="EDUCACION"/>
        <s v="CIENCIAS SOCIALES"/>
        <s v="ARTES LETRAS Y FILOSOFIA"/>
        <s v="CIENCIAS BASICAS"/>
        <s v="FORMACION TECNICA"/>
        <s v="RECURSOS NATURALES"/>
      </sharedItems>
    </cacheField>
    <cacheField name="Descolocada" numFmtId="0">
      <sharedItems count="2">
        <s v="S"/>
        <s v="N"/>
      </sharedItems>
    </cacheField>
    <cacheField name="Mepro Area" numFmtId="0">
      <sharedItems count="2">
        <s v="CIENCIA Y TECNOLOGIA"/>
        <s v="CS.SOCIALES, EDUCACION Y OTRAS"/>
      </sharedItems>
    </cacheField>
    <cacheField name="Cod Provincia" numFmtId="0">
      <sharedItems containsSemiMixedTypes="0" containsString="0" containsNumber="1" containsInteger="1" minValue="1" maxValue="7"/>
    </cacheField>
    <cacheField name="Nom Provincia" numFmtId="0">
      <sharedItems count="7">
        <s v="CARTAGO"/>
        <s v="LIMON"/>
        <s v="ALAJUELA"/>
        <s v="SAN JOSE"/>
        <s v="PUNTARENAS"/>
        <s v="GUANACASTE"/>
        <s v="HEREDIA"/>
      </sharedItems>
    </cacheField>
    <cacheField name="Cod Canton" numFmtId="0">
      <sharedItems containsSemiMixedTypes="0" containsString="0" containsNumber="1" containsInteger="1" minValue="1" maxValue="20"/>
    </cacheField>
    <cacheField name="Cod Distrito" numFmtId="0">
      <sharedItems containsSemiMixedTypes="0" containsString="0" containsNumber="1" containsInteger="1" minValue="1" maxValue="15"/>
    </cacheField>
    <cacheField name="Sexo" numFmtId="0">
      <sharedItems count="2">
        <s v="Femenino"/>
        <s v="Masculino"/>
      </sharedItems>
    </cacheField>
    <cacheField name="Nombre" numFmtId="0">
      <sharedItems/>
    </cacheField>
    <cacheField name="Cedula" numFmtId="0">
      <sharedItems containsSemiMixedTypes="0" containsString="0" containsNumber="1" containsInteger="1" minValue="106520752" maxValue="901180419"/>
    </cacheField>
    <cacheField name="Operacion" numFmtId="0">
      <sharedItems containsSemiMixedTypes="0" containsString="0" containsNumber="1" containsInteger="1" minValue="31051660" maxValue="31274710"/>
    </cacheField>
    <cacheField name="Nom Canton" numFmtId="0">
      <sharedItems/>
    </cacheField>
    <cacheField name="Nom Distrito" numFmtId="0">
      <sharedItems/>
    </cacheField>
    <cacheField name="Nom Centro" numFmtId="0">
      <sharedItems/>
    </cacheField>
    <cacheField name="Nom Carrera" numFmtId="0">
      <sharedItems/>
    </cacheField>
    <cacheField name="Ing Bruto" numFmtId="0">
      <sharedItems containsMixedTypes="1" containsNumber="1" minValue="0" maxValue="4937000"/>
    </cacheField>
    <cacheField name="Clasificacion Ingreso" numFmtId="0">
      <sharedItems count="7">
        <s v="-"/>
        <s v="E (1,139,381 a 2,602,095)"/>
        <s v="D (731,858 a 1,139,380)"/>
        <s v="C (461,721 a 731,857)"/>
        <s v="B (201,564 a 461,720)"/>
        <s v="A (0 a 201,563)"/>
        <s v="F (2,602,095 a 9,999,999,999)"/>
      </sharedItems>
    </cacheField>
    <cacheField name="Convenio" numFmtId="0">
      <sharedItems containsSemiMixedTypes="0" containsString="0" containsNumber="1" containsInteger="1" minValue="0" maxValue="7"/>
    </cacheField>
    <cacheField name="Descripcion" numFmtId="0">
      <sharedItems/>
    </cacheField>
    <cacheField name="Cod pais" numFmtId="0">
      <sharedItems containsSemiMixedTypes="0" containsString="0" containsNumber="1" containsInteger="1" minValue="100" maxValue="720"/>
    </cacheField>
    <cacheField name="Nom pais" numFmtId="0">
      <sharedItems/>
    </cacheField>
    <cacheField name="Cod analista" numFmtId="0">
      <sharedItems containsMixedTypes="1" containsNumber="1" containsInteger="1" minValue="0" maxValue="6"/>
    </cacheField>
    <cacheField name="Nom analista" numFmtId="0">
      <sharedItems/>
    </cacheField>
    <cacheField name="Tipo gtia" numFmtId="0">
      <sharedItems containsSemiMixedTypes="0" containsString="0" containsNumber="1" containsInteger="1" minValue="1" maxValue="9"/>
    </cacheField>
    <cacheField name="Nombre garantia" numFmtId="0">
      <sharedItems count="5">
        <s v="NO DETERMINADA"/>
        <s v="MIXTA"/>
        <s v="FIDUCIARIA"/>
        <s v="HIPOTECARIA"/>
        <s v="FONDO DE AVAL"/>
      </sharedItems>
    </cacheField>
    <cacheField name="Subregion" numFmtId="0">
      <sharedItems count="4">
        <s v="Z MEDIO DES REL"/>
        <s v="Z BAJO DES REL"/>
        <s v="Z MAYOR DES REL"/>
        <s v="MUY BAJO DES RE"/>
      </sharedItems>
    </cacheField>
    <cacheField name="Caso especial gar" numFmtId="0">
      <sharedItems count="2">
        <s v="-"/>
        <s v="COBERTURA INFERIOR-CASO ESPECIAL"/>
      </sharedItems>
    </cacheField>
    <cacheField name="Cobertura gar" numFmtId="0">
      <sharedItems containsMixedTypes="1" containsNumber="1" minValue="6.26" maxValue="9.83"/>
    </cacheField>
    <cacheField name="Edad" numFmtId="0">
      <sharedItems containsSemiMixedTypes="0" containsString="0" containsNumber="1" containsInteger="1" minValue="0" maxValue="57"/>
    </cacheField>
    <cacheField name="Grado1" numFmtId="0">
      <sharedItems/>
    </cacheField>
    <cacheField name="Grado2" numFmtId="0">
      <sharedItems/>
    </cacheField>
    <cacheField name="Grado3" numFmtId="0">
      <sharedItems/>
    </cacheField>
    <cacheField name="Grado4" numFmtId="0">
      <sharedItems/>
    </cacheField>
    <cacheField name="Grado5" numFmtId="0">
      <sharedItems/>
    </cacheField>
    <cacheField name="Tipo proyecto" numFmtId="0">
      <sharedItems/>
    </cacheField>
    <cacheField name="Correo" numFmtId="0">
      <sharedItems/>
    </cacheField>
    <cacheField name="Cob hipotecaria" numFmtId="0">
      <sharedItems containsMixedTypes="1" containsNumber="1" minValue="0" maxValue="191.03"/>
    </cacheField>
    <cacheField name="Cob fiduciaria" numFmtId="0">
      <sharedItems containsMixedTypes="1" containsNumber="1" minValue="0" maxValue="469.07"/>
    </cacheField>
    <cacheField name="Desc caso especial" numFmtId="0">
      <sharedItems count="7">
        <s v="-"/>
        <s v="COBERTURA INFERIOR-CASO ESPECIAL"/>
        <s v="COBERTURA INFERIOR-CASO ESPECIAL, ADQUISICION DE EQUIPO"/>
        <s v="COBERTURA INFERIOR"/>
        <s v="COBERTURA INFERIOR, ADQUISICION DE EQUIPO"/>
        <s v="ADQUISICION DE EQUIPO"/>
        <s v="ADQUISICION DE EQUIPO, ADQUISICION DE EQUIPO"/>
      </sharedItems>
    </cacheField>
    <cacheField name="Nom corto caso especial" numFmtId="0">
      <sharedItems/>
    </cacheField>
    <cacheField name="Estado civil" numFmtId="0">
      <sharedItems/>
    </cacheField>
    <cacheField name="Ocupacion" numFmtId="0">
      <sharedItems/>
    </cacheField>
    <cacheField name="Miembros civl" numFmtId="0">
      <sharedItems containsMixedTypes="1" containsNumber="1" containsInteger="1" minValue="0" maxValue="10"/>
    </cacheField>
    <cacheField name="Ano graduacion colegio" numFmtId="0">
      <sharedItems containsMixedTypes="1" containsNumber="1" containsInteger="1" minValue="0" maxValue="2023"/>
    </cacheField>
    <cacheField name="Anos desde graduacion colegio" numFmtId="0">
      <sharedItems containsMixedTypes="1" containsNumber="1" containsInteger="1" minValue="0" maxValue="2018"/>
    </cacheField>
    <cacheField name="Promedio academico" numFmtId="0">
      <sharedItems containsMixedTypes="1" containsNumber="1" minValue="7.5" maxValue="100"/>
    </cacheField>
    <cacheField name="Num telefono" numFmtId="0">
      <sharedItems containsMixedTypes="1" containsNumber="1" containsInteger="1" minValue="20003826" maxValue="89680986"/>
    </cacheField>
    <cacheField name="Nom enfasis" numFmtId="0">
      <sharedItems/>
    </cacheField>
    <cacheField name="Nom disciplina" numFmtId="0">
      <sharedItems/>
    </cacheField>
    <cacheField name="Tipo centro" numFmtId="0">
      <sharedItems containsSemiMixedTypes="0" containsString="0" containsNumber="1" containsInteger="1" minValue="1" maxValue="4"/>
    </cacheField>
    <cacheField name="Des tipo centro" numFmtId="0">
      <sharedItems/>
    </cacheField>
    <cacheField name="es_privado_publico" numFmtId="0">
      <sharedItems/>
    </cacheField>
    <cacheField name="Meses" numFmtId="0" databaseField="0">
      <fieldGroup base="6">
        <rangePr groupBy="months" startDate="2023-01-13T00:00:00" endDate="2023-03-01T00:00:00"/>
        <groupItems count="14">
          <s v="&lt;13/1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/3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ol Montero Gonzalez" refreshedDate="44992.565406365742" createdVersion="8" refreshedVersion="8" minRefreshableVersion="3" recordCount="40" xr:uid="{138F7DA1-3304-41EE-93B4-3999487586D9}">
  <cacheSource type="worksheet">
    <worksheetSource ref="A1:BU41" sheet="TOTAL FAC"/>
  </cacheSource>
  <cacheFields count="73">
    <cacheField name="Solicitud" numFmtId="0">
      <sharedItems containsSemiMixedTypes="0" containsString="0" containsNumber="1" containsInteger="1" minValue="132609" maxValue="133655"/>
    </cacheField>
    <cacheField name="Tipo Sol" numFmtId="0">
      <sharedItems containsSemiMixedTypes="0" containsString="0" containsNumber="1" containsInteger="1" minValue="1" maxValue="1"/>
    </cacheField>
    <cacheField name="Monto" numFmtId="43">
      <sharedItems containsSemiMixedTypes="0" containsString="0" containsNumber="1" containsInteger="1" minValue="1354000" maxValue="10251990"/>
    </cacheField>
    <cacheField name="Más el 40%" numFmtId="43">
      <sharedItems containsString="0" containsBlank="1" containsNumber="1" minValue="1895599.9999999998" maxValue="14352786"/>
    </cacheField>
    <cacheField name="Fecha Resoli" numFmtId="14">
      <sharedItems containsSemiMixedTypes="0" containsNonDate="0" containsDate="1" containsString="0" minDate="2022-07-20T00:00:00" maxDate="2023-01-27T00:00:00"/>
    </cacheField>
    <cacheField name="Fecha primer sobre" numFmtId="14">
      <sharedItems containsSemiMixedTypes="0" containsNonDate="0" containsDate="1" containsString="0" minDate="2022-12-06T00:00:00" maxDate="2023-01-27T00:00:00"/>
    </cacheField>
    <cacheField name="Fecha Gestion" numFmtId="14">
      <sharedItems containsSemiMixedTypes="0" containsNonDate="0" containsDate="1" containsString="0" minDate="2022-12-07T00:00:00" maxDate="2023-02-23T00:00:00"/>
    </cacheField>
    <cacheField name="Fecha Consejo" numFmtId="14">
      <sharedItems containsSemiMixedTypes="0" containsNonDate="0" containsDate="1" containsString="0" minDate="2023-01-23T00:00:00" maxDate="2023-03-01T00:00:00"/>
    </cacheField>
    <cacheField name="Fecha Ejecución" numFmtId="0">
      <sharedItems containsDate="1" containsMixedTypes="1" minDate="2023-01-25T00:00:00" maxDate="2023-03-01T00:00:00"/>
    </cacheField>
    <cacheField name="Sol Id" numFmtId="0">
      <sharedItems containsSemiMixedTypes="0" containsString="0" containsNumber="1" containsInteger="1" minValue="317309" maxValue="327346"/>
    </cacheField>
    <cacheField name="Origen" numFmtId="0">
      <sharedItems/>
    </cacheField>
    <cacheField name="Clasificacion" numFmtId="0">
      <sharedItems/>
    </cacheField>
    <cacheField name="Tipo Solicitud" numFmtId="0">
      <sharedItems/>
    </cacheField>
    <cacheField name="Clasificacion General" numFmtId="0">
      <sharedItems/>
    </cacheField>
    <cacheField name="Fecha Desco" numFmtId="0">
      <sharedItems/>
    </cacheField>
    <cacheField name="Sol Oper" numFmtId="0">
      <sharedItems containsSemiMixedTypes="0" containsString="0" containsNumber="1" containsInteger="1" minValue="132609" maxValue="133655"/>
    </cacheField>
    <cacheField name="Num Conse" numFmtId="0">
      <sharedItems containsSemiMixedTypes="0" containsString="0" containsNumber="1" containsInteger="1" minValue="3" maxValue="8"/>
    </cacheField>
    <cacheField name="Nom Tipo Area" numFmtId="0">
      <sharedItems/>
    </cacheField>
    <cacheField name="Nom Area" numFmtId="0">
      <sharedItems/>
    </cacheField>
    <cacheField name="Descolocada" numFmtId="0">
      <sharedItems/>
    </cacheField>
    <cacheField name="Mepro Area" numFmtId="0">
      <sharedItems/>
    </cacheField>
    <cacheField name="Cod Provincia" numFmtId="0">
      <sharedItems containsSemiMixedTypes="0" containsString="0" containsNumber="1" containsInteger="1" minValue="1" maxValue="7"/>
    </cacheField>
    <cacheField name="Nom Provincia" numFmtId="0">
      <sharedItems/>
    </cacheField>
    <cacheField name="Cod Canton" numFmtId="0">
      <sharedItems containsSemiMixedTypes="0" containsString="0" containsNumber="1" containsInteger="1" minValue="1" maxValue="19"/>
    </cacheField>
    <cacheField name="Cod Distrito" numFmtId="0">
      <sharedItems containsSemiMixedTypes="0" containsString="0" containsNumber="1" containsInteger="1" minValue="1" maxValue="12"/>
    </cacheField>
    <cacheField name="Sexo" numFmtId="0">
      <sharedItems/>
    </cacheField>
    <cacheField name="Nombre" numFmtId="0">
      <sharedItems/>
    </cacheField>
    <cacheField name="Cedula" numFmtId="0">
      <sharedItems containsSemiMixedTypes="0" containsString="0" containsNumber="1" containsInteger="1" minValue="116380710" maxValue="800700241"/>
    </cacheField>
    <cacheField name="Operacion" numFmtId="0">
      <sharedItems containsSemiMixedTypes="0" containsString="0" containsNumber="1" containsInteger="1" minValue="31191230" maxValue="31274500"/>
    </cacheField>
    <cacheField name="Nom Canton" numFmtId="0">
      <sharedItems/>
    </cacheField>
    <cacheField name="Nom Distrito" numFmtId="0">
      <sharedItems/>
    </cacheField>
    <cacheField name="Nom Centro" numFmtId="0">
      <sharedItems/>
    </cacheField>
    <cacheField name="Nom Carrera" numFmtId="0">
      <sharedItems/>
    </cacheField>
    <cacheField name="Ing Bruto" numFmtId="0">
      <sharedItems containsMixedTypes="1" containsNumber="1" containsInteger="1" minValue="256" maxValue="672463"/>
    </cacheField>
    <cacheField name="Clasificacion Ingreso" numFmtId="0">
      <sharedItems/>
    </cacheField>
    <cacheField name="Convenio" numFmtId="0">
      <sharedItems containsSemiMixedTypes="0" containsString="0" containsNumber="1" containsInteger="1" minValue="0" maxValue="0"/>
    </cacheField>
    <cacheField name="Descripcion" numFmtId="0">
      <sharedItems/>
    </cacheField>
    <cacheField name="Cod pais" numFmtId="0">
      <sharedItems containsSemiMixedTypes="0" containsString="0" containsNumber="1" containsInteger="1" minValue="100" maxValue="100"/>
    </cacheField>
    <cacheField name="Nom pais" numFmtId="0">
      <sharedItems/>
    </cacheField>
    <cacheField name="Cod analista" numFmtId="0">
      <sharedItems/>
    </cacheField>
    <cacheField name="Nom analista" numFmtId="0">
      <sharedItems/>
    </cacheField>
    <cacheField name="Tipo gtia" numFmtId="0">
      <sharedItems containsSemiMixedTypes="0" containsString="0" containsNumber="1" containsInteger="1" minValue="8" maxValue="8"/>
    </cacheField>
    <cacheField name="Nombre garantia" numFmtId="0">
      <sharedItems/>
    </cacheField>
    <cacheField name="Subregion" numFmtId="0">
      <sharedItems/>
    </cacheField>
    <cacheField name="Caso especial gar" numFmtId="0">
      <sharedItems/>
    </cacheField>
    <cacheField name="Cobertura gar" numFmtId="0">
      <sharedItems/>
    </cacheField>
    <cacheField name="Edad" numFmtId="0">
      <sharedItems containsSemiMixedTypes="0" containsString="0" containsNumber="1" containsInteger="1" minValue="17" maxValue="55"/>
    </cacheField>
    <cacheField name="Grado1" numFmtId="0">
      <sharedItems/>
    </cacheField>
    <cacheField name="Grado2" numFmtId="0">
      <sharedItems/>
    </cacheField>
    <cacheField name="Grado3" numFmtId="0">
      <sharedItems/>
    </cacheField>
    <cacheField name="Grado4" numFmtId="0">
      <sharedItems/>
    </cacheField>
    <cacheField name="Grado5" numFmtId="0">
      <sharedItems/>
    </cacheField>
    <cacheField name="Tipo proyecto" numFmtId="0">
      <sharedItems/>
    </cacheField>
    <cacheField name="Correo" numFmtId="0">
      <sharedItems/>
    </cacheField>
    <cacheField name="Cob hipotecaria" numFmtId="0">
      <sharedItems/>
    </cacheField>
    <cacheField name="Cob fiduciaria" numFmtId="0">
      <sharedItems/>
    </cacheField>
    <cacheField name="Desc caso especial" numFmtId="0">
      <sharedItems/>
    </cacheField>
    <cacheField name="Nom corto caso especial" numFmtId="0">
      <sharedItems/>
    </cacheField>
    <cacheField name="Estado civil" numFmtId="0">
      <sharedItems/>
    </cacheField>
    <cacheField name="Ocupacion" numFmtId="0">
      <sharedItems/>
    </cacheField>
    <cacheField name="Miembros civl" numFmtId="0">
      <sharedItems containsMixedTypes="1" containsNumber="1" containsInteger="1" minValue="1" maxValue="6"/>
    </cacheField>
    <cacheField name="Ano graduacion colegio" numFmtId="0">
      <sharedItems containsMixedTypes="1" containsNumber="1" containsInteger="1" minValue="5" maxValue="2022"/>
    </cacheField>
    <cacheField name="Anos desde graduacion colegio" numFmtId="0">
      <sharedItems containsMixedTypes="1" containsNumber="1" containsInteger="1" minValue="1" maxValue="2018"/>
    </cacheField>
    <cacheField name="Promedio academico" numFmtId="0">
      <sharedItems containsMixedTypes="1" containsNumber="1" minValue="70" maxValue="100"/>
    </cacheField>
    <cacheField name="Num telefono" numFmtId="0">
      <sharedItems containsMixedTypes="1" containsNumber="1" containsInteger="1" minValue="83847520" maxValue="87404901"/>
    </cacheField>
    <cacheField name="Nom enfasis" numFmtId="0">
      <sharedItems/>
    </cacheField>
    <cacheField name="Nom disciplina" numFmtId="0">
      <sharedItems/>
    </cacheField>
    <cacheField name="Tipo centro" numFmtId="0">
      <sharedItems containsSemiMixedTypes="0" containsString="0" containsNumber="1" containsInteger="1" minValue="1" maxValue="3"/>
    </cacheField>
    <cacheField name="Des tipo centro" numFmtId="0">
      <sharedItems/>
    </cacheField>
    <cacheField name="es_privado_publico" numFmtId="0">
      <sharedItems/>
    </cacheField>
    <cacheField name="ETNIA" numFmtId="0">
      <sharedItems containsBlank="1"/>
    </cacheField>
    <cacheField name="INDÍGENA" numFmtId="0">
      <sharedItems/>
    </cacheField>
    <cacheField name="SINIRUBE" numFmtId="0">
      <sharedItems count="2">
        <s v="S"/>
        <s v="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ol Montero Gonzalez" refreshedDate="44992.567075231484" createdVersion="8" refreshedVersion="8" minRefreshableVersion="3" recordCount="40" xr:uid="{887F3F9A-A50E-4967-9248-4AA4304A88C1}">
  <cacheSource type="worksheet">
    <worksheetSource ref="A1:BU41" sheet="TOTAL FAC"/>
  </cacheSource>
  <cacheFields count="73">
    <cacheField name="Solicitud" numFmtId="0">
      <sharedItems containsSemiMixedTypes="0" containsString="0" containsNumber="1" containsInteger="1" minValue="132609" maxValue="133655"/>
    </cacheField>
    <cacheField name="Tipo Sol" numFmtId="0">
      <sharedItems containsSemiMixedTypes="0" containsString="0" containsNumber="1" containsInteger="1" minValue="1" maxValue="1"/>
    </cacheField>
    <cacheField name="Monto" numFmtId="43">
      <sharedItems containsSemiMixedTypes="0" containsString="0" containsNumber="1" containsInteger="1" minValue="1354000" maxValue="10251990"/>
    </cacheField>
    <cacheField name="Más el 40%" numFmtId="43">
      <sharedItems containsSemiMixedTypes="0" containsString="0" containsNumber="1" minValue="1895599.9999999998" maxValue="14352786"/>
    </cacheField>
    <cacheField name="Fecha Resoli" numFmtId="14">
      <sharedItems containsSemiMixedTypes="0" containsNonDate="0" containsDate="1" containsString="0" minDate="2022-07-20T00:00:00" maxDate="2023-01-27T00:00:00"/>
    </cacheField>
    <cacheField name="Fecha primer sobre" numFmtId="14">
      <sharedItems containsSemiMixedTypes="0" containsNonDate="0" containsDate="1" containsString="0" minDate="2022-12-06T00:00:00" maxDate="2023-01-27T00:00:00"/>
    </cacheField>
    <cacheField name="Fecha Gestion" numFmtId="14">
      <sharedItems containsSemiMixedTypes="0" containsNonDate="0" containsDate="1" containsString="0" minDate="2022-12-07T00:00:00" maxDate="2023-02-23T00:00:00"/>
    </cacheField>
    <cacheField name="Fecha Consejo" numFmtId="14">
      <sharedItems containsSemiMixedTypes="0" containsNonDate="0" containsDate="1" containsString="0" minDate="2023-01-23T00:00:00" maxDate="2023-03-01T00:00:00"/>
    </cacheField>
    <cacheField name="Fecha Ejecución" numFmtId="0">
      <sharedItems containsDate="1" containsMixedTypes="1" minDate="2023-01-25T00:00:00" maxDate="2023-03-01T00:00:00"/>
    </cacheField>
    <cacheField name="Sol Id" numFmtId="0">
      <sharedItems containsSemiMixedTypes="0" containsString="0" containsNumber="1" containsInteger="1" minValue="317309" maxValue="327346"/>
    </cacheField>
    <cacheField name="Origen" numFmtId="0">
      <sharedItems/>
    </cacheField>
    <cacheField name="Clasificacion" numFmtId="0">
      <sharedItems/>
    </cacheField>
    <cacheField name="Tipo Solicitud" numFmtId="0">
      <sharedItems/>
    </cacheField>
    <cacheField name="Clasificacion General" numFmtId="0">
      <sharedItems/>
    </cacheField>
    <cacheField name="Fecha Desco" numFmtId="0">
      <sharedItems/>
    </cacheField>
    <cacheField name="Sol Oper" numFmtId="0">
      <sharedItems containsSemiMixedTypes="0" containsString="0" containsNumber="1" containsInteger="1" minValue="132609" maxValue="133655"/>
    </cacheField>
    <cacheField name="Num Conse" numFmtId="0">
      <sharedItems containsSemiMixedTypes="0" containsString="0" containsNumber="1" containsInteger="1" minValue="3" maxValue="8"/>
    </cacheField>
    <cacheField name="Nom Tipo Area" numFmtId="0">
      <sharedItems/>
    </cacheField>
    <cacheField name="Nom Area" numFmtId="0">
      <sharedItems/>
    </cacheField>
    <cacheField name="Descolocada" numFmtId="0">
      <sharedItems/>
    </cacheField>
    <cacheField name="Mepro Area" numFmtId="0">
      <sharedItems/>
    </cacheField>
    <cacheField name="Cod Provincia" numFmtId="0">
      <sharedItems containsSemiMixedTypes="0" containsString="0" containsNumber="1" containsInteger="1" minValue="1" maxValue="7"/>
    </cacheField>
    <cacheField name="Nom Provincia" numFmtId="0">
      <sharedItems/>
    </cacheField>
    <cacheField name="Cod Canton" numFmtId="0">
      <sharedItems containsSemiMixedTypes="0" containsString="0" containsNumber="1" containsInteger="1" minValue="1" maxValue="19"/>
    </cacheField>
    <cacheField name="Cod Distrito" numFmtId="0">
      <sharedItems containsSemiMixedTypes="0" containsString="0" containsNumber="1" containsInteger="1" minValue="1" maxValue="12"/>
    </cacheField>
    <cacheField name="Sexo" numFmtId="0">
      <sharedItems/>
    </cacheField>
    <cacheField name="Nombre" numFmtId="0">
      <sharedItems/>
    </cacheField>
    <cacheField name="Cedula" numFmtId="0">
      <sharedItems containsSemiMixedTypes="0" containsString="0" containsNumber="1" containsInteger="1" minValue="116380710" maxValue="800700241"/>
    </cacheField>
    <cacheField name="Operacion" numFmtId="0">
      <sharedItems containsSemiMixedTypes="0" containsString="0" containsNumber="1" containsInteger="1" minValue="31191230" maxValue="31274500"/>
    </cacheField>
    <cacheField name="Nom Canton" numFmtId="0">
      <sharedItems/>
    </cacheField>
    <cacheField name="Nom Distrito" numFmtId="0">
      <sharedItems/>
    </cacheField>
    <cacheField name="Nom Centro" numFmtId="0">
      <sharedItems/>
    </cacheField>
    <cacheField name="Nom Carrera" numFmtId="0">
      <sharedItems/>
    </cacheField>
    <cacheField name="Ing Bruto" numFmtId="0">
      <sharedItems containsMixedTypes="1" containsNumber="1" containsInteger="1" minValue="256" maxValue="672463"/>
    </cacheField>
    <cacheField name="Clasificacion Ingreso" numFmtId="0">
      <sharedItems/>
    </cacheField>
    <cacheField name="Convenio" numFmtId="0">
      <sharedItems containsSemiMixedTypes="0" containsString="0" containsNumber="1" containsInteger="1" minValue="0" maxValue="0"/>
    </cacheField>
    <cacheField name="Descripcion" numFmtId="0">
      <sharedItems/>
    </cacheField>
    <cacheField name="Cod pais" numFmtId="0">
      <sharedItems containsSemiMixedTypes="0" containsString="0" containsNumber="1" containsInteger="1" minValue="100" maxValue="100"/>
    </cacheField>
    <cacheField name="Nom pais" numFmtId="0">
      <sharedItems/>
    </cacheField>
    <cacheField name="Cod analista" numFmtId="0">
      <sharedItems/>
    </cacheField>
    <cacheField name="Nom analista" numFmtId="0">
      <sharedItems/>
    </cacheField>
    <cacheField name="Tipo gtia" numFmtId="0">
      <sharedItems containsSemiMixedTypes="0" containsString="0" containsNumber="1" containsInteger="1" minValue="8" maxValue="8"/>
    </cacheField>
    <cacheField name="Nombre garantia" numFmtId="0">
      <sharedItems/>
    </cacheField>
    <cacheField name="Subregion" numFmtId="0">
      <sharedItems/>
    </cacheField>
    <cacheField name="Caso especial gar" numFmtId="0">
      <sharedItems/>
    </cacheField>
    <cacheField name="Cobertura gar" numFmtId="0">
      <sharedItems/>
    </cacheField>
    <cacheField name="Edad" numFmtId="0">
      <sharedItems containsSemiMixedTypes="0" containsString="0" containsNumber="1" containsInteger="1" minValue="17" maxValue="55"/>
    </cacheField>
    <cacheField name="Grado1" numFmtId="0">
      <sharedItems/>
    </cacheField>
    <cacheField name="Grado2" numFmtId="0">
      <sharedItems/>
    </cacheField>
    <cacheField name="Grado3" numFmtId="0">
      <sharedItems/>
    </cacheField>
    <cacheField name="Grado4" numFmtId="0">
      <sharedItems/>
    </cacheField>
    <cacheField name="Grado5" numFmtId="0">
      <sharedItems/>
    </cacheField>
    <cacheField name="Tipo proyecto" numFmtId="0">
      <sharedItems/>
    </cacheField>
    <cacheField name="Correo" numFmtId="0">
      <sharedItems/>
    </cacheField>
    <cacheField name="Cob hipotecaria" numFmtId="0">
      <sharedItems/>
    </cacheField>
    <cacheField name="Cob fiduciaria" numFmtId="0">
      <sharedItems/>
    </cacheField>
    <cacheField name="Desc caso especial" numFmtId="0">
      <sharedItems/>
    </cacheField>
    <cacheField name="Nom corto caso especial" numFmtId="0">
      <sharedItems/>
    </cacheField>
    <cacheField name="Estado civil" numFmtId="0">
      <sharedItems/>
    </cacheField>
    <cacheField name="Ocupacion" numFmtId="0">
      <sharedItems/>
    </cacheField>
    <cacheField name="Miembros civl" numFmtId="0">
      <sharedItems containsMixedTypes="1" containsNumber="1" containsInteger="1" minValue="1" maxValue="6"/>
    </cacheField>
    <cacheField name="Ano graduacion colegio" numFmtId="0">
      <sharedItems containsMixedTypes="1" containsNumber="1" containsInteger="1" minValue="5" maxValue="2022"/>
    </cacheField>
    <cacheField name="Anos desde graduacion colegio" numFmtId="0">
      <sharedItems containsMixedTypes="1" containsNumber="1" containsInteger="1" minValue="1" maxValue="2018"/>
    </cacheField>
    <cacheField name="Promedio academico" numFmtId="0">
      <sharedItems containsMixedTypes="1" containsNumber="1" minValue="70" maxValue="100"/>
    </cacheField>
    <cacheField name="Num telefono" numFmtId="0">
      <sharedItems containsMixedTypes="1" containsNumber="1" containsInteger="1" minValue="83847520" maxValue="87404901"/>
    </cacheField>
    <cacheField name="Nom enfasis" numFmtId="0">
      <sharedItems/>
    </cacheField>
    <cacheField name="Nom disciplina" numFmtId="0">
      <sharedItems/>
    </cacheField>
    <cacheField name="Tipo centro" numFmtId="0">
      <sharedItems containsSemiMixedTypes="0" containsString="0" containsNumber="1" containsInteger="1" minValue="1" maxValue="3"/>
    </cacheField>
    <cacheField name="Des tipo centro" numFmtId="0">
      <sharedItems/>
    </cacheField>
    <cacheField name="es_privado_publico" numFmtId="0">
      <sharedItems/>
    </cacheField>
    <cacheField name="ETNIA" numFmtId="0">
      <sharedItems containsBlank="1" count="6">
        <m/>
        <s v="NGABES O GUAYMIES"/>
        <s v="-"/>
        <s v="BRI"/>
        <s v="HUE"/>
        <s v="BRI CAB TERI"/>
      </sharedItems>
    </cacheField>
    <cacheField name="INDÍGENA" numFmtId="0">
      <sharedItems/>
    </cacheField>
    <cacheField name="SINIRUB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87">
  <r>
    <x v="0"/>
    <x v="0"/>
    <x v="0"/>
    <x v="0"/>
    <n v="31107090"/>
    <x v="0"/>
    <n v="18801940"/>
    <n v="702640197"/>
    <x v="0"/>
    <x v="0"/>
    <x v="0"/>
    <x v="0"/>
    <x v="0"/>
    <s v="N"/>
    <x v="0"/>
    <n v="126660"/>
    <s v="ESPECIAL"/>
    <d v="2021-05-27T00:00:00"/>
    <d v="2021-12-02T00:00:00"/>
    <x v="0"/>
    <d v="2022-02-17T00:00:00"/>
    <n v="290931"/>
    <s v="RESOLI"/>
    <s v="-"/>
    <s v="-"/>
    <s v="S"/>
    <x v="0"/>
    <n v="5"/>
    <s v="COBERTURA INFERIOR-CASO ESPECIAL"/>
    <s v="-"/>
    <s v="-"/>
    <s v="COBERTURA INFERIOR-CASO ESPECIAL"/>
    <s v="1-PREG.COSTA-RICA"/>
    <x v="0"/>
    <n v="43.64"/>
    <s v="-"/>
    <n v="6"/>
    <n v="3"/>
    <n v="99"/>
    <n v="100"/>
    <n v="1"/>
    <n v="0"/>
    <s v="DANIILISTING@GMAIL.COM"/>
    <s v="UNIV. PRIVADA"/>
    <n v="23"/>
    <s v="SOLTERO(A)"/>
    <d v="2021-05-27T00:00:00"/>
    <n v="1"/>
    <s v="LICENCIATURA"/>
    <s v=" "/>
    <s v=" "/>
    <s v=" "/>
    <s v=" "/>
    <s v="-"/>
    <s v="-"/>
    <s v="MARIO PORTA GARCIA"/>
    <s v="DESAMPARADOS"/>
    <s v="MEDICINA Y CIRUGIA"/>
    <x v="0"/>
    <s v="CIE"/>
    <s v="MEDICINA HUMANA"/>
    <s v="CALLE FALLAS"/>
    <s v="SIN ENFASIS"/>
    <s v="COSTA RICA"/>
    <x v="0"/>
    <s v="-"/>
    <s v="ESTUDIANTE"/>
    <s v="-"/>
    <n v="126660"/>
    <n v="1"/>
    <n v="1"/>
    <n v="42"/>
  </r>
  <r>
    <x v="0"/>
    <x v="1"/>
    <x v="1"/>
    <x v="1"/>
    <n v="31236290"/>
    <x v="0"/>
    <n v="4390000"/>
    <n v="118900539"/>
    <x v="1"/>
    <x v="1"/>
    <x v="0"/>
    <x v="1"/>
    <x v="0"/>
    <s v="N"/>
    <x v="1"/>
    <n v="127199"/>
    <s v="NORMAL"/>
    <d v="2021-11-02T00:00:00"/>
    <d v="2021-12-22T00:00:00"/>
    <x v="0"/>
    <d v="2022-01-14T00:00:00"/>
    <n v="298774"/>
    <s v="RESOLI"/>
    <s v="-"/>
    <s v="-"/>
    <s v="S"/>
    <x v="0"/>
    <n v="1"/>
    <s v="-"/>
    <n v="2020"/>
    <n v="2"/>
    <s v="-"/>
    <s v="1-PREG.COSTA-RICA"/>
    <x v="1"/>
    <s v="-"/>
    <s v="-"/>
    <n v="6"/>
    <n v="9"/>
    <n v="1"/>
    <n v="100"/>
    <n v="4"/>
    <n v="0"/>
    <s v="MARI.ESQUIVELU@GMAIL.COM"/>
    <s v="UNIV. PRIVADA"/>
    <n v="18"/>
    <s v="SOLTERO(A)"/>
    <d v="2021-11-05T00:00:00"/>
    <n v="1"/>
    <s v="BACHILLER"/>
    <s v=" "/>
    <s v=" "/>
    <s v=" "/>
    <s v=" "/>
    <n v="2920397"/>
    <n v="5"/>
    <s v="MARIO PORTA GARCIA"/>
    <s v="SAN PABLO"/>
    <s v="EDUCACION PREESCOLAR"/>
    <x v="1"/>
    <s v="-"/>
    <s v="EDUCACION PREESCOLAR"/>
    <s v="SAN PABLO"/>
    <s v="SIN ENFASIS"/>
    <s v="COSTA RICA"/>
    <x v="1"/>
    <s v="-"/>
    <s v="ESTUDIANTE"/>
    <n v="96"/>
    <n v="127199"/>
    <n v="1"/>
    <n v="1"/>
    <n v="22"/>
  </r>
  <r>
    <x v="0"/>
    <x v="2"/>
    <x v="1"/>
    <x v="0"/>
    <n v="31235940"/>
    <x v="0"/>
    <n v="19774594"/>
    <n v="116500570"/>
    <x v="0"/>
    <x v="2"/>
    <x v="0"/>
    <x v="0"/>
    <x v="0"/>
    <s v="N"/>
    <x v="0"/>
    <n v="127424"/>
    <s v="NORMAL"/>
    <s v="-"/>
    <d v="2022-01-10T00:00:00"/>
    <x v="0"/>
    <d v="2022-01-14T00:00:00"/>
    <s v="-"/>
    <s v="PRESENCIAL"/>
    <s v="-"/>
    <s v="-"/>
    <s v="S"/>
    <x v="0"/>
    <n v="2"/>
    <s v="-"/>
    <n v="2014"/>
    <n v="8"/>
    <s v="-"/>
    <s v="1-PREG.COSTA-RICA"/>
    <x v="2"/>
    <n v="140.97999999999999"/>
    <s v="-"/>
    <n v="3"/>
    <n v="9"/>
    <n v="3"/>
    <n v="100"/>
    <n v="1"/>
    <n v="0"/>
    <s v="AMANDAMCC1296@GMAIL.COM"/>
    <s v="UNIV. PRIVADA"/>
    <n v="25"/>
    <s v="SOLTERO(A)"/>
    <s v="-"/>
    <n v="1"/>
    <s v="LICENCIATURA"/>
    <s v=" "/>
    <s v=" "/>
    <s v=" "/>
    <s v=" "/>
    <n v="533142"/>
    <n v="3"/>
    <s v="EDUARDO FERNANDEZ CHAVERRI"/>
    <s v="SANTA ANA"/>
    <s v="MEDICINA Y CIRUGIA"/>
    <x v="0"/>
    <s v="-"/>
    <s v="MEDICINA HUMANA"/>
    <s v="POZOS"/>
    <s v="SIN ENFASIS"/>
    <s v="COSTA RICA"/>
    <x v="2"/>
    <n v="62084715"/>
    <s v="ESTUDIANTE"/>
    <n v="79"/>
    <n v="127424"/>
    <n v="1"/>
    <n v="1"/>
    <n v="4"/>
  </r>
  <r>
    <x v="0"/>
    <x v="1"/>
    <x v="1"/>
    <x v="0"/>
    <n v="31236320"/>
    <x v="0"/>
    <n v="6425000"/>
    <n v="305280384"/>
    <x v="0"/>
    <x v="3"/>
    <x v="0"/>
    <x v="0"/>
    <x v="1"/>
    <s v="N"/>
    <x v="0"/>
    <n v="127489"/>
    <s v="NORMAL"/>
    <d v="2021-05-10T00:00:00"/>
    <d v="2022-01-12T00:00:00"/>
    <x v="0"/>
    <d v="2022-01-14T00:00:00"/>
    <n v="289712"/>
    <s v="RESOLI"/>
    <s v="-"/>
    <s v="-"/>
    <s v="S"/>
    <x v="0"/>
    <n v="1"/>
    <s v="-"/>
    <n v="2018"/>
    <n v="4"/>
    <s v="-"/>
    <s v="1-PREG.COSTA-RICA"/>
    <x v="2"/>
    <s v="-"/>
    <s v="-"/>
    <n v="6"/>
    <n v="3"/>
    <n v="8"/>
    <n v="100"/>
    <n v="1"/>
    <n v="0"/>
    <s v="VIVICERDAS07@GMAIL.COM"/>
    <s v="UNIV. PRIVADA"/>
    <n v="21"/>
    <s v="SOLTERO(A)"/>
    <d v="2021-05-31T00:00:00"/>
    <n v="1"/>
    <s v="BACHILLER"/>
    <s v="LICENCIATURA"/>
    <s v=" "/>
    <s v=" "/>
    <s v=" "/>
    <n v="506082"/>
    <n v="5"/>
    <s v="MARIO PORTA GARCIA"/>
    <s v="DESAMPARADOS"/>
    <s v="ENFERMERIA"/>
    <x v="2"/>
    <s v="-"/>
    <s v="ENFERMERIA"/>
    <s v="SAN CRISTOBAL"/>
    <s v="SIN ENFASIS"/>
    <s v="COSTA RICA"/>
    <x v="3"/>
    <s v="-"/>
    <s v="ESTUDIANTE"/>
    <n v="86"/>
    <n v="127489"/>
    <n v="1"/>
    <n v="1"/>
    <n v="1"/>
  </r>
  <r>
    <x v="0"/>
    <x v="1"/>
    <x v="1"/>
    <x v="0"/>
    <n v="31230110"/>
    <x v="1"/>
    <n v="6898500"/>
    <n v="118340627"/>
    <x v="2"/>
    <x v="4"/>
    <x v="0"/>
    <x v="0"/>
    <x v="0"/>
    <s v="N"/>
    <x v="0"/>
    <n v="125395"/>
    <s v="NORMAL"/>
    <d v="2021-05-12T00:00:00"/>
    <d v="2021-07-21T00:00:00"/>
    <x v="1"/>
    <d v="2022-01-17T00:00:00"/>
    <n v="289958"/>
    <s v="RESOLI"/>
    <s v="-"/>
    <s v="S"/>
    <s v="-"/>
    <x v="1"/>
    <n v="1"/>
    <s v="-"/>
    <n v="2020"/>
    <n v="2"/>
    <s v="-"/>
    <s v="1-PREG.COSTA-RICA"/>
    <x v="3"/>
    <s v="-"/>
    <s v="-"/>
    <s v="-"/>
    <n v="14"/>
    <n v="1"/>
    <n v="100"/>
    <n v="1"/>
    <n v="0"/>
    <s v="BUSC1414@GMAIL.COM"/>
    <s v="UNIV. PRIVADA"/>
    <n v="19"/>
    <s v="SOLTERO(A)"/>
    <d v="2021-07-20T00:00:00"/>
    <n v="1"/>
    <s v="BACHILLER"/>
    <s v=" "/>
    <s v=" "/>
    <s v=" "/>
    <s v=" "/>
    <n v="1419667"/>
    <n v="3"/>
    <s v="-"/>
    <s v="MORAVIA"/>
    <s v="INGENIERIA INFORMATICA"/>
    <x v="3"/>
    <s v="-"/>
    <s v="INGENIERIA"/>
    <s v="SAN VICENTE"/>
    <s v="SIN ENFASIS"/>
    <s v="COSTA RICA"/>
    <x v="4"/>
    <s v="-"/>
    <s v="ESTUDIANTE"/>
    <n v="89.5"/>
    <n v="125395"/>
    <n v="1"/>
    <n v="1"/>
    <n v="179"/>
  </r>
  <r>
    <x v="0"/>
    <x v="1"/>
    <x v="1"/>
    <x v="0"/>
    <n v="31236270"/>
    <x v="1"/>
    <n v="2700000"/>
    <n v="206850479"/>
    <x v="2"/>
    <x v="5"/>
    <x v="0"/>
    <x v="0"/>
    <x v="0"/>
    <s v="N"/>
    <x v="1"/>
    <n v="125657"/>
    <s v="NORMAL"/>
    <d v="2021-07-15T00:00:00"/>
    <d v="2021-08-10T00:00:00"/>
    <x v="1"/>
    <d v="2022-01-17T00:00:00"/>
    <n v="293531"/>
    <s v="RESOLI"/>
    <s v="-"/>
    <s v="S"/>
    <s v="-"/>
    <x v="1"/>
    <n v="1"/>
    <s v="-"/>
    <n v="2021"/>
    <n v="1"/>
    <s v="-"/>
    <s v="1-PREG.COSTA-RICA"/>
    <x v="4"/>
    <s v="-"/>
    <s v="-"/>
    <s v="-"/>
    <n v="1"/>
    <n v="4"/>
    <n v="100"/>
    <n v="4"/>
    <n v="0"/>
    <s v="JORGEVARO91@GMAIL.COM"/>
    <s v="UNIV. PRIVADA"/>
    <n v="30"/>
    <s v="SOLTERO(A)"/>
    <d v="2021-08-09T00:00:00"/>
    <n v="1"/>
    <s v="BACHILLER"/>
    <s v=" "/>
    <s v=" "/>
    <s v=" "/>
    <s v=" "/>
    <n v="734859"/>
    <n v="2"/>
    <s v="-"/>
    <s v="HEREDIA"/>
    <s v="INGENIERIA INDUSTRIAL"/>
    <x v="4"/>
    <s v="-"/>
    <s v="INDUSTRIA"/>
    <s v="ULLOA"/>
    <s v="SIN ENFASIS"/>
    <s v="COSTA RICA"/>
    <x v="5"/>
    <n v="25086000"/>
    <s v="FINANCIAL ASSOCIATE "/>
    <n v="77.83"/>
    <n v="125657"/>
    <n v="1"/>
    <n v="1"/>
    <n v="159"/>
  </r>
  <r>
    <x v="0"/>
    <x v="1"/>
    <x v="0"/>
    <x v="0"/>
    <n v="31174600"/>
    <x v="1"/>
    <n v="7078500"/>
    <n v="801090197"/>
    <x v="0"/>
    <x v="3"/>
    <x v="0"/>
    <x v="0"/>
    <x v="0"/>
    <s v="N"/>
    <x v="1"/>
    <n v="125792"/>
    <s v="NORMAL"/>
    <d v="2021-08-10T00:00:00"/>
    <d v="2021-08-20T00:00:00"/>
    <x v="1"/>
    <d v="2022-01-21T00:00:00"/>
    <n v="294965"/>
    <s v="RESOLI"/>
    <s v="-"/>
    <s v="-"/>
    <s v="S"/>
    <x v="0"/>
    <n v="1"/>
    <s v="COBERTURA INFERIOR"/>
    <s v="-"/>
    <s v="-"/>
    <s v="-"/>
    <s v="1-PREG.COSTA-RICA"/>
    <x v="0"/>
    <s v="-"/>
    <s v="-"/>
    <s v="-"/>
    <n v="1"/>
    <n v="4"/>
    <n v="100"/>
    <n v="4"/>
    <n v="0"/>
    <s v="SBLANDON94@GMAIL.COM"/>
    <s v="UNIV. PRIVADA"/>
    <n v="20"/>
    <s v="SOLTERO(A)"/>
    <d v="2021-08-18T00:00:00"/>
    <n v="1"/>
    <s v="BACHILLER"/>
    <s v="LICENCIATURA"/>
    <s v=" "/>
    <s v=" "/>
    <s v=" "/>
    <s v="-"/>
    <s v="-"/>
    <s v="-"/>
    <s v="HEREDIA"/>
    <s v="MEDICINA Y CIRUGIA"/>
    <x v="5"/>
    <s v="CI"/>
    <s v="MEDICINA HUMANA"/>
    <s v="ULLOA"/>
    <s v="SIN ENFASIS"/>
    <s v="COSTA RICA"/>
    <x v="6"/>
    <n v="71069035"/>
    <s v="ESTUDIANTE"/>
    <s v="-"/>
    <n v="125792"/>
    <n v="1"/>
    <n v="1"/>
    <n v="149"/>
  </r>
  <r>
    <x v="0"/>
    <x v="1"/>
    <x v="1"/>
    <x v="0"/>
    <n v="31236180"/>
    <x v="1"/>
    <n v="4501204"/>
    <n v="305250632"/>
    <x v="2"/>
    <x v="6"/>
    <x v="0"/>
    <x v="0"/>
    <x v="0"/>
    <s v="N"/>
    <x v="2"/>
    <n v="125837"/>
    <s v="NORMAL"/>
    <d v="2021-04-08T00:00:00"/>
    <d v="2021-08-23T00:00:00"/>
    <x v="1"/>
    <d v="2022-01-17T00:00:00"/>
    <n v="287133"/>
    <s v="RESOLI"/>
    <s v="-"/>
    <s v="S"/>
    <s v="-"/>
    <x v="1"/>
    <n v="1"/>
    <s v="-"/>
    <n v="2019"/>
    <n v="3"/>
    <s v="-"/>
    <s v="1-PREG.COSTA-RICA"/>
    <x v="5"/>
    <s v="-"/>
    <s v="-"/>
    <s v="-"/>
    <n v="1"/>
    <n v="6"/>
    <n v="100"/>
    <n v="3"/>
    <n v="0"/>
    <s v="LUISDANIEL.MASIS@HOTMAIL.COM"/>
    <s v="UNIV. PRIVADA"/>
    <n v="21"/>
    <s v="SOLTERO(A)"/>
    <d v="2021-08-20T00:00:00"/>
    <n v="1"/>
    <s v="BACHILLER"/>
    <s v=" "/>
    <s v=" "/>
    <s v=" "/>
    <s v=" "/>
    <n v="0"/>
    <n v="3"/>
    <s v="-"/>
    <s v="CARTAGO"/>
    <s v="ING. EN SISTEMAS DE COMPUTACIO"/>
    <x v="6"/>
    <s v="-"/>
    <s v="INGENIERIA"/>
    <s v="GUADALUPE"/>
    <s v="SIN ENFASIS"/>
    <s v="COSTA RICA"/>
    <x v="7"/>
    <s v="-"/>
    <s v="ESTUDIANTE"/>
    <n v="75"/>
    <n v="125837"/>
    <n v="1"/>
    <n v="1"/>
    <n v="146"/>
  </r>
  <r>
    <x v="0"/>
    <x v="0"/>
    <x v="0"/>
    <x v="0"/>
    <n v="31132490"/>
    <x v="1"/>
    <n v="4801231"/>
    <n v="504240646"/>
    <x v="0"/>
    <x v="7"/>
    <x v="0"/>
    <x v="0"/>
    <x v="2"/>
    <s v="N"/>
    <x v="3"/>
    <n v="125993"/>
    <s v="NORMAL"/>
    <d v="2021-08-20T00:00:00"/>
    <d v="2021-09-02T00:00:00"/>
    <x v="1"/>
    <d v="2022-01-31T00:00:00"/>
    <n v="295549"/>
    <s v="RESOLI"/>
    <s v="-"/>
    <s v="-"/>
    <s v="S"/>
    <x v="0"/>
    <n v="5"/>
    <s v="-"/>
    <s v="-"/>
    <s v="-"/>
    <s v="-"/>
    <s v="1-PREG.COSTA-RICA"/>
    <x v="0"/>
    <n v="132.04"/>
    <s v="-"/>
    <n v="0"/>
    <n v="13"/>
    <n v="1"/>
    <n v="100"/>
    <n v="2"/>
    <n v="0"/>
    <s v="OCAMPOMO_23@HOTMAIL.COM"/>
    <s v="UNIV. PRIVADA"/>
    <n v="23"/>
    <s v="SOLTERO(A)"/>
    <d v="2021-09-01T00:00:00"/>
    <n v="1"/>
    <s v="BACHILLER"/>
    <s v="LICENCIATURA"/>
    <s v=" "/>
    <s v=" "/>
    <s v=" "/>
    <s v="-"/>
    <s v="-"/>
    <s v="-"/>
    <s v="UPALA"/>
    <s v="TERAPIA FISICA"/>
    <x v="7"/>
    <s v="-"/>
    <s v="MEDICINA HUMANA"/>
    <s v="UPALA"/>
    <s v="SIN ENFASIS"/>
    <s v="COSTA RICA"/>
    <x v="8"/>
    <s v="-"/>
    <s v="ESTUDIANTE"/>
    <s v="-"/>
    <n v="125993"/>
    <n v="1"/>
    <n v="1"/>
    <n v="136"/>
  </r>
  <r>
    <x v="0"/>
    <x v="1"/>
    <x v="1"/>
    <x v="0"/>
    <n v="31233580"/>
    <x v="1"/>
    <n v="3780544"/>
    <n v="113620487"/>
    <x v="2"/>
    <x v="8"/>
    <x v="0"/>
    <x v="0"/>
    <x v="1"/>
    <s v="N"/>
    <x v="3"/>
    <n v="125998"/>
    <s v="NORMAL"/>
    <d v="2021-07-26T00:00:00"/>
    <d v="2021-09-02T00:00:00"/>
    <x v="1"/>
    <d v="2022-01-17T00:00:00"/>
    <n v="294091"/>
    <s v="RESOLI"/>
    <s v="-"/>
    <s v="S"/>
    <s v="-"/>
    <x v="1"/>
    <n v="1"/>
    <s v="-"/>
    <n v="2012"/>
    <n v="10"/>
    <s v="-"/>
    <s v="1-PREG.COSTA-RICA"/>
    <x v="4"/>
    <s v="-"/>
    <s v="-"/>
    <s v="-"/>
    <n v="1"/>
    <n v="2"/>
    <n v="100"/>
    <n v="2"/>
    <n v="0"/>
    <s v="JUMORE8787@GMAIL.COM"/>
    <s v="UNIV. PRIVADA"/>
    <n v="33"/>
    <s v="SOLTERO(A)"/>
    <d v="2021-09-01T00:00:00"/>
    <n v="1"/>
    <s v="BACHILLER"/>
    <s v=" "/>
    <s v=" "/>
    <s v=" "/>
    <s v=" "/>
    <n v="877511"/>
    <n v="1"/>
    <s v="-"/>
    <s v="ALAJUELA"/>
    <s v="INGENIERIA ELECTROMECANICA"/>
    <x v="8"/>
    <s v="-"/>
    <s v="INGENIERIA"/>
    <s v="SAN JOSE"/>
    <s v="SIN ENFASIS"/>
    <s v="COSTA RICA"/>
    <x v="9"/>
    <n v="25499086"/>
    <s v="ELECTRICISTA"/>
    <n v="80"/>
    <n v="125998"/>
    <n v="1"/>
    <n v="1"/>
    <n v="136"/>
  </r>
  <r>
    <x v="0"/>
    <x v="2"/>
    <x v="1"/>
    <x v="0"/>
    <n v="31235310"/>
    <x v="1"/>
    <n v="19249250"/>
    <n v="208280104"/>
    <x v="0"/>
    <x v="2"/>
    <x v="0"/>
    <x v="0"/>
    <x v="2"/>
    <s v="N"/>
    <x v="3"/>
    <n v="126272"/>
    <s v="NORMAL"/>
    <d v="2021-08-02T00:00:00"/>
    <d v="2021-09-27T00:00:00"/>
    <x v="1"/>
    <d v="2022-01-17T00:00:00"/>
    <n v="294445"/>
    <s v="RESOLI"/>
    <s v="-"/>
    <s v="-"/>
    <s v="S"/>
    <x v="0"/>
    <n v="2"/>
    <s v="ADQUISICION DE EQUIPO"/>
    <n v="2019"/>
    <n v="3"/>
    <s v="-"/>
    <s v="1-PREG.COSTA-RICA"/>
    <x v="3"/>
    <n v="100.53"/>
    <s v="-"/>
    <s v="-"/>
    <n v="10"/>
    <n v="4"/>
    <n v="100"/>
    <n v="2"/>
    <n v="0"/>
    <s v="MISHELLEMJ02@GMAIL.COM"/>
    <s v="UNIV. PRIVADA"/>
    <n v="19"/>
    <s v="SOLTERO(A)"/>
    <d v="2021-09-24T00:00:00"/>
    <n v="1"/>
    <s v="LICENCIATURA"/>
    <s v=" "/>
    <s v=" "/>
    <s v=" "/>
    <s v=" "/>
    <n v="2118429"/>
    <n v="4"/>
    <s v="-"/>
    <s v="SAN CARLOS"/>
    <s v="MEDICINA Y CIRUGIA"/>
    <x v="5"/>
    <s v="AE"/>
    <s v="MEDICINA HUMANA"/>
    <s v="AGUAS ZARCAS"/>
    <s v="SIN ENFASIS"/>
    <s v="COSTA RICA"/>
    <x v="10"/>
    <n v="83526521"/>
    <s v="ESTUDIANTE"/>
    <n v="79"/>
    <n v="126272"/>
    <n v="1"/>
    <n v="1"/>
    <n v="111"/>
  </r>
  <r>
    <x v="0"/>
    <x v="1"/>
    <x v="1"/>
    <x v="0"/>
    <n v="31234180"/>
    <x v="1"/>
    <n v="8437000"/>
    <n v="402570663"/>
    <x v="0"/>
    <x v="9"/>
    <x v="0"/>
    <x v="0"/>
    <x v="0"/>
    <s v="N"/>
    <x v="1"/>
    <n v="126181"/>
    <s v="NORMAL"/>
    <d v="2021-09-01T00:00:00"/>
    <d v="2021-09-17T00:00:00"/>
    <x v="1"/>
    <d v="2022-01-17T00:00:00"/>
    <n v="296422"/>
    <s v="RESOLI"/>
    <s v="-"/>
    <s v="-"/>
    <s v="S"/>
    <x v="0"/>
    <n v="1"/>
    <s v="-"/>
    <n v="2020"/>
    <n v="2"/>
    <s v="-"/>
    <s v="1-PREG.COSTA-RICA"/>
    <x v="3"/>
    <s v="-"/>
    <s v="-"/>
    <s v="-"/>
    <n v="1"/>
    <n v="4"/>
    <n v="100"/>
    <n v="4"/>
    <n v="0"/>
    <s v="ROJASESPINOZAKIARA@GMAIL.COM"/>
    <s v="UNIV. PRIVADA"/>
    <n v="19"/>
    <s v="SOLTERO(A)"/>
    <d v="2021-09-16T00:00:00"/>
    <n v="1"/>
    <s v="BACHILLER"/>
    <s v="LICENCIATURA"/>
    <s v=" "/>
    <s v=" "/>
    <s v=" "/>
    <n v="1148370"/>
    <n v="3"/>
    <s v="-"/>
    <s v="HEREDIA"/>
    <s v="ENFERMERIA"/>
    <x v="9"/>
    <s v="-"/>
    <s v="ENFERMERIA"/>
    <s v="ULLOA"/>
    <s v="SIN ENFASIS"/>
    <s v="COSTA RICA"/>
    <x v="11"/>
    <s v="-"/>
    <s v="ESTUDIANTE"/>
    <n v="93.25"/>
    <n v="126181"/>
    <n v="1"/>
    <n v="1"/>
    <n v="121"/>
  </r>
  <r>
    <x v="0"/>
    <x v="1"/>
    <x v="0"/>
    <x v="0"/>
    <n v="31130310"/>
    <x v="1"/>
    <n v="3566575"/>
    <n v="504310788"/>
    <x v="2"/>
    <x v="10"/>
    <x v="0"/>
    <x v="0"/>
    <x v="1"/>
    <s v="N"/>
    <x v="4"/>
    <n v="126233"/>
    <s v="NORMAL"/>
    <d v="2021-09-22T00:00:00"/>
    <d v="2021-09-23T00:00:00"/>
    <x v="1"/>
    <d v="2022-02-16T00:00:00"/>
    <n v="297279"/>
    <s v="RESOLI"/>
    <s v="-"/>
    <s v="S"/>
    <s v="-"/>
    <x v="1"/>
    <n v="1"/>
    <s v="-"/>
    <s v="-"/>
    <s v="-"/>
    <s v="-"/>
    <s v="1-PREG.COSTA-RICA"/>
    <x v="0"/>
    <s v="-"/>
    <s v="-"/>
    <s v="-"/>
    <n v="1"/>
    <n v="1"/>
    <n v="100"/>
    <n v="5"/>
    <n v="0"/>
    <s v="ALEJOGONZALEZ2345@GMAIL.COM"/>
    <s v="UNIV. PRIVADA"/>
    <n v="21"/>
    <s v="SOLTERO(A)"/>
    <d v="2021-09-22T00:00:00"/>
    <n v="1"/>
    <s v="LICENCIATURA"/>
    <s v=" "/>
    <s v=" "/>
    <s v=" "/>
    <s v=" "/>
    <s v="-"/>
    <s v="-"/>
    <s v="-"/>
    <s v="LIBERIA"/>
    <s v="INGENIERIA MECATRONICA"/>
    <x v="10"/>
    <s v="-"/>
    <s v="INGENIERIA"/>
    <s v="LIBERIA"/>
    <s v="SIN ENFASIS"/>
    <s v="COSTA RICA"/>
    <x v="12"/>
    <s v="-"/>
    <s v="ESTUDIANTE"/>
    <s v="-"/>
    <n v="126233"/>
    <n v="1"/>
    <n v="1"/>
    <n v="115"/>
  </r>
  <r>
    <x v="0"/>
    <x v="1"/>
    <x v="1"/>
    <x v="0"/>
    <n v="31235270"/>
    <x v="1"/>
    <n v="2665000"/>
    <n v="111390618"/>
    <x v="0"/>
    <x v="11"/>
    <x v="0"/>
    <x v="0"/>
    <x v="0"/>
    <s v="N"/>
    <x v="1"/>
    <n v="126255"/>
    <s v="NORMAL"/>
    <d v="2021-09-21T00:00:00"/>
    <d v="2021-09-24T00:00:00"/>
    <x v="1"/>
    <d v="2022-01-17T00:00:00"/>
    <n v="297248"/>
    <s v="RESOLI"/>
    <s v="-"/>
    <s v="-"/>
    <s v="S"/>
    <x v="0"/>
    <n v="1"/>
    <s v="-"/>
    <n v="2001"/>
    <n v="21"/>
    <s v="-"/>
    <s v="1-PREG.COSTA-RICA"/>
    <x v="3"/>
    <s v="-"/>
    <s v="-"/>
    <s v="-"/>
    <n v="3"/>
    <n v="3"/>
    <n v="100"/>
    <n v="4"/>
    <n v="0"/>
    <s v="NANIS2016@HOTMAIL.COM"/>
    <s v="UNIV. PRIVADA"/>
    <n v="39"/>
    <s v="CASADO(A)"/>
    <d v="2021-09-23T00:00:00"/>
    <n v="1"/>
    <s v="BACHILLER"/>
    <s v=" "/>
    <s v=" "/>
    <s v=" "/>
    <s v=" "/>
    <n v="1276912"/>
    <n v="3"/>
    <s v="-"/>
    <s v="SANTO DOMINGO"/>
    <s v="ENFERMERIA"/>
    <x v="11"/>
    <s v="-"/>
    <s v="ENFERMERIA"/>
    <s v="SAN MIGUEL"/>
    <s v="SIN ENFASIS"/>
    <s v="COSTA RICA"/>
    <x v="13"/>
    <n v="25416014"/>
    <s v="SECRETARIA"/>
    <n v="70"/>
    <n v="126255"/>
    <n v="1"/>
    <n v="1"/>
    <n v="114"/>
  </r>
  <r>
    <x v="0"/>
    <x v="2"/>
    <x v="1"/>
    <x v="0"/>
    <n v="31236210"/>
    <x v="1"/>
    <n v="25669826"/>
    <n v="208210741"/>
    <x v="0"/>
    <x v="2"/>
    <x v="0"/>
    <x v="0"/>
    <x v="1"/>
    <s v="N"/>
    <x v="3"/>
    <n v="126296"/>
    <s v="NORMAL"/>
    <d v="2021-08-18T00:00:00"/>
    <d v="2021-09-29T00:00:00"/>
    <x v="1"/>
    <d v="2022-01-17T00:00:00"/>
    <n v="295424"/>
    <s v="RESOLI"/>
    <s v="-"/>
    <s v="-"/>
    <s v="S"/>
    <x v="0"/>
    <n v="2"/>
    <s v="-"/>
    <n v="2018"/>
    <n v="4"/>
    <s v="-"/>
    <s v="1-PREG.COSTA-RICA"/>
    <x v="2"/>
    <n v="105.6"/>
    <s v="-"/>
    <s v="-"/>
    <n v="8"/>
    <n v="1"/>
    <n v="100"/>
    <n v="2"/>
    <n v="0"/>
    <s v="AMURZAM239@ICLOUD.COM"/>
    <s v="UNIV. PRIVADA"/>
    <n v="20"/>
    <s v="SOLTERO(A)"/>
    <d v="2021-09-28T00:00:00"/>
    <n v="1"/>
    <s v="LICENCIATURA"/>
    <s v=" "/>
    <s v=" "/>
    <s v=" "/>
    <s v=" "/>
    <n v="700000"/>
    <n v="4"/>
    <s v="-"/>
    <s v="POAS"/>
    <s v="MEDICINA"/>
    <x v="12"/>
    <s v="-"/>
    <s v="MEDICINA HUMANA"/>
    <s v="SAN PEDRO"/>
    <s v="SIN ENFASIS"/>
    <s v="COSTA RICA"/>
    <x v="14"/>
    <s v="-"/>
    <s v="ESTUDIANTE"/>
    <n v="90.84"/>
    <n v="126296"/>
    <n v="1"/>
    <n v="1"/>
    <n v="109"/>
  </r>
  <r>
    <x v="0"/>
    <x v="1"/>
    <x v="1"/>
    <x v="0"/>
    <n v="31235820"/>
    <x v="1"/>
    <n v="12386000"/>
    <n v="109760910"/>
    <x v="0"/>
    <x v="12"/>
    <x v="0"/>
    <x v="0"/>
    <x v="0"/>
    <s v="N"/>
    <x v="0"/>
    <n v="126282"/>
    <s v="NORMAL"/>
    <d v="2021-09-08T00:00:00"/>
    <d v="2021-09-28T00:00:00"/>
    <x v="1"/>
    <d v="2022-01-18T00:00:00"/>
    <n v="296714"/>
    <s v="RESOLI"/>
    <s v="-"/>
    <s v="S"/>
    <s v="-"/>
    <x v="1"/>
    <n v="1"/>
    <s v="COBERTURA INFERIOR"/>
    <n v="1995"/>
    <n v="27"/>
    <s v="-"/>
    <s v="1-PREG.COSTA-RICA"/>
    <x v="5"/>
    <s v="-"/>
    <s v="-"/>
    <s v="-"/>
    <n v="2"/>
    <n v="2"/>
    <n v="100"/>
    <n v="1"/>
    <n v="0"/>
    <s v="BLACKSHRINE@HOTMAIL.COM"/>
    <s v="UNIV. PRIVADA"/>
    <n v="44"/>
    <s v="SOLTERO(A)"/>
    <d v="2021-09-27T00:00:00"/>
    <n v="1"/>
    <s v="LICENCIATURA"/>
    <s v=" "/>
    <s v=" "/>
    <s v=" "/>
    <s v=" "/>
    <n v="200000"/>
    <n v="0"/>
    <s v="-"/>
    <s v="ESCAZU"/>
    <s v="OPTOMETRIA"/>
    <x v="5"/>
    <s v="CI"/>
    <s v="MEDICINA HUMANA"/>
    <s v="SAN ANTONIO"/>
    <s v="SIN ENFASIS"/>
    <s v="COSTA RICA"/>
    <x v="15"/>
    <s v="-"/>
    <s v="ESTUDIANTE"/>
    <n v="80"/>
    <n v="126282"/>
    <n v="1"/>
    <n v="1"/>
    <n v="110"/>
  </r>
  <r>
    <x v="0"/>
    <x v="1"/>
    <x v="1"/>
    <x v="0"/>
    <n v="31233930"/>
    <x v="1"/>
    <n v="16399998"/>
    <n v="207370992"/>
    <x v="0"/>
    <x v="13"/>
    <x v="0"/>
    <x v="0"/>
    <x v="3"/>
    <s v="N"/>
    <x v="3"/>
    <n v="126309"/>
    <s v="NORMAL"/>
    <d v="2021-09-22T00:00:00"/>
    <d v="2021-09-30T00:00:00"/>
    <x v="1"/>
    <d v="2022-01-17T00:00:00"/>
    <n v="297290"/>
    <s v="RESOLI"/>
    <s v="-"/>
    <s v="S"/>
    <s v="-"/>
    <x v="1"/>
    <n v="1"/>
    <s v="-"/>
    <n v="2013"/>
    <n v="9"/>
    <s v="-"/>
    <s v="1-PREG.COSTA-RICA"/>
    <x v="3"/>
    <s v="-"/>
    <s v="-"/>
    <s v="-"/>
    <n v="10"/>
    <n v="13"/>
    <n v="100"/>
    <n v="2"/>
    <n v="0"/>
    <s v="HENRC29@GMAIL.COM"/>
    <s v="UNIV. PRIVADA"/>
    <n v="26"/>
    <s v="SOLTERO(A)"/>
    <d v="2021-09-29T00:00:00"/>
    <n v="1"/>
    <s v="BACHILLER"/>
    <s v="LICENCIATURA"/>
    <s v=" "/>
    <s v=" "/>
    <s v=" "/>
    <n v="1895808"/>
    <n v="4"/>
    <s v="-"/>
    <s v="SAN CARLOS"/>
    <s v="MEDICINA"/>
    <x v="13"/>
    <s v="-"/>
    <s v="MEDICINA HUMANA"/>
    <s v="POCOSOL"/>
    <s v="SIN ENFASIS"/>
    <s v="COSTA RICA"/>
    <x v="16"/>
    <s v="-"/>
    <s v="ESTUDIANTE"/>
    <n v="76"/>
    <n v="126309"/>
    <n v="1"/>
    <n v="1"/>
    <n v="108"/>
  </r>
  <r>
    <x v="0"/>
    <x v="1"/>
    <x v="1"/>
    <x v="0"/>
    <n v="31235650"/>
    <x v="1"/>
    <n v="2220000"/>
    <n v="801220734"/>
    <x v="0"/>
    <x v="14"/>
    <x v="0"/>
    <x v="0"/>
    <x v="2"/>
    <s v="N"/>
    <x v="2"/>
    <n v="126384"/>
    <s v="NORMAL"/>
    <d v="2021-09-29T00:00:00"/>
    <d v="2021-10-12T00:00:00"/>
    <x v="1"/>
    <d v="2022-01-17T00:00:00"/>
    <n v="297535"/>
    <s v="RESOLI"/>
    <s v="-"/>
    <s v="-"/>
    <s v="S"/>
    <x v="0"/>
    <n v="1"/>
    <s v="-"/>
    <n v="2014"/>
    <n v="8"/>
    <s v="-"/>
    <s v="1-PREG.COSTA-RICA"/>
    <x v="2"/>
    <s v="-"/>
    <s v="-"/>
    <s v="-"/>
    <n v="3"/>
    <n v="8"/>
    <n v="100"/>
    <n v="3"/>
    <n v="0"/>
    <s v="ALEXANDERAA399"/>
    <s v="UNIV. PRIVADA"/>
    <n v="31"/>
    <s v="CASADO(A)"/>
    <d v="2021-10-11T00:00:00"/>
    <n v="1"/>
    <s v="BACHILLER"/>
    <s v=" "/>
    <s v=" "/>
    <s v=" "/>
    <s v=" "/>
    <n v="495448"/>
    <n v="4"/>
    <s v="-"/>
    <s v="LA UNION"/>
    <s v="ENFERMERIA"/>
    <x v="11"/>
    <s v="-"/>
    <s v="ENFERMERIA"/>
    <s v="RIO AZUL"/>
    <s v="SIN ENFASIS"/>
    <s v="COSTA RICA"/>
    <x v="17"/>
    <n v="22179890"/>
    <s v="ASISTENTE TECNICO DE ATENCION PRIMARIA "/>
    <n v="88"/>
    <n v="126384"/>
    <n v="1"/>
    <n v="1"/>
    <n v="96"/>
  </r>
  <r>
    <x v="0"/>
    <x v="0"/>
    <x v="2"/>
    <x v="0"/>
    <n v="31235830"/>
    <x v="1"/>
    <n v="38249829"/>
    <n v="116350900"/>
    <x v="0"/>
    <x v="15"/>
    <x v="0"/>
    <x v="0"/>
    <x v="1"/>
    <s v="N"/>
    <x v="3"/>
    <n v="126386"/>
    <s v="NORMAL"/>
    <d v="2021-09-02T00:00:00"/>
    <d v="2021-10-12T00:00:00"/>
    <x v="1"/>
    <d v="2022-01-17T00:00:00"/>
    <n v="296473"/>
    <s v="RESOLI"/>
    <s v="-"/>
    <s v="-"/>
    <s v="S"/>
    <x v="0"/>
    <n v="5"/>
    <s v="-"/>
    <n v="2013"/>
    <n v="9"/>
    <s v="-"/>
    <s v="5-REFUND.PREG.C.R"/>
    <x v="3"/>
    <n v="79"/>
    <s v="-"/>
    <s v="-"/>
    <n v="1"/>
    <n v="5"/>
    <n v="100"/>
    <n v="2"/>
    <n v="0"/>
    <s v="VARGASLISSY@GMAIL.COM"/>
    <s v="UNIV. PRIVADA"/>
    <n v="25"/>
    <s v="CASADO(A)"/>
    <d v="2021-10-11T00:00:00"/>
    <n v="1"/>
    <s v="LICENCIATURA"/>
    <s v=" "/>
    <s v=" "/>
    <s v=" "/>
    <s v=" "/>
    <n v="1200000"/>
    <n v="2"/>
    <s v="-"/>
    <s v="ALAJUELA"/>
    <s v="MEDICINA"/>
    <x v="14"/>
    <s v="-"/>
    <s v="MEDICINA HUMANA"/>
    <s v="GUACIMA"/>
    <s v="SIN ENFASIS"/>
    <s v="COSTA RICA"/>
    <x v="18"/>
    <n v="8555760"/>
    <s v="ESTUDIANTE"/>
    <n v="90"/>
    <n v="126386"/>
    <n v="1"/>
    <n v="5"/>
    <n v="96"/>
  </r>
  <r>
    <x v="0"/>
    <x v="1"/>
    <x v="0"/>
    <x v="0"/>
    <n v="31131090"/>
    <x v="1"/>
    <n v="819555"/>
    <n v="702740317"/>
    <x v="2"/>
    <x v="3"/>
    <x v="0"/>
    <x v="0"/>
    <x v="2"/>
    <s v="N"/>
    <x v="5"/>
    <n v="126345"/>
    <s v="NORMAL"/>
    <d v="2021-09-21T00:00:00"/>
    <d v="2021-10-04T00:00:00"/>
    <x v="1"/>
    <d v="2022-01-28T00:00:00"/>
    <n v="297245"/>
    <s v="RESOLI"/>
    <s v="-"/>
    <s v="S"/>
    <s v="-"/>
    <x v="1"/>
    <n v="1"/>
    <s v="COBERTURA INFERIOR"/>
    <s v="-"/>
    <s v="-"/>
    <s v="-"/>
    <s v="1-PREG.COSTA-RICA"/>
    <x v="0"/>
    <s v="-"/>
    <s v="-"/>
    <s v="-"/>
    <n v="6"/>
    <n v="3"/>
    <n v="100"/>
    <n v="7"/>
    <n v="0"/>
    <s v="GOGYSTEVE@GMAIL.COM"/>
    <s v="UNIV. PRIVADA"/>
    <n v="22"/>
    <s v="SOLTERO(A)"/>
    <d v="2021-10-01T00:00:00"/>
    <n v="1"/>
    <s v="BACHILLER"/>
    <s v=" "/>
    <s v=" "/>
    <s v=" "/>
    <s v=" "/>
    <s v="-"/>
    <s v="-"/>
    <s v="-"/>
    <s v="GUACIMO"/>
    <s v="INGENIERIA CIVIL"/>
    <x v="15"/>
    <s v="CI"/>
    <s v="OBRAS CIVILES"/>
    <s v="POCORA"/>
    <s v="SIN ENFASIS"/>
    <s v="COSTA RICA"/>
    <x v="19"/>
    <s v="-"/>
    <s v="ESTUDIANTE"/>
    <s v="-"/>
    <n v="126345"/>
    <n v="1"/>
    <n v="1"/>
    <n v="104"/>
  </r>
  <r>
    <x v="0"/>
    <x v="2"/>
    <x v="0"/>
    <x v="0"/>
    <n v="31042840"/>
    <x v="1"/>
    <n v="10481124"/>
    <n v="304800583"/>
    <x v="0"/>
    <x v="2"/>
    <x v="0"/>
    <x v="0"/>
    <x v="1"/>
    <s v="N"/>
    <x v="2"/>
    <n v="126452"/>
    <s v="NORMAL"/>
    <d v="2021-10-11T00:00:00"/>
    <d v="2021-10-22T00:00:00"/>
    <x v="1"/>
    <d v="2022-01-31T00:00:00"/>
    <n v="297975"/>
    <s v="RESOLI"/>
    <s v="-"/>
    <s v="S"/>
    <s v="-"/>
    <x v="1"/>
    <n v="2"/>
    <s v="-"/>
    <s v="-"/>
    <s v="-"/>
    <s v="-"/>
    <s v="1-PREG.COSTA-RICA"/>
    <x v="0"/>
    <n v="100"/>
    <s v="-"/>
    <s v="-"/>
    <n v="7"/>
    <n v="1"/>
    <n v="100"/>
    <n v="3"/>
    <n v="0"/>
    <s v="BRANJO23@GMAIL.COM"/>
    <s v="UNIV. PRIVADA"/>
    <n v="27"/>
    <s v="SOLTERO(A)"/>
    <d v="2021-10-21T00:00:00"/>
    <n v="1"/>
    <s v="LICENCIATURA"/>
    <s v=" "/>
    <s v=" "/>
    <s v=" "/>
    <s v=" "/>
    <s v="-"/>
    <s v="-"/>
    <s v="-"/>
    <s v="OREAMUNO"/>
    <s v="MEDICINA Y CIRUGIA"/>
    <x v="0"/>
    <s v="-"/>
    <s v="MEDICINA HUMANA"/>
    <s v="SAN RAFAEL"/>
    <s v="SIN ENFASIS"/>
    <s v="COSTA RICA"/>
    <x v="20"/>
    <n v="83146645"/>
    <s v="ASESOR DE CLIENTES"/>
    <s v="-"/>
    <n v="126452"/>
    <n v="1"/>
    <n v="1"/>
    <n v="86"/>
  </r>
  <r>
    <x v="0"/>
    <x v="1"/>
    <x v="1"/>
    <x v="0"/>
    <n v="31235380"/>
    <x v="1"/>
    <n v="3377045"/>
    <n v="208150905"/>
    <x v="0"/>
    <x v="16"/>
    <x v="0"/>
    <x v="0"/>
    <x v="0"/>
    <s v="N"/>
    <x v="3"/>
    <n v="126460"/>
    <s v="NORMAL"/>
    <d v="2021-10-13T00:00:00"/>
    <d v="2021-10-25T00:00:00"/>
    <x v="1"/>
    <d v="2022-01-17T00:00:00"/>
    <n v="298062"/>
    <s v="RESOLI"/>
    <s v="-"/>
    <s v="-"/>
    <s v="S"/>
    <x v="0"/>
    <n v="1"/>
    <s v="-"/>
    <n v="2018"/>
    <n v="4"/>
    <s v="-"/>
    <s v="1-PREG.COSTA-RICA"/>
    <x v="3"/>
    <s v="-"/>
    <s v="-"/>
    <s v="-"/>
    <n v="1"/>
    <n v="1"/>
    <n v="100"/>
    <n v="2"/>
    <n v="0"/>
    <s v="AMANDAMU2001@HOTMAIL.COM"/>
    <s v="UNIV. PRIVADA"/>
    <n v="20"/>
    <s v="SOLTERO(A)"/>
    <d v="2021-10-22T00:00:00"/>
    <n v="1"/>
    <s v="BACHILLER"/>
    <s v=" "/>
    <s v=" "/>
    <s v=" "/>
    <s v=" "/>
    <n v="2525000"/>
    <n v="5"/>
    <s v="-"/>
    <s v="ALAJUELA"/>
    <s v="NUTRICION"/>
    <x v="1"/>
    <s v="-"/>
    <s v="MEDICINA HUMANA"/>
    <s v="ALAJUELA"/>
    <s v="SIN ENFASIS"/>
    <s v="COSTA RICA"/>
    <x v="21"/>
    <s v="-"/>
    <s v="ESTUDIANTE"/>
    <n v="90.7"/>
    <n v="126460"/>
    <n v="1"/>
    <n v="1"/>
    <n v="83"/>
  </r>
  <r>
    <x v="0"/>
    <x v="1"/>
    <x v="0"/>
    <x v="0"/>
    <n v="31073450"/>
    <x v="1"/>
    <n v="2000000"/>
    <n v="305130393"/>
    <x v="0"/>
    <x v="17"/>
    <x v="0"/>
    <x v="0"/>
    <x v="2"/>
    <s v="N"/>
    <x v="2"/>
    <n v="126481"/>
    <s v="NORMAL"/>
    <d v="2021-10-07T00:00:00"/>
    <d v="2021-10-28T00:00:00"/>
    <x v="1"/>
    <d v="2022-02-09T00:00:00"/>
    <n v="297850"/>
    <s v="RESOLI"/>
    <s v="-"/>
    <s v="-"/>
    <s v="S"/>
    <x v="0"/>
    <n v="1"/>
    <s v="-"/>
    <s v="-"/>
    <s v="-"/>
    <s v="-"/>
    <s v="1-PREG.COSTA-RICA"/>
    <x v="0"/>
    <s v="-"/>
    <s v="-"/>
    <s v="-"/>
    <n v="2"/>
    <n v="2"/>
    <n v="100"/>
    <n v="3"/>
    <n v="0"/>
    <s v="K-ATHERINNE21@HOTMAIL.COM"/>
    <s v="UNIV. PRIVADA"/>
    <n v="23"/>
    <s v="SOLTERO(A)"/>
    <d v="2021-10-27T00:00:00"/>
    <n v="1"/>
    <s v="LICENCIATURA"/>
    <s v=" "/>
    <s v=" "/>
    <s v=" "/>
    <s v=" "/>
    <s v="-"/>
    <s v="-"/>
    <s v="-"/>
    <s v="PARAISO"/>
    <s v="FARMACIA"/>
    <x v="0"/>
    <s v="-"/>
    <s v="FARMACIA"/>
    <s v="SANTIAGO"/>
    <s v="SIN ENFASIS"/>
    <s v="COSTA RICA"/>
    <x v="22"/>
    <n v="60103164"/>
    <s v="ESTUDIANTE"/>
    <s v="-"/>
    <n v="126481"/>
    <n v="1"/>
    <n v="1"/>
    <n v="80"/>
  </r>
  <r>
    <x v="0"/>
    <x v="2"/>
    <x v="1"/>
    <x v="0"/>
    <n v="31235970"/>
    <x v="1"/>
    <n v="22761753"/>
    <n v="118500420"/>
    <x v="0"/>
    <x v="2"/>
    <x v="0"/>
    <x v="0"/>
    <x v="1"/>
    <s v="N"/>
    <x v="1"/>
    <n v="126404"/>
    <s v="NORMAL"/>
    <d v="2021-09-27T00:00:00"/>
    <d v="2021-10-15T00:00:00"/>
    <x v="1"/>
    <d v="2022-01-17T00:00:00"/>
    <n v="297421"/>
    <s v="RESOLI"/>
    <s v="-"/>
    <s v="-"/>
    <s v="S"/>
    <x v="0"/>
    <n v="2"/>
    <s v="ADQUISICION DE EQUIPO"/>
    <n v="2019"/>
    <n v="3"/>
    <s v="-"/>
    <s v="1-PREG.COSTA-RICA"/>
    <x v="3"/>
    <n v="100.76"/>
    <s v="-"/>
    <s v="-"/>
    <n v="1"/>
    <n v="3"/>
    <n v="100"/>
    <n v="4"/>
    <n v="0"/>
    <s v="CARONAVAARRO@HOTMAIL.COM"/>
    <s v="UNIV. PRIVADA"/>
    <n v="19"/>
    <s v="SOLTERO(A)"/>
    <d v="2021-10-14T00:00:00"/>
    <n v="1"/>
    <s v="BACHILLER"/>
    <s v="LICENCIATURA"/>
    <s v=" "/>
    <s v=" "/>
    <s v=" "/>
    <n v="2399877"/>
    <n v="3"/>
    <s v="-"/>
    <s v="HEREDIA"/>
    <s v="MICROBIOLOGI Y QUIMICA CLINICA"/>
    <x v="12"/>
    <s v="AE"/>
    <s v="MICROBIOLOGIA"/>
    <s v="SAN FRANCISCO"/>
    <s v="SIN ENFASIS"/>
    <s v="COSTA RICA"/>
    <x v="23"/>
    <s v="-"/>
    <s v="ESTUDIANTE"/>
    <n v="88.15"/>
    <n v="126404"/>
    <n v="1"/>
    <n v="1"/>
    <n v="93"/>
  </r>
  <r>
    <x v="0"/>
    <x v="2"/>
    <x v="1"/>
    <x v="0"/>
    <n v="31235840"/>
    <x v="1"/>
    <n v="25273081"/>
    <n v="116210308"/>
    <x v="0"/>
    <x v="2"/>
    <x v="0"/>
    <x v="0"/>
    <x v="1"/>
    <s v="N"/>
    <x v="1"/>
    <n v="126405"/>
    <s v="NORMAL"/>
    <d v="2021-09-27T00:00:00"/>
    <d v="2021-10-15T00:00:00"/>
    <x v="1"/>
    <d v="2022-01-17T00:00:00"/>
    <n v="297418"/>
    <s v="RESOLI"/>
    <s v="-"/>
    <s v="-"/>
    <s v="S"/>
    <x v="0"/>
    <n v="2"/>
    <s v="ADQUISICION DE EQUIPO"/>
    <n v="2012"/>
    <n v="10"/>
    <s v="-"/>
    <s v="1-PREG.COSTA-RICA"/>
    <x v="3"/>
    <n v="199.21"/>
    <s v="-"/>
    <s v="-"/>
    <n v="1"/>
    <n v="3"/>
    <n v="100"/>
    <n v="4"/>
    <n v="0"/>
    <s v="navgabby@hotmail.com"/>
    <s v="UNIV. PRIVADA"/>
    <n v="26"/>
    <s v="SOLTERO(A)"/>
    <d v="2021-10-14T00:00:00"/>
    <n v="1"/>
    <s v="BACHILLER"/>
    <s v="LICENCIATURA"/>
    <s v=" "/>
    <s v=" "/>
    <s v=" "/>
    <n v="2399877"/>
    <n v="3"/>
    <s v="-"/>
    <s v="HEREDIA"/>
    <s v="MICROBIOLOGI Y QUIMICA CLINICA"/>
    <x v="12"/>
    <s v="AE"/>
    <s v="MICROBIOLOGIA"/>
    <s v="SAN FRANCISCO"/>
    <s v="SIN ENFASIS"/>
    <s v="COSTA RICA"/>
    <x v="24"/>
    <s v="-"/>
    <s v="ESTUDIANTE"/>
    <n v="87.92"/>
    <n v="126405"/>
    <n v="1"/>
    <n v="1"/>
    <n v="93"/>
  </r>
  <r>
    <x v="0"/>
    <x v="1"/>
    <x v="0"/>
    <x v="0"/>
    <n v="31041290"/>
    <x v="1"/>
    <n v="5800571"/>
    <n v="305070410"/>
    <x v="0"/>
    <x v="18"/>
    <x v="0"/>
    <x v="0"/>
    <x v="1"/>
    <s v="N"/>
    <x v="2"/>
    <n v="126500"/>
    <s v="NORMAL"/>
    <d v="2021-10-06T00:00:00"/>
    <d v="2021-11-02T00:00:00"/>
    <x v="1"/>
    <d v="2022-01-24T00:00:00"/>
    <n v="297798"/>
    <s v="RESOLI"/>
    <s v="-"/>
    <s v="-"/>
    <s v="S"/>
    <x v="0"/>
    <n v="1"/>
    <s v="-"/>
    <s v="-"/>
    <s v="-"/>
    <s v="-"/>
    <s v="1-PREG.COSTA-RICA"/>
    <x v="0"/>
    <s v="-"/>
    <s v="-"/>
    <s v="-"/>
    <n v="7"/>
    <n v="1"/>
    <n v="100"/>
    <n v="3"/>
    <n v="0"/>
    <s v="SOFIABINDA10@GMAIL.COM"/>
    <s v="UNIV. PRIVADA"/>
    <n v="24"/>
    <s v="SOLTERO(A)"/>
    <d v="2021-11-01T00:00:00"/>
    <n v="1"/>
    <s v="LICENCIATURA"/>
    <s v=" "/>
    <s v=" "/>
    <s v=" "/>
    <s v=" "/>
    <s v="-"/>
    <s v="-"/>
    <s v="-"/>
    <s v="OREAMUNO"/>
    <s v="FARMACIA"/>
    <x v="0"/>
    <s v="-"/>
    <s v="FARMACIA"/>
    <s v="SAN RAFAEL"/>
    <s v="SIN ENFASIS"/>
    <s v="COSTA RICA"/>
    <x v="25"/>
    <n v="25915984"/>
    <s v="ESTUDIANTE"/>
    <s v="-"/>
    <n v="126500"/>
    <n v="1"/>
    <n v="1"/>
    <n v="75"/>
  </r>
  <r>
    <x v="0"/>
    <x v="1"/>
    <x v="1"/>
    <x v="0"/>
    <n v="31236170"/>
    <x v="1"/>
    <n v="2884000"/>
    <n v="503970822"/>
    <x v="3"/>
    <x v="19"/>
    <x v="0"/>
    <x v="0"/>
    <x v="1"/>
    <s v="N"/>
    <x v="4"/>
    <n v="126422"/>
    <s v="NORMAL"/>
    <d v="2021-10-03T00:00:00"/>
    <d v="2021-10-19T00:00:00"/>
    <x v="1"/>
    <d v="2022-01-17T00:00:00"/>
    <n v="297655"/>
    <s v="RESOLI"/>
    <s v="-"/>
    <s v="S"/>
    <s v="-"/>
    <x v="1"/>
    <n v="1"/>
    <s v="-"/>
    <n v="2011"/>
    <n v="11"/>
    <s v="-"/>
    <s v="1-PREG.COSTA-RICA"/>
    <x v="4"/>
    <s v="-"/>
    <s v="-"/>
    <s v="-"/>
    <n v="3"/>
    <n v="1"/>
    <n v="100"/>
    <n v="5"/>
    <n v="0"/>
    <s v="CASTILLOCAMPOSADRIAN@GMAIL.COM"/>
    <s v="UNIV. PRIVADA"/>
    <n v="27"/>
    <s v="CASADO(A)"/>
    <d v="2021-10-18T00:00:00"/>
    <n v="1"/>
    <s v="BACHILLER"/>
    <s v=" "/>
    <s v=" "/>
    <s v=" "/>
    <s v=" "/>
    <n v="1024260"/>
    <n v="3"/>
    <s v="-"/>
    <s v="SANTA CRUZ"/>
    <s v="CIENCIAS NATURALES"/>
    <x v="16"/>
    <s v="-"/>
    <s v="BIOLOGIA"/>
    <s v="SANTA CRUZ"/>
    <s v="BIOLOG III CICL ENSEÑ BAS DIVE"/>
    <s v="COSTA RICA"/>
    <x v="26"/>
    <n v="89664520"/>
    <s v="MENSAJERO"/>
    <n v="94"/>
    <n v="126422"/>
    <n v="1"/>
    <n v="1"/>
    <n v="89"/>
  </r>
  <r>
    <x v="0"/>
    <x v="1"/>
    <x v="1"/>
    <x v="0"/>
    <n v="31236100"/>
    <x v="1"/>
    <n v="9719875"/>
    <n v="207830233"/>
    <x v="2"/>
    <x v="9"/>
    <x v="0"/>
    <x v="0"/>
    <x v="1"/>
    <s v="N"/>
    <x v="3"/>
    <n v="126504"/>
    <s v="NORMAL"/>
    <d v="2021-10-24T00:00:00"/>
    <d v="2021-11-03T00:00:00"/>
    <x v="1"/>
    <d v="2022-01-17T00:00:00"/>
    <n v="298397"/>
    <s v="RESOLI"/>
    <s v="-"/>
    <s v="S"/>
    <s v="-"/>
    <x v="1"/>
    <n v="1"/>
    <s v="ADQUISICION DE EQUIPO"/>
    <n v="2019"/>
    <n v="3"/>
    <s v="-"/>
    <s v="1-PREG.COSTA-RICA"/>
    <x v="6"/>
    <s v="-"/>
    <s v="-"/>
    <s v="-"/>
    <n v="1"/>
    <n v="4"/>
    <n v="100"/>
    <n v="2"/>
    <n v="0"/>
    <s v="JOMAZUAL@GMAIL.COM"/>
    <s v="UNIV. PRIVADA"/>
    <n v="23"/>
    <s v="SOLTERO(A)"/>
    <d v="2021-11-02T00:00:00"/>
    <n v="1"/>
    <s v="BACHILLER"/>
    <s v="LICENCIATURA"/>
    <s v=" "/>
    <s v=" "/>
    <s v=" "/>
    <n v="385000"/>
    <n v="2"/>
    <s v="-"/>
    <s v="ALAJUELA"/>
    <s v="ARQUITECTURA"/>
    <x v="1"/>
    <s v="AE"/>
    <s v="OBRAS CIVILES"/>
    <s v="SAN ANTONIO"/>
    <s v="SIN ENFASIS"/>
    <s v="COSTA RICA"/>
    <x v="27"/>
    <n v="24358810"/>
    <s v="OFINISTA"/>
    <n v="79.5"/>
    <n v="126504"/>
    <n v="1"/>
    <n v="1"/>
    <n v="74"/>
  </r>
  <r>
    <x v="0"/>
    <x v="1"/>
    <x v="1"/>
    <x v="0"/>
    <n v="31236070"/>
    <x v="1"/>
    <n v="8296000"/>
    <n v="207970723"/>
    <x v="0"/>
    <x v="20"/>
    <x v="0"/>
    <x v="0"/>
    <x v="0"/>
    <s v="N"/>
    <x v="3"/>
    <n v="126516"/>
    <s v="NORMAL"/>
    <d v="2021-11-04T00:00:00"/>
    <d v="2021-11-08T00:00:00"/>
    <x v="1"/>
    <d v="2022-01-17T00:00:00"/>
    <n v="298920"/>
    <s v="RESOLI"/>
    <s v="-"/>
    <s v="-"/>
    <s v="S"/>
    <x v="0"/>
    <n v="1"/>
    <s v="-"/>
    <n v="2017"/>
    <n v="5"/>
    <s v="-"/>
    <s v="1-PREG.COSTA-RICA"/>
    <x v="2"/>
    <s v="-"/>
    <s v="-"/>
    <s v="-"/>
    <n v="1"/>
    <n v="1"/>
    <n v="100"/>
    <n v="2"/>
    <n v="0"/>
    <s v="JULYSB21@GMAIL.COM"/>
    <s v="UNIV. PRIVADA"/>
    <n v="22"/>
    <s v="SOLTERO(A)"/>
    <d v="2021-11-05T00:00:00"/>
    <n v="1"/>
    <s v="BACHILLER"/>
    <s v="LICENCIATURA"/>
    <s v=" "/>
    <s v=" "/>
    <s v=" "/>
    <n v="475285"/>
    <n v="2"/>
    <s v="-"/>
    <s v="ALAJUELA"/>
    <s v="ENFERMERIA"/>
    <x v="17"/>
    <s v="-"/>
    <s v="ENFERMERIA"/>
    <s v="ALAJUELA"/>
    <s v="SIN ENFASIS"/>
    <s v="COSTA RICA"/>
    <x v="28"/>
    <s v="-"/>
    <s v="ESTUDIANTE"/>
    <n v="86"/>
    <n v="126516"/>
    <n v="1"/>
    <n v="1"/>
    <n v="69"/>
  </r>
  <r>
    <x v="0"/>
    <x v="1"/>
    <x v="1"/>
    <x v="0"/>
    <n v="31236200"/>
    <x v="1"/>
    <n v="5450000"/>
    <n v="702730127"/>
    <x v="0"/>
    <x v="21"/>
    <x v="0"/>
    <x v="0"/>
    <x v="1"/>
    <s v="N"/>
    <x v="3"/>
    <n v="126570"/>
    <s v="NORMAL"/>
    <d v="2021-09-27T00:00:00"/>
    <d v="2021-11-17T00:00:00"/>
    <x v="1"/>
    <d v="2022-01-17T00:00:00"/>
    <n v="297447"/>
    <s v="RESOLI"/>
    <s v="-"/>
    <s v="-"/>
    <s v="S"/>
    <x v="0"/>
    <n v="1"/>
    <s v="-"/>
    <n v="2019"/>
    <n v="3"/>
    <s v="-"/>
    <s v="1-PREG.COSTA-RICA"/>
    <x v="6"/>
    <s v="-"/>
    <s v="-"/>
    <s v="-"/>
    <n v="5"/>
    <n v="3"/>
    <n v="100"/>
    <n v="2"/>
    <n v="0"/>
    <s v="BSTEYLY@GMAIL.COM"/>
    <s v="UNIV. PRIVADA"/>
    <n v="22"/>
    <s v="SOLTERO(A)"/>
    <s v="-"/>
    <n v="1"/>
    <s v="BACHILLER"/>
    <s v=" "/>
    <s v=" "/>
    <s v=" "/>
    <s v=" "/>
    <n v="314180"/>
    <n v="3"/>
    <s v="-"/>
    <s v="ATENAS"/>
    <s v="ENFERMERIA"/>
    <x v="17"/>
    <s v="-"/>
    <s v="ENFERMERIA"/>
    <s v="MERCEDES"/>
    <s v="SIN ENFASIS"/>
    <s v="COSTA RICA"/>
    <x v="29"/>
    <s v="-"/>
    <s v="ESTUDIANTE"/>
    <n v="84"/>
    <n v="126570"/>
    <n v="1"/>
    <n v="1"/>
    <n v="60"/>
  </r>
  <r>
    <x v="0"/>
    <x v="2"/>
    <x v="0"/>
    <x v="0"/>
    <n v="31098670"/>
    <x v="1"/>
    <n v="22577466"/>
    <n v="116390454"/>
    <x v="0"/>
    <x v="2"/>
    <x v="0"/>
    <x v="0"/>
    <x v="0"/>
    <s v="N"/>
    <x v="1"/>
    <n v="126490"/>
    <s v="NORMAL"/>
    <d v="2021-10-26T00:00:00"/>
    <d v="2021-11-01T00:00:00"/>
    <x v="1"/>
    <d v="2022-01-21T00:00:00"/>
    <n v="298516"/>
    <s v="RESOLI"/>
    <s v="-"/>
    <s v="-"/>
    <s v="S"/>
    <x v="0"/>
    <n v="2"/>
    <s v="-"/>
    <s v="-"/>
    <s v="-"/>
    <s v="-"/>
    <s v="1-PREG.COSTA-RICA"/>
    <x v="0"/>
    <n v="101"/>
    <s v="-"/>
    <s v="-"/>
    <n v="3"/>
    <n v="5"/>
    <n v="100"/>
    <n v="4"/>
    <n v="0"/>
    <s v="ANDREATRABAJO2017@HOTMAIL.COM"/>
    <s v="UNIV. PRIVADA"/>
    <n v="25"/>
    <s v="SOLTERO(A)"/>
    <d v="2021-10-29T00:00:00"/>
    <n v="1"/>
    <s v="BACHILLER"/>
    <s v="LICENCIATURA"/>
    <s v=" "/>
    <s v=" "/>
    <s v=" "/>
    <s v="-"/>
    <s v="-"/>
    <s v="-"/>
    <s v="SANTO DOMINGO"/>
    <s v="MEDICINA"/>
    <x v="13"/>
    <s v="-"/>
    <s v="MEDICINA HUMANA"/>
    <s v="SANTO TOMAS"/>
    <s v="SIN ENFASIS"/>
    <s v="COSTA RICA"/>
    <x v="30"/>
    <s v="-"/>
    <s v="ESTUDIANTE"/>
    <s v="-"/>
    <n v="126490"/>
    <n v="1"/>
    <n v="1"/>
    <n v="76"/>
  </r>
  <r>
    <x v="0"/>
    <x v="1"/>
    <x v="1"/>
    <x v="0"/>
    <n v="31236140"/>
    <x v="1"/>
    <n v="9586950"/>
    <n v="702710771"/>
    <x v="0"/>
    <x v="22"/>
    <x v="0"/>
    <x v="0"/>
    <x v="2"/>
    <s v="N"/>
    <x v="5"/>
    <n v="126494"/>
    <s v="NORMAL"/>
    <d v="2021-09-29T00:00:00"/>
    <d v="2021-11-01T00:00:00"/>
    <x v="1"/>
    <d v="2022-01-17T00:00:00"/>
    <n v="297543"/>
    <s v="RESOLI"/>
    <s v="-"/>
    <s v="-"/>
    <s v="S"/>
    <x v="0"/>
    <n v="1"/>
    <s v="-"/>
    <n v="2016"/>
    <n v="6"/>
    <s v="-"/>
    <s v="1-PREG.COSTA-RICA"/>
    <x v="4"/>
    <s v="-"/>
    <s v="-"/>
    <s v="-"/>
    <n v="1"/>
    <n v="4"/>
    <n v="100"/>
    <n v="7"/>
    <n v="0"/>
    <s v="YAZMINF526@GMAIL.COM"/>
    <s v="UNIV. PRIVADA"/>
    <n v="22"/>
    <s v="SOLTERO(A)"/>
    <d v="2021-10-29T00:00:00"/>
    <n v="1"/>
    <s v="BACHILLER"/>
    <s v=" "/>
    <s v=" "/>
    <s v=" "/>
    <s v=" "/>
    <n v="1000000"/>
    <n v="6"/>
    <s v="-"/>
    <s v="LIMON"/>
    <s v="ENFERMERIA"/>
    <x v="18"/>
    <s v="-"/>
    <s v="ENFERMERIA"/>
    <s v="MATAMA"/>
    <s v="SIN ENFASIS"/>
    <s v="COSTA RICA"/>
    <x v="31"/>
    <s v="-"/>
    <s v="ESTUDIANTE"/>
    <n v="80"/>
    <n v="126494"/>
    <n v="1"/>
    <n v="1"/>
    <n v="76"/>
  </r>
  <r>
    <x v="0"/>
    <x v="2"/>
    <x v="0"/>
    <x v="0"/>
    <n v="31025720"/>
    <x v="1"/>
    <n v="15283416"/>
    <n v="116690925"/>
    <x v="0"/>
    <x v="2"/>
    <x v="0"/>
    <x v="0"/>
    <x v="0"/>
    <s v="N"/>
    <x v="2"/>
    <n v="126578"/>
    <s v="NORMAL"/>
    <d v="2021-11-09T00:00:00"/>
    <d v="2021-11-18T00:00:00"/>
    <x v="1"/>
    <d v="2022-01-27T00:00:00"/>
    <n v="299138"/>
    <s v="RESOLI"/>
    <s v="-"/>
    <s v="-"/>
    <s v="S"/>
    <x v="0"/>
    <n v="2"/>
    <s v="-"/>
    <s v="-"/>
    <s v="-"/>
    <s v="-"/>
    <s v="1-PREG.COSTA-RICA"/>
    <x v="0"/>
    <n v="121.53"/>
    <s v="-"/>
    <s v="-"/>
    <n v="3"/>
    <n v="3"/>
    <n v="100"/>
    <n v="3"/>
    <n v="0"/>
    <s v="DNAVARRETEB@HOTMAIL.COM"/>
    <s v="UNIV. PRIVADA"/>
    <n v="24"/>
    <s v="SOLTERO(A)"/>
    <d v="2021-11-17T00:00:00"/>
    <n v="1"/>
    <s v="LICENCIATURA"/>
    <s v=" "/>
    <s v=" "/>
    <s v=" "/>
    <s v=" "/>
    <s v="-"/>
    <s v="-"/>
    <s v="-"/>
    <s v="LA UNION"/>
    <s v="MEDICINA Y CIRUGIA VETERINARIA"/>
    <x v="19"/>
    <s v="-"/>
    <s v="MEDICINA VETERINARIA"/>
    <s v="SAN JUAN"/>
    <s v="SIN ENFASIS"/>
    <s v="COSTA RICA"/>
    <x v="32"/>
    <s v="-"/>
    <s v="ESTUDIANTE"/>
    <s v="-"/>
    <n v="126578"/>
    <n v="1"/>
    <n v="1"/>
    <n v="59"/>
  </r>
  <r>
    <x v="0"/>
    <x v="1"/>
    <x v="0"/>
    <x v="0"/>
    <n v="31174550"/>
    <x v="1"/>
    <n v="1845850"/>
    <n v="305130249"/>
    <x v="2"/>
    <x v="3"/>
    <x v="0"/>
    <x v="0"/>
    <x v="2"/>
    <s v="N"/>
    <x v="2"/>
    <n v="126589"/>
    <s v="NORMAL"/>
    <d v="2021-11-18T00:00:00"/>
    <d v="2021-11-19T00:00:00"/>
    <x v="1"/>
    <d v="2022-01-21T00:00:00"/>
    <n v="299638"/>
    <s v="RESOLI"/>
    <s v="-"/>
    <s v="S"/>
    <s v="-"/>
    <x v="1"/>
    <n v="1"/>
    <s v="COBERTURA INFERIOR"/>
    <s v="-"/>
    <s v="-"/>
    <s v="-"/>
    <s v="1-PREG.COSTA-RICA"/>
    <x v="0"/>
    <s v="-"/>
    <s v="-"/>
    <s v="-"/>
    <n v="7"/>
    <n v="2"/>
    <n v="100"/>
    <n v="3"/>
    <n v="0"/>
    <s v="KEVIN14109836@GMAIL.COM"/>
    <s v="UNIV. PRIVADA"/>
    <n v="23"/>
    <s v="SOLTERO(A)"/>
    <d v="2021-11-18T00:00:00"/>
    <n v="1"/>
    <s v="BACHILLER"/>
    <s v=" "/>
    <s v=" "/>
    <s v=" "/>
    <s v=" "/>
    <s v="-"/>
    <s v="-"/>
    <s v="-"/>
    <s v="OREAMUNO"/>
    <s v="ING. EN SISTEMAS DE COMPUTACIO"/>
    <x v="6"/>
    <s v="CI"/>
    <s v="INGENIERIA"/>
    <s v="COT"/>
    <s v="SIN ENFASIS"/>
    <s v="COSTA RICA"/>
    <x v="33"/>
    <s v="-"/>
    <s v="ESTUDIANTE"/>
    <s v="-"/>
    <n v="126589"/>
    <n v="1"/>
    <n v="1"/>
    <n v="58"/>
  </r>
  <r>
    <x v="0"/>
    <x v="1"/>
    <x v="1"/>
    <x v="0"/>
    <n v="31236080"/>
    <x v="1"/>
    <n v="7025520"/>
    <n v="116370786"/>
    <x v="0"/>
    <x v="23"/>
    <x v="0"/>
    <x v="0"/>
    <x v="1"/>
    <s v="N"/>
    <x v="0"/>
    <n v="126505"/>
    <s v="NORMAL"/>
    <d v="2021-10-18T00:00:00"/>
    <d v="2021-11-03T00:00:00"/>
    <x v="1"/>
    <d v="2022-01-17T00:00:00"/>
    <n v="298219"/>
    <s v="RESOLI"/>
    <s v="-"/>
    <s v="S"/>
    <s v="-"/>
    <x v="1"/>
    <n v="1"/>
    <s v="-"/>
    <n v="2013"/>
    <n v="9"/>
    <s v="-"/>
    <s v="1-PREG.COSTA-RICA"/>
    <x v="2"/>
    <s v="-"/>
    <s v="-"/>
    <s v="-"/>
    <n v="3"/>
    <n v="2"/>
    <n v="100"/>
    <n v="1"/>
    <n v="0"/>
    <s v="XAVI_GF@HOTMAIL.COM"/>
    <s v="UNIV. PRIVADA"/>
    <n v="25"/>
    <s v="SOLTERO(A)"/>
    <d v="2021-11-02T00:00:00"/>
    <n v="1"/>
    <s v="LICENCIATURA"/>
    <s v=" "/>
    <s v=" "/>
    <s v=" "/>
    <s v=" "/>
    <n v="480000"/>
    <n v="4"/>
    <s v="-"/>
    <s v="DESAMPARADOS"/>
    <s v="ENFERMERIA"/>
    <x v="5"/>
    <s v="-"/>
    <s v="ENFERMERIA"/>
    <s v="SAN MIGUEL"/>
    <s v="SIN ENFASIS"/>
    <s v="COSTA RICA"/>
    <x v="34"/>
    <n v="40019465"/>
    <s v="ASISTENTE OPERATIVO"/>
    <n v="89"/>
    <n v="126505"/>
    <n v="1"/>
    <n v="1"/>
    <n v="74"/>
  </r>
  <r>
    <x v="0"/>
    <x v="1"/>
    <x v="0"/>
    <x v="1"/>
    <n v="31052780"/>
    <x v="1"/>
    <n v="2131100"/>
    <n v="116760106"/>
    <x v="1"/>
    <x v="24"/>
    <x v="0"/>
    <x v="1"/>
    <x v="0"/>
    <s v="N"/>
    <x v="0"/>
    <n v="126510"/>
    <s v="NORMAL"/>
    <d v="2021-10-26T00:00:00"/>
    <d v="2021-11-04T00:00:00"/>
    <x v="1"/>
    <d v="2022-01-21T00:00:00"/>
    <n v="298484"/>
    <s v="RESOLI"/>
    <s v="-"/>
    <s v="-"/>
    <s v="S"/>
    <x v="0"/>
    <n v="1"/>
    <s v="-"/>
    <s v="-"/>
    <s v="-"/>
    <s v="-"/>
    <s v="1-PREG.COSTA-RICA"/>
    <x v="0"/>
    <s v="-"/>
    <s v="-"/>
    <s v="-"/>
    <n v="14"/>
    <n v="1"/>
    <n v="100"/>
    <n v="1"/>
    <n v="0"/>
    <s v="JMNZB2101@HOTMAIL.COM"/>
    <s v="UNIV. PRIVADA"/>
    <n v="24"/>
    <s v="SOLTERO(A)"/>
    <d v="2021-11-03T00:00:00"/>
    <n v="1"/>
    <s v="LICENCIATURA"/>
    <s v=" "/>
    <s v=" "/>
    <s v=" "/>
    <s v=" "/>
    <s v="-"/>
    <s v="-"/>
    <s v="-"/>
    <s v="MORAVIA"/>
    <s v="CIENCIAS DE LA EDUC.ESPECIAL"/>
    <x v="20"/>
    <s v="-"/>
    <s v="EDUCACION ESPECIAL"/>
    <s v="SAN VICENTE"/>
    <s v="TRANSTORNOS LENGUAJE ORAL.ESCR"/>
    <s v="COSTA RICA"/>
    <x v="35"/>
    <n v="22352235"/>
    <s v="ESTUDIANTE"/>
    <s v="-"/>
    <n v="126510"/>
    <n v="1"/>
    <n v="1"/>
    <n v="73"/>
  </r>
  <r>
    <x v="0"/>
    <x v="1"/>
    <x v="1"/>
    <x v="0"/>
    <n v="31236330"/>
    <x v="1"/>
    <n v="12164528"/>
    <n v="208140976"/>
    <x v="0"/>
    <x v="25"/>
    <x v="0"/>
    <x v="0"/>
    <x v="1"/>
    <s v="N"/>
    <x v="3"/>
    <n v="126593"/>
    <s v="NORMAL"/>
    <d v="2021-11-15T00:00:00"/>
    <d v="2021-11-19T00:00:00"/>
    <x v="1"/>
    <d v="2022-01-17T00:00:00"/>
    <n v="299463"/>
    <s v="RESOLI"/>
    <s v="-"/>
    <s v="-"/>
    <s v="S"/>
    <x v="0"/>
    <n v="1"/>
    <s v="-"/>
    <n v="2018"/>
    <n v="4"/>
    <s v="-"/>
    <s v="1-PREG.COSTA-RICA"/>
    <x v="2"/>
    <s v="-"/>
    <s v="-"/>
    <s v="-"/>
    <n v="8"/>
    <n v="1"/>
    <n v="100"/>
    <n v="2"/>
    <n v="0"/>
    <s v="CAROLINAADRIANAMURILLO@GMAIL.COM"/>
    <s v="UNIV. PRIVADA"/>
    <n v="20"/>
    <s v="SOLTERO(A)"/>
    <d v="2021-11-18T00:00:00"/>
    <n v="1"/>
    <s v="LICENCIATURA"/>
    <s v=" "/>
    <s v=" "/>
    <s v=" "/>
    <s v=" "/>
    <n v="586341"/>
    <n v="2"/>
    <s v="-"/>
    <s v="POAS"/>
    <s v="MEDICINA Y CIRUGIA"/>
    <x v="5"/>
    <s v="-"/>
    <s v="MEDICINA HUMANA"/>
    <s v="SAN PEDRO"/>
    <s v="SIN ENFASIS"/>
    <s v="COSTA RICA"/>
    <x v="36"/>
    <s v="-"/>
    <s v="ESTUDIANTE"/>
    <n v="79.83"/>
    <n v="126593"/>
    <n v="1"/>
    <n v="1"/>
    <n v="58"/>
  </r>
  <r>
    <x v="0"/>
    <x v="1"/>
    <x v="1"/>
    <x v="1"/>
    <n v="31235660"/>
    <x v="1"/>
    <n v="4798130"/>
    <n v="504500075"/>
    <x v="4"/>
    <x v="26"/>
    <x v="0"/>
    <x v="1"/>
    <x v="1"/>
    <s v="N"/>
    <x v="4"/>
    <n v="126557"/>
    <s v="NORMAL"/>
    <d v="2021-11-07T00:00:00"/>
    <d v="2021-11-15T00:00:00"/>
    <x v="1"/>
    <d v="2022-01-17T00:00:00"/>
    <n v="299027"/>
    <s v="RESOLI"/>
    <s v="-"/>
    <s v="S"/>
    <s v="-"/>
    <x v="1"/>
    <n v="1"/>
    <s v="ADQUISICION DE EQUIPO"/>
    <n v="2020"/>
    <n v="2"/>
    <s v="-"/>
    <s v="1-PREG.COSTA-RICA"/>
    <x v="6"/>
    <s v="-"/>
    <s v="-"/>
    <s v="-"/>
    <n v="1"/>
    <n v="1"/>
    <n v="100"/>
    <n v="5"/>
    <n v="0"/>
    <s v="CAICEDO2423@GMAIL.COM"/>
    <s v="UNIV. PRIVADA"/>
    <n v="18"/>
    <s v="SOLTERO(A)"/>
    <d v="2021-11-12T00:00:00"/>
    <n v="1"/>
    <s v="BACHILLER"/>
    <s v=" "/>
    <s v=" "/>
    <s v=" "/>
    <s v=" "/>
    <n v="317915"/>
    <n v="2"/>
    <s v="-"/>
    <s v="LIBERIA"/>
    <s v="CONTADURIA PUBLICA"/>
    <x v="5"/>
    <s v="AE"/>
    <s v="ADMINISTRACION"/>
    <s v="LIBERIA"/>
    <s v="SIN ENFASIS"/>
    <s v="COSTA RICA"/>
    <x v="37"/>
    <s v="-"/>
    <s v="ESTUDIANTE"/>
    <n v="94.4"/>
    <n v="126557"/>
    <n v="1"/>
    <n v="1"/>
    <n v="62"/>
  </r>
  <r>
    <x v="0"/>
    <x v="1"/>
    <x v="1"/>
    <x v="0"/>
    <n v="31235850"/>
    <x v="1"/>
    <n v="4013705"/>
    <n v="304980630"/>
    <x v="3"/>
    <x v="27"/>
    <x v="1"/>
    <x v="0"/>
    <x v="1"/>
    <s v="N"/>
    <x v="2"/>
    <n v="126597"/>
    <s v="NORMAL"/>
    <d v="2021-11-12T00:00:00"/>
    <d v="2021-11-19T00:00:00"/>
    <x v="1"/>
    <d v="2022-01-17T00:00:00"/>
    <n v="299338"/>
    <s v="RESOLI"/>
    <s v="-"/>
    <s v="S"/>
    <s v="-"/>
    <x v="1"/>
    <n v="1"/>
    <s v="COBERTURA INFERIOR"/>
    <n v="2020"/>
    <n v="2"/>
    <s v="-"/>
    <s v="1-PREG.COSTA-RICA"/>
    <x v="6"/>
    <s v="-"/>
    <s v="-"/>
    <s v="-"/>
    <n v="8"/>
    <n v="1"/>
    <n v="100"/>
    <n v="3"/>
    <n v="7"/>
    <s v="VINIVIO.VC@GMAIL.COM"/>
    <s v="UNIV. PRIVADA"/>
    <n v="25"/>
    <s v="SOLTERO(A)"/>
    <d v="2021-11-18T00:00:00"/>
    <n v="1"/>
    <s v="BACHILLER"/>
    <s v=" "/>
    <s v=" "/>
    <s v=" "/>
    <s v=" "/>
    <n v="402882"/>
    <n v="5"/>
    <s v="-"/>
    <s v="EL GUARCO"/>
    <s v="INGENIERIA DE SISTEMAS"/>
    <x v="21"/>
    <s v="CI"/>
    <s v="COMPUTO"/>
    <s v="TEJAR"/>
    <s v="SIN ENFASIS"/>
    <s v="COSTA RICA"/>
    <x v="38"/>
    <s v="-"/>
    <s v="ESTUDIANTE"/>
    <n v="70"/>
    <n v="126597"/>
    <n v="1"/>
    <n v="1"/>
    <n v="58"/>
  </r>
  <r>
    <x v="0"/>
    <x v="2"/>
    <x v="0"/>
    <x v="0"/>
    <n v="30946090"/>
    <x v="1"/>
    <n v="6800231"/>
    <n v="504020331"/>
    <x v="0"/>
    <x v="2"/>
    <x v="0"/>
    <x v="0"/>
    <x v="0"/>
    <s v="N"/>
    <x v="0"/>
    <n v="126575"/>
    <s v="NORMAL"/>
    <d v="2021-11-12T00:00:00"/>
    <d v="2021-11-18T00:00:00"/>
    <x v="1"/>
    <d v="2022-02-01T00:00:00"/>
    <n v="299306"/>
    <s v="RESOLI"/>
    <s v="-"/>
    <s v="-"/>
    <s v="S"/>
    <x v="0"/>
    <n v="2"/>
    <s v="-"/>
    <s v="-"/>
    <s v="-"/>
    <s v="-"/>
    <s v="1-PREG.COSTA-RICA"/>
    <x v="0"/>
    <n v="114.2"/>
    <s v="-"/>
    <s v="-"/>
    <n v="13"/>
    <n v="3"/>
    <n v="100"/>
    <n v="1"/>
    <n v="0"/>
    <s v="ANGIEMAREGU@HOTMAIL.COM"/>
    <s v="UNIV. PRIVADA"/>
    <n v="27"/>
    <s v="SOLTERO(A)"/>
    <d v="2021-11-17T00:00:00"/>
    <n v="1"/>
    <s v="BACHILLER"/>
    <s v="LICENCIATURA"/>
    <s v=" "/>
    <s v=" "/>
    <s v=" "/>
    <s v="-"/>
    <s v="-"/>
    <s v="-"/>
    <s v="TIBAS"/>
    <s v="FARMACIA"/>
    <x v="13"/>
    <s v="-"/>
    <s v="FARMACIA"/>
    <s v="ANSELMO LLORENTE"/>
    <s v="SIN ENFASIS"/>
    <s v="COSTA RICA"/>
    <x v="39"/>
    <n v="87173733"/>
    <s v="ESTUDIANTE"/>
    <s v="-"/>
    <n v="126575"/>
    <n v="1"/>
    <n v="1"/>
    <n v="59"/>
  </r>
  <r>
    <x v="0"/>
    <x v="1"/>
    <x v="1"/>
    <x v="0"/>
    <n v="31236190"/>
    <x v="1"/>
    <n v="6421229"/>
    <n v="118560369"/>
    <x v="0"/>
    <x v="28"/>
    <x v="0"/>
    <x v="0"/>
    <x v="2"/>
    <s v="N"/>
    <x v="2"/>
    <n v="126608"/>
    <s v="NORMAL"/>
    <d v="2021-11-13T00:00:00"/>
    <d v="2021-11-22T00:00:00"/>
    <x v="1"/>
    <d v="2022-01-17T00:00:00"/>
    <n v="299357"/>
    <s v="RESOLI"/>
    <s v="-"/>
    <s v="-"/>
    <s v="S"/>
    <x v="0"/>
    <n v="1"/>
    <s v="-"/>
    <n v="2019"/>
    <n v="3"/>
    <s v="-"/>
    <s v="1-PREG.COSTA-RICA"/>
    <x v="4"/>
    <s v="-"/>
    <s v="-"/>
    <s v="-"/>
    <n v="4"/>
    <n v="2"/>
    <n v="100"/>
    <n v="3"/>
    <n v="0"/>
    <s v="JIMENABERMUDEZ1102@GMAIL.COM"/>
    <s v="UNIV. PRIVADA"/>
    <n v="19"/>
    <s v="SOLTERO(A)"/>
    <d v="2021-11-19T00:00:00"/>
    <n v="1"/>
    <s v="LICENCIATURA"/>
    <s v=" "/>
    <s v=" "/>
    <s v=" "/>
    <s v=" "/>
    <n v="732000"/>
    <n v="3"/>
    <s v="-"/>
    <s v="JIMENEZ"/>
    <s v="NUTRICION HUMANA Y DIETETICA"/>
    <x v="12"/>
    <s v="-"/>
    <s v="MEDICINA HUMANA"/>
    <s v="TUCURRIQUE"/>
    <s v="SIN ENFASIS"/>
    <s v="COSTA RICA"/>
    <x v="40"/>
    <s v="-"/>
    <s v="ESTUDIANTE"/>
    <n v="87"/>
    <n v="126608"/>
    <n v="1"/>
    <n v="1"/>
    <n v="55"/>
  </r>
  <r>
    <x v="0"/>
    <x v="1"/>
    <x v="0"/>
    <x v="0"/>
    <n v="31079710"/>
    <x v="1"/>
    <n v="2999999"/>
    <n v="702140889"/>
    <x v="0"/>
    <x v="29"/>
    <x v="0"/>
    <x v="0"/>
    <x v="1"/>
    <s v="N"/>
    <x v="5"/>
    <n v="126588"/>
    <s v="NORMAL"/>
    <d v="2021-11-18T00:00:00"/>
    <d v="2021-11-19T00:00:00"/>
    <x v="1"/>
    <d v="2022-01-25T00:00:00"/>
    <n v="299646"/>
    <s v="RESOLI"/>
    <s v="-"/>
    <s v="S"/>
    <s v="-"/>
    <x v="1"/>
    <n v="1"/>
    <s v="COBERTURA INFERIOR"/>
    <s v="-"/>
    <s v="-"/>
    <s v="-"/>
    <s v="1-PREG.COSTA-RICA"/>
    <x v="0"/>
    <s v="-"/>
    <s v="-"/>
    <s v="-"/>
    <n v="1"/>
    <n v="1"/>
    <n v="100"/>
    <n v="7"/>
    <n v="0"/>
    <s v="WILLIS-28@HOTMAIL.COM"/>
    <s v="UNIV. PRIVADA"/>
    <n v="29"/>
    <s v="SOLTERO(A)"/>
    <d v="2021-11-18T00:00:00"/>
    <n v="1"/>
    <s v="BACHILLER"/>
    <s v=" "/>
    <s v=" "/>
    <s v=" "/>
    <s v=" "/>
    <s v="-"/>
    <s v="-"/>
    <s v="-"/>
    <s v="LIMON"/>
    <s v="FARMACIA"/>
    <x v="13"/>
    <s v="CI"/>
    <s v="FARMACIA"/>
    <s v="LIMON"/>
    <s v="SIN ENFASIS"/>
    <s v="COSTA RICA"/>
    <x v="41"/>
    <n v="27582222"/>
    <s v="ASISTENTE DE PACIENTES"/>
    <s v="-"/>
    <n v="126588"/>
    <n v="1"/>
    <n v="1"/>
    <n v="58"/>
  </r>
  <r>
    <x v="0"/>
    <x v="1"/>
    <x v="1"/>
    <x v="0"/>
    <n v="31236130"/>
    <x v="1"/>
    <n v="4000000"/>
    <n v="208020363"/>
    <x v="2"/>
    <x v="30"/>
    <x v="0"/>
    <x v="0"/>
    <x v="0"/>
    <s v="N"/>
    <x v="3"/>
    <n v="126619"/>
    <s v="NORMAL"/>
    <d v="2021-11-17T00:00:00"/>
    <d v="2021-11-24T00:00:00"/>
    <x v="1"/>
    <d v="2022-01-17T00:00:00"/>
    <n v="299610"/>
    <s v="RESOLI"/>
    <s v="-"/>
    <s v="-"/>
    <s v="S"/>
    <x v="0"/>
    <n v="1"/>
    <s v="-"/>
    <n v="2018"/>
    <n v="4"/>
    <s v="-"/>
    <s v="1-PREG.COSTA-RICA"/>
    <x v="2"/>
    <s v="-"/>
    <s v="-"/>
    <s v="-"/>
    <n v="2"/>
    <n v="1"/>
    <n v="100"/>
    <n v="2"/>
    <n v="0"/>
    <s v="DACHAB.1002@GMAIL.COM"/>
    <s v="UNIV. PUBLICA"/>
    <n v="21"/>
    <s v="SOLTERO(A)"/>
    <d v="2021-11-23T00:00:00"/>
    <n v="1"/>
    <s v="BACHILLER"/>
    <s v="LICENCIATURA"/>
    <s v=" "/>
    <s v=" "/>
    <s v=" "/>
    <n v="701212"/>
    <n v="4"/>
    <s v="-"/>
    <s v="SAN RAMON"/>
    <s v="ING INDUSTRIAL"/>
    <x v="22"/>
    <s v="-"/>
    <s v="INGENIERIA"/>
    <s v="SAN RAMON"/>
    <s v="SIN ENFASIS"/>
    <s v="COSTA RICA"/>
    <x v="42"/>
    <s v="-"/>
    <s v="ESTUDIANTE"/>
    <n v="96.79"/>
    <n v="126619"/>
    <n v="2"/>
    <n v="1"/>
    <n v="53"/>
  </r>
  <r>
    <x v="0"/>
    <x v="1"/>
    <x v="1"/>
    <x v="0"/>
    <n v="31236390"/>
    <x v="1"/>
    <n v="12141800"/>
    <n v="208300867"/>
    <x v="0"/>
    <x v="31"/>
    <x v="0"/>
    <x v="0"/>
    <x v="1"/>
    <s v="N"/>
    <x v="3"/>
    <n v="126664"/>
    <s v="NORMAL"/>
    <d v="2021-12-01T00:00:00"/>
    <d v="2021-12-03T00:00:00"/>
    <x v="1"/>
    <d v="2022-01-18T00:00:00"/>
    <n v="300306"/>
    <s v="RESOLI"/>
    <s v="-"/>
    <s v="-"/>
    <s v="S"/>
    <x v="0"/>
    <n v="1"/>
    <s v="COBERTURA INFERIOR"/>
    <n v="2020"/>
    <n v="2"/>
    <s v="-"/>
    <s v="1-PREG.COSTA-RICA"/>
    <x v="2"/>
    <s v="-"/>
    <s v="-"/>
    <s v="-"/>
    <n v="6"/>
    <n v="8"/>
    <n v="100"/>
    <n v="2"/>
    <n v="0"/>
    <s v="YER002CHAVES.CH@GMAIL.COM"/>
    <s v="UNIV. PRIVADA"/>
    <n v="19"/>
    <s v="SOLTERO(A)"/>
    <d v="2021-12-02T00:00:00"/>
    <n v="1"/>
    <s v="LICENCIATURA"/>
    <s v=" "/>
    <s v=" "/>
    <s v=" "/>
    <s v=" "/>
    <n v="514940"/>
    <n v="4"/>
    <s v="-"/>
    <s v="NARANJO"/>
    <s v="OPTOMETRIA"/>
    <x v="5"/>
    <s v="CI"/>
    <s v="MEDICINA HUMANA"/>
    <s v="PALMITOS"/>
    <s v="SIN ENFASIS"/>
    <s v="COSTA RICA"/>
    <x v="43"/>
    <s v="-"/>
    <s v="ESTUDIANTE"/>
    <n v="96.82"/>
    <n v="126664"/>
    <n v="1"/>
    <n v="1"/>
    <n v="44"/>
  </r>
  <r>
    <x v="0"/>
    <x v="1"/>
    <x v="1"/>
    <x v="0"/>
    <n v="31235910"/>
    <x v="1"/>
    <n v="1513600"/>
    <n v="111110464"/>
    <x v="3"/>
    <x v="32"/>
    <x v="0"/>
    <x v="0"/>
    <x v="1"/>
    <s v="N"/>
    <x v="3"/>
    <n v="126674"/>
    <s v="NORMAL"/>
    <d v="2021-11-16T00:00:00"/>
    <d v="2021-12-03T00:00:00"/>
    <x v="1"/>
    <d v="2022-01-17T00:00:00"/>
    <n v="299490"/>
    <s v="RESOLI"/>
    <s v="-"/>
    <s v="S"/>
    <s v="-"/>
    <x v="1"/>
    <n v="1"/>
    <s v="-"/>
    <n v="1999"/>
    <n v="23"/>
    <s v="-"/>
    <s v="1-PREG.COSTA-RICA"/>
    <x v="4"/>
    <s v="-"/>
    <s v="-"/>
    <s v="-"/>
    <n v="8"/>
    <n v="4"/>
    <n v="100"/>
    <n v="2"/>
    <n v="0"/>
    <s v="RLAIN09@GMAIL.COM"/>
    <s v="UNIV. PRIVADA"/>
    <n v="40"/>
    <s v="CASADO(A)"/>
    <d v="2021-12-02T00:00:00"/>
    <n v="1"/>
    <s v="LICENCIATURA"/>
    <s v=" "/>
    <s v=" "/>
    <s v=" "/>
    <s v=" "/>
    <n v="866658"/>
    <n v="2"/>
    <s v="-"/>
    <s v="POAS"/>
    <s v="SISTEMAS COMPUTACIONALES"/>
    <x v="23"/>
    <s v="-"/>
    <s v="COMPUTO"/>
    <s v="CARRILLOS"/>
    <s v="GERENCIA INFORMATICA"/>
    <s v="COSTA RICA"/>
    <x v="44"/>
    <n v="20010475"/>
    <s v="TECNICO DE SOPORTE"/>
    <n v="90"/>
    <n v="126674"/>
    <n v="1"/>
    <n v="1"/>
    <n v="44"/>
  </r>
  <r>
    <x v="0"/>
    <x v="1"/>
    <x v="1"/>
    <x v="0"/>
    <n v="31236280"/>
    <x v="1"/>
    <n v="14749639"/>
    <n v="504480587"/>
    <x v="0"/>
    <x v="33"/>
    <x v="0"/>
    <x v="0"/>
    <x v="0"/>
    <s v="N"/>
    <x v="0"/>
    <n v="126598"/>
    <s v="NORMAL"/>
    <d v="2021-11-11T00:00:00"/>
    <d v="2021-11-19T00:00:00"/>
    <x v="1"/>
    <d v="2022-01-17T00:00:00"/>
    <n v="299275"/>
    <s v="RESOLI"/>
    <s v="-"/>
    <s v="-"/>
    <s v="S"/>
    <x v="0"/>
    <n v="1"/>
    <s v="-"/>
    <n v="2020"/>
    <n v="2"/>
    <s v="-"/>
    <s v="1-PREG.COSTA-RICA"/>
    <x v="1"/>
    <s v="-"/>
    <s v="-"/>
    <s v="-"/>
    <n v="1"/>
    <n v="8"/>
    <n v="100"/>
    <n v="1"/>
    <n v="0"/>
    <s v="ALYROBRI26@GMAIL.COM"/>
    <s v="UNIV. PRIVADA"/>
    <n v="18"/>
    <s v="SOLTERO(A)"/>
    <d v="2021-11-18T00:00:00"/>
    <n v="1"/>
    <s v="BACHILLER"/>
    <s v="LICENCIATURA"/>
    <s v=" "/>
    <s v=" "/>
    <s v=" "/>
    <n v="3304423"/>
    <n v="2"/>
    <s v="-"/>
    <s v="SAN JOSE"/>
    <s v="MICROBIOLOGI Y QUIMICA CLINICA"/>
    <x v="12"/>
    <s v="-"/>
    <s v="MICROBIOLOGIA"/>
    <s v="MATA REDONDA"/>
    <s v="SIN ENFASIS"/>
    <s v="COSTA RICA"/>
    <x v="45"/>
    <s v="-"/>
    <s v="ESTUDIANTE"/>
    <n v="95.17"/>
    <n v="126598"/>
    <n v="1"/>
    <n v="1"/>
    <n v="58"/>
  </r>
  <r>
    <x v="0"/>
    <x v="1"/>
    <x v="0"/>
    <x v="0"/>
    <n v="31075250"/>
    <x v="1"/>
    <n v="3279011"/>
    <n v="402440954"/>
    <x v="0"/>
    <x v="34"/>
    <x v="0"/>
    <x v="0"/>
    <x v="1"/>
    <s v="N"/>
    <x v="1"/>
    <n v="126601"/>
    <s v="NORMAL"/>
    <d v="2021-11-09T00:00:00"/>
    <d v="2021-11-19T00:00:00"/>
    <x v="1"/>
    <d v="2022-02-04T00:00:00"/>
    <n v="299137"/>
    <s v="RESOLI"/>
    <s v="-"/>
    <s v="-"/>
    <s v="S"/>
    <x v="0"/>
    <n v="1"/>
    <s v="-"/>
    <s v="-"/>
    <s v="-"/>
    <s v="-"/>
    <s v="1-PREG.COSTA-RICA"/>
    <x v="0"/>
    <s v="-"/>
    <s v="-"/>
    <s v="-"/>
    <n v="1"/>
    <n v="3"/>
    <n v="100"/>
    <n v="4"/>
    <n v="0"/>
    <s v="MARIALUPE2610@GMAIL.COM"/>
    <s v="UNIV. PRIVADA"/>
    <n v="22"/>
    <s v="SOLTERO(A)"/>
    <d v="2021-11-18T00:00:00"/>
    <n v="1"/>
    <s v="LICENCIATURA"/>
    <s v=" "/>
    <s v=" "/>
    <s v=" "/>
    <s v=" "/>
    <s v="-"/>
    <s v="-"/>
    <s v="-"/>
    <s v="HEREDIA"/>
    <s v="ENFERMERIA"/>
    <x v="13"/>
    <s v="-"/>
    <s v="ENFERMERIA"/>
    <s v="SAN FRANCISCO"/>
    <s v="SIN ENFASIS"/>
    <s v="COSTA RICA"/>
    <x v="46"/>
    <s v="-"/>
    <s v="ESTUDIANTE"/>
    <s v="-"/>
    <n v="126601"/>
    <n v="1"/>
    <n v="1"/>
    <n v="58"/>
  </r>
  <r>
    <x v="0"/>
    <x v="1"/>
    <x v="1"/>
    <x v="1"/>
    <n v="31235670"/>
    <x v="1"/>
    <n v="3253600"/>
    <n v="117010887"/>
    <x v="1"/>
    <x v="35"/>
    <x v="0"/>
    <x v="1"/>
    <x v="3"/>
    <s v="N"/>
    <x v="0"/>
    <n v="126604"/>
    <s v="NORMAL"/>
    <d v="2021-09-20T00:00:00"/>
    <d v="2021-11-19T00:00:00"/>
    <x v="1"/>
    <d v="2022-01-17T00:00:00"/>
    <n v="297190"/>
    <s v="RESOLI"/>
    <s v="-"/>
    <s v="-"/>
    <s v="S"/>
    <x v="0"/>
    <n v="1"/>
    <s v="ADQUISICION DE EQUIPO"/>
    <n v="2017"/>
    <n v="5"/>
    <s v="-"/>
    <s v="1-PREG.COSTA-RICA"/>
    <x v="4"/>
    <s v="-"/>
    <s v="-"/>
    <s v="-"/>
    <n v="19"/>
    <n v="7"/>
    <n v="100"/>
    <n v="1"/>
    <n v="0"/>
    <s v="BARRANTESRAQUEL6@GMAIL.COM"/>
    <s v="UNIV. PRIVADA"/>
    <n v="23"/>
    <s v="SOLTERO(A)"/>
    <d v="2021-11-18T00:00:00"/>
    <n v="1"/>
    <s v="LICENCIATURA"/>
    <s v=" "/>
    <s v=" "/>
    <s v=" "/>
    <s v=" "/>
    <n v="818424"/>
    <n v="6"/>
    <s v="-"/>
    <s v="PEREZ ZELEDON"/>
    <s v="CIENCIAS DE LA EDUCACION"/>
    <x v="24"/>
    <s v="AE"/>
    <s v="EDUCACION GENERAL"/>
    <s v="PEJIBAYE"/>
    <s v="DOCENCIA"/>
    <s v="COSTA RICA"/>
    <x v="47"/>
    <s v="-"/>
    <s v="ESTUDIANTE"/>
    <n v="85.6"/>
    <n v="126604"/>
    <n v="1"/>
    <n v="1"/>
    <n v="58"/>
  </r>
  <r>
    <x v="0"/>
    <x v="1"/>
    <x v="1"/>
    <x v="1"/>
    <n v="31236120"/>
    <x v="1"/>
    <n v="3416100"/>
    <n v="118580345"/>
    <x v="1"/>
    <x v="36"/>
    <x v="0"/>
    <x v="1"/>
    <x v="2"/>
    <s v="N"/>
    <x v="6"/>
    <n v="126607"/>
    <s v="NORMAL"/>
    <d v="2021-11-16T00:00:00"/>
    <d v="2021-11-22T00:00:00"/>
    <x v="1"/>
    <d v="2022-01-17T00:00:00"/>
    <n v="299502"/>
    <s v="RESOLI"/>
    <s v="-"/>
    <s v="-"/>
    <s v="S"/>
    <x v="0"/>
    <n v="1"/>
    <s v="-"/>
    <n v="2020"/>
    <n v="2"/>
    <s v="-"/>
    <s v="1-PREG.COSTA-RICA"/>
    <x v="5"/>
    <s v="-"/>
    <s v="-"/>
    <s v="-"/>
    <n v="7"/>
    <n v="3"/>
    <n v="100"/>
    <n v="6"/>
    <n v="0"/>
    <s v="DAYANATAMARAARIAS@GMAIL.COM"/>
    <s v="UNIV. PUBLICA"/>
    <n v="19"/>
    <s v="SOLTERO(A)"/>
    <d v="2021-11-19T00:00:00"/>
    <n v="1"/>
    <s v="BACHILLER"/>
    <s v="LICENCIATURA"/>
    <s v=" "/>
    <s v=" "/>
    <s v=" "/>
    <n v="200000"/>
    <n v="4"/>
    <s v="-"/>
    <s v="GOLFITO"/>
    <s v="ENSEÑANZA CS NATURALES"/>
    <x v="25"/>
    <s v="-"/>
    <s v="EDUCACION GENERAL"/>
    <s v="GUAYCARA"/>
    <s v="SIN ENFASIS"/>
    <s v="COSTA RICA"/>
    <x v="48"/>
    <s v="-"/>
    <s v="ESTUDIANTE"/>
    <n v="95.5"/>
    <n v="126607"/>
    <n v="2"/>
    <n v="1"/>
    <n v="55"/>
  </r>
  <r>
    <x v="0"/>
    <x v="1"/>
    <x v="1"/>
    <x v="0"/>
    <n v="31236430"/>
    <x v="1"/>
    <n v="7500000"/>
    <n v="116600110"/>
    <x v="0"/>
    <x v="37"/>
    <x v="0"/>
    <x v="0"/>
    <x v="0"/>
    <s v="N"/>
    <x v="2"/>
    <n v="126712"/>
    <s v="NORMAL"/>
    <d v="2021-12-03T00:00:00"/>
    <d v="2021-12-07T00:00:00"/>
    <x v="1"/>
    <d v="2022-01-17T00:00:00"/>
    <n v="300678"/>
    <s v="RESOLI"/>
    <s v="-"/>
    <s v="-"/>
    <s v="S"/>
    <x v="0"/>
    <n v="1"/>
    <s v="-"/>
    <n v="2014"/>
    <n v="8"/>
    <s v="-"/>
    <s v="1-PREG.COSTA-RICA"/>
    <x v="2"/>
    <s v="-"/>
    <s v="-"/>
    <s v="-"/>
    <n v="3"/>
    <n v="7"/>
    <n v="100"/>
    <n v="3"/>
    <n v="0"/>
    <s v="YEYE.QUESADA96@GMAIL.COM"/>
    <s v="UNIV. PRIVADA"/>
    <n v="25"/>
    <s v="SOLTERO(A)"/>
    <d v="2021-12-06T00:00:00"/>
    <n v="1"/>
    <s v="LICENCIATURA"/>
    <s v=" "/>
    <s v=" "/>
    <s v=" "/>
    <s v=" "/>
    <n v="566527"/>
    <n v="3"/>
    <s v="-"/>
    <s v="LA UNION"/>
    <s v="MEDICINA"/>
    <x v="26"/>
    <s v="-"/>
    <s v="MEDICINA HUMANA"/>
    <s v="SAN RAMON"/>
    <s v="SIN ENFASIS"/>
    <s v="COSTA RICA"/>
    <x v="49"/>
    <s v="-"/>
    <s v="ESTUDIANTE"/>
    <n v="86"/>
    <n v="126712"/>
    <n v="1"/>
    <n v="1"/>
    <n v="40"/>
  </r>
  <r>
    <x v="0"/>
    <x v="1"/>
    <x v="0"/>
    <x v="0"/>
    <n v="31120770"/>
    <x v="1"/>
    <n v="4057420"/>
    <n v="305230555"/>
    <x v="2"/>
    <x v="38"/>
    <x v="0"/>
    <x v="0"/>
    <x v="1"/>
    <s v="N"/>
    <x v="2"/>
    <n v="126755"/>
    <s v="NORMAL"/>
    <d v="2021-12-07T00:00:00"/>
    <d v="2021-12-08T00:00:00"/>
    <x v="1"/>
    <d v="2022-02-01T00:00:00"/>
    <n v="301004"/>
    <s v="RESOLI"/>
    <s v="-"/>
    <s v="S"/>
    <s v="-"/>
    <x v="1"/>
    <n v="1"/>
    <s v="-"/>
    <s v="-"/>
    <s v="-"/>
    <s v="-"/>
    <s v="1-PREG.COSTA-RICA"/>
    <x v="0"/>
    <s v="-"/>
    <s v="-"/>
    <s v="-"/>
    <n v="2"/>
    <n v="1"/>
    <n v="100"/>
    <n v="3"/>
    <n v="0"/>
    <s v="GABOSANDO7@GMAIL.COM"/>
    <s v="UNIV. PRIVADA"/>
    <n v="21"/>
    <s v="SOLTERO(A)"/>
    <d v="2021-12-07T00:00:00"/>
    <n v="1"/>
    <s v="BACHILLER"/>
    <s v="LICENCIATURA"/>
    <s v=" "/>
    <s v=" "/>
    <s v=" "/>
    <s v="-"/>
    <s v="-"/>
    <s v="-"/>
    <s v="PARAISO"/>
    <s v="ING CIVIL"/>
    <x v="5"/>
    <s v="-"/>
    <s v="OBRAS CIVILES"/>
    <s v="PARAISO"/>
    <s v="SIN ENFASIS"/>
    <s v="COSTA RICA"/>
    <x v="50"/>
    <s v="-"/>
    <s v="ESTUDIANTE"/>
    <s v="-"/>
    <n v="126755"/>
    <n v="1"/>
    <n v="1"/>
    <n v="39"/>
  </r>
  <r>
    <x v="0"/>
    <x v="1"/>
    <x v="0"/>
    <x v="0"/>
    <n v="31124560"/>
    <x v="1"/>
    <n v="2674914"/>
    <n v="604590076"/>
    <x v="0"/>
    <x v="39"/>
    <x v="0"/>
    <x v="0"/>
    <x v="0"/>
    <s v="N"/>
    <x v="1"/>
    <n v="126623"/>
    <s v="NORMAL"/>
    <d v="2021-11-11T00:00:00"/>
    <d v="2021-11-24T00:00:00"/>
    <x v="1"/>
    <d v="2022-01-31T00:00:00"/>
    <n v="299288"/>
    <s v="RESOLI"/>
    <s v="-"/>
    <s v="S"/>
    <s v="-"/>
    <x v="1"/>
    <n v="1"/>
    <s v="COBERTURA INFERIOR"/>
    <s v="-"/>
    <s v="-"/>
    <s v="-"/>
    <s v="1-PREG.COSTA-RICA"/>
    <x v="0"/>
    <s v="-"/>
    <s v="-"/>
    <s v="-"/>
    <n v="9"/>
    <n v="1"/>
    <n v="100"/>
    <n v="4"/>
    <n v="0"/>
    <s v="SANJIVARGAS@HOTMAIL.COM"/>
    <s v="UNIV. PRIVADA"/>
    <n v="21"/>
    <s v="SOLTERO(A)"/>
    <d v="2021-11-23T00:00:00"/>
    <n v="1"/>
    <s v="LICENCIATURA"/>
    <s v=" "/>
    <s v=" "/>
    <s v=" "/>
    <s v=" "/>
    <s v="-"/>
    <s v="-"/>
    <s v="-"/>
    <s v="SAN PABLO"/>
    <s v="FARMACIA"/>
    <x v="5"/>
    <s v="CI"/>
    <s v="FARMACIA"/>
    <s v="SAN PABLO"/>
    <s v="SIN ENFASIS"/>
    <s v="COSTA RICA"/>
    <x v="51"/>
    <s v="-"/>
    <s v="ESTUDIANTE"/>
    <s v="-"/>
    <n v="126623"/>
    <n v="1"/>
    <n v="1"/>
    <n v="53"/>
  </r>
  <r>
    <x v="0"/>
    <x v="1"/>
    <x v="1"/>
    <x v="1"/>
    <n v="31235800"/>
    <x v="1"/>
    <n v="8281315"/>
    <n v="118480334"/>
    <x v="4"/>
    <x v="40"/>
    <x v="0"/>
    <x v="1"/>
    <x v="1"/>
    <s v="N"/>
    <x v="0"/>
    <n v="126633"/>
    <s v="NORMAL"/>
    <d v="2021-11-19T00:00:00"/>
    <d v="2021-11-25T00:00:00"/>
    <x v="1"/>
    <d v="2022-01-17T00:00:00"/>
    <n v="299712"/>
    <s v="RESOLI"/>
    <s v="-"/>
    <s v="S"/>
    <s v="-"/>
    <x v="1"/>
    <n v="1"/>
    <s v="ADQUISICION DE EQUIPO"/>
    <n v="2019"/>
    <n v="3"/>
    <s v="-"/>
    <s v="1-PREG.COSTA-RICA"/>
    <x v="3"/>
    <s v="-"/>
    <s v="-"/>
    <s v="-"/>
    <n v="1"/>
    <n v="10"/>
    <n v="100"/>
    <n v="1"/>
    <n v="0"/>
    <s v="DYLANMARIN549@GMAIL.COM"/>
    <s v="UNIV. PRIVADA"/>
    <n v="19"/>
    <s v="SOLTERO(A)"/>
    <d v="2021-11-24T00:00:00"/>
    <n v="1"/>
    <s v="BACHILLER"/>
    <s v=" "/>
    <s v=" "/>
    <s v=" "/>
    <s v=" "/>
    <n v="1473510"/>
    <n v="4"/>
    <s v="-"/>
    <s v="SAN JOSE"/>
    <s v="PERIODISMO"/>
    <x v="0"/>
    <s v="AE"/>
    <s v="COMUNICACION"/>
    <s v="HATILLO"/>
    <s v="SIN ENFASIS"/>
    <s v="COSTA RICA"/>
    <x v="52"/>
    <s v="-"/>
    <s v="ESTUDIANTE"/>
    <n v="91.87"/>
    <n v="126633"/>
    <n v="1"/>
    <n v="1"/>
    <n v="52"/>
  </r>
  <r>
    <x v="0"/>
    <x v="1"/>
    <x v="1"/>
    <x v="1"/>
    <n v="31235890"/>
    <x v="1"/>
    <n v="6099600"/>
    <n v="119100181"/>
    <x v="4"/>
    <x v="41"/>
    <x v="0"/>
    <x v="1"/>
    <x v="1"/>
    <s v="N"/>
    <x v="0"/>
    <n v="126638"/>
    <s v="NORMAL"/>
    <d v="2021-11-22T00:00:00"/>
    <d v="2021-11-26T00:00:00"/>
    <x v="1"/>
    <d v="2022-01-17T00:00:00"/>
    <n v="299850"/>
    <s v="RESOLI"/>
    <s v="-"/>
    <s v="-"/>
    <s v="S"/>
    <x v="0"/>
    <n v="1"/>
    <s v="-"/>
    <n v="2021"/>
    <n v="1"/>
    <s v="-"/>
    <s v="1-PREG.COSTA-RICA"/>
    <x v="3"/>
    <s v="-"/>
    <s v="-"/>
    <s v="-"/>
    <n v="14"/>
    <n v="3"/>
    <n v="100"/>
    <n v="1"/>
    <n v="0"/>
    <s v="CAMI06GUZAL@GMAIL.COM"/>
    <s v="UNIV. PRIVADA"/>
    <n v="17"/>
    <s v="SOLTERO(A)"/>
    <d v="2021-11-25T00:00:00"/>
    <n v="1"/>
    <s v="BACHILLER"/>
    <s v=" "/>
    <s v=" "/>
    <s v=" "/>
    <s v=" "/>
    <n v="1189656"/>
    <n v="5"/>
    <s v="-"/>
    <s v="MORAVIA"/>
    <s v="COMERCIO INTERNACIONAL"/>
    <x v="27"/>
    <s v="-"/>
    <s v="ADMINISTRACION"/>
    <s v="TRINIDAD"/>
    <s v="SIN ENFASIS"/>
    <s v="COSTA RICA"/>
    <x v="53"/>
    <s v="-"/>
    <s v="ESTUDIANTE"/>
    <n v="91.63"/>
    <n v="126638"/>
    <n v="1"/>
    <n v="1"/>
    <n v="51"/>
  </r>
  <r>
    <x v="0"/>
    <x v="2"/>
    <x v="0"/>
    <x v="1"/>
    <n v="31008200"/>
    <x v="1"/>
    <n v="2509465"/>
    <n v="116030747"/>
    <x v="4"/>
    <x v="2"/>
    <x v="0"/>
    <x v="1"/>
    <x v="0"/>
    <s v="N"/>
    <x v="0"/>
    <n v="126642"/>
    <s v="NORMAL"/>
    <d v="2021-10-24T00:00:00"/>
    <d v="2021-11-26T00:00:00"/>
    <x v="1"/>
    <d v="2022-01-26T00:00:00"/>
    <n v="298409"/>
    <s v="RESOLI"/>
    <s v="-"/>
    <s v="S"/>
    <s v="-"/>
    <x v="1"/>
    <n v="2"/>
    <s v="-"/>
    <s v="-"/>
    <s v="-"/>
    <s v="-"/>
    <s v="1-PREG.COSTA-RICA"/>
    <x v="0"/>
    <n v="355.55"/>
    <s v="-"/>
    <s v="-"/>
    <n v="18"/>
    <n v="1"/>
    <n v="100"/>
    <n v="1"/>
    <n v="0"/>
    <s v="ALEJOSANCHEZ9503@GMAIL.COM"/>
    <s v="UNIV. PRIVADA"/>
    <n v="26"/>
    <s v="SOLTERO(A)"/>
    <d v="2021-11-25T00:00:00"/>
    <n v="1"/>
    <s v="BACHILLER"/>
    <s v="LICENCIATURA"/>
    <s v=" "/>
    <s v=" "/>
    <s v=" "/>
    <s v="-"/>
    <s v="-"/>
    <s v="-"/>
    <s v="CURRIDABAT"/>
    <s v="DERECHO"/>
    <x v="28"/>
    <s v="-"/>
    <s v="DERECHO"/>
    <s v="CURRIDABAT"/>
    <s v="SIN ENFASIS"/>
    <s v="COSTA RICA"/>
    <x v="54"/>
    <s v="-"/>
    <s v="-"/>
    <s v="-"/>
    <n v="126642"/>
    <n v="1"/>
    <n v="1"/>
    <n v="51"/>
  </r>
  <r>
    <x v="0"/>
    <x v="1"/>
    <x v="1"/>
    <x v="0"/>
    <n v="31236440"/>
    <x v="1"/>
    <n v="5227608"/>
    <n v="208100378"/>
    <x v="2"/>
    <x v="42"/>
    <x v="0"/>
    <x v="0"/>
    <x v="1"/>
    <s v="N"/>
    <x v="3"/>
    <n v="126762"/>
    <s v="NORMAL"/>
    <d v="2021-12-03T00:00:00"/>
    <d v="2021-12-08T00:00:00"/>
    <x v="1"/>
    <d v="2022-01-17T00:00:00"/>
    <n v="300664"/>
    <s v="RESOLI"/>
    <s v="-"/>
    <s v="-"/>
    <s v="S"/>
    <x v="0"/>
    <n v="1"/>
    <s v="-"/>
    <n v="2017"/>
    <n v="5"/>
    <s v="-"/>
    <s v="1-PREG.COSTA-RICA"/>
    <x v="4"/>
    <s v="-"/>
    <s v="-"/>
    <s v="-"/>
    <n v="2"/>
    <n v="3"/>
    <n v="100"/>
    <n v="2"/>
    <n v="0"/>
    <s v="NAZZNMV241020@GMAIL.COM"/>
    <s v="UNIV. PRIVADA"/>
    <n v="21"/>
    <s v="SOLTERO(A)"/>
    <d v="2021-12-07T00:00:00"/>
    <n v="1"/>
    <s v="BACHILLER"/>
    <s v=" "/>
    <s v=" "/>
    <s v=" "/>
    <s v=" "/>
    <n v="941691"/>
    <n v="5"/>
    <s v="-"/>
    <s v="SAN RAMON"/>
    <s v="ING. EN SISTEMAS DE COMPUTACIO"/>
    <x v="6"/>
    <s v="-"/>
    <s v="INGENIERIA"/>
    <s v="SAN JUAN"/>
    <s v="SIN ENFASIS"/>
    <s v="COSTA RICA"/>
    <x v="55"/>
    <s v="-"/>
    <s v="ESTUDIANTE"/>
    <n v="87.7"/>
    <n v="126762"/>
    <n v="1"/>
    <n v="1"/>
    <n v="39"/>
  </r>
  <r>
    <x v="0"/>
    <x v="1"/>
    <x v="0"/>
    <x v="1"/>
    <n v="31176950"/>
    <x v="1"/>
    <n v="2000000"/>
    <n v="801240935"/>
    <x v="4"/>
    <x v="43"/>
    <x v="0"/>
    <x v="1"/>
    <x v="1"/>
    <s v="N"/>
    <x v="0"/>
    <n v="126651"/>
    <s v="NORMAL"/>
    <d v="2021-11-05T00:00:00"/>
    <d v="2021-11-30T00:00:00"/>
    <x v="1"/>
    <d v="2022-01-28T00:00:00"/>
    <n v="298979"/>
    <s v="RESOLI"/>
    <s v="-"/>
    <s v="S"/>
    <s v="-"/>
    <x v="1"/>
    <n v="1"/>
    <s v="-"/>
    <s v="-"/>
    <s v="-"/>
    <s v="-"/>
    <s v="1-PREG.COSTA-RICA"/>
    <x v="0"/>
    <s v="-"/>
    <s v="-"/>
    <s v="-"/>
    <n v="1"/>
    <n v="9"/>
    <n v="100"/>
    <n v="1"/>
    <n v="0"/>
    <s v="RIMAK348@GMAIL.COM"/>
    <s v="UNIV. PRIVADA"/>
    <n v="28"/>
    <s v="UNION LIBRE"/>
    <d v="2021-11-26T00:00:00"/>
    <n v="1"/>
    <s v="TECNICO"/>
    <s v=" "/>
    <s v=" "/>
    <s v=" "/>
    <s v=" "/>
    <s v="-"/>
    <s v="-"/>
    <s v="-"/>
    <s v="SAN JOSE"/>
    <s v="TEC PILOTO COMERCIAL MULTIMOTO"/>
    <x v="29"/>
    <s v="-"/>
    <s v="CIENCIAS SOCIALES"/>
    <s v="PAVAS"/>
    <s v="SIN ENFASIS"/>
    <s v="COSTA RICA"/>
    <x v="56"/>
    <n v="83852288"/>
    <s v="ESTUDIANTE"/>
    <s v="-"/>
    <n v="126651"/>
    <n v="1"/>
    <n v="1"/>
    <n v="47"/>
  </r>
  <r>
    <x v="0"/>
    <x v="1"/>
    <x v="0"/>
    <x v="0"/>
    <n v="31117790"/>
    <x v="1"/>
    <n v="1342820"/>
    <n v="117880631"/>
    <x v="2"/>
    <x v="44"/>
    <x v="0"/>
    <x v="0"/>
    <x v="0"/>
    <s v="N"/>
    <x v="0"/>
    <n v="126653"/>
    <s v="NORMAL"/>
    <d v="2021-11-18T00:00:00"/>
    <d v="2021-12-01T00:00:00"/>
    <x v="1"/>
    <d v="2022-01-27T00:00:00"/>
    <n v="299649"/>
    <s v="RESOLI"/>
    <s v="-"/>
    <s v="-"/>
    <s v="S"/>
    <x v="0"/>
    <n v="1"/>
    <s v="-"/>
    <s v="-"/>
    <s v="-"/>
    <s v="-"/>
    <s v="1-PREG.COSTA-RICA"/>
    <x v="0"/>
    <s v="-"/>
    <s v="-"/>
    <s v="-"/>
    <n v="15"/>
    <n v="2"/>
    <n v="100"/>
    <n v="1"/>
    <n v="0"/>
    <s v="JOSSYB88@HOTMAIL.COM"/>
    <s v="UNIV. PRIVADA"/>
    <n v="21"/>
    <s v="SOLTERO(A)"/>
    <d v="2021-11-30T00:00:00"/>
    <n v="1"/>
    <s v="LICENCIATURA"/>
    <s v=" "/>
    <s v=" "/>
    <s v=" "/>
    <s v=" "/>
    <s v="-"/>
    <s v="-"/>
    <s v="-"/>
    <s v="MONTES DE OCA"/>
    <s v="INGENIERIA CIVIL"/>
    <x v="6"/>
    <s v="-"/>
    <s v="OBRAS CIVILES"/>
    <s v="SABANILLA"/>
    <s v="SIN ENFASIS"/>
    <s v="COSTA RICA"/>
    <x v="57"/>
    <s v="-"/>
    <s v="ESTUDIANTE"/>
    <s v="-"/>
    <n v="126653"/>
    <n v="1"/>
    <n v="1"/>
    <n v="46"/>
  </r>
  <r>
    <x v="0"/>
    <x v="1"/>
    <x v="1"/>
    <x v="0"/>
    <n v="31236090"/>
    <x v="1"/>
    <n v="17966297"/>
    <n v="208200324"/>
    <x v="0"/>
    <x v="45"/>
    <x v="0"/>
    <x v="0"/>
    <x v="3"/>
    <s v="N"/>
    <x v="3"/>
    <n v="126774"/>
    <s v="NORMAL"/>
    <d v="2021-12-01T00:00:00"/>
    <d v="2021-12-08T00:00:00"/>
    <x v="1"/>
    <d v="2022-01-17T00:00:00"/>
    <n v="300349"/>
    <s v="RESOLI"/>
    <s v="-"/>
    <s v="S"/>
    <s v="-"/>
    <x v="1"/>
    <n v="1"/>
    <s v="-"/>
    <n v="2018"/>
    <n v="4"/>
    <s v="-"/>
    <s v="1-PREG.COSTA-RICA"/>
    <x v="3"/>
    <s v="-"/>
    <s v="-"/>
    <s v="-"/>
    <n v="10"/>
    <n v="13"/>
    <n v="100"/>
    <n v="2"/>
    <n v="0"/>
    <s v="CORRALESSAMUEL09@GMAIL.COM"/>
    <s v="UNIV. PRIVADA"/>
    <n v="20"/>
    <s v="SOLTERO(A)"/>
    <d v="2021-12-07T00:00:00"/>
    <n v="1"/>
    <s v="BACHILLER"/>
    <s v="LICENCIATURA"/>
    <s v=" "/>
    <s v=" "/>
    <s v=" "/>
    <n v="2055046"/>
    <n v="5"/>
    <s v="-"/>
    <s v="SAN CARLOS"/>
    <s v="MICROBIOLOGI Y QUIMICA CLINICA"/>
    <x v="12"/>
    <s v="-"/>
    <s v="MICROBIOLOGIA"/>
    <s v="POCOSOL"/>
    <s v="SIN ENFASIS"/>
    <s v="COSTA RICA"/>
    <x v="58"/>
    <s v="-"/>
    <s v="ESTUDIANTE"/>
    <n v="90.4"/>
    <n v="126774"/>
    <n v="1"/>
    <n v="1"/>
    <n v="39"/>
  </r>
  <r>
    <x v="0"/>
    <x v="1"/>
    <x v="1"/>
    <x v="0"/>
    <n v="31235900"/>
    <x v="1"/>
    <n v="8899843"/>
    <n v="117330188"/>
    <x v="0"/>
    <x v="46"/>
    <x v="0"/>
    <x v="0"/>
    <x v="1"/>
    <s v="N"/>
    <x v="0"/>
    <n v="126666"/>
    <s v="NORMAL"/>
    <d v="2021-12-01T00:00:00"/>
    <d v="2021-12-03T00:00:00"/>
    <x v="1"/>
    <d v="2022-01-17T00:00:00"/>
    <n v="300274"/>
    <s v="RESOLI"/>
    <s v="-"/>
    <s v="S"/>
    <s v="-"/>
    <x v="1"/>
    <n v="1"/>
    <s v="-"/>
    <n v="2016"/>
    <n v="6"/>
    <s v="-"/>
    <s v="1-PREG.COSTA-RICA"/>
    <x v="2"/>
    <s v="-"/>
    <s v="-"/>
    <s v="-"/>
    <n v="6"/>
    <n v="1"/>
    <n v="100"/>
    <n v="1"/>
    <n v="0"/>
    <s v="FREYZERTENORIO@HOTMAIL.COM"/>
    <s v="UNIV. PRIVADA"/>
    <n v="23"/>
    <s v="SOLTERO(A)"/>
    <d v="2021-12-02T00:00:00"/>
    <n v="1"/>
    <s v="LICENCIATURA"/>
    <s v=" "/>
    <s v=" "/>
    <s v=" "/>
    <s v=" "/>
    <n v="605365"/>
    <n v="4"/>
    <s v="-"/>
    <s v="ASERRI"/>
    <s v="MEDICINA Y CIRUGIA"/>
    <x v="5"/>
    <s v="-"/>
    <s v="MEDICINA HUMANA"/>
    <s v="ASERRI"/>
    <s v="SIN ENFASIS"/>
    <s v="COSTA RICA"/>
    <x v="59"/>
    <s v="-"/>
    <s v="ESTUDIANTE"/>
    <n v="76.63"/>
    <n v="126666"/>
    <n v="1"/>
    <n v="1"/>
    <n v="44"/>
  </r>
  <r>
    <x v="0"/>
    <x v="1"/>
    <x v="1"/>
    <x v="0"/>
    <n v="31235880"/>
    <x v="1"/>
    <n v="9497810"/>
    <n v="901130783"/>
    <x v="0"/>
    <x v="47"/>
    <x v="2"/>
    <x v="0"/>
    <x v="1"/>
    <s v="N"/>
    <x v="3"/>
    <n v="126898"/>
    <s v="NORMAL"/>
    <d v="2021-12-08T00:00:00"/>
    <d v="2021-12-13T00:00:00"/>
    <x v="1"/>
    <d v="2022-01-18T00:00:00"/>
    <n v="301223"/>
    <s v="RESOLI"/>
    <s v="-"/>
    <s v="S"/>
    <s v="-"/>
    <x v="1"/>
    <n v="1"/>
    <s v="COBERTURA INFERIOR"/>
    <n v="2021"/>
    <n v="1"/>
    <s v="-"/>
    <s v="1-PREG.COSTA-RICA"/>
    <x v="5"/>
    <s v="-"/>
    <s v="-"/>
    <s v="-"/>
    <n v="3"/>
    <n v="8"/>
    <n v="100"/>
    <n v="2"/>
    <n v="6"/>
    <s v="DANIELTHIPOLITO@GMAIL.COM"/>
    <s v="UNIV. PRIVADA"/>
    <n v="20"/>
    <s v="SOLTERO(A)"/>
    <d v="2021-12-10T00:00:00"/>
    <n v="1"/>
    <s v="BACHILLER"/>
    <s v=" "/>
    <s v=" "/>
    <s v=" "/>
    <s v=" "/>
    <n v="200000"/>
    <n v="4"/>
    <s v="-"/>
    <s v="GRECIA"/>
    <s v="GASTRONOMIA"/>
    <x v="30"/>
    <s v="CI"/>
    <s v="MEDICINA HUMANA"/>
    <s v="BOLIVAR"/>
    <s v="SIN ENFASIS"/>
    <s v="COSTA RICA"/>
    <x v="60"/>
    <s v="-"/>
    <s v="ESTUDIANTE"/>
    <n v="90"/>
    <n v="126898"/>
    <n v="1"/>
    <n v="1"/>
    <n v="34"/>
  </r>
  <r>
    <x v="0"/>
    <x v="1"/>
    <x v="1"/>
    <x v="1"/>
    <n v="31236230"/>
    <x v="1"/>
    <n v="3419240"/>
    <n v="703020539"/>
    <x v="4"/>
    <x v="48"/>
    <x v="0"/>
    <x v="1"/>
    <x v="3"/>
    <s v="N"/>
    <x v="5"/>
    <n v="126675"/>
    <s v="NORMAL"/>
    <d v="2021-11-14T00:00:00"/>
    <d v="2021-12-03T00:00:00"/>
    <x v="1"/>
    <d v="2022-01-17T00:00:00"/>
    <n v="299383"/>
    <s v="RESOLI"/>
    <s v="-"/>
    <s v="-"/>
    <s v="S"/>
    <x v="0"/>
    <n v="1"/>
    <s v="ADQUISICION DE EQUIPO"/>
    <n v="2020"/>
    <n v="2"/>
    <s v="-"/>
    <s v="1-PREG.COSTA-RICA"/>
    <x v="6"/>
    <s v="-"/>
    <s v="-"/>
    <s v="-"/>
    <n v="3"/>
    <n v="2"/>
    <n v="100"/>
    <n v="7"/>
    <n v="0"/>
    <s v="REICHELSILVA96@GMAIL.COM"/>
    <s v="UNIV. PRIVADA"/>
    <n v="18"/>
    <s v="SOLTERO(A)"/>
    <d v="2021-12-02T00:00:00"/>
    <n v="1"/>
    <s v="BACHILLER"/>
    <s v=" "/>
    <s v=" "/>
    <s v=" "/>
    <s v=" "/>
    <n v="359544"/>
    <n v="4"/>
    <s v="-"/>
    <s v="SIQUIRRES"/>
    <s v="CONTADURIA PUBLICA"/>
    <x v="31"/>
    <s v="AE"/>
    <s v="ADMINISTRACION"/>
    <s v="PACUARITO"/>
    <s v="SIN ENFASIS"/>
    <s v="COSTA RICA"/>
    <x v="61"/>
    <s v="-"/>
    <s v="ESTUDIANTE"/>
    <n v="96.53"/>
    <n v="126675"/>
    <n v="1"/>
    <n v="1"/>
    <n v="44"/>
  </r>
  <r>
    <x v="0"/>
    <x v="1"/>
    <x v="1"/>
    <x v="1"/>
    <n v="31236040"/>
    <x v="1"/>
    <n v="4990020"/>
    <n v="112660990"/>
    <x v="4"/>
    <x v="49"/>
    <x v="0"/>
    <x v="1"/>
    <x v="0"/>
    <s v="N"/>
    <x v="0"/>
    <n v="126676"/>
    <s v="NORMAL"/>
    <d v="2021-11-08T00:00:00"/>
    <d v="2021-12-03T00:00:00"/>
    <x v="1"/>
    <d v="2022-01-17T00:00:00"/>
    <n v="299082"/>
    <s v="RESOLI"/>
    <s v="-"/>
    <s v="-"/>
    <s v="S"/>
    <x v="0"/>
    <n v="1"/>
    <s v="ADQUISICION DE EQUIPO"/>
    <n v="2004"/>
    <n v="18"/>
    <s v="-"/>
    <s v="1-PREG.COSTA-RICA"/>
    <x v="4"/>
    <s v="-"/>
    <s v="-"/>
    <s v="-"/>
    <n v="11"/>
    <n v="2"/>
    <n v="100"/>
    <n v="1"/>
    <n v="0"/>
    <s v="MARCHHENDERSON@GMAIL.COM"/>
    <s v="UNIV. PRIVADA"/>
    <n v="35"/>
    <s v="SOLTERO(A)"/>
    <d v="2021-12-02T00:00:00"/>
    <n v="1"/>
    <s v="BACHILLER"/>
    <s v="LICENCIATURA"/>
    <s v=" "/>
    <s v=" "/>
    <s v=" "/>
    <n v="1000000"/>
    <n v="3"/>
    <s v="-"/>
    <s v="VAZQUEZ DE CORONADO"/>
    <s v="DERECHO"/>
    <x v="32"/>
    <s v="AE"/>
    <s v="DERECHO"/>
    <s v="SAN RAFAEL"/>
    <s v="SIN ENFASIS"/>
    <s v="COSTA RICA"/>
    <x v="62"/>
    <n v="44043600"/>
    <s v="GESTORA DE NEGOCIOS"/>
    <n v="80.67"/>
    <n v="126676"/>
    <n v="1"/>
    <n v="1"/>
    <n v="44"/>
  </r>
  <r>
    <x v="0"/>
    <x v="1"/>
    <x v="0"/>
    <x v="0"/>
    <n v="31145770"/>
    <x v="1"/>
    <n v="1219143"/>
    <n v="115210423"/>
    <x v="0"/>
    <x v="50"/>
    <x v="0"/>
    <x v="0"/>
    <x v="0"/>
    <s v="N"/>
    <x v="0"/>
    <n v="126678"/>
    <s v="NORMAL"/>
    <d v="2021-12-03T00:00:00"/>
    <d v="2021-12-06T00:00:00"/>
    <x v="1"/>
    <d v="2022-02-01T00:00:00"/>
    <n v="300605"/>
    <s v="RESOLI"/>
    <s v="-"/>
    <s v="-"/>
    <s v="S"/>
    <x v="0"/>
    <n v="1"/>
    <s v="-"/>
    <s v="-"/>
    <s v="-"/>
    <s v="-"/>
    <s v="1-PREG.COSTA-RICA"/>
    <x v="0"/>
    <s v="-"/>
    <s v="-"/>
    <s v="-"/>
    <n v="13"/>
    <n v="1"/>
    <n v="100"/>
    <n v="1"/>
    <n v="0"/>
    <s v="SKAYEN.92@GMAIL.COM"/>
    <s v="UNIV. PRIVADA"/>
    <n v="29"/>
    <s v="SOLTERO(A)"/>
    <d v="2021-12-03T00:00:00"/>
    <n v="1"/>
    <s v="LICENCIATURA"/>
    <s v=" "/>
    <s v=" "/>
    <s v=" "/>
    <s v=" "/>
    <s v="-"/>
    <s v="-"/>
    <s v="-"/>
    <s v="TIBAS"/>
    <s v="MEDICINA"/>
    <x v="13"/>
    <s v="-"/>
    <s v="MEDICINA HUMANA"/>
    <s v="SAN JUAN"/>
    <s v="SIN ENFASIS"/>
    <s v="COSTA RICA"/>
    <x v="63"/>
    <s v="-"/>
    <s v="ESTUDIANTE"/>
    <s v="-"/>
    <n v="126678"/>
    <n v="1"/>
    <n v="1"/>
    <n v="41"/>
  </r>
  <r>
    <x v="0"/>
    <x v="2"/>
    <x v="1"/>
    <x v="0"/>
    <n v="31236060"/>
    <x v="1"/>
    <n v="24255855"/>
    <n v="118830971"/>
    <x v="0"/>
    <x v="2"/>
    <x v="0"/>
    <x v="0"/>
    <x v="1"/>
    <s v="N"/>
    <x v="0"/>
    <n v="126690"/>
    <s v="NORMAL"/>
    <d v="2021-11-30T00:00:00"/>
    <d v="2021-12-06T00:00:00"/>
    <x v="1"/>
    <d v="2022-01-17T00:00:00"/>
    <n v="300188"/>
    <s v="RESOLI"/>
    <s v="-"/>
    <s v="S"/>
    <s v="-"/>
    <x v="1"/>
    <n v="2"/>
    <s v="-"/>
    <n v="2020"/>
    <n v="2"/>
    <s v="-"/>
    <s v="1-PREG.COSTA-RICA"/>
    <x v="2"/>
    <n v="141.35"/>
    <s v="-"/>
    <s v="-"/>
    <n v="14"/>
    <n v="3"/>
    <n v="100"/>
    <n v="1"/>
    <n v="0"/>
    <s v="LUISDBRE@GMAIL.COM"/>
    <s v="UNIV. PRIVADA"/>
    <n v="18"/>
    <s v="SOLTERO(A)"/>
    <d v="2021-12-03T00:00:00"/>
    <n v="1"/>
    <s v="LICENCIATURA"/>
    <s v=" "/>
    <s v=" "/>
    <s v=" "/>
    <s v=" "/>
    <n v="571061"/>
    <n v="5"/>
    <s v="-"/>
    <s v="MORAVIA"/>
    <s v="MEDICINA Y CIRUGIA VETERINARIA"/>
    <x v="19"/>
    <s v="-"/>
    <s v="MEDICINA VETERINARIA"/>
    <s v="TRINIDAD"/>
    <s v="SIN ENFASIS"/>
    <s v="COSTA RICA"/>
    <x v="64"/>
    <s v="-"/>
    <s v="ESTUDIANTE"/>
    <n v="94.7"/>
    <n v="126690"/>
    <n v="1"/>
    <n v="1"/>
    <n v="41"/>
  </r>
  <r>
    <x v="0"/>
    <x v="1"/>
    <x v="0"/>
    <x v="1"/>
    <n v="31163560"/>
    <x v="1"/>
    <n v="886500"/>
    <n v="702590669"/>
    <x v="1"/>
    <x v="51"/>
    <x v="0"/>
    <x v="1"/>
    <x v="2"/>
    <s v="N"/>
    <x v="5"/>
    <n v="126697"/>
    <s v="NORMAL"/>
    <d v="2021-11-16T00:00:00"/>
    <d v="2021-12-06T00:00:00"/>
    <x v="1"/>
    <d v="2022-01-24T00:00:00"/>
    <n v="299515"/>
    <s v="RESOLI"/>
    <s v="-"/>
    <s v="-"/>
    <s v="S"/>
    <x v="0"/>
    <n v="1"/>
    <s v="-"/>
    <s v="-"/>
    <s v="-"/>
    <s v="-"/>
    <s v="1-PREG.COSTA-RICA"/>
    <x v="0"/>
    <s v="-"/>
    <s v="-"/>
    <s v="-"/>
    <n v="2"/>
    <n v="5"/>
    <n v="100"/>
    <n v="7"/>
    <n v="0"/>
    <s v="LOREMURILLO16789@GMAIL.COM"/>
    <s v="UNIV. PRIVADA"/>
    <n v="23"/>
    <s v="SOLTERO(A)"/>
    <d v="2021-12-03T00:00:00"/>
    <n v="1"/>
    <s v="LICENCIATURA"/>
    <s v=" "/>
    <s v=" "/>
    <s v=" "/>
    <s v=" "/>
    <s v="-"/>
    <s v="-"/>
    <s v="-"/>
    <s v="POCOCI"/>
    <s v="ENSEÑAZA DE EST SOCIALES"/>
    <x v="29"/>
    <s v="-"/>
    <s v="EDUCACION GENERAL"/>
    <s v="CARIARI"/>
    <s v="SIN ENFASIS"/>
    <s v="COSTA RICA"/>
    <x v="65"/>
    <s v="-"/>
    <s v="ESTUDIANTE"/>
    <s v="-"/>
    <n v="126697"/>
    <n v="1"/>
    <n v="1"/>
    <n v="41"/>
  </r>
  <r>
    <x v="0"/>
    <x v="1"/>
    <x v="1"/>
    <x v="1"/>
    <n v="31235920"/>
    <x v="1"/>
    <n v="2923250"/>
    <n v="114390869"/>
    <x v="5"/>
    <x v="52"/>
    <x v="0"/>
    <x v="1"/>
    <x v="1"/>
    <s v="N"/>
    <x v="0"/>
    <n v="126698"/>
    <s v="NORMAL"/>
    <d v="2021-11-10T00:00:00"/>
    <d v="2021-12-06T00:00:00"/>
    <x v="1"/>
    <d v="2022-01-17T00:00:00"/>
    <n v="299172"/>
    <s v="RESOLI"/>
    <s v="-"/>
    <s v="S"/>
    <s v="-"/>
    <x v="1"/>
    <n v="1"/>
    <s v="ADQUISICION DE EQUIPO"/>
    <n v="2001"/>
    <n v="21"/>
    <s v="-"/>
    <s v="1-PREG.COSTA-RICA"/>
    <x v="3"/>
    <s v="-"/>
    <s v="-"/>
    <s v="-"/>
    <n v="14"/>
    <n v="2"/>
    <n v="100"/>
    <n v="1"/>
    <n v="0"/>
    <s v="EQ2818@HOTMAIL.COM"/>
    <s v="UNIV. PRIVADA"/>
    <n v="31"/>
    <s v="CASADO(A)"/>
    <d v="2021-12-03T00:00:00"/>
    <n v="1"/>
    <s v="TECNICO"/>
    <s v=" "/>
    <s v=" "/>
    <s v=" "/>
    <s v=" "/>
    <n v="1186926.8"/>
    <n v="2"/>
    <s v="-"/>
    <s v="MORAVIA"/>
    <s v="TECNICO EN FOTOGRAFIA"/>
    <x v="33"/>
    <s v="AE"/>
    <s v="ARTES PLASTICAS"/>
    <s v="SAN JERONIMO"/>
    <s v="SIN ENFASIS"/>
    <s v="COSTA RICA"/>
    <x v="66"/>
    <n v="80068840"/>
    <s v="TELEFONISTA"/>
    <n v="80"/>
    <n v="126698"/>
    <n v="1"/>
    <n v="1"/>
    <n v="41"/>
  </r>
  <r>
    <x v="0"/>
    <x v="1"/>
    <x v="1"/>
    <x v="0"/>
    <n v="31236380"/>
    <x v="1"/>
    <n v="4414395"/>
    <n v="113100011"/>
    <x v="2"/>
    <x v="53"/>
    <x v="0"/>
    <x v="0"/>
    <x v="1"/>
    <s v="N"/>
    <x v="0"/>
    <n v="126700"/>
    <s v="NORMAL"/>
    <d v="2021-10-23T00:00:00"/>
    <d v="2021-12-06T00:00:00"/>
    <x v="1"/>
    <d v="2022-01-17T00:00:00"/>
    <n v="298387"/>
    <s v="RESOLI"/>
    <s v="-"/>
    <s v="S"/>
    <s v="-"/>
    <x v="1"/>
    <n v="1"/>
    <s v="-"/>
    <n v="2020"/>
    <n v="2"/>
    <s v="-"/>
    <s v="1-PREG.COSTA-RICA"/>
    <x v="3"/>
    <s v="-"/>
    <s v="-"/>
    <s v="-"/>
    <n v="6"/>
    <n v="1"/>
    <n v="100"/>
    <n v="1"/>
    <n v="0"/>
    <s v="CHRISRB1987@HOTMAIL.COM"/>
    <s v="UNIV. PRIVADA"/>
    <n v="34"/>
    <s v="CASADO(A)"/>
    <d v="2021-12-03T00:00:00"/>
    <n v="1"/>
    <s v="BACHILLER"/>
    <s v=" "/>
    <s v=" "/>
    <s v=" "/>
    <s v=" "/>
    <n v="1210983"/>
    <n v="2"/>
    <s v="-"/>
    <s v="ASERRI"/>
    <s v="INGENIERIA CIVIL"/>
    <x v="6"/>
    <s v="-"/>
    <s v="OBRAS CIVILES"/>
    <s v="ASERRI"/>
    <s v="SIN ENFASIS"/>
    <s v="COSTA RICA"/>
    <x v="67"/>
    <n v="22128147"/>
    <s v="-"/>
    <n v="77"/>
    <n v="126700"/>
    <n v="1"/>
    <n v="1"/>
    <n v="41"/>
  </r>
  <r>
    <x v="0"/>
    <x v="1"/>
    <x v="0"/>
    <x v="0"/>
    <n v="31098490"/>
    <x v="1"/>
    <n v="1393950"/>
    <n v="304050275"/>
    <x v="3"/>
    <x v="54"/>
    <x v="0"/>
    <x v="0"/>
    <x v="2"/>
    <s v="N"/>
    <x v="5"/>
    <n v="126701"/>
    <s v="NORMAL"/>
    <d v="2021-10-21T00:00:00"/>
    <d v="2021-12-06T00:00:00"/>
    <x v="1"/>
    <d v="2022-02-01T00:00:00"/>
    <n v="298347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7"/>
    <n v="0"/>
    <s v="RACHELSOL08@HOTMAIL.COM"/>
    <s v="UNIV. PRIVADA"/>
    <n v="36"/>
    <s v="VIUDO(A)"/>
    <d v="2021-12-03T00:00:00"/>
    <n v="1"/>
    <s v="BACHILLER"/>
    <s v=" "/>
    <s v=" "/>
    <s v=" "/>
    <s v=" "/>
    <s v="-"/>
    <s v="-"/>
    <s v="-"/>
    <s v="SIQUIRRES"/>
    <s v="INGENIERIA DE SISTEMAS"/>
    <x v="15"/>
    <s v="-"/>
    <s v="COMPUTO"/>
    <s v="SIQUIRRES"/>
    <s v="SIN ENFASIS"/>
    <s v="COSTA RICA"/>
    <x v="68"/>
    <s v="-"/>
    <s v="ESTUDIANTE"/>
    <s v="-"/>
    <n v="126701"/>
    <n v="1"/>
    <n v="1"/>
    <n v="41"/>
  </r>
  <r>
    <x v="0"/>
    <x v="1"/>
    <x v="1"/>
    <x v="0"/>
    <n v="31235980"/>
    <x v="1"/>
    <n v="7675365"/>
    <n v="117780346"/>
    <x v="0"/>
    <x v="3"/>
    <x v="0"/>
    <x v="0"/>
    <x v="1"/>
    <s v="N"/>
    <x v="0"/>
    <n v="126705"/>
    <s v="NORMAL"/>
    <d v="2021-12-06T00:00:00"/>
    <d v="2021-12-07T00:00:00"/>
    <x v="1"/>
    <d v="2022-01-17T00:00:00"/>
    <n v="300869"/>
    <s v="RESOLI"/>
    <s v="-"/>
    <s v="S"/>
    <s v="-"/>
    <x v="1"/>
    <n v="1"/>
    <s v="COBERTURA INFERIOR"/>
    <n v="2017"/>
    <n v="5"/>
    <s v="-"/>
    <s v="1-PREG.COSTA-RICA"/>
    <x v="4"/>
    <s v="-"/>
    <s v="-"/>
    <s v="-"/>
    <n v="1"/>
    <n v="10"/>
    <n v="100"/>
    <n v="1"/>
    <n v="0"/>
    <s v="FGDANNY27@GMAIL.COM"/>
    <s v="UNIV. PRIVADA"/>
    <n v="21"/>
    <s v="SOLTERO(A)"/>
    <d v="2021-12-06T00:00:00"/>
    <n v="1"/>
    <s v="BACHILLER"/>
    <s v=" "/>
    <s v=" "/>
    <s v=" "/>
    <s v=" "/>
    <n v="1096906"/>
    <n v="2"/>
    <s v="-"/>
    <s v="SAN JOSE"/>
    <s v="ING.ELECTROMEDICINA"/>
    <x v="5"/>
    <s v="CI"/>
    <s v="MEDICINA HUMANA"/>
    <s v="HATILLO"/>
    <s v="SIN ENFASIS"/>
    <s v="COSTA RICA"/>
    <x v="69"/>
    <s v="-"/>
    <s v="ESTUDIANTE"/>
    <n v="87.36"/>
    <n v="126705"/>
    <n v="1"/>
    <n v="1"/>
    <n v="40"/>
  </r>
  <r>
    <x v="0"/>
    <x v="2"/>
    <x v="0"/>
    <x v="0"/>
    <n v="31152710"/>
    <x v="2"/>
    <n v="10934034"/>
    <n v="305000134"/>
    <x v="0"/>
    <x v="2"/>
    <x v="0"/>
    <x v="0"/>
    <x v="2"/>
    <s v="N"/>
    <x v="2"/>
    <n v="126541"/>
    <s v="NORMAL"/>
    <d v="2021-11-03T00:00:00"/>
    <d v="2021-11-11T00:00:00"/>
    <x v="2"/>
    <d v="2022-02-02T00:00:00"/>
    <n v="298835"/>
    <s v="RESOLI"/>
    <s v="-"/>
    <s v="-"/>
    <s v="S"/>
    <x v="0"/>
    <n v="2"/>
    <s v="-"/>
    <s v="-"/>
    <s v="-"/>
    <s v="-"/>
    <s v="1-PREG.COSTA-RICA"/>
    <x v="0"/>
    <n v="101.02"/>
    <s v="-"/>
    <s v="-"/>
    <n v="5"/>
    <n v="2"/>
    <n v="100"/>
    <n v="3"/>
    <n v="0"/>
    <s v="K-YUYULI21@OUTLOOK.COM"/>
    <s v="UNIV. PRIVADA"/>
    <n v="25"/>
    <s v="SOLTERO(A)"/>
    <d v="2021-11-10T00:00:00"/>
    <n v="1"/>
    <s v="BACHILLER"/>
    <s v="LICENCIATURA"/>
    <s v=" "/>
    <s v=" "/>
    <s v=" "/>
    <s v="-"/>
    <s v="-"/>
    <s v="-"/>
    <s v="TURRIALBA"/>
    <s v="FARMACIA"/>
    <x v="13"/>
    <s v="-"/>
    <s v="FARMACIA"/>
    <s v="LA SUIZA"/>
    <s v="SIN ENFASIS"/>
    <s v="COSTA RICA"/>
    <x v="70"/>
    <n v="25312910"/>
    <s v="ESTUDIANTE"/>
    <s v="-"/>
    <n v="126541"/>
    <n v="1"/>
    <n v="1"/>
    <n v="73"/>
  </r>
  <r>
    <x v="0"/>
    <x v="1"/>
    <x v="1"/>
    <x v="1"/>
    <n v="31235680"/>
    <x v="1"/>
    <n v="7858400"/>
    <n v="114640806"/>
    <x v="1"/>
    <x v="55"/>
    <x v="0"/>
    <x v="1"/>
    <x v="1"/>
    <s v="N"/>
    <x v="0"/>
    <n v="126713"/>
    <s v="NORMAL"/>
    <d v="2021-12-03T00:00:00"/>
    <d v="2021-12-07T00:00:00"/>
    <x v="1"/>
    <d v="2022-01-17T00:00:00"/>
    <n v="300626"/>
    <s v="RESOLI"/>
    <s v="-"/>
    <s v="-"/>
    <s v="S"/>
    <x v="0"/>
    <n v="1"/>
    <s v="ADQUISICION DE EQUIPO"/>
    <n v="2019"/>
    <n v="3"/>
    <s v="-"/>
    <s v="1-PREG.COSTA-RICA"/>
    <x v="4"/>
    <s v="-"/>
    <s v="-"/>
    <s v="-"/>
    <n v="19"/>
    <n v="1"/>
    <n v="100"/>
    <n v="1"/>
    <n v="0"/>
    <s v="PADILLACASCANTEKAROL@GMAIL.COM"/>
    <s v="UNIV. PRIVADA"/>
    <n v="30"/>
    <s v="UNION LIBRE"/>
    <d v="2021-12-06T00:00:00"/>
    <n v="1"/>
    <s v="BACHILLER"/>
    <s v="LICENCIATURA"/>
    <s v=" "/>
    <s v=" "/>
    <s v=" "/>
    <n v="1000056"/>
    <n v="4"/>
    <s v="-"/>
    <s v="PEREZ ZELEDON"/>
    <s v="CS EDUC I Y II CICLO"/>
    <x v="34"/>
    <s v="AE"/>
    <s v="EDUCACION PRIMARIA"/>
    <s v="SAN ISIDRO DE EL GENERAL"/>
    <s v="SIN ENFASIS"/>
    <s v="COSTA RICA"/>
    <x v="71"/>
    <n v="86951213"/>
    <s v="VENDEDORA INDEPENDIE"/>
    <n v="70"/>
    <n v="126713"/>
    <n v="1"/>
    <n v="1"/>
    <n v="40"/>
  </r>
  <r>
    <x v="0"/>
    <x v="1"/>
    <x v="1"/>
    <x v="1"/>
    <n v="31235690"/>
    <x v="1"/>
    <n v="1676500"/>
    <n v="604350591"/>
    <x v="1"/>
    <x v="56"/>
    <x v="0"/>
    <x v="1"/>
    <x v="1"/>
    <s v="N"/>
    <x v="0"/>
    <n v="126715"/>
    <s v="NORMAL"/>
    <d v="2021-12-02T00:00:00"/>
    <d v="2021-12-07T00:00:00"/>
    <x v="1"/>
    <d v="2022-01-17T00:00:00"/>
    <n v="300552"/>
    <s v="RESOLI"/>
    <s v="-"/>
    <s v="S"/>
    <s v="-"/>
    <x v="1"/>
    <n v="1"/>
    <s v="-"/>
    <n v="2015"/>
    <n v="7"/>
    <s v="-"/>
    <s v="1-PREG.COSTA-RICA"/>
    <x v="6"/>
    <s v="-"/>
    <s v="-"/>
    <s v="-"/>
    <n v="19"/>
    <n v="3"/>
    <n v="100"/>
    <n v="1"/>
    <n v="0"/>
    <s v="OSVALDOCAMPOSALVAREZ77@GMAIL.COM"/>
    <s v="UNIV. PRIVADA"/>
    <n v="25"/>
    <s v="SOLTERO(A)"/>
    <d v="2021-12-06T00:00:00"/>
    <n v="1"/>
    <s v="BACHILLER"/>
    <s v=" "/>
    <s v=" "/>
    <s v=" "/>
    <s v=" "/>
    <n v="448144"/>
    <n v="1"/>
    <s v="-"/>
    <s v="PEREZ ZELEDON"/>
    <s v="EDUCACION"/>
    <x v="24"/>
    <s v="-"/>
    <s v="EDUCACION PRIMARIA"/>
    <s v="DANIEL FLORES"/>
    <s v="I Y II CICLO"/>
    <s v="COSTA RICA"/>
    <x v="72"/>
    <n v="27710907"/>
    <s v="MECÁNICO Y AJUSTADOR DE VEHÍCULOS"/>
    <n v="84.1"/>
    <n v="126715"/>
    <n v="1"/>
    <n v="1"/>
    <n v="40"/>
  </r>
  <r>
    <x v="0"/>
    <x v="1"/>
    <x v="0"/>
    <x v="0"/>
    <n v="31175110"/>
    <x v="1"/>
    <n v="2230000"/>
    <n v="116790659"/>
    <x v="2"/>
    <x v="57"/>
    <x v="0"/>
    <x v="0"/>
    <x v="1"/>
    <s v="N"/>
    <x v="0"/>
    <n v="126716"/>
    <s v="NORMAL"/>
    <d v="2021-12-02T00:00:00"/>
    <d v="2021-12-07T00:00:00"/>
    <x v="1"/>
    <d v="2022-01-24T00:00:00"/>
    <n v="300547"/>
    <s v="RESOLI"/>
    <s v="-"/>
    <s v="-"/>
    <s v="S"/>
    <x v="0"/>
    <n v="1"/>
    <s v="-"/>
    <s v="-"/>
    <s v="-"/>
    <s v="-"/>
    <s v="1-PREG.COSTA-RICA"/>
    <x v="0"/>
    <s v="-"/>
    <s v="-"/>
    <s v="-"/>
    <n v="19"/>
    <n v="1"/>
    <n v="100"/>
    <n v="1"/>
    <n v="0"/>
    <s v="VVIQUEZROJAS@GMAIL.COM"/>
    <s v="UNIV. PRIVADA"/>
    <n v="24"/>
    <s v="SOLTERO(A)"/>
    <d v="2021-12-06T00:00:00"/>
    <n v="1"/>
    <s v="LICENCIATURA"/>
    <s v=" "/>
    <s v=" "/>
    <s v=" "/>
    <s v=" "/>
    <s v="-"/>
    <s v="-"/>
    <s v="-"/>
    <s v="PEREZ ZELEDON"/>
    <s v="ARQUITECTURA"/>
    <x v="35"/>
    <s v="-"/>
    <s v="OBRAS CIVILES"/>
    <s v="SAN ISIDRO DE EL GENERAL"/>
    <s v="SIN ENFASIS"/>
    <s v="COSTA RICA"/>
    <x v="73"/>
    <n v="89410748"/>
    <s v="-"/>
    <s v="-"/>
    <n v="126716"/>
    <n v="1"/>
    <n v="1"/>
    <n v="40"/>
  </r>
  <r>
    <x v="0"/>
    <x v="1"/>
    <x v="0"/>
    <x v="1"/>
    <n v="31181840"/>
    <x v="1"/>
    <n v="1493200"/>
    <n v="112910753"/>
    <x v="4"/>
    <x v="58"/>
    <x v="0"/>
    <x v="1"/>
    <x v="1"/>
    <s v="N"/>
    <x v="0"/>
    <n v="126718"/>
    <s v="NORMAL"/>
    <d v="2021-12-02T00:00:00"/>
    <d v="2021-12-07T00:00:00"/>
    <x v="1"/>
    <d v="2022-01-25T00:00:00"/>
    <n v="300523"/>
    <s v="RESOLI"/>
    <s v="-"/>
    <s v="S"/>
    <s v="-"/>
    <x v="1"/>
    <n v="1"/>
    <s v="-"/>
    <s v="-"/>
    <s v="-"/>
    <s v="-"/>
    <s v="1-PREG.COSTA-RICA"/>
    <x v="0"/>
    <s v="-"/>
    <s v="-"/>
    <s v="-"/>
    <n v="19"/>
    <n v="1"/>
    <n v="100"/>
    <n v="1"/>
    <n v="0"/>
    <s v="LGBCH22@HOTMAIL.ES"/>
    <s v="UNIV. PRIVADA"/>
    <n v="35"/>
    <s v="CASADO(A)"/>
    <d v="2021-12-06T00:00:00"/>
    <n v="1"/>
    <s v="LICENCIATURA"/>
    <s v=" "/>
    <s v=" "/>
    <s v=" "/>
    <s v=" "/>
    <s v="-"/>
    <s v="-"/>
    <s v="-"/>
    <s v="PEREZ ZELEDON"/>
    <s v="ADM.Y GERENCIA DE EMPRESAS"/>
    <x v="24"/>
    <s v="-"/>
    <s v="ADMINISTRACION"/>
    <s v="SAN ISIDRO DE EL GENERAL"/>
    <s v="SIN ENFASIS"/>
    <s v="COSTA RICA"/>
    <x v="74"/>
    <n v="27705858"/>
    <s v="AGENTE DE VENTAS"/>
    <s v="-"/>
    <n v="126718"/>
    <n v="1"/>
    <n v="1"/>
    <n v="40"/>
  </r>
  <r>
    <x v="0"/>
    <x v="1"/>
    <x v="1"/>
    <x v="0"/>
    <n v="31235700"/>
    <x v="1"/>
    <n v="9516760"/>
    <n v="118870970"/>
    <x v="2"/>
    <x v="59"/>
    <x v="0"/>
    <x v="0"/>
    <x v="1"/>
    <s v="N"/>
    <x v="0"/>
    <n v="126719"/>
    <s v="NORMAL"/>
    <d v="2021-12-02T00:00:00"/>
    <d v="2021-12-07T00:00:00"/>
    <x v="1"/>
    <d v="2022-01-17T00:00:00"/>
    <n v="300518"/>
    <s v="RESOLI"/>
    <s v="-"/>
    <s v="-"/>
    <s v="S"/>
    <x v="0"/>
    <n v="1"/>
    <s v="-"/>
    <n v="2020"/>
    <n v="2"/>
    <s v="-"/>
    <s v="1-PREG.COSTA-RICA"/>
    <x v="3"/>
    <s v="-"/>
    <s v="-"/>
    <s v="-"/>
    <n v="19"/>
    <n v="3"/>
    <n v="100"/>
    <n v="1"/>
    <n v="0"/>
    <s v="EMCECILIANOM@HOTMAIL.COM"/>
    <s v="UNIV. PRIVADA"/>
    <n v="18"/>
    <s v="SOLTERO(A)"/>
    <d v="2021-12-06T00:00:00"/>
    <n v="1"/>
    <s v="LICENCIATURA"/>
    <s v=" "/>
    <s v=" "/>
    <s v=" "/>
    <s v=" "/>
    <n v="1776785"/>
    <n v="4"/>
    <s v="-"/>
    <s v="PEREZ ZELEDON"/>
    <s v="INGENIERIA BIOMEDICA"/>
    <x v="3"/>
    <s v="-"/>
    <s v="INGENIERIA"/>
    <s v="DANIEL FLORES"/>
    <s v="SIN ENFASIS"/>
    <s v="COSTA RICA"/>
    <x v="75"/>
    <s v="-"/>
    <s v="ESTUDIANTE"/>
    <n v="93.42"/>
    <n v="126719"/>
    <n v="1"/>
    <n v="1"/>
    <n v="40"/>
  </r>
  <r>
    <x v="1"/>
    <x v="1"/>
    <x v="1"/>
    <x v="0"/>
    <n v="31236980"/>
    <x v="2"/>
    <n v="9001000"/>
    <n v="207410843"/>
    <x v="6"/>
    <x v="60"/>
    <x v="0"/>
    <x v="0"/>
    <x v="2"/>
    <s v="N"/>
    <x v="3"/>
    <n v="126603"/>
    <s v="NORMAL"/>
    <d v="2021-11-02T00:00:00"/>
    <d v="2021-11-19T00:00:00"/>
    <x v="2"/>
    <d v="2022-01-25T00:00:00"/>
    <n v="298789"/>
    <s v="RESOLI"/>
    <s v="-"/>
    <s v="S"/>
    <s v="-"/>
    <x v="1"/>
    <n v="1"/>
    <s v="-"/>
    <n v="2012"/>
    <n v="10"/>
    <s v="-"/>
    <s v="4-POSG.EXTERIOR"/>
    <x v="5"/>
    <s v="-"/>
    <s v="-"/>
    <s v="-"/>
    <n v="10"/>
    <n v="2"/>
    <n v="190"/>
    <n v="2"/>
    <n v="0"/>
    <s v="ARJUAN.CR@GMAIL.COM"/>
    <s v="UNIV. PRIVADA"/>
    <n v="26"/>
    <s v="UNION LIBRE"/>
    <d v="2021-11-18T00:00:00"/>
    <n v="1"/>
    <s v="MAESTRIA"/>
    <s v=" "/>
    <s v=" "/>
    <s v=" "/>
    <s v=" "/>
    <n v="5000"/>
    <n v="2"/>
    <s v="-"/>
    <s v="SAN CARLOS"/>
    <s v="ING RECURSOS HIDRICOS"/>
    <x v="36"/>
    <s v="-"/>
    <s v="ECOLOGIA"/>
    <s v="FLORENCIA"/>
    <s v="SIN ENFASIS"/>
    <s v="CANADA"/>
    <x v="76"/>
    <s v="-"/>
    <s v="ESTUDIANTE"/>
    <n v="95"/>
    <n v="126603"/>
    <n v="1"/>
    <n v="4"/>
    <n v="65"/>
  </r>
  <r>
    <x v="0"/>
    <x v="1"/>
    <x v="1"/>
    <x v="1"/>
    <n v="31235710"/>
    <x v="1"/>
    <n v="4099500"/>
    <n v="116950761"/>
    <x v="1"/>
    <x v="61"/>
    <x v="0"/>
    <x v="1"/>
    <x v="0"/>
    <s v="N"/>
    <x v="0"/>
    <n v="126721"/>
    <s v="NORMAL"/>
    <d v="2021-12-02T00:00:00"/>
    <d v="2021-12-07T00:00:00"/>
    <x v="1"/>
    <d v="2022-01-17T00:00:00"/>
    <n v="300477"/>
    <s v="RESOLI"/>
    <s v="-"/>
    <s v="-"/>
    <s v="S"/>
    <x v="0"/>
    <n v="1"/>
    <s v="-"/>
    <n v="2019"/>
    <n v="3"/>
    <s v="-"/>
    <s v="1-PREG.COSTA-RICA"/>
    <x v="6"/>
    <s v="-"/>
    <s v="-"/>
    <s v="-"/>
    <n v="1"/>
    <n v="1"/>
    <n v="100"/>
    <n v="1"/>
    <n v="0"/>
    <s v="VALEDUARTE12@HOTMAIL.COM"/>
    <s v="UNIV. PRIVADA"/>
    <n v="24"/>
    <s v="SOLTERO(A)"/>
    <d v="2021-12-06T00:00:00"/>
    <n v="1"/>
    <s v="BACHILLER"/>
    <s v=" "/>
    <s v=" "/>
    <s v=" "/>
    <s v=" "/>
    <n v="359544"/>
    <n v="3"/>
    <s v="-"/>
    <s v="SAN JOSE"/>
    <s v="CS EDUC I Y II CICLO"/>
    <x v="34"/>
    <s v="-"/>
    <s v="EDUCACION PRIMARIA"/>
    <s v="CARMEN"/>
    <s v="SIN ENFASIS"/>
    <s v="COSTA RICA"/>
    <x v="77"/>
    <s v="-"/>
    <s v="ESTUDIANTE"/>
    <n v="77.349999999999994"/>
    <n v="126721"/>
    <n v="1"/>
    <n v="1"/>
    <n v="40"/>
  </r>
  <r>
    <x v="0"/>
    <x v="1"/>
    <x v="1"/>
    <x v="1"/>
    <n v="31235720"/>
    <x v="1"/>
    <n v="5720000"/>
    <n v="115410046"/>
    <x v="4"/>
    <x v="62"/>
    <x v="0"/>
    <x v="1"/>
    <x v="1"/>
    <s v="N"/>
    <x v="0"/>
    <n v="126722"/>
    <s v="NORMAL"/>
    <d v="2021-12-02T00:00:00"/>
    <d v="2021-12-07T00:00:00"/>
    <x v="1"/>
    <d v="2022-01-17T00:00:00"/>
    <n v="300402"/>
    <s v="RESOLI"/>
    <s v="-"/>
    <s v="-"/>
    <s v="S"/>
    <x v="0"/>
    <n v="1"/>
    <s v="ADQUISICION DE EQUIPO"/>
    <n v="2019"/>
    <n v="3"/>
    <s v="-"/>
    <s v="1-PREG.COSTA-RICA"/>
    <x v="6"/>
    <s v="-"/>
    <s v="-"/>
    <s v="-"/>
    <n v="19"/>
    <n v="1"/>
    <n v="100"/>
    <n v="1"/>
    <n v="0"/>
    <s v="JOSIBORBOIN@GMAIL.COM"/>
    <s v="UNIV. PRIVADA"/>
    <n v="28"/>
    <s v="SOLTERO(A)"/>
    <d v="2021-12-06T00:00:00"/>
    <n v="1"/>
    <s v="BACHILLER"/>
    <s v=" "/>
    <s v=" "/>
    <s v=" "/>
    <s v=" "/>
    <n v="292943"/>
    <n v="3"/>
    <s v="-"/>
    <s v="PEREZ ZELEDON"/>
    <s v="ADMINISTRACION DE NEGOCIOS"/>
    <x v="37"/>
    <s v="AE"/>
    <s v="ADMINISTRACION"/>
    <s v="SAN ISIDRO DE EL GENERAL"/>
    <s v="RECURSOS HUMANOS"/>
    <s v="COSTA RICA"/>
    <x v="78"/>
    <n v="27715038"/>
    <s v="MISCELANIA"/>
    <n v="82.88"/>
    <n v="126722"/>
    <n v="1"/>
    <n v="1"/>
    <n v="40"/>
  </r>
  <r>
    <x v="1"/>
    <x v="2"/>
    <x v="1"/>
    <x v="0"/>
    <n v="31235930"/>
    <x v="1"/>
    <n v="35998587"/>
    <n v="402020957"/>
    <x v="2"/>
    <x v="2"/>
    <x v="0"/>
    <x v="0"/>
    <x v="0"/>
    <s v="N"/>
    <x v="1"/>
    <n v="126729"/>
    <s v="NORMAL"/>
    <d v="2021-12-01T00:00:00"/>
    <d v="2021-12-07T00:00:00"/>
    <x v="1"/>
    <d v="2022-01-17T00:00:00"/>
    <n v="300266"/>
    <s v="RESOLI"/>
    <s v="-"/>
    <s v="-"/>
    <s v="S"/>
    <x v="0"/>
    <n v="2"/>
    <s v="-"/>
    <n v="2007"/>
    <n v="15"/>
    <s v="-"/>
    <s v="4-POSG.EXTERIOR"/>
    <x v="2"/>
    <n v="367.58"/>
    <s v="-"/>
    <s v="-"/>
    <n v="1"/>
    <n v="1"/>
    <n v="190"/>
    <n v="4"/>
    <n v="0"/>
    <s v="daniela.rivera@cr-eco.com"/>
    <s v="UNIV. PRIVADA"/>
    <n v="32"/>
    <s v="SOLTERO(A)"/>
    <d v="2021-12-06T00:00:00"/>
    <n v="1"/>
    <s v="MAESTRIA"/>
    <s v=" "/>
    <s v=" "/>
    <s v=" "/>
    <s v=" "/>
    <n v="666750"/>
    <n v="4"/>
    <s v="-"/>
    <s v="HEREDIA"/>
    <s v="LIDERAZGO EN INGENIERIA"/>
    <x v="38"/>
    <s v="-"/>
    <s v="INGENIERIA"/>
    <s v="HEREDIA"/>
    <s v="GESTION INTEGRADA DEL AGUA"/>
    <s v="CANADA"/>
    <x v="79"/>
    <n v="83157245"/>
    <s v="INGENIERA"/>
    <n v="85"/>
    <n v="126729"/>
    <n v="1"/>
    <n v="4"/>
    <n v="40"/>
  </r>
  <r>
    <x v="0"/>
    <x v="1"/>
    <x v="1"/>
    <x v="1"/>
    <n v="31235730"/>
    <x v="1"/>
    <n v="1263600"/>
    <n v="117140283"/>
    <x v="1"/>
    <x v="63"/>
    <x v="0"/>
    <x v="1"/>
    <x v="2"/>
    <s v="N"/>
    <x v="0"/>
    <n v="126731"/>
    <s v="NORMAL"/>
    <d v="2021-12-01T00:00:00"/>
    <d v="2021-12-07T00:00:00"/>
    <x v="1"/>
    <d v="2022-01-17T00:00:00"/>
    <n v="300247"/>
    <s v="RESOLI"/>
    <s v="-"/>
    <s v="S"/>
    <s v="-"/>
    <x v="1"/>
    <n v="1"/>
    <s v="-"/>
    <n v="2017"/>
    <n v="5"/>
    <s v="-"/>
    <s v="1-PREG.COSTA-RICA"/>
    <x v="2"/>
    <s v="-"/>
    <s v="-"/>
    <s v="-"/>
    <n v="19"/>
    <n v="6"/>
    <n v="100"/>
    <n v="1"/>
    <n v="0"/>
    <s v="JOSUESTEVEN758@GMAIL.COM"/>
    <s v="UNIV. PRIVADA"/>
    <n v="23"/>
    <s v="SOLTERO(A)"/>
    <d v="2021-12-06T00:00:00"/>
    <n v="1"/>
    <s v="LICENCIATURA"/>
    <s v=" "/>
    <s v=" "/>
    <s v=" "/>
    <s v=" "/>
    <n v="532521"/>
    <n v="1"/>
    <s v="-"/>
    <s v="PEREZ ZELEDON"/>
    <s v="CIENCIAS DE LA EDUCACION"/>
    <x v="24"/>
    <s v="-"/>
    <s v="EDUCACION GENERAL"/>
    <s v="PLATANARES"/>
    <s v="DOCENCIA"/>
    <s v="COSTA RICA"/>
    <x v="80"/>
    <n v="27701000"/>
    <s v="AUXILIAR CONTABLE "/>
    <n v="85"/>
    <n v="126731"/>
    <n v="1"/>
    <n v="1"/>
    <n v="40"/>
  </r>
  <r>
    <x v="0"/>
    <x v="1"/>
    <x v="0"/>
    <x v="1"/>
    <n v="31166710"/>
    <x v="1"/>
    <n v="2979991"/>
    <n v="110430354"/>
    <x v="4"/>
    <x v="64"/>
    <x v="0"/>
    <x v="1"/>
    <x v="1"/>
    <s v="N"/>
    <x v="0"/>
    <n v="126733"/>
    <s v="NORMAL"/>
    <d v="2021-12-01T00:00:00"/>
    <d v="2021-12-07T00:00:00"/>
    <x v="1"/>
    <d v="2022-01-24T00:00:00"/>
    <n v="300233"/>
    <s v="RESOLI"/>
    <s v="-"/>
    <s v="-"/>
    <s v="S"/>
    <x v="0"/>
    <n v="1"/>
    <s v="-"/>
    <s v="-"/>
    <s v="-"/>
    <s v="-"/>
    <s v="1-PREG.COSTA-RICA"/>
    <x v="0"/>
    <s v="-"/>
    <s v="-"/>
    <s v="-"/>
    <n v="19"/>
    <n v="3"/>
    <n v="100"/>
    <n v="1"/>
    <n v="0"/>
    <s v="JUGALDE@MPZ.GO.CR"/>
    <s v="UNIV. PRIVADA"/>
    <n v="42"/>
    <s v="SOLTERO(A)"/>
    <d v="2021-12-06T00:00:00"/>
    <n v="1"/>
    <s v="LICENCIATURA"/>
    <s v=" "/>
    <s v=" "/>
    <s v=" "/>
    <s v=" "/>
    <s v="-"/>
    <s v="-"/>
    <s v="-"/>
    <s v="PEREZ ZELEDON"/>
    <s v="ADMINISTRACION DE NEGOCIOS"/>
    <x v="39"/>
    <s v="-"/>
    <s v="ADMINISTRACION"/>
    <s v="DANIEL FLORES"/>
    <s v="BANCA Y FINANZAS"/>
    <s v="COSTA RICA"/>
    <x v="81"/>
    <n v="22206741"/>
    <s v="AUXILIAR ADMINISTRATIVO"/>
    <s v="-"/>
    <n v="126733"/>
    <n v="1"/>
    <n v="1"/>
    <n v="40"/>
  </r>
  <r>
    <x v="0"/>
    <x v="1"/>
    <x v="1"/>
    <x v="1"/>
    <n v="31236400"/>
    <x v="1"/>
    <n v="3699246"/>
    <n v="118110170"/>
    <x v="4"/>
    <x v="65"/>
    <x v="0"/>
    <x v="1"/>
    <x v="0"/>
    <s v="N"/>
    <x v="0"/>
    <n v="126735"/>
    <s v="NORMAL"/>
    <d v="2021-11-28T00:00:00"/>
    <d v="2021-12-07T00:00:00"/>
    <x v="1"/>
    <d v="2022-01-17T00:00:00"/>
    <n v="300133"/>
    <s v="RESOLI"/>
    <s v="-"/>
    <s v="-"/>
    <s v="S"/>
    <x v="0"/>
    <n v="1"/>
    <s v="ADQUISICION DE EQUIPO"/>
    <n v="2018"/>
    <n v="4"/>
    <s v="-"/>
    <s v="1-PREG.COSTA-RICA"/>
    <x v="6"/>
    <s v="-"/>
    <s v="-"/>
    <s v="-"/>
    <n v="15"/>
    <n v="2"/>
    <n v="100"/>
    <n v="1"/>
    <n v="0"/>
    <s v="SOFIA.MADRIGAL2001@GMAIL.COM"/>
    <s v="UNIV. PRIVADA"/>
    <n v="20"/>
    <s v="SOLTERO(A)"/>
    <d v="2021-12-06T00:00:00"/>
    <n v="1"/>
    <s v="BACHILLER"/>
    <s v=" "/>
    <s v=" "/>
    <s v=" "/>
    <s v=" "/>
    <n v="400000"/>
    <n v="3"/>
    <s v="-"/>
    <s v="MONTES DE OCA"/>
    <s v="PERIODISMO"/>
    <x v="5"/>
    <s v="AE"/>
    <s v="COMUNICACION"/>
    <s v="SABANILLA"/>
    <s v="MEDIOS"/>
    <s v="COSTA RICA"/>
    <x v="82"/>
    <s v="-"/>
    <s v="ESTUDIANTE"/>
    <n v="81.760000000000005"/>
    <n v="126735"/>
    <n v="1"/>
    <n v="1"/>
    <n v="40"/>
  </r>
  <r>
    <x v="0"/>
    <x v="1"/>
    <x v="1"/>
    <x v="1"/>
    <n v="31235740"/>
    <x v="1"/>
    <n v="2564979"/>
    <n v="112910799"/>
    <x v="4"/>
    <x v="66"/>
    <x v="0"/>
    <x v="1"/>
    <x v="2"/>
    <s v="N"/>
    <x v="0"/>
    <n v="126737"/>
    <s v="NORMAL"/>
    <d v="2021-11-26T00:00:00"/>
    <d v="2021-12-07T00:00:00"/>
    <x v="1"/>
    <d v="2022-01-17T00:00:00"/>
    <n v="300040"/>
    <s v="RESOLI"/>
    <s v="-"/>
    <s v="-"/>
    <s v="S"/>
    <x v="0"/>
    <n v="1"/>
    <s v="ADQUISICION DE EQUIPO"/>
    <n v="2004"/>
    <n v="18"/>
    <s v="-"/>
    <s v="1-PREG.COSTA-RICA"/>
    <x v="3"/>
    <s v="-"/>
    <s v="-"/>
    <s v="-"/>
    <n v="19"/>
    <n v="11"/>
    <n v="100"/>
    <n v="1"/>
    <n v="0"/>
    <s v="TATY.KFP@GMAIL.COM"/>
    <s v="UNIV. PRIVADA"/>
    <n v="35"/>
    <s v="CASADO(A)"/>
    <d v="2021-12-06T00:00:00"/>
    <n v="1"/>
    <s v="LICENCIATURA"/>
    <s v=" "/>
    <s v=" "/>
    <s v=" "/>
    <s v=" "/>
    <n v="1748719"/>
    <n v="4"/>
    <s v="-"/>
    <s v="PEREZ ZELEDON"/>
    <s v="DERECHO"/>
    <x v="39"/>
    <s v="AE"/>
    <s v="DERECHO"/>
    <s v="PÁRAMO"/>
    <s v="SIN ENFASIS"/>
    <s v="COSTA RICA"/>
    <x v="83"/>
    <s v="-"/>
    <s v="ESTUDIANTE"/>
    <n v="91.86"/>
    <n v="126737"/>
    <n v="1"/>
    <n v="1"/>
    <n v="40"/>
  </r>
  <r>
    <x v="0"/>
    <x v="1"/>
    <x v="0"/>
    <x v="1"/>
    <n v="31128420"/>
    <x v="1"/>
    <n v="1352500"/>
    <n v="117800076"/>
    <x v="1"/>
    <x v="49"/>
    <x v="0"/>
    <x v="1"/>
    <x v="1"/>
    <s v="N"/>
    <x v="0"/>
    <n v="126749"/>
    <s v="NORMAL"/>
    <d v="2021-11-08T00:00:00"/>
    <d v="2021-12-07T00:00:00"/>
    <x v="1"/>
    <d v="2022-01-26T00:00:00"/>
    <n v="299079"/>
    <s v="RESOLI"/>
    <s v="-"/>
    <s v="-"/>
    <s v="S"/>
    <x v="0"/>
    <n v="1"/>
    <s v="-"/>
    <s v="-"/>
    <s v="-"/>
    <s v="-"/>
    <s v="1-PREG.COSTA-RICA"/>
    <x v="0"/>
    <s v="-"/>
    <s v="-"/>
    <s v="-"/>
    <n v="19"/>
    <n v="3"/>
    <n v="100"/>
    <n v="1"/>
    <n v="0"/>
    <s v="PICADOALE.04@GMAIL.COM"/>
    <s v="UNIV. PRIVADA"/>
    <n v="21"/>
    <s v="SOLTERO(A)"/>
    <d v="2021-12-06T00:00:00"/>
    <n v="1"/>
    <s v="LICENCIATURA"/>
    <s v=" "/>
    <s v=" "/>
    <s v=" "/>
    <s v=" "/>
    <s v="-"/>
    <s v="-"/>
    <s v="-"/>
    <s v="PEREZ ZELEDON"/>
    <s v="ENS DEL ESPAÑOL"/>
    <x v="34"/>
    <s v="-"/>
    <s v="EDUCACION SECUNDARIA"/>
    <s v="DANIEL FLORES"/>
    <s v="SIN ENFASIS"/>
    <s v="COSTA RICA"/>
    <x v="84"/>
    <s v="-"/>
    <s v="ESTUDIANTE"/>
    <s v="-"/>
    <n v="126749"/>
    <n v="1"/>
    <n v="1"/>
    <n v="40"/>
  </r>
  <r>
    <x v="0"/>
    <x v="2"/>
    <x v="1"/>
    <x v="0"/>
    <n v="31236530"/>
    <x v="2"/>
    <n v="25630090"/>
    <n v="208450027"/>
    <x v="0"/>
    <x v="2"/>
    <x v="0"/>
    <x v="0"/>
    <x v="1"/>
    <s v="N"/>
    <x v="3"/>
    <n v="126620"/>
    <s v="NORMAL"/>
    <d v="2021-11-17T00:00:00"/>
    <d v="2021-11-24T00:00:00"/>
    <x v="2"/>
    <d v="2022-01-25T00:00:00"/>
    <n v="299572"/>
    <s v="RESOLI"/>
    <s v="-"/>
    <s v="S"/>
    <s v="-"/>
    <x v="1"/>
    <n v="2"/>
    <s v="-"/>
    <n v="2020"/>
    <n v="2"/>
    <s v="-"/>
    <s v="1-PREG.COSTA-RICA"/>
    <x v="6"/>
    <n v="149.55000000000001"/>
    <s v="-"/>
    <s v="-"/>
    <n v="3"/>
    <n v="7"/>
    <n v="100"/>
    <n v="2"/>
    <n v="0"/>
    <s v="EBYRON0115@GMAIL.COM"/>
    <s v="UNIV. PRIVADA"/>
    <n v="18"/>
    <s v="SOLTERO(A)"/>
    <d v="2021-11-23T00:00:00"/>
    <n v="1"/>
    <s v="BACHILLER"/>
    <s v="LICENCIATURA"/>
    <s v=" "/>
    <s v=" "/>
    <s v=" "/>
    <n v="350002"/>
    <n v="4"/>
    <s v="-"/>
    <s v="GRECIA"/>
    <s v="MEDICINA"/>
    <x v="12"/>
    <s v="-"/>
    <s v="MEDICINA HUMANA"/>
    <s v="PUENTE DE PIEDRA"/>
    <s v="SIN ENFASIS"/>
    <s v="COSTA RICA"/>
    <x v="85"/>
    <s v="-"/>
    <s v="ESTUDIANTE"/>
    <n v="84.69"/>
    <n v="126620"/>
    <n v="1"/>
    <n v="1"/>
    <n v="60"/>
  </r>
  <r>
    <x v="0"/>
    <x v="1"/>
    <x v="0"/>
    <x v="0"/>
    <n v="31174320"/>
    <x v="2"/>
    <n v="2100500"/>
    <n v="207540232"/>
    <x v="0"/>
    <x v="3"/>
    <x v="0"/>
    <x v="0"/>
    <x v="1"/>
    <s v="N"/>
    <x v="3"/>
    <n v="126655"/>
    <s v="NORMAL"/>
    <d v="2021-11-23T00:00:00"/>
    <d v="2021-12-02T00:00:00"/>
    <x v="2"/>
    <d v="2022-02-01T00:00:00"/>
    <n v="299878"/>
    <s v="RESOLI"/>
    <s v="-"/>
    <s v="-"/>
    <s v="S"/>
    <x v="0"/>
    <n v="1"/>
    <s v="COBERTURA INFERIOR"/>
    <s v="-"/>
    <s v="-"/>
    <s v="-"/>
    <s v="1-PREG.COSTA-RICA"/>
    <x v="0"/>
    <s v="-"/>
    <s v="-"/>
    <s v="-"/>
    <n v="10"/>
    <n v="1"/>
    <n v="100"/>
    <n v="2"/>
    <n v="0"/>
    <s v="MROJASS68@HOTMAIL.COM"/>
    <s v="UNIV. PRIVADA"/>
    <n v="25"/>
    <s v="SOLTERO(A)"/>
    <d v="2021-12-01T00:00:00"/>
    <n v="1"/>
    <s v="LICENCIATURA"/>
    <s v=" "/>
    <s v=" "/>
    <s v=" "/>
    <s v=" "/>
    <s v="-"/>
    <s v="-"/>
    <s v="-"/>
    <s v="SAN CARLOS"/>
    <s v="NUTRICION"/>
    <x v="1"/>
    <s v="CI"/>
    <s v="MEDICINA HUMANA"/>
    <s v="QUESADA"/>
    <s v="SIN ENFASIS"/>
    <s v="COSTA RICA"/>
    <x v="86"/>
    <s v="-"/>
    <s v="ESTUDIANTE"/>
    <s v="-"/>
    <n v="126655"/>
    <n v="1"/>
    <n v="1"/>
    <n v="52"/>
  </r>
  <r>
    <x v="0"/>
    <x v="1"/>
    <x v="1"/>
    <x v="0"/>
    <n v="31235750"/>
    <x v="1"/>
    <n v="3774900"/>
    <n v="117060671"/>
    <x v="0"/>
    <x v="67"/>
    <x v="0"/>
    <x v="0"/>
    <x v="2"/>
    <s v="N"/>
    <x v="0"/>
    <n v="126756"/>
    <s v="NORMAL"/>
    <d v="2021-12-07T00:00:00"/>
    <d v="2021-12-08T00:00:00"/>
    <x v="1"/>
    <d v="2022-01-17T00:00:00"/>
    <n v="300984"/>
    <s v="RESOLI"/>
    <s v="-"/>
    <s v="-"/>
    <s v="S"/>
    <x v="0"/>
    <n v="1"/>
    <s v="ADQUISICION DE EQUIPO"/>
    <n v="2018"/>
    <n v="4"/>
    <s v="-"/>
    <s v="1-PREG.COSTA-RICA"/>
    <x v="3"/>
    <s v="-"/>
    <s v="-"/>
    <s v="-"/>
    <n v="19"/>
    <n v="4"/>
    <n v="100"/>
    <n v="1"/>
    <n v="0"/>
    <s v="MEYLLINFRANCINI@GMAIL.COM"/>
    <s v="UNIV. PRIVADA"/>
    <n v="23"/>
    <s v="CASADO(A)"/>
    <d v="2021-12-07T00:00:00"/>
    <n v="1"/>
    <s v="BACHILLER"/>
    <s v=" "/>
    <s v=" "/>
    <s v=" "/>
    <s v=" "/>
    <n v="1236200"/>
    <n v="2"/>
    <s v="-"/>
    <s v="PEREZ ZELEDON"/>
    <s v="TERAPIA DE LENGUAJE"/>
    <x v="34"/>
    <s v="AE"/>
    <s v="MEDICINA HUMANA"/>
    <s v="RIVAS"/>
    <s v="SIN ENFASIS"/>
    <s v="COSTA RICA"/>
    <x v="87"/>
    <n v="22952000"/>
    <s v="TELEFONISTA"/>
    <n v="80.25"/>
    <n v="126756"/>
    <n v="1"/>
    <n v="1"/>
    <n v="39"/>
  </r>
  <r>
    <x v="0"/>
    <x v="1"/>
    <x v="2"/>
    <x v="0"/>
    <n v="31236960"/>
    <x v="2"/>
    <n v="14399620"/>
    <n v="207870043"/>
    <x v="0"/>
    <x v="68"/>
    <x v="0"/>
    <x v="0"/>
    <x v="1"/>
    <s v="N"/>
    <x v="3"/>
    <n v="126662"/>
    <s v="NORMAL"/>
    <d v="2021-12-02T00:00:00"/>
    <d v="2021-12-03T00:00:00"/>
    <x v="2"/>
    <d v="2022-01-25T00:00:00"/>
    <n v="300382"/>
    <s v="RESOLI"/>
    <s v="-"/>
    <s v="-"/>
    <s v="S"/>
    <x v="0"/>
    <n v="1"/>
    <s v="COBERTURA INFERIOR"/>
    <n v="2016"/>
    <n v="6"/>
    <s v="-"/>
    <s v="5-REFUND.PREG.C.R"/>
    <x v="2"/>
    <s v="-"/>
    <s v="-"/>
    <s v="-"/>
    <n v="6"/>
    <n v="8"/>
    <n v="100"/>
    <n v="2"/>
    <n v="0"/>
    <s v="YOSSHRNDZ81@GMAIL.COM"/>
    <s v="UNIV. PRIVADA"/>
    <n v="23"/>
    <s v="SOLTERO(A)"/>
    <d v="2021-12-02T00:00:00"/>
    <n v="1"/>
    <s v="BACHILLER"/>
    <s v="LICENCIATURA"/>
    <s v=" "/>
    <s v=" "/>
    <s v=" "/>
    <n v="500000"/>
    <n v="2"/>
    <s v="-"/>
    <s v="NARANJO"/>
    <s v="OPTOMETRIA"/>
    <x v="5"/>
    <s v="CI"/>
    <s v="MEDICINA HUMANA"/>
    <s v="PALMITOS"/>
    <s v="SIN ENFASIS"/>
    <s v="COSTA RICA"/>
    <x v="88"/>
    <n v="22400403"/>
    <s v="DOCENTE"/>
    <n v="77"/>
    <n v="126662"/>
    <n v="1"/>
    <n v="5"/>
    <n v="51"/>
  </r>
  <r>
    <x v="0"/>
    <x v="1"/>
    <x v="0"/>
    <x v="0"/>
    <n v="31198220"/>
    <x v="1"/>
    <n v="1453720"/>
    <n v="117680911"/>
    <x v="0"/>
    <x v="69"/>
    <x v="0"/>
    <x v="0"/>
    <x v="1"/>
    <s v="N"/>
    <x v="0"/>
    <n v="126759"/>
    <s v="NORMAL"/>
    <d v="2021-12-06T00:00:00"/>
    <d v="2021-12-08T00:00:00"/>
    <x v="1"/>
    <d v="2022-01-21T00:00:00"/>
    <n v="300875"/>
    <s v="RESOLI"/>
    <s v="-"/>
    <s v="-"/>
    <s v="S"/>
    <x v="0"/>
    <n v="1"/>
    <s v="-"/>
    <s v="-"/>
    <s v="-"/>
    <s v="-"/>
    <s v="1-PREG.COSTA-RICA"/>
    <x v="0"/>
    <s v="-"/>
    <s v="-"/>
    <s v="-"/>
    <n v="3"/>
    <n v="2"/>
    <n v="100"/>
    <n v="1"/>
    <n v="0"/>
    <s v="TATIGAMB11@GMAIL.COM"/>
    <s v="UNIV. PRIVADA"/>
    <n v="21"/>
    <s v="SOLTERO(A)"/>
    <d v="2021-12-07T00:00:00"/>
    <n v="1"/>
    <s v="BACHILLER"/>
    <s v=" "/>
    <s v=" "/>
    <s v=" "/>
    <s v=" "/>
    <s v="-"/>
    <s v="-"/>
    <s v="-"/>
    <s v="DESAMPARADOS"/>
    <s v="ING.ELECTROMEDICINA"/>
    <x v="5"/>
    <s v="-"/>
    <s v="MEDICINA HUMANA"/>
    <s v="SAN MIGUEL"/>
    <s v="SIN ENFASIS"/>
    <s v="COSTA RICA"/>
    <x v="89"/>
    <s v="-"/>
    <s v="ESTUDIANTE"/>
    <s v="-"/>
    <n v="126759"/>
    <n v="1"/>
    <n v="1"/>
    <n v="39"/>
  </r>
  <r>
    <x v="0"/>
    <x v="2"/>
    <x v="1"/>
    <x v="0"/>
    <n v="31237110"/>
    <x v="2"/>
    <n v="12315000"/>
    <n v="118350047"/>
    <x v="0"/>
    <x v="2"/>
    <x v="0"/>
    <x v="0"/>
    <x v="1"/>
    <s v="N"/>
    <x v="3"/>
    <n v="126739"/>
    <s v="NORMAL"/>
    <d v="2021-11-25T00:00:00"/>
    <d v="2021-12-07T00:00:00"/>
    <x v="2"/>
    <d v="2022-01-25T00:00:00"/>
    <n v="299982"/>
    <s v="RESOLI"/>
    <s v="-"/>
    <s v="-"/>
    <s v="S"/>
    <x v="0"/>
    <n v="2"/>
    <s v="-"/>
    <n v="2019"/>
    <n v="3"/>
    <s v="-"/>
    <s v="1-PREG.COSTA-RICA"/>
    <x v="2"/>
    <n v="230.8"/>
    <s v="-"/>
    <s v="-"/>
    <n v="2"/>
    <n v="3"/>
    <n v="100"/>
    <n v="2"/>
    <n v="0"/>
    <s v="FVILLEDA28@GMAIL.COM"/>
    <s v="UNIV. PRIVADA"/>
    <n v="19"/>
    <s v="SOLTERO(A)"/>
    <d v="2021-12-06T00:00:00"/>
    <n v="1"/>
    <s v="BACHILLER"/>
    <s v=" "/>
    <s v=" "/>
    <s v=" "/>
    <s v=" "/>
    <n v="559665"/>
    <n v="3"/>
    <s v="-"/>
    <s v="SAN RAMON"/>
    <s v="MEDICINA"/>
    <x v="26"/>
    <s v="-"/>
    <s v="MEDICINA HUMANA"/>
    <s v="SAN JUAN"/>
    <s v="SIN ENFASIS"/>
    <s v="COSTA RICA"/>
    <x v="90"/>
    <s v="-"/>
    <s v="ESTUDIANTE"/>
    <n v="96"/>
    <n v="126739"/>
    <n v="1"/>
    <n v="1"/>
    <n v="47"/>
  </r>
  <r>
    <x v="0"/>
    <x v="1"/>
    <x v="1"/>
    <x v="1"/>
    <n v="31235760"/>
    <x v="1"/>
    <n v="3584100"/>
    <n v="604460243"/>
    <x v="4"/>
    <x v="70"/>
    <x v="0"/>
    <x v="1"/>
    <x v="2"/>
    <s v="N"/>
    <x v="6"/>
    <n v="126764"/>
    <s v="NORMAL"/>
    <d v="2021-12-03T00:00:00"/>
    <d v="2021-12-08T00:00:00"/>
    <x v="1"/>
    <d v="2022-01-17T00:00:00"/>
    <n v="300632"/>
    <s v="RESOLI"/>
    <s v="-"/>
    <s v="-"/>
    <s v="S"/>
    <x v="0"/>
    <n v="1"/>
    <s v="-"/>
    <n v="2016"/>
    <n v="6"/>
    <s v="-"/>
    <s v="1-PREG.COSTA-RICA"/>
    <x v="4"/>
    <s v="-"/>
    <s v="-"/>
    <s v="-"/>
    <n v="7"/>
    <n v="1"/>
    <n v="100"/>
    <n v="6"/>
    <n v="0"/>
    <s v="MELANYVALERON@GMAIL.COM"/>
    <s v="UNIV. PRIVADA"/>
    <n v="23"/>
    <s v="SOLTERO(A)"/>
    <d v="2021-12-07T00:00:00"/>
    <n v="1"/>
    <s v="BACHILLER"/>
    <s v=" "/>
    <s v=" "/>
    <s v=" "/>
    <s v=" "/>
    <n v="875328"/>
    <n v="2"/>
    <s v="-"/>
    <s v="GOLFITO"/>
    <s v="ADMINISTRACION ADUANERA"/>
    <x v="40"/>
    <s v="-"/>
    <s v="ADMINISTRACION"/>
    <s v="GOLFITO"/>
    <s v="SIN ENFASIS"/>
    <s v="COSTA RICA"/>
    <x v="91"/>
    <s v="-"/>
    <s v="ESTUDIANTE"/>
    <n v="84.54"/>
    <n v="126764"/>
    <n v="1"/>
    <n v="1"/>
    <n v="39"/>
  </r>
  <r>
    <x v="0"/>
    <x v="1"/>
    <x v="1"/>
    <x v="0"/>
    <n v="31235770"/>
    <x v="1"/>
    <n v="3568040"/>
    <n v="116040574"/>
    <x v="0"/>
    <x v="71"/>
    <x v="0"/>
    <x v="0"/>
    <x v="2"/>
    <s v="N"/>
    <x v="0"/>
    <n v="126767"/>
    <s v="NORMAL"/>
    <d v="2021-12-02T00:00:00"/>
    <d v="2021-12-08T00:00:00"/>
    <x v="1"/>
    <d v="2022-01-17T00:00:00"/>
    <n v="300553"/>
    <s v="RESOLI"/>
    <s v="-"/>
    <s v="S"/>
    <s v="-"/>
    <x v="1"/>
    <n v="1"/>
    <s v="ADQUISICION DE EQUIPO"/>
    <n v="2013"/>
    <n v="9"/>
    <s v="-"/>
    <s v="1-PREG.COSTA-RICA"/>
    <x v="6"/>
    <s v="-"/>
    <s v="-"/>
    <s v="-"/>
    <n v="19"/>
    <n v="6"/>
    <n v="100"/>
    <n v="1"/>
    <n v="0"/>
    <s v="FELIQUESADA95@GMAIL.COM "/>
    <s v="PARAUNIV. PRIV"/>
    <n v="26"/>
    <s v="SOLTERO(A)"/>
    <d v="2021-12-07T00:00:00"/>
    <n v="1"/>
    <s v="DIPLOMADO"/>
    <s v=" "/>
    <s v=" "/>
    <s v=" "/>
    <s v=" "/>
    <n v="362340"/>
    <n v="4"/>
    <s v="-"/>
    <s v="PEREZ ZELEDON"/>
    <s v="LABORATORIO CLINICO"/>
    <x v="41"/>
    <s v="AE"/>
    <s v="MEDICINA HUMANA"/>
    <s v="PLATANARES"/>
    <s v="SIN ENFASIS"/>
    <s v="COSTA RICA"/>
    <x v="92"/>
    <n v="27853400"/>
    <s v="ASISTENTE TÉCNICO REGISTROS Y ESTADÍSTICAS DE SALU"/>
    <n v="80.91"/>
    <n v="126767"/>
    <n v="3"/>
    <n v="1"/>
    <n v="39"/>
  </r>
  <r>
    <x v="0"/>
    <x v="1"/>
    <x v="1"/>
    <x v="0"/>
    <n v="31236930"/>
    <x v="2"/>
    <n v="11249822"/>
    <n v="305030188"/>
    <x v="0"/>
    <x v="72"/>
    <x v="0"/>
    <x v="0"/>
    <x v="1"/>
    <s v="N"/>
    <x v="2"/>
    <n v="126760"/>
    <s v="NORMAL"/>
    <d v="2021-12-06T00:00:00"/>
    <d v="2021-12-08T00:00:00"/>
    <x v="2"/>
    <d v="2022-01-25T00:00:00"/>
    <n v="300852"/>
    <s v="RESOLI"/>
    <s v="-"/>
    <s v="-"/>
    <s v="S"/>
    <x v="0"/>
    <n v="1"/>
    <s v="-"/>
    <n v="2014"/>
    <n v="8"/>
    <s v="-"/>
    <s v="1-PREG.COSTA-RICA"/>
    <x v="3"/>
    <s v="-"/>
    <s v="-"/>
    <s v="-"/>
    <n v="1"/>
    <n v="3"/>
    <n v="100"/>
    <n v="3"/>
    <n v="0"/>
    <s v="DSOLANOL15@HOTMAIL.COM"/>
    <s v="UNIV. PRIVADA"/>
    <n v="24"/>
    <s v="SOLTERO(A)"/>
    <d v="2021-12-07T00:00:00"/>
    <n v="1"/>
    <s v="LICENCIATURA"/>
    <s v=" "/>
    <s v=" "/>
    <s v=" "/>
    <s v=" "/>
    <n v="1798240"/>
    <n v="2"/>
    <s v="-"/>
    <s v="CARTAGO"/>
    <s v="MEDICINA Y CIRUGIA"/>
    <x v="5"/>
    <s v="-"/>
    <s v="MEDICINA HUMANA"/>
    <s v="CARMEN"/>
    <s v="SIN ENFASIS"/>
    <s v="COSTA RICA"/>
    <x v="93"/>
    <s v="-"/>
    <s v="ESTUDIANTE"/>
    <n v="78"/>
    <n v="126760"/>
    <n v="1"/>
    <n v="1"/>
    <n v="46"/>
  </r>
  <r>
    <x v="0"/>
    <x v="1"/>
    <x v="0"/>
    <x v="0"/>
    <n v="31170590"/>
    <x v="1"/>
    <n v="2200000"/>
    <n v="114830497"/>
    <x v="0"/>
    <x v="73"/>
    <x v="0"/>
    <x v="0"/>
    <x v="0"/>
    <s v="N"/>
    <x v="0"/>
    <n v="126779"/>
    <s v="ESPECIAL"/>
    <d v="2021-12-01T00:00:00"/>
    <d v="2021-12-08T00:00:00"/>
    <x v="1"/>
    <d v="2022-01-24T00:00:00"/>
    <n v="300208"/>
    <s v="RESOLI"/>
    <s v="-"/>
    <s v="S"/>
    <s v="-"/>
    <x v="1"/>
    <n v="1"/>
    <s v="COBERTURA INFERIOR"/>
    <s v="-"/>
    <s v="-"/>
    <s v="-"/>
    <s v="1-PREG.COSTA-RICA"/>
    <x v="0"/>
    <s v="-"/>
    <s v="-"/>
    <s v="-"/>
    <n v="8"/>
    <n v="3"/>
    <n v="100"/>
    <n v="1"/>
    <n v="0"/>
    <s v="PORTLAND968@HOTMAIL.COM"/>
    <s v="UNIV. PRIVADA"/>
    <n v="30"/>
    <s v="SOLTERO(A)"/>
    <d v="2021-12-07T00:00:00"/>
    <n v="1"/>
    <s v="BACHILLER"/>
    <s v="LICENCIATURA"/>
    <s v=" "/>
    <s v=" "/>
    <s v=" "/>
    <s v="-"/>
    <s v="-"/>
    <s v="-"/>
    <s v="GOICOECHEA"/>
    <s v="MEDICINA Y CIRUGIA"/>
    <x v="0"/>
    <s v="CI"/>
    <s v="MEDICINA HUMANA"/>
    <s v="CALLE BLANCOS"/>
    <s v="SIN ENFASIS"/>
    <s v="COSTA RICA"/>
    <x v="94"/>
    <s v="-"/>
    <s v="ESTUDIANTE"/>
    <s v="-"/>
    <n v="126779"/>
    <n v="1"/>
    <n v="1"/>
    <n v="39"/>
  </r>
  <r>
    <x v="0"/>
    <x v="1"/>
    <x v="2"/>
    <x v="1"/>
    <n v="31235780"/>
    <x v="1"/>
    <n v="5468511"/>
    <n v="112720915"/>
    <x v="1"/>
    <x v="74"/>
    <x v="0"/>
    <x v="1"/>
    <x v="1"/>
    <s v="N"/>
    <x v="0"/>
    <n v="126781"/>
    <s v="NORMAL"/>
    <d v="2021-11-26T00:00:00"/>
    <d v="2021-12-08T00:00:00"/>
    <x v="1"/>
    <d v="2022-01-17T00:00:00"/>
    <n v="300090"/>
    <s v="RESOLI"/>
    <s v="-"/>
    <s v="S"/>
    <s v="-"/>
    <x v="1"/>
    <n v="1"/>
    <s v="-"/>
    <n v="2011"/>
    <n v="11"/>
    <s v="-"/>
    <s v="5-REFUND.PREG.C.R"/>
    <x v="3"/>
    <s v="-"/>
    <s v="-"/>
    <s v="-"/>
    <n v="19"/>
    <n v="2"/>
    <n v="100"/>
    <n v="1"/>
    <n v="0"/>
    <s v="AARONARAYA22@GMAIL.COM"/>
    <s v="UNIV. PRIVADA"/>
    <n v="35"/>
    <s v="CASADO(A)"/>
    <d v="2021-12-07T00:00:00"/>
    <n v="1"/>
    <s v="LICENCIATURA"/>
    <s v=" "/>
    <s v=" "/>
    <s v=" "/>
    <s v=" "/>
    <n v="1884775"/>
    <n v="3"/>
    <s v="-"/>
    <s v="PEREZ ZELEDON"/>
    <s v="DOCENCIA"/>
    <x v="42"/>
    <s v="-"/>
    <s v="EDUCACION GENERAL"/>
    <s v="GENERAL"/>
    <s v="SIN ENFASIS"/>
    <s v="COSTA RICA"/>
    <x v="95"/>
    <n v="27723981"/>
    <s v="TECNICO EN PERFORACION DE POZOS Y SUELOS"/>
    <n v="95.8"/>
    <n v="126781"/>
    <n v="1"/>
    <n v="5"/>
    <n v="39"/>
  </r>
  <r>
    <x v="0"/>
    <x v="1"/>
    <x v="1"/>
    <x v="1"/>
    <n v="31236350"/>
    <x v="1"/>
    <n v="2767420"/>
    <n v="701430201"/>
    <x v="1"/>
    <x v="75"/>
    <x v="0"/>
    <x v="1"/>
    <x v="0"/>
    <s v="N"/>
    <x v="0"/>
    <n v="126788"/>
    <s v="NORMAL"/>
    <d v="2021-10-25T00:00:00"/>
    <d v="2021-12-08T00:00:00"/>
    <x v="1"/>
    <d v="2022-01-17T00:00:00"/>
    <n v="298435"/>
    <s v="RESOLI"/>
    <s v="-"/>
    <s v="-"/>
    <s v="S"/>
    <x v="0"/>
    <n v="1"/>
    <s v="-"/>
    <n v="2000"/>
    <n v="22"/>
    <s v="-"/>
    <s v="1-PREG.COSTA-RICA"/>
    <x v="3"/>
    <s v="-"/>
    <s v="-"/>
    <s v="-"/>
    <n v="1"/>
    <n v="1"/>
    <n v="100"/>
    <n v="1"/>
    <n v="0"/>
    <s v="MAYUVILLA@HOTMAIL.COM"/>
    <s v="UNIV. PRIVADA"/>
    <n v="40"/>
    <s v="CASADO(A)"/>
    <d v="2021-12-07T00:00:00"/>
    <n v="1"/>
    <s v="BACHILLER"/>
    <s v=" "/>
    <s v=" "/>
    <s v=" "/>
    <s v=" "/>
    <n v="1793451"/>
    <n v="4"/>
    <s v="-"/>
    <s v="SAN JOSE"/>
    <s v="EDUCACION EN I Y II CICLO"/>
    <x v="43"/>
    <s v="-"/>
    <s v="EDUCACION PRIMARIA"/>
    <s v="CARMEN"/>
    <s v="SIN ENFASIS"/>
    <s v="COSTA RICA"/>
    <x v="96"/>
    <n v="27186851"/>
    <s v="OFICINISTA"/>
    <n v="89"/>
    <n v="126788"/>
    <n v="1"/>
    <n v="1"/>
    <n v="39"/>
  </r>
  <r>
    <x v="0"/>
    <x v="1"/>
    <x v="1"/>
    <x v="1"/>
    <n v="31236050"/>
    <x v="1"/>
    <n v="5052415"/>
    <n v="305290512"/>
    <x v="1"/>
    <x v="76"/>
    <x v="0"/>
    <x v="1"/>
    <x v="0"/>
    <s v="N"/>
    <x v="0"/>
    <n v="126798"/>
    <s v="NORMAL"/>
    <d v="2021-12-07T00:00:00"/>
    <d v="2021-12-09T00:00:00"/>
    <x v="1"/>
    <d v="2022-01-17T00:00:00"/>
    <n v="301056"/>
    <s v="RESOLI"/>
    <s v="-"/>
    <s v="-"/>
    <s v="S"/>
    <x v="0"/>
    <n v="1"/>
    <s v="-"/>
    <n v="2019"/>
    <n v="3"/>
    <s v="-"/>
    <s v="1-PREG.COSTA-RICA"/>
    <x v="5"/>
    <s v="-"/>
    <s v="-"/>
    <s v="-"/>
    <n v="11"/>
    <n v="4"/>
    <n v="100"/>
    <n v="1"/>
    <n v="0"/>
    <s v="MARIANA.ARIAS.BI@GMAIL.COM"/>
    <s v="UNIV. PRIVADA"/>
    <n v="21"/>
    <s v="SOLTERO(A)"/>
    <d v="2021-12-08T00:00:00"/>
    <n v="1"/>
    <s v="BACHILLER"/>
    <s v="LICENCIATURA"/>
    <s v=" "/>
    <s v=" "/>
    <s v=" "/>
    <n v="100000"/>
    <n v="4"/>
    <s v="-"/>
    <s v="VAZQUEZ DE CORONADO"/>
    <s v="CIENCIAS DE LA EDUCACION"/>
    <x v="31"/>
    <s v="-"/>
    <s v="EDUCACION SECUNDARIA"/>
    <s v="PATALILLO"/>
    <s v="ENS. DE LOS ESTUDIOS SOCIALES"/>
    <s v="COSTA RICA"/>
    <x v="97"/>
    <s v="-"/>
    <s v="ESTUDIANTE"/>
    <n v="70"/>
    <n v="126798"/>
    <n v="1"/>
    <n v="1"/>
    <n v="38"/>
  </r>
  <r>
    <x v="0"/>
    <x v="1"/>
    <x v="1"/>
    <x v="1"/>
    <n v="31236450"/>
    <x v="1"/>
    <n v="3688052"/>
    <n v="702550581"/>
    <x v="4"/>
    <x v="25"/>
    <x v="0"/>
    <x v="1"/>
    <x v="2"/>
    <s v="N"/>
    <x v="5"/>
    <n v="126823"/>
    <s v="NORMAL"/>
    <d v="2021-11-15T00:00:00"/>
    <d v="2021-12-09T00:00:00"/>
    <x v="1"/>
    <d v="2022-01-17T00:00:00"/>
    <n v="299423"/>
    <s v="RESOLI"/>
    <s v="-"/>
    <s v="-"/>
    <s v="S"/>
    <x v="0"/>
    <n v="1"/>
    <s v="ADQUISICION DE EQUIPO"/>
    <n v="2019"/>
    <n v="3"/>
    <s v="-"/>
    <s v="1-PREG.COSTA-RICA"/>
    <x v="4"/>
    <s v="-"/>
    <s v="-"/>
    <s v="-"/>
    <n v="6"/>
    <n v="1"/>
    <n v="100"/>
    <n v="7"/>
    <n v="0"/>
    <s v="SKARLETHM17@GMAIL.COM"/>
    <s v="UNIV. PRIVADA"/>
    <n v="24"/>
    <s v="CASADO(A)"/>
    <d v="2021-12-08T00:00:00"/>
    <n v="1"/>
    <s v="BACHILLER"/>
    <s v=" "/>
    <s v=" "/>
    <s v=" "/>
    <s v=" "/>
    <n v="745988"/>
    <n v="3"/>
    <s v="-"/>
    <s v="GUACIMO"/>
    <s v="DERECHO"/>
    <x v="44"/>
    <s v="AE"/>
    <s v="DERECHO"/>
    <s v="GUACIMO"/>
    <s v="SIN ENFASIS"/>
    <s v="COSTA RICA"/>
    <x v="98"/>
    <s v="-"/>
    <s v="ESTUDIANTE"/>
    <n v="77.25"/>
    <n v="126823"/>
    <n v="1"/>
    <n v="1"/>
    <n v="38"/>
  </r>
  <r>
    <x v="0"/>
    <x v="1"/>
    <x v="1"/>
    <x v="1"/>
    <n v="31236160"/>
    <x v="1"/>
    <n v="2001300"/>
    <n v="110300940"/>
    <x v="1"/>
    <x v="77"/>
    <x v="0"/>
    <x v="1"/>
    <x v="0"/>
    <s v="N"/>
    <x v="0"/>
    <n v="126828"/>
    <s v="NORMAL"/>
    <d v="2021-10-14T00:00:00"/>
    <d v="2021-12-09T00:00:00"/>
    <x v="1"/>
    <d v="2022-01-17T00:00:00"/>
    <n v="298121"/>
    <s v="RESOLI"/>
    <s v="-"/>
    <s v="-"/>
    <s v="S"/>
    <x v="0"/>
    <n v="1"/>
    <s v="-"/>
    <n v="2016"/>
    <n v="6"/>
    <s v="-"/>
    <s v="1-PREG.COSTA-RICA"/>
    <x v="6"/>
    <s v="-"/>
    <s v="-"/>
    <s v="-"/>
    <n v="18"/>
    <n v="3"/>
    <n v="100"/>
    <n v="1"/>
    <n v="0"/>
    <s v="ANDREANGELIC34@GMAIL.COM"/>
    <s v="UNIV. PRIVADA"/>
    <n v="42"/>
    <s v="SOLTERO(A)"/>
    <d v="2021-12-08T00:00:00"/>
    <n v="1"/>
    <s v="BACHILLER"/>
    <s v=" "/>
    <s v=" "/>
    <s v=" "/>
    <s v=" "/>
    <n v="417276.52"/>
    <n v="2"/>
    <s v="-"/>
    <s v="CURRIDABAT"/>
    <s v="CIENCIAS DE LA EDUCACION"/>
    <x v="20"/>
    <s v="-"/>
    <s v="EDUCACION SECUNDARIA"/>
    <s v="SANCHEZ"/>
    <s v="ED.RELIGIOSA III C. Y ED.DIVER"/>
    <s v="COSTA RICA"/>
    <x v="99"/>
    <n v="22713101"/>
    <s v="PLATAFORMA DE SERVICIOS / ARCHIVO INSTITUCIONAL"/>
    <n v="80"/>
    <n v="126828"/>
    <n v="1"/>
    <n v="1"/>
    <n v="38"/>
  </r>
  <r>
    <x v="0"/>
    <x v="1"/>
    <x v="1"/>
    <x v="0"/>
    <n v="31237150"/>
    <x v="2"/>
    <n v="9587023"/>
    <n v="208200034"/>
    <x v="0"/>
    <x v="78"/>
    <x v="0"/>
    <x v="0"/>
    <x v="2"/>
    <s v="N"/>
    <x v="3"/>
    <n v="126782"/>
    <s v="NORMAL"/>
    <d v="2021-11-26T00:00:00"/>
    <d v="2021-12-08T00:00:00"/>
    <x v="2"/>
    <d v="2022-01-25T00:00:00"/>
    <n v="300029"/>
    <s v="RESOLI"/>
    <s v="-"/>
    <s v="-"/>
    <s v="S"/>
    <x v="0"/>
    <n v="1"/>
    <s v="-"/>
    <n v="2018"/>
    <n v="4"/>
    <s v="-"/>
    <s v="1-PREG.COSTA-RICA"/>
    <x v="6"/>
    <s v="-"/>
    <s v="-"/>
    <s v="-"/>
    <n v="2"/>
    <n v="8"/>
    <n v="100"/>
    <n v="2"/>
    <n v="0"/>
    <s v="ASHGIS01@GMAIL.COM"/>
    <s v="UNIV. PRIVADA"/>
    <n v="20"/>
    <s v="SOLTERO(A)"/>
    <d v="2021-12-07T00:00:00"/>
    <n v="1"/>
    <s v="LICENCIATURA"/>
    <s v=" "/>
    <s v=" "/>
    <s v=" "/>
    <s v=" "/>
    <n v="250000"/>
    <n v="3"/>
    <s v="-"/>
    <s v="SAN RAMON"/>
    <s v="FARMACIA"/>
    <x v="13"/>
    <s v="-"/>
    <s v="FARMACIA"/>
    <s v="ANGELES"/>
    <s v="SIN ENFASIS"/>
    <s v="COSTA RICA"/>
    <x v="100"/>
    <s v="-"/>
    <s v="ESTUDIANTE"/>
    <n v="95"/>
    <n v="126782"/>
    <n v="1"/>
    <n v="1"/>
    <n v="46"/>
  </r>
  <r>
    <x v="0"/>
    <x v="1"/>
    <x v="1"/>
    <x v="1"/>
    <n v="31236310"/>
    <x v="1"/>
    <n v="4862210"/>
    <n v="118320215"/>
    <x v="4"/>
    <x v="79"/>
    <x v="0"/>
    <x v="1"/>
    <x v="1"/>
    <s v="N"/>
    <x v="0"/>
    <n v="126872"/>
    <s v="NORMAL"/>
    <d v="2021-11-09T00:00:00"/>
    <d v="2021-12-10T00:00:00"/>
    <x v="1"/>
    <d v="2022-01-17T00:00:00"/>
    <n v="299130"/>
    <s v="RESOLI"/>
    <s v="-"/>
    <s v="-"/>
    <s v="S"/>
    <x v="0"/>
    <n v="1"/>
    <s v="-"/>
    <n v="2020"/>
    <n v="2"/>
    <s v="-"/>
    <s v="1-PREG.COSTA-RICA"/>
    <x v="3"/>
    <s v="-"/>
    <s v="-"/>
    <s v="-"/>
    <n v="19"/>
    <n v="1"/>
    <n v="100"/>
    <n v="1"/>
    <n v="0"/>
    <s v="ANGODINEZ.MC@GMAIL.COM"/>
    <s v="UNIV. PRIVADA"/>
    <n v="20"/>
    <s v="SOLTERO(A)"/>
    <d v="2021-12-09T00:00:00"/>
    <n v="1"/>
    <s v="LICENCIATURA"/>
    <s v=" "/>
    <s v=" "/>
    <s v=" "/>
    <s v=" "/>
    <n v="1421903"/>
    <n v="4"/>
    <s v="-"/>
    <s v="PEREZ ZELEDON"/>
    <s v="PSICOLOGIA"/>
    <x v="39"/>
    <s v="-"/>
    <s v="PSICOLOGIA"/>
    <s v="SAN ISIDRO DE EL GENERAL"/>
    <s v="SIN ENFASIS"/>
    <s v="COSTA RICA"/>
    <x v="101"/>
    <s v="-"/>
    <s v="ESTUDIANTE"/>
    <n v="98.2"/>
    <n v="126872"/>
    <n v="1"/>
    <n v="1"/>
    <n v="37"/>
  </r>
  <r>
    <x v="0"/>
    <x v="1"/>
    <x v="1"/>
    <x v="1"/>
    <n v="31235790"/>
    <x v="1"/>
    <n v="2957600"/>
    <n v="110540320"/>
    <x v="1"/>
    <x v="80"/>
    <x v="0"/>
    <x v="1"/>
    <x v="1"/>
    <s v="N"/>
    <x v="0"/>
    <n v="126874"/>
    <s v="NORMAL"/>
    <d v="2021-11-01T00:00:00"/>
    <d v="2021-12-10T00:00:00"/>
    <x v="1"/>
    <d v="2022-01-17T00:00:00"/>
    <n v="298744"/>
    <s v="RESOLI"/>
    <s v="-"/>
    <s v="S"/>
    <s v="-"/>
    <x v="1"/>
    <n v="1"/>
    <s v="-"/>
    <n v="1997"/>
    <n v="25"/>
    <s v="-"/>
    <s v="1-PREG.COSTA-RICA"/>
    <x v="3"/>
    <s v="-"/>
    <s v="-"/>
    <s v="-"/>
    <n v="19"/>
    <n v="3"/>
    <n v="100"/>
    <n v="1"/>
    <n v="0"/>
    <s v="MAURICIOACUNA15@YAHOO.COM"/>
    <s v="UNIV. PRIVADA"/>
    <n v="42"/>
    <s v="CASADO(A)"/>
    <d v="2021-12-09T00:00:00"/>
    <n v="1"/>
    <s v="LICENCIATURA"/>
    <s v=" "/>
    <s v=" "/>
    <s v=" "/>
    <s v=" "/>
    <n v="1397037"/>
    <n v="4"/>
    <s v="-"/>
    <s v="PEREZ ZELEDON"/>
    <s v="CIENCIAS DE LA EDUCACION"/>
    <x v="24"/>
    <s v="-"/>
    <s v="EDUCACION GENERAL"/>
    <s v="DANIEL FLORES"/>
    <s v="DOCENCIA"/>
    <s v="COSTA RICA"/>
    <x v="102"/>
    <s v="-"/>
    <s v="ESTUDIANTE"/>
    <n v="86"/>
    <n v="126874"/>
    <n v="1"/>
    <n v="1"/>
    <n v="37"/>
  </r>
  <r>
    <x v="2"/>
    <x v="2"/>
    <x v="1"/>
    <x v="0"/>
    <n v="31236470"/>
    <x v="1"/>
    <n v="26374559"/>
    <n v="113970117"/>
    <x v="0"/>
    <x v="2"/>
    <x v="0"/>
    <x v="0"/>
    <x v="0"/>
    <s v="N"/>
    <x v="0"/>
    <n v="126878"/>
    <s v="NORMAL"/>
    <d v="2021-10-13T00:00:00"/>
    <d v="2021-12-10T00:00:00"/>
    <x v="1"/>
    <d v="2022-01-17T00:00:00"/>
    <n v="298073"/>
    <s v="RESOLI"/>
    <s v="-"/>
    <s v="-"/>
    <s v="S"/>
    <x v="0"/>
    <n v="2"/>
    <s v="-"/>
    <n v="2007"/>
    <n v="15"/>
    <s v="-"/>
    <s v="3-POSG.COSTA-RICA"/>
    <x v="4"/>
    <n v="118.93"/>
    <s v="-"/>
    <s v="-"/>
    <n v="3"/>
    <n v="1"/>
    <n v="100"/>
    <n v="1"/>
    <n v="0"/>
    <s v="IVANNIA89@HOTMAIL.COM"/>
    <s v="UNIV. PRIVADA"/>
    <n v="32"/>
    <s v="SOLTERO(A)"/>
    <d v="2021-12-09T00:00:00"/>
    <n v="1"/>
    <s v="ESPECIALIZACION"/>
    <s v=" "/>
    <s v=" "/>
    <s v=" "/>
    <s v=" "/>
    <n v="1071737"/>
    <n v="3"/>
    <s v="-"/>
    <s v="DESAMPARADOS"/>
    <s v="ORTOD Y OPERATORIA FUNCIONAL"/>
    <x v="45"/>
    <s v="-"/>
    <s v="ODONTOLOGIA"/>
    <s v="DESAMPARADOS"/>
    <s v="SIN ENFASIS"/>
    <s v="COSTA RICA"/>
    <x v="103"/>
    <n v="40830150"/>
    <s v="QUALITY DENTIST 1"/>
    <n v="80"/>
    <n v="126878"/>
    <n v="1"/>
    <n v="3"/>
    <n v="37"/>
  </r>
  <r>
    <x v="0"/>
    <x v="1"/>
    <x v="1"/>
    <x v="1"/>
    <n v="31235870"/>
    <x v="1"/>
    <n v="2589715"/>
    <n v="604500210"/>
    <x v="4"/>
    <x v="81"/>
    <x v="1"/>
    <x v="1"/>
    <x v="0"/>
    <s v="N"/>
    <x v="1"/>
    <n v="126891"/>
    <s v="NORMAL"/>
    <d v="2021-12-09T00:00:00"/>
    <d v="2021-12-13T00:00:00"/>
    <x v="1"/>
    <d v="2022-01-18T00:00:00"/>
    <n v="301335"/>
    <s v="RESOLI"/>
    <s v="-"/>
    <s v="S"/>
    <s v="-"/>
    <x v="1"/>
    <n v="1"/>
    <s v="COBERTURA INFERIOR"/>
    <n v="2010"/>
    <n v="12"/>
    <s v="-"/>
    <s v="1-PREG.COSTA-RICA"/>
    <x v="6"/>
    <s v="-"/>
    <s v="-"/>
    <s v="-"/>
    <n v="9"/>
    <n v="2"/>
    <n v="100"/>
    <n v="4"/>
    <n v="7"/>
    <s v="EVELIO-94@HOTMAIL.COM"/>
    <s v="UNIV. PRIVADA"/>
    <n v="28"/>
    <s v="SOLTERO(A)"/>
    <d v="2021-12-10T00:00:00"/>
    <n v="1"/>
    <s v="BACHILLER"/>
    <s v=" "/>
    <s v=" "/>
    <s v=" "/>
    <s v=" "/>
    <n v="350000"/>
    <n v="2"/>
    <s v="-"/>
    <s v="SAN PABLO"/>
    <s v="ADMINISTRACION DE NEGOCIOS"/>
    <x v="4"/>
    <s v="CI"/>
    <s v="ADMINISTRACION"/>
    <s v="RINCÓN DE SABANILLA"/>
    <s v="MERCADEO Y VENTAS"/>
    <s v="COSTA RICA"/>
    <x v="104"/>
    <n v="40355800"/>
    <s v="CONCILIACIÓN DE PLAN"/>
    <n v="70"/>
    <n v="126891"/>
    <n v="1"/>
    <n v="1"/>
    <n v="34"/>
  </r>
  <r>
    <x v="0"/>
    <x v="1"/>
    <x v="1"/>
    <x v="0"/>
    <n v="31235810"/>
    <x v="1"/>
    <n v="11467270"/>
    <n v="117350278"/>
    <x v="0"/>
    <x v="82"/>
    <x v="0"/>
    <x v="0"/>
    <x v="0"/>
    <s v="N"/>
    <x v="0"/>
    <n v="126892"/>
    <s v="NORMAL"/>
    <d v="2021-12-09T00:00:00"/>
    <d v="2021-12-13T00:00:00"/>
    <x v="1"/>
    <d v="2022-01-17T00:00:00"/>
    <n v="301308"/>
    <s v="RESOLI"/>
    <s v="-"/>
    <s v="-"/>
    <s v="S"/>
    <x v="0"/>
    <n v="1"/>
    <s v="ADQUISICION DE EQUIPO"/>
    <n v="2016"/>
    <n v="6"/>
    <s v="-"/>
    <s v="1-PREG.COSTA-RICA"/>
    <x v="2"/>
    <s v="-"/>
    <s v="-"/>
    <s v="-"/>
    <n v="3"/>
    <n v="1"/>
    <n v="100"/>
    <n v="1"/>
    <n v="0"/>
    <s v="KRISSIACASTRO99@HOTMAIL.COM"/>
    <s v="UNIV. PRIVADA"/>
    <n v="22"/>
    <s v="SOLTERO(A)"/>
    <d v="2021-12-10T00:00:00"/>
    <n v="1"/>
    <s v="LICENCIATURA"/>
    <s v=" "/>
    <s v=" "/>
    <s v=" "/>
    <s v=" "/>
    <n v="512656"/>
    <n v="4"/>
    <s v="-"/>
    <s v="DESAMPARADOS"/>
    <s v="ENFERMERIA"/>
    <x v="5"/>
    <s v="AE"/>
    <s v="ENFERMERIA"/>
    <s v="DESAMPARADOS"/>
    <s v="SIN ENFASIS"/>
    <s v="COSTA RICA"/>
    <x v="105"/>
    <n v="86734282"/>
    <s v="REFERENCE AGENT SPETIALIST"/>
    <n v="92.11"/>
    <n v="126892"/>
    <n v="1"/>
    <n v="1"/>
    <n v="34"/>
  </r>
  <r>
    <x v="0"/>
    <x v="1"/>
    <x v="1"/>
    <x v="0"/>
    <n v="31236710"/>
    <x v="2"/>
    <n v="11534700"/>
    <n v="117460201"/>
    <x v="0"/>
    <x v="83"/>
    <x v="0"/>
    <x v="0"/>
    <x v="0"/>
    <s v="N"/>
    <x v="2"/>
    <n v="126789"/>
    <s v="NORMAL"/>
    <d v="2021-10-07T00:00:00"/>
    <d v="2021-12-08T00:00:00"/>
    <x v="2"/>
    <d v="2022-01-25T00:00:00"/>
    <n v="297856"/>
    <s v="RESOLI"/>
    <s v="-"/>
    <s v="S"/>
    <s v="-"/>
    <x v="1"/>
    <n v="1"/>
    <s v="-"/>
    <n v="2016"/>
    <n v="6"/>
    <s v="-"/>
    <s v="1-PREG.COSTA-RICA"/>
    <x v="2"/>
    <s v="-"/>
    <s v="-"/>
    <s v="-"/>
    <n v="3"/>
    <n v="1"/>
    <n v="100"/>
    <n v="3"/>
    <n v="0"/>
    <s v="MARCO.Q9956@GMAIL.COM"/>
    <s v="UNIV. PRIVADA"/>
    <n v="22"/>
    <s v="SOLTERO(A)"/>
    <d v="2021-12-07T00:00:00"/>
    <n v="1"/>
    <s v="LICENCIATURA"/>
    <s v=" "/>
    <s v=" "/>
    <s v=" "/>
    <s v=" "/>
    <n v="577800"/>
    <n v="4"/>
    <s v="-"/>
    <s v="LA UNION"/>
    <s v="MEDICINA"/>
    <x v="46"/>
    <s v="-"/>
    <s v="MEDICINA HUMANA"/>
    <s v="TRES RIOS"/>
    <s v="SIN ENFASIS"/>
    <s v="COSTA RICA"/>
    <x v="106"/>
    <s v="-"/>
    <s v="ESTUDIANTE"/>
    <n v="88"/>
    <n v="126789"/>
    <n v="1"/>
    <n v="1"/>
    <n v="46"/>
  </r>
  <r>
    <x v="2"/>
    <x v="2"/>
    <x v="1"/>
    <x v="1"/>
    <n v="31236480"/>
    <x v="1"/>
    <n v="5069432"/>
    <n v="116580092"/>
    <x v="4"/>
    <x v="2"/>
    <x v="0"/>
    <x v="1"/>
    <x v="0"/>
    <s v="N"/>
    <x v="1"/>
    <n v="126923"/>
    <s v="NORMAL"/>
    <d v="2021-11-22T00:00:00"/>
    <d v="2021-12-13T00:00:00"/>
    <x v="1"/>
    <d v="2022-01-17T00:00:00"/>
    <n v="299839"/>
    <s v="RESOLI"/>
    <s v="-"/>
    <s v="S"/>
    <s v="-"/>
    <x v="1"/>
    <n v="2"/>
    <s v="-"/>
    <n v="2015"/>
    <n v="7"/>
    <s v="-"/>
    <s v="3-POSG.COSTA-RICA"/>
    <x v="3"/>
    <n v="1011.71"/>
    <s v="-"/>
    <s v="-"/>
    <n v="8"/>
    <n v="2"/>
    <n v="100"/>
    <n v="4"/>
    <n v="0"/>
    <s v="SERG.FERNANDEZ.17@GMAIL.COM"/>
    <s v="UNIV. PRIVADA"/>
    <n v="25"/>
    <s v="SOLTERO(A)"/>
    <d v="2021-12-10T00:00:00"/>
    <n v="1"/>
    <s v="MAESTRIA"/>
    <s v=" "/>
    <s v=" "/>
    <s v=" "/>
    <s v=" "/>
    <n v="1425083"/>
    <n v="2"/>
    <s v="-"/>
    <s v="FLORES"/>
    <s v="ANALITICA,INNOV Y GEST TECNOLO"/>
    <x v="47"/>
    <s v="-"/>
    <s v="ADMINISTRACION"/>
    <s v="BARRANTES"/>
    <s v="SIN ENFASIS"/>
    <s v="COSTA RICA"/>
    <x v="107"/>
    <n v="22912243"/>
    <s v="CONSULTOR ASOCIADO Y"/>
    <n v="94.1"/>
    <n v="126923"/>
    <n v="1"/>
    <n v="3"/>
    <n v="34"/>
  </r>
  <r>
    <x v="0"/>
    <x v="1"/>
    <x v="2"/>
    <x v="0"/>
    <n v="31236420"/>
    <x v="1"/>
    <n v="6298967"/>
    <n v="604400081"/>
    <x v="0"/>
    <x v="84"/>
    <x v="0"/>
    <x v="0"/>
    <x v="0"/>
    <s v="N"/>
    <x v="0"/>
    <n v="126934"/>
    <s v="NORMAL"/>
    <d v="2021-09-27T00:00:00"/>
    <d v="2021-12-13T00:00:00"/>
    <x v="1"/>
    <d v="2022-01-17T00:00:00"/>
    <n v="297437"/>
    <s v="RESOLI"/>
    <s v="-"/>
    <s v="-"/>
    <s v="S"/>
    <x v="0"/>
    <n v="1"/>
    <s v="-"/>
    <n v="2018"/>
    <n v="4"/>
    <s v="-"/>
    <s v="5-REFUND.PREG.C.R"/>
    <x v="2"/>
    <s v="-"/>
    <s v="-"/>
    <s v="-"/>
    <n v="3"/>
    <n v="1"/>
    <n v="100"/>
    <n v="1"/>
    <n v="0"/>
    <s v="WENDYMEZATREJOS@GMAIL.COM"/>
    <s v="UNIV. PRIVADA"/>
    <n v="24"/>
    <s v="SOLTERO(A)"/>
    <d v="2021-12-10T00:00:00"/>
    <n v="1"/>
    <s v="LICENCIATURA"/>
    <s v=" "/>
    <s v=" "/>
    <s v=" "/>
    <s v=" "/>
    <n v="578655"/>
    <n v="1"/>
    <s v="-"/>
    <s v="DESAMPARADOS"/>
    <s v="SALUD OCUPACIONAL"/>
    <x v="3"/>
    <s v="-"/>
    <s v="MEDICINA HUMANA"/>
    <s v="DESAMPARADOS"/>
    <s v="SEGURIDAD INDUSTRIAL"/>
    <s v="COSTA RICA"/>
    <x v="108"/>
    <n v="22028622"/>
    <s v="ENCARGADA DE SALU OC"/>
    <n v="87.52"/>
    <n v="126934"/>
    <n v="1"/>
    <n v="5"/>
    <n v="34"/>
  </r>
  <r>
    <x v="0"/>
    <x v="1"/>
    <x v="1"/>
    <x v="1"/>
    <n v="31236370"/>
    <x v="1"/>
    <n v="2946510"/>
    <n v="112090448"/>
    <x v="4"/>
    <x v="3"/>
    <x v="0"/>
    <x v="1"/>
    <x v="0"/>
    <s v="N"/>
    <x v="0"/>
    <n v="126948"/>
    <s v="NORMAL"/>
    <d v="2021-12-09T00:00:00"/>
    <d v="2021-12-14T00:00:00"/>
    <x v="1"/>
    <d v="2022-01-17T00:00:00"/>
    <n v="301323"/>
    <s v="RESOLI"/>
    <s v="-"/>
    <s v="-"/>
    <s v="S"/>
    <x v="0"/>
    <n v="1"/>
    <s v="COBERTURA INFERIOR"/>
    <n v="2003"/>
    <n v="19"/>
    <s v="-"/>
    <s v="1-PREG.COSTA-RICA"/>
    <x v="2"/>
    <s v="-"/>
    <s v="-"/>
    <s v="-"/>
    <n v="15"/>
    <n v="1"/>
    <n v="100"/>
    <n v="1"/>
    <n v="0"/>
    <s v="ALEGACQ@GMAIL.COM"/>
    <s v="UNIV. PRIVADA"/>
    <n v="37"/>
    <s v="SOLTERO(A)"/>
    <d v="2021-12-13T00:00:00"/>
    <n v="1"/>
    <s v="BACHILLER"/>
    <s v="LICENCIATURA"/>
    <s v=" "/>
    <s v=" "/>
    <s v=" "/>
    <n v="589302"/>
    <n v="1"/>
    <s v="-"/>
    <s v="MONTES DE OCA"/>
    <s v="PSICOLOGIA"/>
    <x v="48"/>
    <s v="CI"/>
    <s v="PSICOLOGIA"/>
    <s v="SAN PEDRO"/>
    <s v="SIN ENFASIS"/>
    <s v="COSTA RICA"/>
    <x v="109"/>
    <n v="22104809"/>
    <s v="OFICIAL SR. SOPORTE PRODUCTOS ACTIVOS."/>
    <n v="80"/>
    <n v="126948"/>
    <n v="1"/>
    <n v="1"/>
    <n v="33"/>
  </r>
  <r>
    <x v="0"/>
    <x v="1"/>
    <x v="1"/>
    <x v="1"/>
    <n v="31236250"/>
    <x v="1"/>
    <n v="1607986"/>
    <n v="117070082"/>
    <x v="1"/>
    <x v="85"/>
    <x v="0"/>
    <x v="1"/>
    <x v="1"/>
    <s v="N"/>
    <x v="0"/>
    <n v="126952"/>
    <s v="NORMAL"/>
    <d v="2021-12-07T00:00:00"/>
    <d v="2021-12-14T00:00:00"/>
    <x v="1"/>
    <d v="2022-01-17T00:00:00"/>
    <n v="300982"/>
    <s v="RESOLI"/>
    <s v="-"/>
    <s v="-"/>
    <s v="S"/>
    <x v="0"/>
    <n v="1"/>
    <s v="ADQUISICION DE EQUIPO"/>
    <n v="2019"/>
    <n v="3"/>
    <s v="-"/>
    <s v="1-PREG.COSTA-RICA"/>
    <x v="6"/>
    <s v="-"/>
    <s v="-"/>
    <s v="-"/>
    <n v="19"/>
    <n v="1"/>
    <n v="100"/>
    <n v="1"/>
    <n v="0"/>
    <s v="LUCIIALAARA98@GMAIL.COM"/>
    <s v="UNIV. PRIVADA"/>
    <n v="23"/>
    <s v="UNION LIBRE"/>
    <d v="2021-12-13T00:00:00"/>
    <n v="1"/>
    <s v="LICENCIATURA"/>
    <s v=" "/>
    <s v=" "/>
    <s v=" "/>
    <s v=" "/>
    <n v="359544"/>
    <n v="5"/>
    <s v="-"/>
    <s v="PEREZ ZELEDON"/>
    <s v="ENS MATEMATICA"/>
    <x v="34"/>
    <s v="AE"/>
    <s v="EDUCACION SECUNDARIA"/>
    <s v="SAN ISIDRO DE EL GENERAL"/>
    <s v="SIN ENFASIS"/>
    <s v="COSTA RICA"/>
    <x v="110"/>
    <s v="-"/>
    <s v="ESTUDIANTE"/>
    <n v="85.67"/>
    <n v="126952"/>
    <n v="1"/>
    <n v="1"/>
    <n v="33"/>
  </r>
  <r>
    <x v="0"/>
    <x v="1"/>
    <x v="1"/>
    <x v="1"/>
    <n v="31236260"/>
    <x v="1"/>
    <n v="4439600"/>
    <n v="117050779"/>
    <x v="4"/>
    <x v="86"/>
    <x v="0"/>
    <x v="1"/>
    <x v="1"/>
    <s v="N"/>
    <x v="0"/>
    <n v="126953"/>
    <s v="NORMAL"/>
    <d v="2021-12-06T00:00:00"/>
    <d v="2021-12-14T00:00:00"/>
    <x v="1"/>
    <d v="2022-01-17T00:00:00"/>
    <n v="300965"/>
    <s v="RESOLI"/>
    <s v="-"/>
    <s v="-"/>
    <s v="S"/>
    <x v="0"/>
    <n v="1"/>
    <s v="-"/>
    <n v="2019"/>
    <n v="3"/>
    <s v="-"/>
    <s v="1-PREG.COSTA-RICA"/>
    <x v="4"/>
    <s v="-"/>
    <s v="-"/>
    <s v="-"/>
    <n v="19"/>
    <n v="3"/>
    <n v="100"/>
    <n v="1"/>
    <n v="0"/>
    <s v="MARIUVA98@GMAIL.COM"/>
    <s v="UNIV. PRIVADA"/>
    <n v="23"/>
    <s v="UNION LIBRE"/>
    <d v="2021-12-13T00:00:00"/>
    <n v="1"/>
    <s v="LICENCIATURA"/>
    <s v=" "/>
    <s v=" "/>
    <s v=" "/>
    <s v=" "/>
    <n v="916153"/>
    <n v="4"/>
    <s v="-"/>
    <s v="PEREZ ZELEDON"/>
    <s v="DERECHO"/>
    <x v="39"/>
    <s v="-"/>
    <s v="DERECHO"/>
    <s v="DANIEL FLORES"/>
    <s v="SIN ENFASIS"/>
    <s v="COSTA RICA"/>
    <x v="111"/>
    <s v="-"/>
    <s v="ESTUDIANTE"/>
    <n v="73.67"/>
    <n v="126953"/>
    <n v="1"/>
    <n v="1"/>
    <n v="33"/>
  </r>
  <r>
    <x v="0"/>
    <x v="1"/>
    <x v="0"/>
    <x v="1"/>
    <n v="31175100"/>
    <x v="1"/>
    <n v="667800"/>
    <n v="111930507"/>
    <x v="4"/>
    <x v="87"/>
    <x v="0"/>
    <x v="1"/>
    <x v="1"/>
    <s v="N"/>
    <x v="0"/>
    <n v="127016"/>
    <s v="NORMAL"/>
    <d v="2021-12-15T00:00:00"/>
    <d v="2021-12-16T00:00:00"/>
    <x v="1"/>
    <d v="2022-01-21T00:00:00"/>
    <n v="301866"/>
    <s v="RESOLI"/>
    <s v="-"/>
    <s v="-"/>
    <s v="S"/>
    <x v="0"/>
    <n v="1"/>
    <s v="-"/>
    <s v="-"/>
    <s v="-"/>
    <s v="-"/>
    <s v="1-PREG.COSTA-RICA"/>
    <x v="0"/>
    <s v="-"/>
    <s v="-"/>
    <s v="-"/>
    <n v="19"/>
    <n v="3"/>
    <n v="100"/>
    <n v="1"/>
    <n v="0"/>
    <s v="ARIZU01@GMAIL.COM"/>
    <s v="UNIV. PRIVADA"/>
    <n v="38"/>
    <s v="CASADO(A)"/>
    <d v="2021-12-15T00:00:00"/>
    <n v="1"/>
    <s v="BACHILLER"/>
    <s v=" "/>
    <s v=" "/>
    <s v=" "/>
    <s v=" "/>
    <s v="-"/>
    <s v="-"/>
    <s v="-"/>
    <s v="PEREZ ZELEDON"/>
    <s v="CONTADURIA"/>
    <x v="24"/>
    <s v="-"/>
    <s v="ADMINISTRACION"/>
    <s v="DANIEL FLORES"/>
    <s v="SIN ENFASIS"/>
    <s v="COSTA RICA"/>
    <x v="112"/>
    <n v="27712150"/>
    <s v="ESTUDIANTE"/>
    <s v="-"/>
    <n v="127016"/>
    <n v="1"/>
    <n v="1"/>
    <n v="31"/>
  </r>
  <r>
    <x v="0"/>
    <x v="1"/>
    <x v="1"/>
    <x v="0"/>
    <n v="31236300"/>
    <x v="1"/>
    <n v="8075000"/>
    <n v="118620271"/>
    <x v="2"/>
    <x v="88"/>
    <x v="0"/>
    <x v="0"/>
    <x v="0"/>
    <s v="N"/>
    <x v="0"/>
    <n v="127044"/>
    <s v="NORMAL"/>
    <d v="2021-12-02T00:00:00"/>
    <d v="2021-12-16T00:00:00"/>
    <x v="1"/>
    <d v="2022-01-17T00:00:00"/>
    <n v="300469"/>
    <s v="RESOLI"/>
    <s v="-"/>
    <s v="-"/>
    <s v="S"/>
    <x v="0"/>
    <n v="1"/>
    <s v="-"/>
    <n v="2020"/>
    <n v="2"/>
    <s v="-"/>
    <s v="1-PREG.COSTA-RICA"/>
    <x v="1"/>
    <s v="-"/>
    <s v="-"/>
    <s v="-"/>
    <n v="15"/>
    <n v="2"/>
    <n v="100"/>
    <n v="1"/>
    <n v="0"/>
    <s v="MARIALAURAAPU@GMAIL.COM"/>
    <s v="UNIV. PRIVADA"/>
    <n v="19"/>
    <s v="SOLTERO(A)"/>
    <d v="2021-12-15T00:00:00"/>
    <n v="1"/>
    <s v="LICENCIATURA"/>
    <s v=" "/>
    <s v=" "/>
    <s v=" "/>
    <s v=" "/>
    <n v="3703305"/>
    <n v="4"/>
    <s v="-"/>
    <s v="MONTES DE OCA"/>
    <s v="INGENIERIA BIOMEDICA"/>
    <x v="3"/>
    <s v="-"/>
    <s v="INGENIERIA"/>
    <s v="SABANILLA"/>
    <s v="SIN ENFASIS"/>
    <s v="COSTA RICA"/>
    <x v="113"/>
    <s v="-"/>
    <s v="ESTUDIANTE"/>
    <n v="98"/>
    <n v="127044"/>
    <n v="1"/>
    <n v="1"/>
    <n v="31"/>
  </r>
  <r>
    <x v="0"/>
    <x v="1"/>
    <x v="1"/>
    <x v="0"/>
    <n v="31236500"/>
    <x v="2"/>
    <n v="2908235"/>
    <n v="115750480"/>
    <x v="3"/>
    <x v="89"/>
    <x v="0"/>
    <x v="0"/>
    <x v="0"/>
    <s v="N"/>
    <x v="2"/>
    <n v="126803"/>
    <s v="ESPECIAL"/>
    <d v="2021-12-06T00:00:00"/>
    <d v="2021-12-09T00:00:00"/>
    <x v="2"/>
    <d v="2022-01-25T00:00:00"/>
    <n v="300910"/>
    <s v="RESOLI"/>
    <s v="-"/>
    <s v="S"/>
    <s v="-"/>
    <x v="1"/>
    <n v="1"/>
    <s v="-"/>
    <n v="2012"/>
    <n v="10"/>
    <s v="-"/>
    <s v="1-PREG.COSTA-RICA"/>
    <x v="4"/>
    <s v="-"/>
    <s v="-"/>
    <s v="-"/>
    <n v="1"/>
    <n v="2"/>
    <n v="100"/>
    <n v="3"/>
    <n v="0"/>
    <s v="JRQ2806@HOTMAIL.COM"/>
    <s v="UNIV. PRIVADA"/>
    <n v="27"/>
    <s v="CASADO(A)"/>
    <d v="2021-12-08T00:00:00"/>
    <n v="1"/>
    <s v="LICENCIATURA"/>
    <s v=" "/>
    <s v=" "/>
    <s v=" "/>
    <s v=" "/>
    <n v="850200"/>
    <n v="3"/>
    <s v="-"/>
    <s v="CARTAGO"/>
    <s v="SEGURIDAD INFORMATICA"/>
    <x v="30"/>
    <s v="-"/>
    <s v="COMPUTO"/>
    <s v="OCCIDENTE DE CARTAGO"/>
    <s v="SIN ENFASIS"/>
    <s v="COSTA RICA"/>
    <x v="114"/>
    <n v="22574242"/>
    <s v="INGENIERO EN TELECOM"/>
    <n v="70"/>
    <n v="126803"/>
    <n v="1"/>
    <n v="1"/>
    <n v="45"/>
  </r>
  <r>
    <x v="0"/>
    <x v="1"/>
    <x v="1"/>
    <x v="1"/>
    <n v="31236460"/>
    <x v="1"/>
    <n v="6500000"/>
    <n v="119210463"/>
    <x v="5"/>
    <x v="3"/>
    <x v="0"/>
    <x v="1"/>
    <x v="1"/>
    <s v="N"/>
    <x v="0"/>
    <n v="127127"/>
    <s v="NORMAL"/>
    <d v="2021-12-18T00:00:00"/>
    <d v="2021-12-21T00:00:00"/>
    <x v="1"/>
    <d v="2022-01-17T00:00:00"/>
    <n v="302288"/>
    <s v="RESOLI"/>
    <s v="-"/>
    <s v="S"/>
    <s v="-"/>
    <x v="1"/>
    <n v="1"/>
    <s v="COBERTURA INFERIOR, ADQUISICION DE EQUIPO"/>
    <n v="2021"/>
    <n v="1"/>
    <s v="-"/>
    <s v="1-PREG.COSTA-RICA"/>
    <x v="3"/>
    <s v="-"/>
    <s v="-"/>
    <s v="-"/>
    <n v="10"/>
    <n v="4"/>
    <n v="100"/>
    <n v="1"/>
    <n v="0"/>
    <s v="DILITEX14@GMAIL.COM"/>
    <s v="UNIV. PRIVADA"/>
    <n v="17"/>
    <s v="SOLTERO(A)"/>
    <d v="2021-12-20T00:00:00"/>
    <n v="1"/>
    <s v="BACHILLER"/>
    <s v=" "/>
    <s v=" "/>
    <s v=" "/>
    <s v=" "/>
    <n v="1300262"/>
    <n v="4"/>
    <s v="-"/>
    <s v="ALAJUELITA"/>
    <s v="ANIMACION DIGITAL"/>
    <x v="5"/>
    <s v="CI, AE"/>
    <s v="ARTE PUBLICITARIO"/>
    <s v="CONCEPCION"/>
    <s v="SIN ENFASIS"/>
    <s v="COSTA RICA"/>
    <x v="115"/>
    <s v="-"/>
    <s v="ESTUDIANTE"/>
    <n v="95.04"/>
    <n v="127127"/>
    <n v="1"/>
    <n v="1"/>
    <n v="26"/>
  </r>
  <r>
    <x v="0"/>
    <x v="3"/>
    <x v="1"/>
    <x v="1"/>
    <n v="31236010"/>
    <x v="1"/>
    <n v="7332200"/>
    <n v="118760675"/>
    <x v="4"/>
    <x v="2"/>
    <x v="0"/>
    <x v="1"/>
    <x v="1"/>
    <s v="N"/>
    <x v="0"/>
    <n v="127252"/>
    <s v="NORMAL"/>
    <d v="2021-12-02T00:00:00"/>
    <d v="2022-01-05T00:00:00"/>
    <x v="1"/>
    <d v="2022-01-18T00:00:00"/>
    <n v="300481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10"/>
    <n v="3"/>
    <n v="100"/>
    <n v="1"/>
    <n v="0"/>
    <s v="KATTYMORA@HOTMAIL.COM"/>
    <s v="UNIV. PRIVADA"/>
    <n v="18"/>
    <s v="SOLTERO(A)"/>
    <d v="2021-12-22T00:00:00"/>
    <n v="1"/>
    <s v="BACHILLER"/>
    <s v=" "/>
    <s v=" "/>
    <s v=" "/>
    <s v=" "/>
    <n v="80000"/>
    <n v="3"/>
    <s v="-"/>
    <s v="ALAJUELITA"/>
    <s v="ECONOMIA"/>
    <x v="0"/>
    <s v="AE"/>
    <s v="ECONOMIA"/>
    <s v="SAN ANTONIO"/>
    <s v="SIN ENFASIS"/>
    <s v="COSTA RICA"/>
    <x v="116"/>
    <s v="-"/>
    <s v="ESTUDIANTE"/>
    <n v="96.9"/>
    <n v="127252"/>
    <n v="1"/>
    <n v="1"/>
    <n v="11"/>
  </r>
  <r>
    <x v="0"/>
    <x v="1"/>
    <x v="1"/>
    <x v="0"/>
    <n v="31235450"/>
    <x v="1"/>
    <n v="3340000"/>
    <n v="118100498"/>
    <x v="0"/>
    <x v="90"/>
    <x v="0"/>
    <x v="0"/>
    <x v="2"/>
    <s v="N"/>
    <x v="6"/>
    <n v="126556"/>
    <s v="NORMAL"/>
    <d v="2021-11-09T00:00:00"/>
    <d v="2021-11-15T00:00:00"/>
    <x v="1"/>
    <d v="2022-01-17T00:00:00"/>
    <n v="299159"/>
    <s v="PRESENCIAL"/>
    <m/>
    <s v="-"/>
    <s v="S"/>
    <x v="0"/>
    <n v="9"/>
    <s v="-"/>
    <n v="2019"/>
    <n v="3"/>
    <s v="-"/>
    <s v="1-PREG.COSTA-RICA"/>
    <x v="2"/>
    <m/>
    <s v="-"/>
    <m/>
    <n v="1"/>
    <n v="8"/>
    <n v="100"/>
    <n v="6"/>
    <n v="0"/>
    <s v="JGUERREGO01@GMAIL.COM"/>
    <s v="UNIV. PRIVADA"/>
    <n v="20"/>
    <s v="SOLTERO(A)"/>
    <d v="2021-11-12T00:00:00"/>
    <n v="1"/>
    <s v="BACHILLER"/>
    <s v="LICENCIATURA"/>
    <s v="DESCONOCIDO"/>
    <s v="DESCONOCIDO"/>
    <s v="DESCONOCIDO"/>
    <n v="672656"/>
    <s v="CIENCIA Y TECNOLOGIA"/>
    <s v="-"/>
    <s v="PUNTARENAS"/>
    <s v="ENFERMERIA"/>
    <x v="49"/>
    <s v="-"/>
    <s v="ENFERMERIA"/>
    <s v="BARRANCA"/>
    <s v="SIN ENFASIS"/>
    <s v="COSTA RICA"/>
    <x v="117"/>
    <m/>
    <s v="ESTUDIANTE"/>
    <n v="90"/>
    <n v="126556"/>
    <m/>
    <m/>
    <s v="-"/>
  </r>
  <r>
    <x v="0"/>
    <x v="1"/>
    <x v="1"/>
    <x v="1"/>
    <n v="31236360"/>
    <x v="1"/>
    <n v="4609000"/>
    <n v="114040103"/>
    <x v="4"/>
    <x v="91"/>
    <x v="0"/>
    <x v="1"/>
    <x v="1"/>
    <s v="N"/>
    <x v="0"/>
    <n v="126606"/>
    <s v="NORMAL"/>
    <d v="2021-11-18T00:00:00"/>
    <d v="2021-11-22T00:00:00"/>
    <x v="1"/>
    <d v="2022-01-17T00:00:00"/>
    <n v="299656"/>
    <s v="RESOLI"/>
    <s v="-"/>
    <s v="-"/>
    <s v="S"/>
    <x v="0"/>
    <n v="1"/>
    <s v="-"/>
    <n v="2014"/>
    <n v="8"/>
    <s v="-"/>
    <s v="1-PREG.COSTA-RICA"/>
    <x v="3"/>
    <s v="-"/>
    <s v="-"/>
    <s v="-"/>
    <n v="4"/>
    <n v="1"/>
    <n v="100"/>
    <n v="1"/>
    <n v="0"/>
    <s v="DIANADELARI03@GMAIL.COM"/>
    <s v="UNIV. PRIVADA"/>
    <n v="32"/>
    <s v="CASADO(A)"/>
    <d v="2021-11-19T00:00:00"/>
    <n v="1"/>
    <s v="BACHILLER"/>
    <s v=" "/>
    <s v=" "/>
    <s v=" "/>
    <s v=" "/>
    <n v="1200000"/>
    <n v="2"/>
    <s v="-"/>
    <s v="PURISCAL"/>
    <s v="CONTADURIA"/>
    <x v="37"/>
    <s v="-"/>
    <s v="ADMINISTRACION"/>
    <s v="SANTIAGO"/>
    <s v="SIN ENFASIS"/>
    <s v="COSTA RICA"/>
    <x v="118"/>
    <s v="-"/>
    <s v="ESTUDIANTE"/>
    <n v="76.05"/>
    <n v="126606"/>
    <n v="1"/>
    <n v="1"/>
    <n v="55"/>
  </r>
  <r>
    <x v="0"/>
    <x v="1"/>
    <x v="0"/>
    <x v="0"/>
    <n v="31164480"/>
    <x v="1"/>
    <n v="9002514"/>
    <n v="116190987"/>
    <x v="0"/>
    <x v="92"/>
    <x v="0"/>
    <x v="0"/>
    <x v="0"/>
    <s v="N"/>
    <x v="0"/>
    <n v="125309"/>
    <s v="NORMAL"/>
    <d v="2021-06-29T00:00:00"/>
    <d v="2021-07-15T00:00:00"/>
    <x v="1"/>
    <s v="-"/>
    <n v="292399"/>
    <s v="RESOLI"/>
    <s v="-"/>
    <s v="-"/>
    <s v="S"/>
    <x v="0"/>
    <n v="1"/>
    <s v="-"/>
    <s v="-"/>
    <s v="-"/>
    <s v="-"/>
    <s v="1-PREG.COSTA-RICA"/>
    <x v="0"/>
    <s v="-"/>
    <s v="-"/>
    <s v="-"/>
    <n v="11"/>
    <n v="4"/>
    <n v="100"/>
    <n v="1"/>
    <n v="0"/>
    <s v="ANDREA.VILLEGASVARGAS@GMAIL.COM"/>
    <s v="UNIV. PRIVADA"/>
    <n v="26"/>
    <s v="SOLTERO(A)"/>
    <d v="2021-07-14T00:00:00"/>
    <n v="1"/>
    <s v="LICENCIATURA"/>
    <s v=" "/>
    <s v=" "/>
    <s v=" "/>
    <s v=" "/>
    <s v="-"/>
    <s v="-"/>
    <s v="-"/>
    <s v="VAZQUEZ DE CORONADO"/>
    <s v="MEDICINA Y CIRUGIA VETERINARIA"/>
    <x v="19"/>
    <s v="-"/>
    <s v="MEDICINA VETERINARIA"/>
    <s v="PATALILLO"/>
    <s v="SIN ENFASIS"/>
    <s v="COSTA RICA"/>
    <x v="119"/>
    <n v="22920730"/>
    <s v="ESTUDIANTE"/>
    <s v="-"/>
    <n v="125309"/>
    <n v="1"/>
    <n v="1"/>
    <n v="185"/>
  </r>
  <r>
    <x v="0"/>
    <x v="2"/>
    <x v="0"/>
    <x v="0"/>
    <n v="31107980"/>
    <x v="2"/>
    <n v="3392171"/>
    <n v="504100573"/>
    <x v="0"/>
    <x v="2"/>
    <x v="0"/>
    <x v="0"/>
    <x v="1"/>
    <s v="N"/>
    <x v="4"/>
    <n v="125659"/>
    <s v="NORMAL"/>
    <d v="2021-07-08T00:00:00"/>
    <d v="2021-08-10T00:00:00"/>
    <x v="2"/>
    <d v="2022-02-09T00:00:00"/>
    <n v="293034"/>
    <s v="RESOLI"/>
    <s v="-"/>
    <s v="-"/>
    <s v="S"/>
    <x v="0"/>
    <n v="2"/>
    <s v="-"/>
    <s v="-"/>
    <s v="-"/>
    <s v="-"/>
    <s v="1-PREG.COSTA-RICA"/>
    <x v="0"/>
    <n v="100"/>
    <s v="-"/>
    <s v="-"/>
    <n v="1"/>
    <n v="1"/>
    <n v="100"/>
    <n v="5"/>
    <n v="0"/>
    <s v="STEPHANNYJIMENEZ12345@GMAIL.COM"/>
    <s v="UNIV. PRIVADA"/>
    <n v="25"/>
    <s v="SOLTERO(A)"/>
    <d v="2021-08-09T00:00:00"/>
    <n v="1"/>
    <s v="BACHILLER"/>
    <s v="LICENCIATURA"/>
    <s v=" "/>
    <s v=" "/>
    <s v=" "/>
    <s v="-"/>
    <s v="-"/>
    <s v="-"/>
    <s v="LIBERIA"/>
    <s v="ENFERMERIA"/>
    <x v="50"/>
    <s v="-"/>
    <s v="ENFERMERIA"/>
    <s v="LIBERIA"/>
    <s v="SIN ENFASIS"/>
    <s v="COSTA RICA"/>
    <x v="120"/>
    <n v="89109743"/>
    <s v="ESTUDIANTE"/>
    <s v="-"/>
    <n v="125659"/>
    <n v="1"/>
    <n v="1"/>
    <n v="166"/>
  </r>
  <r>
    <x v="0"/>
    <x v="2"/>
    <x v="1"/>
    <x v="0"/>
    <n v="31236000"/>
    <x v="2"/>
    <n v="22738483"/>
    <n v="504440994"/>
    <x v="0"/>
    <x v="2"/>
    <x v="0"/>
    <x v="0"/>
    <x v="1"/>
    <s v="N"/>
    <x v="4"/>
    <n v="126186"/>
    <s v="NORMAL"/>
    <d v="2021-04-19T00:00:00"/>
    <d v="2021-09-17T00:00:00"/>
    <x v="2"/>
    <d v="2022-01-25T00:00:00"/>
    <n v="288000"/>
    <s v="RESOLI"/>
    <s v="-"/>
    <s v="S"/>
    <s v="-"/>
    <x v="1"/>
    <n v="2"/>
    <s v="-"/>
    <n v="2019"/>
    <n v="3"/>
    <s v="-"/>
    <s v="1-PREG.COSTA-RICA"/>
    <x v="1"/>
    <n v="100.21"/>
    <s v="-"/>
    <s v="-"/>
    <n v="3"/>
    <n v="5"/>
    <n v="100"/>
    <n v="5"/>
    <n v="0"/>
    <s v="KRYS960601@GMAIL.COM"/>
    <s v="UNIV. PRIVADA"/>
    <n v="19"/>
    <s v="SOLTERO(A)"/>
    <d v="2021-09-16T00:00:00"/>
    <n v="1"/>
    <s v="LICENCIATURA"/>
    <s v=" "/>
    <s v=" "/>
    <s v=" "/>
    <s v=" "/>
    <n v="2924369"/>
    <n v="4"/>
    <s v="-"/>
    <s v="SANTA CRUZ"/>
    <s v="MEDICINA Y CIRUGIA VETERINARIA"/>
    <x v="19"/>
    <s v="-"/>
    <s v="MEDICINA VETERINARIA"/>
    <s v="CARTAGENA"/>
    <s v="SIN ENFASIS"/>
    <s v="COSTA RICA"/>
    <x v="121"/>
    <s v="-"/>
    <s v="ESTUDIANTE"/>
    <n v="93"/>
    <n v="126186"/>
    <n v="1"/>
    <n v="1"/>
    <n v="128"/>
  </r>
  <r>
    <x v="0"/>
    <x v="1"/>
    <x v="1"/>
    <x v="1"/>
    <n v="31237010"/>
    <x v="2"/>
    <n v="7163240"/>
    <n v="118250431"/>
    <x v="4"/>
    <x v="93"/>
    <x v="0"/>
    <x v="1"/>
    <x v="0"/>
    <s v="N"/>
    <x v="0"/>
    <n v="126375"/>
    <s v="NORMAL"/>
    <d v="2021-08-17T00:00:00"/>
    <d v="2021-10-08T00:00:00"/>
    <x v="2"/>
    <d v="2022-01-25T00:00:00"/>
    <n v="295327"/>
    <s v="RESOLI"/>
    <s v="-"/>
    <s v="-"/>
    <s v="S"/>
    <x v="0"/>
    <n v="1"/>
    <s v="ADQUISICION DE EQUIPO"/>
    <n v="2020"/>
    <n v="2"/>
    <s v="-"/>
    <s v="1-PREG.COSTA-RICA"/>
    <x v="6"/>
    <s v="-"/>
    <s v="-"/>
    <s v="-"/>
    <n v="18"/>
    <n v="1"/>
    <n v="100"/>
    <n v="1"/>
    <n v="0"/>
    <s v="MARIADANIELABC201001@GMAIL.COM"/>
    <s v="UNIV. PRIVADA"/>
    <n v="20"/>
    <s v="SOLTERO(A)"/>
    <d v="2021-10-07T00:00:00"/>
    <n v="1"/>
    <s v="BACHILLER"/>
    <s v="LICENCIATURA"/>
    <s v=" "/>
    <s v=" "/>
    <s v=" "/>
    <n v="346474"/>
    <n v="3"/>
    <s v="-"/>
    <s v="CURRIDABAT"/>
    <s v="TRABAJO SOCIAL"/>
    <x v="51"/>
    <s v="AE"/>
    <s v="SOCIOLOGIA"/>
    <s v="CURRIDABAT"/>
    <s v="SIN ENFASIS"/>
    <s v="COSTA RICA"/>
    <x v="122"/>
    <s v="-"/>
    <s v="ESTUDIANTE"/>
    <n v="70"/>
    <n v="126375"/>
    <n v="1"/>
    <n v="1"/>
    <n v="107"/>
  </r>
  <r>
    <x v="0"/>
    <x v="1"/>
    <x v="1"/>
    <x v="0"/>
    <n v="31237210"/>
    <x v="2"/>
    <n v="9261000"/>
    <n v="208330670"/>
    <x v="0"/>
    <x v="94"/>
    <x v="0"/>
    <x v="0"/>
    <x v="1"/>
    <s v="N"/>
    <x v="3"/>
    <n v="126863"/>
    <s v="NORMAL"/>
    <d v="2021-11-29T00:00:00"/>
    <d v="2021-12-10T00:00:00"/>
    <x v="2"/>
    <d v="2022-01-25T00:00:00"/>
    <n v="300182"/>
    <s v="RESOLI"/>
    <s v="-"/>
    <s v="-"/>
    <s v="S"/>
    <x v="0"/>
    <n v="1"/>
    <s v="-"/>
    <n v="2019"/>
    <n v="3"/>
    <s v="-"/>
    <s v="1-PREG.COSTA-RICA"/>
    <x v="3"/>
    <s v="-"/>
    <s v="-"/>
    <s v="-"/>
    <n v="2"/>
    <n v="9"/>
    <n v="100"/>
    <n v="2"/>
    <n v="0"/>
    <s v="MARCELA23SALAS@GMAIL.COM"/>
    <s v="UNIV. PRIVADA"/>
    <n v="19"/>
    <s v="SOLTERO(A)"/>
    <d v="2021-12-09T00:00:00"/>
    <n v="1"/>
    <s v="BACHILLER"/>
    <s v="LICENCIATURA"/>
    <s v=" "/>
    <s v=" "/>
    <s v=" "/>
    <n v="1964735"/>
    <n v="4"/>
    <s v="-"/>
    <s v="SAN RAMON"/>
    <s v="TERAPIA FISICA"/>
    <x v="7"/>
    <s v="-"/>
    <s v="MEDICINA HUMANA"/>
    <s v="ALFARO"/>
    <s v="SIN ENFASIS"/>
    <s v="COSTA RICA"/>
    <x v="123"/>
    <s v="-"/>
    <s v="ESTUDIANTE"/>
    <n v="87.75"/>
    <n v="126863"/>
    <n v="1"/>
    <n v="1"/>
    <n v="44"/>
  </r>
  <r>
    <x v="0"/>
    <x v="3"/>
    <x v="1"/>
    <x v="0"/>
    <n v="31237230"/>
    <x v="2"/>
    <n v="5159100"/>
    <n v="110320816"/>
    <x v="0"/>
    <x v="2"/>
    <x v="0"/>
    <x v="0"/>
    <x v="1"/>
    <s v="N"/>
    <x v="0"/>
    <n v="126454"/>
    <s v="NORMAL"/>
    <d v="2021-10-19T00:00:00"/>
    <d v="2021-10-25T00:00:00"/>
    <x v="2"/>
    <d v="2022-01-25T00:00:00"/>
    <n v="298275"/>
    <s v="RESOLI"/>
    <s v="-"/>
    <s v="-"/>
    <s v="S"/>
    <x v="0"/>
    <n v="8"/>
    <s v="-"/>
    <n v="2002"/>
    <n v="20"/>
    <s v="-"/>
    <s v="1-PREG.COSTA-RICA"/>
    <x v="4"/>
    <s v="-"/>
    <s v="-"/>
    <s v="-"/>
    <n v="6"/>
    <n v="1"/>
    <n v="100"/>
    <n v="1"/>
    <n v="0"/>
    <s v="ERICKAARAUZ29@HOTMAIL.COM"/>
    <s v="UNIV. PRIVADA"/>
    <n v="42"/>
    <s v="SOLTERO(A)"/>
    <d v="2021-10-22T00:00:00"/>
    <n v="1"/>
    <s v="LICENCIATURA"/>
    <s v=" "/>
    <s v=" "/>
    <s v=" "/>
    <s v=" "/>
    <n v="784460"/>
    <n v="4"/>
    <s v="-"/>
    <s v="ASERRI"/>
    <s v="ODONTOLOGIA"/>
    <x v="5"/>
    <s v="-"/>
    <s v="ODONTOLOGIA"/>
    <s v="ASERRI"/>
    <s v="SIN ENFASIS"/>
    <s v="COSTA RICA"/>
    <x v="124"/>
    <s v="-"/>
    <s v="ESTUDIANTE"/>
    <n v="78.17"/>
    <n v="126454"/>
    <n v="1"/>
    <n v="1"/>
    <n v="90"/>
  </r>
  <r>
    <x v="0"/>
    <x v="1"/>
    <x v="1"/>
    <x v="0"/>
    <n v="31235860"/>
    <x v="2"/>
    <n v="6074779"/>
    <n v="702860528"/>
    <x v="0"/>
    <x v="95"/>
    <x v="0"/>
    <x v="0"/>
    <x v="1"/>
    <s v="N"/>
    <x v="5"/>
    <n v="126467"/>
    <s v="NORMAL"/>
    <d v="2021-10-15T00:00:00"/>
    <d v="2021-10-26T00:00:00"/>
    <x v="2"/>
    <d v="2022-01-25T00:00:00"/>
    <n v="298159"/>
    <s v="RESOLI"/>
    <s v="-"/>
    <s v="-"/>
    <s v="S"/>
    <x v="0"/>
    <n v="1"/>
    <s v="-"/>
    <n v="2018"/>
    <n v="4"/>
    <s v="-"/>
    <s v="1-PREG.COSTA-RICA"/>
    <x v="6"/>
    <s v="-"/>
    <s v="-"/>
    <s v="-"/>
    <n v="2"/>
    <n v="1"/>
    <n v="100"/>
    <n v="7"/>
    <n v="0"/>
    <s v="REYCHELLOPEZELIZONDO@GMAIL.COM"/>
    <s v="UNIV. PRIVADA"/>
    <n v="20"/>
    <s v="SOLTERO(A)"/>
    <d v="2021-10-25T00:00:00"/>
    <n v="1"/>
    <s v="BACHILLER"/>
    <s v=" "/>
    <s v=" "/>
    <s v=" "/>
    <s v=" "/>
    <n v="359600"/>
    <n v="3"/>
    <s v="-"/>
    <s v="POCOCI"/>
    <s v="MICROBIOLOGI Y QUIMICA CLINICA"/>
    <x v="12"/>
    <s v="-"/>
    <s v="MICROBIOLOGIA"/>
    <s v="GUAPILES"/>
    <s v="SIN ENFASIS"/>
    <s v="COSTA RICA"/>
    <x v="125"/>
    <s v="-"/>
    <s v="ESTUDIANTE"/>
    <n v="91"/>
    <n v="126467"/>
    <n v="1"/>
    <n v="1"/>
    <n v="89"/>
  </r>
  <r>
    <x v="0"/>
    <x v="1"/>
    <x v="0"/>
    <x v="0"/>
    <n v="31192540"/>
    <x v="2"/>
    <n v="4158637"/>
    <n v="116570504"/>
    <x v="2"/>
    <x v="96"/>
    <x v="0"/>
    <x v="0"/>
    <x v="1"/>
    <s v="N"/>
    <x v="2"/>
    <n v="126978"/>
    <s v="NORMAL"/>
    <d v="2021-12-12T00:00:00"/>
    <d v="2021-12-15T00:00:00"/>
    <x v="2"/>
    <d v="2022-02-22T00:00:00"/>
    <n v="301536"/>
    <s v="RESOLI"/>
    <s v="-"/>
    <s v="-"/>
    <s v="S"/>
    <x v="0"/>
    <n v="1"/>
    <s v="-"/>
    <s v="-"/>
    <s v="-"/>
    <s v="-"/>
    <s v="1-PREG.COSTA-RICA"/>
    <x v="0"/>
    <s v="-"/>
    <s v="-"/>
    <s v="-"/>
    <n v="6"/>
    <n v="2"/>
    <n v="100"/>
    <n v="3"/>
    <n v="0"/>
    <s v="YULIANAMOYA27@GMAIL.COM"/>
    <s v="UNIV. PRIVADA"/>
    <n v="25"/>
    <s v="SOLTERO(A)"/>
    <d v="2021-12-14T00:00:00"/>
    <n v="1"/>
    <s v="BACHILLER"/>
    <s v="LICENCIATURA"/>
    <s v=" "/>
    <s v=" "/>
    <s v=" "/>
    <s v="-"/>
    <s v="-"/>
    <s v="-"/>
    <s v="ALVARADO"/>
    <s v="INGENIERIA CIVIL"/>
    <x v="6"/>
    <s v="-"/>
    <s v="OBRAS CIVILES"/>
    <s v="CERVANTES"/>
    <s v="SIN ENFASIS"/>
    <s v="COSTA RICA"/>
    <x v="126"/>
    <n v="25347872"/>
    <s v="ESTUDIANTE"/>
    <s v="-"/>
    <n v="126978"/>
    <n v="1"/>
    <n v="1"/>
    <n v="39"/>
  </r>
  <r>
    <x v="0"/>
    <x v="1"/>
    <x v="0"/>
    <x v="0"/>
    <n v="31201520"/>
    <x v="2"/>
    <n v="1500000"/>
    <n v="206740115"/>
    <x v="0"/>
    <x v="97"/>
    <x v="0"/>
    <x v="0"/>
    <x v="1"/>
    <s v="N"/>
    <x v="3"/>
    <n v="127018"/>
    <s v="NORMAL"/>
    <d v="2021-12-14T00:00:00"/>
    <d v="2021-12-16T00:00:00"/>
    <x v="2"/>
    <d v="2022-02-02T00:00:00"/>
    <n v="301760"/>
    <s v="RESOLI"/>
    <s v="-"/>
    <s v="-"/>
    <s v="S"/>
    <x v="0"/>
    <n v="1"/>
    <s v="-"/>
    <s v="-"/>
    <s v="-"/>
    <s v="-"/>
    <s v="1-PREG.COSTA-RICA"/>
    <x v="0"/>
    <s v="-"/>
    <s v="-"/>
    <s v="-"/>
    <n v="3"/>
    <n v="7"/>
    <n v="100"/>
    <n v="2"/>
    <n v="0"/>
    <s v="GOBO2990@GMAIL.COM"/>
    <s v="UNIV. PRIVADA"/>
    <n v="31"/>
    <s v="SOLTERO(A)"/>
    <d v="2021-12-15T00:00:00"/>
    <n v="1"/>
    <s v="LICENCIATURA"/>
    <s v=" "/>
    <s v=" "/>
    <s v=" "/>
    <s v=" "/>
    <s v="-"/>
    <s v="-"/>
    <s v="-"/>
    <s v="GRECIA"/>
    <s v="MEDICINA"/>
    <x v="13"/>
    <s v="-"/>
    <s v="MEDICINA HUMANA"/>
    <s v="PUENTE DE PIEDRA"/>
    <s v="SIN ENFASIS"/>
    <s v="COSTA RICA"/>
    <x v="127"/>
    <s v="-"/>
    <s v="ESTUDIANTE"/>
    <s v="-"/>
    <n v="127018"/>
    <n v="1"/>
    <n v="1"/>
    <n v="38"/>
  </r>
  <r>
    <x v="0"/>
    <x v="1"/>
    <x v="1"/>
    <x v="1"/>
    <n v="31236840"/>
    <x v="2"/>
    <n v="12000000"/>
    <n v="604580467"/>
    <x v="4"/>
    <x v="98"/>
    <x v="0"/>
    <x v="1"/>
    <x v="0"/>
    <s v="N"/>
    <x v="1"/>
    <n v="126568"/>
    <s v="NORMAL"/>
    <d v="2021-11-05T00:00:00"/>
    <d v="2021-11-17T00:00:00"/>
    <x v="2"/>
    <d v="2022-01-25T00:00:00"/>
    <n v="298994"/>
    <s v="RESOLI"/>
    <s v="-"/>
    <s v="-"/>
    <s v="S"/>
    <x v="0"/>
    <n v="1"/>
    <s v="-"/>
    <n v="2017"/>
    <n v="5"/>
    <s v="-"/>
    <s v="1-PREG.COSTA-RICA"/>
    <x v="2"/>
    <s v="-"/>
    <s v="-"/>
    <s v="-"/>
    <n v="9"/>
    <n v="1"/>
    <n v="100"/>
    <n v="4"/>
    <n v="0"/>
    <s v="LAULILO@LIVE.COM"/>
    <s v="UNIV. PRIVADA"/>
    <n v="21"/>
    <s v="SOLTERO(A)"/>
    <d v="2021-11-16T00:00:00"/>
    <n v="1"/>
    <s v="TECNICO"/>
    <s v=" "/>
    <s v=" "/>
    <s v=" "/>
    <s v=" "/>
    <n v="550000"/>
    <n v="8"/>
    <s v="-"/>
    <s v="SAN PABLO"/>
    <s v="TEC PILOTO COMERCIAL MULTIMOTO"/>
    <x v="29"/>
    <s v="-"/>
    <s v="CIENCIAS SOCIALES"/>
    <s v="SAN PABLO"/>
    <s v="SIN ENFASIS"/>
    <s v="COSTA RICA"/>
    <x v="128"/>
    <n v="22091300"/>
    <s v="CAD DESIGNER 2"/>
    <n v="90"/>
    <n v="126568"/>
    <n v="1"/>
    <n v="1"/>
    <n v="67"/>
  </r>
  <r>
    <x v="0"/>
    <x v="1"/>
    <x v="1"/>
    <x v="1"/>
    <n v="31236850"/>
    <x v="2"/>
    <n v="2367420"/>
    <n v="702060496"/>
    <x v="1"/>
    <x v="99"/>
    <x v="0"/>
    <x v="1"/>
    <x v="2"/>
    <s v="N"/>
    <x v="5"/>
    <n v="126579"/>
    <s v="NORMAL"/>
    <d v="2021-11-03T00:00:00"/>
    <d v="2021-11-18T00:00:00"/>
    <x v="2"/>
    <d v="2022-01-25T00:00:00"/>
    <n v="298868"/>
    <s v="RESOLI"/>
    <s v="-"/>
    <s v="-"/>
    <s v="S"/>
    <x v="0"/>
    <n v="1"/>
    <s v="-"/>
    <n v="2013"/>
    <n v="9"/>
    <s v="-"/>
    <s v="1-PREG.COSTA-RICA"/>
    <x v="5"/>
    <s v="-"/>
    <s v="-"/>
    <s v="-"/>
    <n v="3"/>
    <n v="1"/>
    <n v="100"/>
    <n v="7"/>
    <n v="0"/>
    <s v="JENNIFER2991@HOTMAIL.COM"/>
    <s v="UNIV. PRIVADA"/>
    <n v="30"/>
    <s v="SOLTERO(A)"/>
    <d v="2021-11-17T00:00:00"/>
    <n v="1"/>
    <s v="BACHILLER"/>
    <s v=" "/>
    <s v=" "/>
    <s v=" "/>
    <s v=" "/>
    <n v="0"/>
    <n v="2"/>
    <s v="-"/>
    <s v="SIQUIRRES"/>
    <s v="EDUCACION EN I Y II CICLO"/>
    <x v="43"/>
    <s v="-"/>
    <s v="EDUCACION PRIMARIA"/>
    <s v="SIQUIRRES"/>
    <s v="SIN ENFASIS"/>
    <s v="COSTA RICA"/>
    <x v="129"/>
    <n v="88165704"/>
    <s v="ESTUDIANTE"/>
    <n v="84.57"/>
    <n v="126579"/>
    <n v="1"/>
    <n v="1"/>
    <n v="66"/>
  </r>
  <r>
    <x v="0"/>
    <x v="1"/>
    <x v="0"/>
    <x v="0"/>
    <n v="31200210"/>
    <x v="2"/>
    <n v="1676450"/>
    <n v="801390240"/>
    <x v="2"/>
    <x v="100"/>
    <x v="0"/>
    <x v="0"/>
    <x v="1"/>
    <s v="N"/>
    <x v="2"/>
    <n v="127049"/>
    <s v="NORMAL"/>
    <d v="2021-12-01T00:00:00"/>
    <d v="2021-12-16T00:00:00"/>
    <x v="2"/>
    <d v="2022-02-21T00:00:00"/>
    <n v="300229"/>
    <s v="RESOLI"/>
    <s v="-"/>
    <s v="S"/>
    <s v="-"/>
    <x v="1"/>
    <n v="1"/>
    <s v="-"/>
    <s v="-"/>
    <s v="-"/>
    <s v="-"/>
    <s v="1-PREG.COSTA-RICA"/>
    <x v="0"/>
    <s v="-"/>
    <s v="-"/>
    <s v="-"/>
    <n v="2"/>
    <n v="5"/>
    <n v="100"/>
    <n v="3"/>
    <n v="0"/>
    <s v="BRYANIGL@HOTMAIL.COM"/>
    <s v="UNIV. PRIVADA"/>
    <n v="29"/>
    <s v="SOLTERO(A)"/>
    <d v="2021-12-15T00:00:00"/>
    <n v="1"/>
    <s v="LICENCIATURA"/>
    <s v=" "/>
    <s v=" "/>
    <s v=" "/>
    <s v=" "/>
    <s v="-"/>
    <s v="-"/>
    <s v="-"/>
    <s v="PARAISO"/>
    <s v="INGENIERIA CIVIL"/>
    <x v="6"/>
    <s v="-"/>
    <s v="OBRAS CIVILES"/>
    <s v="LLANOS DE SANTA LUCÍA"/>
    <s v="SIN ENFASIS"/>
    <s v="COSTA RICA"/>
    <x v="130"/>
    <s v="-"/>
    <s v="ESTUDIANTE"/>
    <s v="-"/>
    <n v="127049"/>
    <n v="1"/>
    <n v="1"/>
    <n v="38"/>
  </r>
  <r>
    <x v="0"/>
    <x v="1"/>
    <x v="1"/>
    <x v="1"/>
    <n v="31236920"/>
    <x v="2"/>
    <n v="750000"/>
    <n v="604510200"/>
    <x v="5"/>
    <x v="101"/>
    <x v="0"/>
    <x v="1"/>
    <x v="0"/>
    <s v="N"/>
    <x v="0"/>
    <n v="126617"/>
    <s v="NORMAL"/>
    <d v="2021-11-22T00:00:00"/>
    <d v="2021-11-24T00:00:00"/>
    <x v="2"/>
    <d v="2022-01-25T00:00:00"/>
    <n v="299813"/>
    <s v="RESOLI"/>
    <s v="-"/>
    <s v="-"/>
    <s v="S"/>
    <x v="0"/>
    <n v="1"/>
    <s v="ADQUISICION DE EQUIPO"/>
    <n v="2017"/>
    <n v="5"/>
    <s v="-"/>
    <s v="1-PREG.COSTA-RICA"/>
    <x v="4"/>
    <s v="-"/>
    <s v="-"/>
    <s v="-"/>
    <n v="8"/>
    <n v="1"/>
    <n v="100"/>
    <n v="1"/>
    <n v="0"/>
    <s v="ARAYAANDREALEON@GMAIL.COM"/>
    <s v="UNIV. PUBLICA"/>
    <n v="22"/>
    <s v="SOLTERO(A)"/>
    <d v="2021-11-23T00:00:00"/>
    <n v="1"/>
    <s v="BACHILLER"/>
    <s v=" "/>
    <s v=" "/>
    <s v=" "/>
    <s v=" "/>
    <n v="1061069"/>
    <n v="2"/>
    <s v="-"/>
    <s v="GOICOECHEA"/>
    <s v="ARTES DRAMATICAS"/>
    <x v="52"/>
    <s v="AE"/>
    <s v="ARTES DRAMATICAS"/>
    <s v="GUADALUPE"/>
    <s v="SIN ENFASIS"/>
    <s v="COSTA RICA"/>
    <x v="131"/>
    <s v="-"/>
    <s v="ESTUDIANTE"/>
    <n v="80"/>
    <n v="126617"/>
    <n v="2"/>
    <n v="1"/>
    <n v="60"/>
  </r>
  <r>
    <x v="0"/>
    <x v="1"/>
    <x v="1"/>
    <x v="0"/>
    <n v="31236760"/>
    <x v="2"/>
    <n v="12385540"/>
    <n v="206580760"/>
    <x v="0"/>
    <x v="102"/>
    <x v="0"/>
    <x v="0"/>
    <x v="0"/>
    <s v="N"/>
    <x v="3"/>
    <n v="127090"/>
    <s v="NORMAL"/>
    <d v="2021-12-16T00:00:00"/>
    <d v="2021-12-20T00:00:00"/>
    <x v="2"/>
    <d v="2022-01-25T00:00:00"/>
    <n v="302113"/>
    <s v="RESOLI"/>
    <s v="-"/>
    <s v="S"/>
    <s v="-"/>
    <x v="1"/>
    <n v="1"/>
    <s v="-"/>
    <n v="2007"/>
    <n v="15"/>
    <s v="-"/>
    <s v="1-PREG.COSTA-RICA"/>
    <x v="4"/>
    <s v="-"/>
    <s v="-"/>
    <s v="-"/>
    <n v="1"/>
    <n v="1"/>
    <n v="100"/>
    <n v="2"/>
    <n v="0"/>
    <s v="MYP_86@HOTMAIL.COM"/>
    <s v="UNIV. PRIVADA"/>
    <n v="32"/>
    <s v="CASADO(A)"/>
    <d v="2021-12-17T00:00:00"/>
    <n v="1"/>
    <s v="LICENCIATURA"/>
    <s v=" "/>
    <s v=" "/>
    <s v=" "/>
    <s v=" "/>
    <n v="849114"/>
    <n v="2"/>
    <s v="-"/>
    <s v="ALAJUELA"/>
    <s v="OPTOMETRIA"/>
    <x v="5"/>
    <s v="-"/>
    <s v="MEDICINA HUMANA"/>
    <s v="ALAJUELA"/>
    <s v="SIN ENFASIS"/>
    <s v="COSTA RICA"/>
    <x v="132"/>
    <n v="40017553"/>
    <s v="COCINERO "/>
    <n v="74.040000000000006"/>
    <n v="127090"/>
    <n v="1"/>
    <n v="1"/>
    <n v="34"/>
  </r>
  <r>
    <x v="0"/>
    <x v="1"/>
    <x v="1"/>
    <x v="1"/>
    <n v="31236670"/>
    <x v="2"/>
    <n v="2586550"/>
    <n v="111600787"/>
    <x v="4"/>
    <x v="103"/>
    <x v="0"/>
    <x v="1"/>
    <x v="1"/>
    <s v="N"/>
    <x v="1"/>
    <n v="126626"/>
    <s v="NORMAL"/>
    <d v="2021-09-19T00:00:00"/>
    <d v="2021-11-24T00:00:00"/>
    <x v="2"/>
    <d v="2022-01-25T00:00:00"/>
    <n v="297159"/>
    <s v="RESOLI"/>
    <s v="-"/>
    <s v="S"/>
    <s v="-"/>
    <x v="1"/>
    <n v="1"/>
    <s v="-"/>
    <n v="2008"/>
    <n v="14"/>
    <s v="-"/>
    <s v="1-PREG.COSTA-RICA"/>
    <x v="4"/>
    <s v="-"/>
    <s v="-"/>
    <s v="-"/>
    <n v="3"/>
    <n v="8"/>
    <n v="100"/>
    <n v="4"/>
    <n v="0"/>
    <s v="TONYALBMS@HOTMAIL.ES"/>
    <s v="UNIV. PRIVADA"/>
    <n v="38"/>
    <s v="CASADO(A)"/>
    <d v="2021-11-23T00:00:00"/>
    <n v="1"/>
    <s v="BACHILLER"/>
    <s v=" "/>
    <s v=" "/>
    <s v=" "/>
    <s v=" "/>
    <n v="1070000"/>
    <n v="3"/>
    <s v="-"/>
    <s v="SANTO DOMINGO"/>
    <s v="DERECHO"/>
    <x v="8"/>
    <s v="-"/>
    <s v="DERECHO"/>
    <s v="PARA"/>
    <s v="SIN ENFASIS"/>
    <s v="COSTA RICA"/>
    <x v="133"/>
    <n v="22113723"/>
    <s v="GESTOR DE CRÉDITO Y COBRO"/>
    <n v="89"/>
    <n v="126626"/>
    <n v="1"/>
    <n v="1"/>
    <n v="60"/>
  </r>
  <r>
    <x v="0"/>
    <x v="1"/>
    <x v="0"/>
    <x v="0"/>
    <n v="31108680"/>
    <x v="2"/>
    <n v="7184820"/>
    <n v="702420443"/>
    <x v="0"/>
    <x v="104"/>
    <x v="0"/>
    <x v="0"/>
    <x v="0"/>
    <s v="N"/>
    <x v="0"/>
    <n v="126639"/>
    <s v="NORMAL"/>
    <d v="2021-11-22T00:00:00"/>
    <d v="2021-11-26T00:00:00"/>
    <x v="2"/>
    <d v="2022-02-09T00:00:00"/>
    <n v="299803"/>
    <s v="RESOLI"/>
    <s v="-"/>
    <s v="S"/>
    <s v="-"/>
    <x v="1"/>
    <n v="1"/>
    <s v="COBERTURA INFERIOR"/>
    <s v="-"/>
    <s v="-"/>
    <s v="-"/>
    <s v="1-PREG.COSTA-RICA"/>
    <x v="0"/>
    <s v="-"/>
    <s v="-"/>
    <s v="-"/>
    <n v="1"/>
    <n v="1"/>
    <n v="100"/>
    <n v="1"/>
    <n v="0"/>
    <s v="JOSEGB12.GB@GMAIL.COM"/>
    <s v="UNIV. PRIVADA"/>
    <n v="25"/>
    <s v="SOLTERO(A)"/>
    <d v="2021-11-25T00:00:00"/>
    <n v="1"/>
    <s v="LICENCIATURA"/>
    <s v=" "/>
    <s v=" "/>
    <s v=" "/>
    <s v=" "/>
    <s v="-"/>
    <s v="-"/>
    <s v="-"/>
    <s v="SAN JOSE"/>
    <s v="MEDICINA Y CIRUGIA"/>
    <x v="0"/>
    <s v="CI"/>
    <s v="MEDICINA HUMANA"/>
    <s v="CARMEN"/>
    <s v="SIN ENFASIS"/>
    <s v="COSTA RICA"/>
    <x v="134"/>
    <s v="-"/>
    <s v="ESTUDIANTE"/>
    <s v="-"/>
    <n v="126639"/>
    <n v="1"/>
    <n v="1"/>
    <n v="58"/>
  </r>
  <r>
    <x v="0"/>
    <x v="1"/>
    <x v="0"/>
    <x v="0"/>
    <n v="31094140"/>
    <x v="2"/>
    <n v="1714518"/>
    <n v="305030885"/>
    <x v="0"/>
    <x v="105"/>
    <x v="0"/>
    <x v="0"/>
    <x v="1"/>
    <s v="N"/>
    <x v="3"/>
    <n v="127137"/>
    <s v="NORMAL"/>
    <d v="2021-12-14T00:00:00"/>
    <d v="2021-12-21T00:00:00"/>
    <x v="2"/>
    <d v="2022-02-02T00:00:00"/>
    <n v="301734"/>
    <s v="RESOLI"/>
    <s v="-"/>
    <s v="-"/>
    <s v="S"/>
    <x v="0"/>
    <n v="1"/>
    <s v="-"/>
    <s v="-"/>
    <s v="-"/>
    <s v="-"/>
    <s v="1-PREG.COSTA-RICA"/>
    <x v="0"/>
    <s v="-"/>
    <s v="-"/>
    <s v="-"/>
    <n v="2"/>
    <n v="4"/>
    <n v="100"/>
    <n v="2"/>
    <n v="0"/>
    <s v="KATHERIN0721@LIVE.COM"/>
    <s v="UNIV. PRIVADA"/>
    <n v="24"/>
    <s v="SOLTERO(A)"/>
    <d v="2021-12-20T00:00:00"/>
    <n v="1"/>
    <s v="LICENCIATURA"/>
    <s v=" "/>
    <s v=" "/>
    <s v=" "/>
    <s v=" "/>
    <s v="-"/>
    <s v="-"/>
    <s v="-"/>
    <s v="SAN RAMON"/>
    <s v="MEDICINA"/>
    <x v="12"/>
    <s v="-"/>
    <s v="MEDICINA HUMANA"/>
    <s v="PIEDADES NORTE"/>
    <s v="SIN ENFASIS"/>
    <s v="COSTA RICA"/>
    <x v="135"/>
    <s v="-"/>
    <s v="ESTUDIANTE"/>
    <s v="-"/>
    <n v="127137"/>
    <n v="1"/>
    <n v="1"/>
    <n v="33"/>
  </r>
  <r>
    <x v="0"/>
    <x v="2"/>
    <x v="0"/>
    <x v="0"/>
    <n v="31151180"/>
    <x v="2"/>
    <n v="11196500"/>
    <n v="113900212"/>
    <x v="0"/>
    <x v="2"/>
    <x v="0"/>
    <x v="0"/>
    <x v="0"/>
    <s v="N"/>
    <x v="0"/>
    <n v="126661"/>
    <s v="ESPECIAL"/>
    <d v="2021-12-02T00:00:00"/>
    <d v="2021-12-03T00:00:00"/>
    <x v="2"/>
    <d v="2022-02-02T00:00:00"/>
    <n v="300417"/>
    <s v="RESOLI"/>
    <s v="-"/>
    <s v="-"/>
    <s v="S"/>
    <x v="0"/>
    <n v="2"/>
    <s v="-"/>
    <s v="-"/>
    <s v="-"/>
    <s v="-"/>
    <s v="1-PREG.COSTA-RICA"/>
    <x v="0"/>
    <n v="82.07"/>
    <s v="-"/>
    <s v="-"/>
    <n v="8"/>
    <n v="4"/>
    <n v="100"/>
    <n v="1"/>
    <n v="0"/>
    <s v="lo_lug@hotmail.com"/>
    <s v="UNIV. PRIVADA"/>
    <n v="32"/>
    <s v="SOLTERO(A)"/>
    <d v="2021-12-02T00:00:00"/>
    <n v="1"/>
    <s v="LICENCIATURA"/>
    <s v=" "/>
    <s v=" "/>
    <s v=" "/>
    <s v=" "/>
    <s v="-"/>
    <s v="-"/>
    <s v="-"/>
    <s v="GOICOECHEA"/>
    <s v="MEDICINA Y CIRUGIA"/>
    <x v="0"/>
    <s v="-"/>
    <s v="MEDICINA HUMANA"/>
    <s v="MATA DE PLATANO"/>
    <s v="SIN ENFASIS"/>
    <s v="COSTA RICA"/>
    <x v="136"/>
    <s v="-"/>
    <s v="ESTUDIANTE"/>
    <s v="-"/>
    <n v="126661"/>
    <n v="1"/>
    <n v="1"/>
    <n v="51"/>
  </r>
  <r>
    <x v="0"/>
    <x v="1"/>
    <x v="1"/>
    <x v="0"/>
    <n v="31237490"/>
    <x v="3"/>
    <n v="2090654"/>
    <n v="504170450"/>
    <x v="0"/>
    <x v="106"/>
    <x v="0"/>
    <x v="0"/>
    <x v="3"/>
    <s v="N"/>
    <x v="3"/>
    <n v="126590"/>
    <s v="NORMAL"/>
    <d v="2021-11-17T00:00:00"/>
    <d v="2021-11-19T00:00:00"/>
    <x v="3"/>
    <d v="2022-02-01T00:00:00"/>
    <n v="299583"/>
    <s v="RESOLI"/>
    <s v="-"/>
    <s v="S"/>
    <s v="-"/>
    <x v="1"/>
    <n v="1"/>
    <s v="-"/>
    <n v="2018"/>
    <n v="4"/>
    <s v="-"/>
    <s v="1-PREG.COSTA-RICA"/>
    <x v="6"/>
    <s v="-"/>
    <s v="-"/>
    <s v="-"/>
    <n v="13"/>
    <n v="6"/>
    <n v="100"/>
    <n v="2"/>
    <n v="0"/>
    <s v="LUCOBR777@GMAIL.COM"/>
    <s v="UNIV. PRIVADA"/>
    <n v="24"/>
    <s v="SOLTERO(A)"/>
    <d v="2021-11-18T00:00:00"/>
    <n v="1"/>
    <s v="TECNICO"/>
    <s v=" "/>
    <s v=" "/>
    <s v=" "/>
    <s v=" "/>
    <n v="240000"/>
    <n v="4"/>
    <s v="-"/>
    <s v="UPALA"/>
    <s v="TECNICO ASISTENTE EN FARMACIA"/>
    <x v="13"/>
    <s v="-"/>
    <s v="FARMACIA"/>
    <s v="DOS RIOS"/>
    <s v="SIN ENFASIS"/>
    <s v="COSTA RICA"/>
    <x v="137"/>
    <n v="25600332"/>
    <s v="AYUDANTE DE PANADERÍA "/>
    <n v="81"/>
    <n v="126590"/>
    <n v="1"/>
    <n v="1"/>
    <n v="72"/>
  </r>
  <r>
    <x v="2"/>
    <x v="1"/>
    <x v="1"/>
    <x v="0"/>
    <n v="31236730"/>
    <x v="2"/>
    <n v="17914539"/>
    <n v="113980109"/>
    <x v="0"/>
    <x v="107"/>
    <x v="0"/>
    <x v="0"/>
    <x v="0"/>
    <s v="N"/>
    <x v="1"/>
    <n v="126667"/>
    <s v="NORMAL"/>
    <d v="2021-12-01T00:00:00"/>
    <d v="2021-12-03T00:00:00"/>
    <x v="2"/>
    <d v="2022-01-25T00:00:00"/>
    <n v="300215"/>
    <s v="RESOLI"/>
    <s v="-"/>
    <s v="-"/>
    <s v="S"/>
    <x v="0"/>
    <n v="1"/>
    <s v="-"/>
    <n v="2007"/>
    <n v="15"/>
    <s v="-"/>
    <s v="3-POSG.COSTA-RICA"/>
    <x v="3"/>
    <s v="-"/>
    <s v="-"/>
    <s v="-"/>
    <n v="3"/>
    <n v="5"/>
    <n v="100"/>
    <n v="4"/>
    <n v="0"/>
    <s v="ADRIANACHAVEZGONZALEZ@GMAIL.COM"/>
    <s v="UNIV. PRIVADA"/>
    <n v="32"/>
    <s v="CASADO(A)"/>
    <d v="2021-12-02T00:00:00"/>
    <n v="1"/>
    <s v="ESPECIALIZACION"/>
    <s v=" "/>
    <s v=" "/>
    <s v=" "/>
    <s v=" "/>
    <n v="1791130"/>
    <n v="2"/>
    <s v="-"/>
    <s v="SANTO DOMINGO"/>
    <s v="ORTOD Y OPERATORIA FUNCIONAL"/>
    <x v="45"/>
    <s v="-"/>
    <s v="ODONTOLOGIA"/>
    <s v="SANTO TOMAS"/>
    <s v="SIN ENFASIS"/>
    <s v="COSTA RICA"/>
    <x v="138"/>
    <n v="22091300"/>
    <s v="INGENIERIA CLINICA"/>
    <n v="90.5"/>
    <n v="126667"/>
    <n v="1"/>
    <n v="3"/>
    <n v="51"/>
  </r>
  <r>
    <x v="2"/>
    <x v="2"/>
    <x v="2"/>
    <x v="0"/>
    <n v="31236550"/>
    <x v="2"/>
    <n v="31253098"/>
    <n v="115090011"/>
    <x v="0"/>
    <x v="2"/>
    <x v="0"/>
    <x v="0"/>
    <x v="1"/>
    <s v="N"/>
    <x v="0"/>
    <n v="126669"/>
    <s v="NORMAL"/>
    <d v="2021-11-27T00:00:00"/>
    <d v="2021-12-03T00:00:00"/>
    <x v="2"/>
    <d v="2022-01-25T00:00:00"/>
    <n v="300109"/>
    <s v="RESOLI"/>
    <s v="-"/>
    <s v="S"/>
    <s v="-"/>
    <x v="1"/>
    <n v="2"/>
    <s v="-"/>
    <n v="2010"/>
    <n v="12"/>
    <s v="-"/>
    <s v="7-REFUND.POSG.C.R"/>
    <x v="6"/>
    <n v="125.31"/>
    <s v="-"/>
    <s v="-"/>
    <n v="3"/>
    <n v="2"/>
    <n v="100"/>
    <n v="1"/>
    <n v="0"/>
    <s v="LEOJOSUE2707@HOTMAIL.COM"/>
    <s v="UNIV. PRIVADA"/>
    <n v="29"/>
    <s v="SOLTERO(A)"/>
    <d v="2021-12-02T00:00:00"/>
    <n v="1"/>
    <s v="ESPECIALIZACION"/>
    <s v=" "/>
    <s v=" "/>
    <s v=" "/>
    <s v=" "/>
    <n v="360000"/>
    <n v="4"/>
    <s v="-"/>
    <s v="DESAMPARADOS"/>
    <s v="ORTOD Y OPERATORIA FUNCIONAL"/>
    <x v="45"/>
    <s v="-"/>
    <s v="ODONTOLOGIA"/>
    <s v="SAN MIGUEL"/>
    <s v="SIN ENFASIS"/>
    <s v="COSTA RICA"/>
    <x v="139"/>
    <n v="22520721"/>
    <s v="ODONTOLOGO"/>
    <n v="81.27"/>
    <n v="126669"/>
    <n v="1"/>
    <n v="7"/>
    <n v="51"/>
  </r>
  <r>
    <x v="0"/>
    <x v="1"/>
    <x v="0"/>
    <x v="1"/>
    <n v="31119230"/>
    <x v="2"/>
    <n v="2594000"/>
    <n v="302850855"/>
    <x v="4"/>
    <x v="108"/>
    <x v="0"/>
    <x v="1"/>
    <x v="0"/>
    <s v="N"/>
    <x v="0"/>
    <n v="126670"/>
    <s v="NORMAL"/>
    <d v="2021-11-23T00:00:00"/>
    <d v="2021-12-03T00:00:00"/>
    <x v="2"/>
    <d v="2022-02-11T00:00:00"/>
    <n v="299901"/>
    <s v="RESOLI"/>
    <s v="-"/>
    <s v="-"/>
    <s v="S"/>
    <x v="0"/>
    <n v="1"/>
    <s v="COBERTURA INFERIOR"/>
    <s v="-"/>
    <s v="-"/>
    <s v="-"/>
    <s v="1-PREG.COSTA-RICA"/>
    <x v="0"/>
    <s v="-"/>
    <s v="-"/>
    <s v="-"/>
    <n v="1"/>
    <n v="1"/>
    <n v="100"/>
    <n v="1"/>
    <n v="0"/>
    <s v="MAYIVARGASC@GMAIL.COM"/>
    <s v="UNIV. PRIVADA"/>
    <n v="55"/>
    <s v="DIVORCIADO(A)"/>
    <d v="2021-12-02T00:00:00"/>
    <n v="1"/>
    <s v="LICENCIATURA"/>
    <s v=" "/>
    <s v=" "/>
    <s v=" "/>
    <s v=" "/>
    <s v="-"/>
    <s v="-"/>
    <s v="-"/>
    <s v="SAN JOSE"/>
    <s v="PSICOLOGIA"/>
    <x v="53"/>
    <s v="CI"/>
    <s v="PSICOLOGIA"/>
    <s v="CARMEN"/>
    <s v="SIN ENFASIS"/>
    <s v="COSTA RICA"/>
    <x v="140"/>
    <n v="22844065"/>
    <s v="ASISTENTE DE CORREDO"/>
    <s v="-"/>
    <n v="126670"/>
    <n v="1"/>
    <n v="1"/>
    <n v="51"/>
  </r>
  <r>
    <x v="0"/>
    <x v="1"/>
    <x v="1"/>
    <x v="0"/>
    <n v="31237070"/>
    <x v="2"/>
    <n v="4168500"/>
    <n v="401870598"/>
    <x v="0"/>
    <x v="109"/>
    <x v="0"/>
    <x v="0"/>
    <x v="0"/>
    <s v="N"/>
    <x v="1"/>
    <n v="126677"/>
    <s v="NORMAL"/>
    <d v="2021-12-03T00:00:00"/>
    <d v="2021-12-06T00:00:00"/>
    <x v="2"/>
    <d v="2022-01-25T00:00:00"/>
    <n v="300640"/>
    <s v="RESOLI"/>
    <s v="-"/>
    <s v="-"/>
    <s v="S"/>
    <x v="0"/>
    <n v="1"/>
    <s v="-"/>
    <n v="2005"/>
    <n v="17"/>
    <s v="-"/>
    <s v="1-PREG.COSTA-RICA"/>
    <x v="6"/>
    <s v="-"/>
    <s v="-"/>
    <s v="-"/>
    <n v="3"/>
    <n v="5"/>
    <n v="100"/>
    <n v="4"/>
    <n v="0"/>
    <s v="MEYUV85@HOTMAIL.COM"/>
    <s v="UNIV. PRIVADA"/>
    <n v="36"/>
    <s v="SOLTERO(A)"/>
    <d v="2021-12-03T00:00:00"/>
    <n v="1"/>
    <s v="BACHILLER"/>
    <s v="LICENCIATURA"/>
    <s v=" "/>
    <s v=" "/>
    <s v=" "/>
    <n v="320000"/>
    <n v="6"/>
    <s v="-"/>
    <s v="SANTO DOMINGO"/>
    <s v="TERAPIA FISICA"/>
    <x v="7"/>
    <s v="-"/>
    <s v="MEDICINA HUMANA"/>
    <s v="SANTO TOMAS"/>
    <s v="SIN ENFASIS"/>
    <s v="COSTA RICA"/>
    <x v="141"/>
    <n v="22445686"/>
    <s v="MISCELÁNEA"/>
    <n v="84"/>
    <n v="126677"/>
    <n v="1"/>
    <n v="1"/>
    <n v="48"/>
  </r>
  <r>
    <x v="0"/>
    <x v="1"/>
    <x v="0"/>
    <x v="0"/>
    <n v="31166840"/>
    <x v="3"/>
    <n v="8746625"/>
    <n v="207730653"/>
    <x v="2"/>
    <x v="110"/>
    <x v="0"/>
    <x v="0"/>
    <x v="1"/>
    <s v="N"/>
    <x v="3"/>
    <n v="126624"/>
    <s v="NORMAL"/>
    <d v="2021-10-28T00:00:00"/>
    <d v="2021-11-24T00:00:00"/>
    <x v="3"/>
    <d v="2022-03-16T00:00:00"/>
    <n v="298582"/>
    <s v="RESOLI"/>
    <s v="-"/>
    <s v="S"/>
    <s v="-"/>
    <x v="1"/>
    <n v="1"/>
    <s v="-"/>
    <s v="-"/>
    <s v="-"/>
    <s v="-"/>
    <s v="1-PREG.COSTA-RICA"/>
    <x v="0"/>
    <s v="-"/>
    <s v="-"/>
    <s v="-"/>
    <n v="1"/>
    <n v="6"/>
    <n v="100"/>
    <n v="2"/>
    <n v="0"/>
    <s v="RICH.1205@HOTMAIL.COM"/>
    <s v="UNIV. PRIVADA"/>
    <n v="24"/>
    <s v="SOLTERO(A)"/>
    <d v="2021-11-23T00:00:00"/>
    <n v="1"/>
    <s v="LICENCIATURA"/>
    <s v=" "/>
    <s v=" "/>
    <s v=" "/>
    <s v=" "/>
    <s v="-"/>
    <s v="-"/>
    <s v="-"/>
    <s v="ALAJUELA"/>
    <s v="ARQUITECTURA"/>
    <x v="33"/>
    <s v="-"/>
    <s v="OBRAS CIVILES"/>
    <s v="SAN ISIDRO"/>
    <s v="SIN ENFASIS"/>
    <s v="COSTA RICA"/>
    <x v="142"/>
    <n v="70762218"/>
    <s v="CONSERJE DE CENTRO E"/>
    <s v="-"/>
    <n v="126624"/>
    <n v="1"/>
    <n v="1"/>
    <n v="67"/>
  </r>
  <r>
    <x v="0"/>
    <x v="1"/>
    <x v="1"/>
    <x v="1"/>
    <n v="31236910"/>
    <x v="2"/>
    <n v="6278000"/>
    <n v="118140228"/>
    <x v="4"/>
    <x v="111"/>
    <x v="0"/>
    <x v="1"/>
    <x v="2"/>
    <s v="N"/>
    <x v="0"/>
    <n v="126707"/>
    <s v="NORMAL"/>
    <d v="2021-12-05T00:00:00"/>
    <d v="2021-12-07T00:00:00"/>
    <x v="2"/>
    <d v="2022-01-25T00:00:00"/>
    <n v="300802"/>
    <s v="RESOLI"/>
    <s v="-"/>
    <s v="-"/>
    <s v="S"/>
    <x v="0"/>
    <n v="1"/>
    <s v="-"/>
    <n v="2019"/>
    <n v="3"/>
    <s v="-"/>
    <s v="1-PREG.COSTA-RICA"/>
    <x v="6"/>
    <s v="-"/>
    <s v="-"/>
    <s v="-"/>
    <n v="12"/>
    <n v="3"/>
    <n v="100"/>
    <n v="1"/>
    <n v="0"/>
    <s v="DINIETHUL@GMAIL.COM"/>
    <s v="UNIV. PRIVADA"/>
    <n v="20"/>
    <s v="SOLTERO(A)"/>
    <d v="2021-12-06T00:00:00"/>
    <n v="1"/>
    <s v="BACHILLER"/>
    <s v=" "/>
    <s v=" "/>
    <s v=" "/>
    <s v=" "/>
    <n v="270000"/>
    <n v="3"/>
    <s v="-"/>
    <s v="ACOSTA"/>
    <s v="CONTADURIA"/>
    <x v="54"/>
    <s v="-"/>
    <s v="ADMINISTRACION"/>
    <s v="PALMICHAL"/>
    <s v="SIN ENFASIS"/>
    <s v="COSTA RICA"/>
    <x v="143"/>
    <s v="-"/>
    <s v="ESTUDIANTE"/>
    <n v="90.14"/>
    <n v="126707"/>
    <n v="1"/>
    <n v="1"/>
    <n v="47"/>
  </r>
  <r>
    <x v="0"/>
    <x v="1"/>
    <x v="1"/>
    <x v="0"/>
    <n v="31236680"/>
    <x v="2"/>
    <n v="3870000"/>
    <n v="402450900"/>
    <x v="0"/>
    <x v="112"/>
    <x v="0"/>
    <x v="0"/>
    <x v="0"/>
    <s v="N"/>
    <x v="1"/>
    <n v="126709"/>
    <s v="NORMAL"/>
    <d v="2021-12-05T00:00:00"/>
    <d v="2021-12-07T00:00:00"/>
    <x v="2"/>
    <d v="2022-01-25T00:00:00"/>
    <n v="300767"/>
    <s v="RESOLI"/>
    <s v="-"/>
    <s v="-"/>
    <s v="S"/>
    <x v="0"/>
    <n v="1"/>
    <s v="COBERTURA INFERIOR, ADQUISICION DE EQUIPO"/>
    <n v="2017"/>
    <n v="5"/>
    <s v="-"/>
    <s v="1-PREG.COSTA-RICA"/>
    <x v="2"/>
    <s v="-"/>
    <s v="-"/>
    <s v="-"/>
    <n v="6"/>
    <n v="4"/>
    <n v="100"/>
    <n v="4"/>
    <n v="0"/>
    <s v="VALERYMORASOTO@GMAIL.COM"/>
    <s v="UNIV. PRIVADA"/>
    <n v="22"/>
    <s v="SOLTERO(A)"/>
    <d v="2021-12-06T00:00:00"/>
    <n v="1"/>
    <s v="BACHILLER"/>
    <s v=" "/>
    <s v=" "/>
    <s v=" "/>
    <s v=" "/>
    <n v="521021"/>
    <n v="3"/>
    <s v="-"/>
    <s v="SAN ISIDRO"/>
    <s v="ING.ELECTROMEDICINA"/>
    <x v="5"/>
    <s v="CI, AE"/>
    <s v="MEDICINA HUMANA"/>
    <s v="SAN FRANCISCO"/>
    <s v="SIN ENFASIS"/>
    <s v="COSTA RICA"/>
    <x v="144"/>
    <n v="22680000"/>
    <s v="TELEFONISTA "/>
    <n v="87"/>
    <n v="126709"/>
    <n v="1"/>
    <n v="1"/>
    <n v="47"/>
  </r>
  <r>
    <x v="0"/>
    <x v="2"/>
    <x v="1"/>
    <x v="0"/>
    <n v="31237400"/>
    <x v="3"/>
    <n v="33572467"/>
    <n v="208380047"/>
    <x v="0"/>
    <x v="2"/>
    <x v="0"/>
    <x v="0"/>
    <x v="1"/>
    <s v="N"/>
    <x v="3"/>
    <n v="126702"/>
    <s v="NORMAL"/>
    <d v="2021-08-04T00:00:00"/>
    <d v="2021-12-06T00:00:00"/>
    <x v="3"/>
    <d v="2022-02-01T00:00:00"/>
    <n v="294549"/>
    <s v="RESOLI"/>
    <s v="-"/>
    <s v="S"/>
    <s v="-"/>
    <x v="1"/>
    <n v="2"/>
    <s v="ADQUISICION DE EQUIPO"/>
    <n v="2020"/>
    <n v="2"/>
    <s v="-"/>
    <s v="1-PREG.COSTA-RICA"/>
    <x v="3"/>
    <n v="106.61"/>
    <s v="-"/>
    <s v="-"/>
    <n v="1"/>
    <n v="4"/>
    <n v="100"/>
    <n v="2"/>
    <n v="0"/>
    <s v="ALFAROMORERA1965@GMAIL.COM"/>
    <s v="UNIV. PRIVADA"/>
    <n v="19"/>
    <s v="SOLTERO(A)"/>
    <d v="2021-12-03T00:00:00"/>
    <n v="1"/>
    <s v="LICENCIATURA"/>
    <s v=" "/>
    <s v=" "/>
    <s v=" "/>
    <s v=" "/>
    <n v="1462082"/>
    <n v="4"/>
    <s v="-"/>
    <s v="ALAJUELA"/>
    <s v="MEDICINA Y CIRUGIA"/>
    <x v="5"/>
    <s v="AE"/>
    <s v="MEDICINA HUMANA"/>
    <s v="SAN ANTONIO"/>
    <s v="SIN ENFASIS"/>
    <s v="COSTA RICA"/>
    <x v="145"/>
    <s v="-"/>
    <s v="ESTUDIANTE"/>
    <n v="99.42"/>
    <n v="126702"/>
    <n v="1"/>
    <n v="1"/>
    <n v="55"/>
  </r>
  <r>
    <x v="0"/>
    <x v="1"/>
    <x v="1"/>
    <x v="1"/>
    <n v="31237030"/>
    <x v="2"/>
    <n v="2752470"/>
    <n v="114980266"/>
    <x v="1"/>
    <x v="113"/>
    <x v="0"/>
    <x v="1"/>
    <x v="3"/>
    <s v="N"/>
    <x v="0"/>
    <n v="126726"/>
    <s v="NORMAL"/>
    <d v="2021-12-01T00:00:00"/>
    <d v="2021-12-07T00:00:00"/>
    <x v="2"/>
    <d v="2022-01-25T00:00:00"/>
    <n v="300319"/>
    <s v="RESOLI"/>
    <s v="-"/>
    <s v="S"/>
    <s v="-"/>
    <x v="1"/>
    <n v="1"/>
    <s v="-"/>
    <n v="2013"/>
    <n v="9"/>
    <s v="-"/>
    <s v="1-PREG.COSTA-RICA"/>
    <x v="6"/>
    <s v="-"/>
    <s v="-"/>
    <s v="-"/>
    <n v="20"/>
    <n v="4"/>
    <n v="100"/>
    <n v="1"/>
    <n v="0"/>
    <s v="fjaviercabo@hotmail.com"/>
    <s v="UNIV. PRIVADA"/>
    <n v="29"/>
    <s v="CASADO(A)"/>
    <d v="2021-12-06T00:00:00"/>
    <n v="1"/>
    <s v="BACHILLER"/>
    <s v=" "/>
    <s v=" "/>
    <s v=" "/>
    <s v=" "/>
    <n v="429340"/>
    <n v="5"/>
    <s v="-"/>
    <s v="LEON CORTES CASTRO"/>
    <s v="CS DE LA EDUCACION"/>
    <x v="55"/>
    <s v="-"/>
    <s v="EDUCACION PRIMARIA"/>
    <s v="SAN ISIDRO"/>
    <s v="I Y II CICLO BILINGUE"/>
    <s v="COSTA RICA"/>
    <x v="146"/>
    <n v="25466955"/>
    <s v="CONSERJE"/>
    <n v="96.12"/>
    <n v="126726"/>
    <n v="1"/>
    <n v="1"/>
    <n v="47"/>
  </r>
  <r>
    <x v="2"/>
    <x v="1"/>
    <x v="1"/>
    <x v="1"/>
    <n v="31236630"/>
    <x v="2"/>
    <n v="1488540"/>
    <n v="116330201"/>
    <x v="4"/>
    <x v="114"/>
    <x v="0"/>
    <x v="1"/>
    <x v="0"/>
    <s v="N"/>
    <x v="0"/>
    <n v="126736"/>
    <s v="NORMAL"/>
    <d v="2021-11-26T00:00:00"/>
    <d v="2021-12-07T00:00:00"/>
    <x v="2"/>
    <d v="2022-01-25T00:00:00"/>
    <n v="300086"/>
    <s v="RESOLI"/>
    <s v="-"/>
    <s v="-"/>
    <s v="S"/>
    <x v="0"/>
    <n v="1"/>
    <s v="ADQUISICION DE EQUIPO"/>
    <n v="2014"/>
    <n v="8"/>
    <s v="-"/>
    <s v="3-POSG.COSTA-RICA"/>
    <x v="2"/>
    <s v="-"/>
    <s v="-"/>
    <s v="-"/>
    <n v="15"/>
    <n v="4"/>
    <n v="100"/>
    <n v="1"/>
    <n v="0"/>
    <s v="ARIANAFC14@GMAIL.COM"/>
    <s v="UNIV. PRIVADA"/>
    <n v="25"/>
    <s v="CASADO(A)"/>
    <d v="2021-12-06T00:00:00"/>
    <n v="1"/>
    <s v="MAESTRIA"/>
    <s v=" "/>
    <s v=" "/>
    <s v=" "/>
    <s v=" "/>
    <n v="670000"/>
    <n v="2"/>
    <s v="-"/>
    <s v="MONTES DE OCA"/>
    <s v="PSICOPEDAGOGIA"/>
    <x v="3"/>
    <s v="AE"/>
    <s v="PSICOLOGIA"/>
    <s v="SAN RAFAEL"/>
    <s v="NINGUNA"/>
    <s v="COSTA RICA"/>
    <x v="147"/>
    <n v="47017578"/>
    <s v="DOCENTE STEAM"/>
    <n v="80"/>
    <n v="126736"/>
    <n v="1"/>
    <n v="3"/>
    <n v="47"/>
  </r>
  <r>
    <x v="0"/>
    <x v="1"/>
    <x v="1"/>
    <x v="0"/>
    <n v="31237750"/>
    <x v="3"/>
    <n v="5067251"/>
    <n v="208470283"/>
    <x v="2"/>
    <x v="115"/>
    <x v="0"/>
    <x v="0"/>
    <x v="1"/>
    <s v="N"/>
    <x v="3"/>
    <n v="126725"/>
    <s v="NORMAL"/>
    <d v="2021-12-01T00:00:00"/>
    <d v="2021-12-07T00:00:00"/>
    <x v="3"/>
    <d v="2022-02-01T00:00:00"/>
    <n v="300333"/>
    <s v="RESOLI"/>
    <s v="-"/>
    <s v="-"/>
    <s v="S"/>
    <x v="0"/>
    <n v="1"/>
    <s v="-"/>
    <n v="2020"/>
    <n v="2"/>
    <s v="-"/>
    <s v="1-PREG.COSTA-RICA"/>
    <x v="1"/>
    <s v="-"/>
    <s v="-"/>
    <s v="-"/>
    <n v="3"/>
    <n v="4"/>
    <n v="100"/>
    <n v="2"/>
    <n v="0"/>
    <s v="CLARI.CAM.2003@GMAIL.COM"/>
    <s v="UNIV. PRIVADA"/>
    <n v="18"/>
    <s v="SOLTERO(A)"/>
    <d v="2021-12-06T00:00:00"/>
    <n v="1"/>
    <s v="BACHILLER"/>
    <s v=" "/>
    <s v=" "/>
    <s v=" "/>
    <s v=" "/>
    <n v="2853987"/>
    <n v="4"/>
    <s v="-"/>
    <s v="GRECIA"/>
    <s v="INGENIERIA INDUSTRIAL"/>
    <x v="3"/>
    <s v="-"/>
    <s v="INGENIERIA"/>
    <s v="SAN ROQUE"/>
    <s v="SIN ENFASIS"/>
    <s v="COSTA RICA"/>
    <x v="148"/>
    <n v="70124274"/>
    <s v="ESTUDIANTE"/>
    <n v="97"/>
    <n v="126725"/>
    <n v="1"/>
    <n v="1"/>
    <n v="54"/>
  </r>
  <r>
    <x v="0"/>
    <x v="1"/>
    <x v="1"/>
    <x v="0"/>
    <n v="31237220"/>
    <x v="2"/>
    <n v="5196640"/>
    <n v="504110464"/>
    <x v="0"/>
    <x v="116"/>
    <x v="0"/>
    <x v="0"/>
    <x v="1"/>
    <s v="N"/>
    <x v="4"/>
    <n v="126748"/>
    <s v="NORMAL"/>
    <d v="2021-11-09T00:00:00"/>
    <d v="2021-12-07T00:00:00"/>
    <x v="2"/>
    <d v="2022-01-25T00:00:00"/>
    <n v="299164"/>
    <s v="RESOLI"/>
    <s v="-"/>
    <s v="-"/>
    <s v="S"/>
    <x v="0"/>
    <n v="1"/>
    <s v="-"/>
    <n v="2014"/>
    <n v="8"/>
    <s v="-"/>
    <s v="1-PREG.COSTA-RICA"/>
    <x v="2"/>
    <s v="-"/>
    <s v="-"/>
    <s v="-"/>
    <n v="3"/>
    <n v="1"/>
    <n v="100"/>
    <n v="5"/>
    <n v="0"/>
    <s v="ELILOPEZMORA71@GMAIL.COM"/>
    <s v="UNIV. PRIVADA"/>
    <n v="25"/>
    <s v="CASADO(A)"/>
    <d v="2021-12-06T00:00:00"/>
    <n v="1"/>
    <s v="BACHILLER"/>
    <s v=" "/>
    <s v=" "/>
    <s v=" "/>
    <s v=" "/>
    <n v="579534"/>
    <n v="2"/>
    <s v="-"/>
    <s v="SANTA CRUZ"/>
    <s v="ENFERMERIA"/>
    <x v="50"/>
    <s v="-"/>
    <s v="ENFERMERIA"/>
    <s v="SANTA CRUZ"/>
    <s v="SIN ENFASIS"/>
    <s v="COSTA RICA"/>
    <x v="149"/>
    <s v="-"/>
    <s v="ESTUDIANTE"/>
    <n v="88.76"/>
    <n v="126748"/>
    <n v="1"/>
    <n v="1"/>
    <n v="47"/>
  </r>
  <r>
    <x v="0"/>
    <x v="1"/>
    <x v="1"/>
    <x v="0"/>
    <n v="31236520"/>
    <x v="2"/>
    <n v="12807210"/>
    <n v="604140414"/>
    <x v="0"/>
    <x v="117"/>
    <x v="0"/>
    <x v="0"/>
    <x v="0"/>
    <s v="N"/>
    <x v="0"/>
    <n v="126752"/>
    <s v="NORMAL"/>
    <d v="2021-10-12T00:00:00"/>
    <d v="2021-12-07T00:00:00"/>
    <x v="2"/>
    <d v="2022-01-25T00:00:00"/>
    <n v="298030"/>
    <s v="RESOLI"/>
    <s v="-"/>
    <s v="-"/>
    <s v="S"/>
    <x v="0"/>
    <n v="1"/>
    <s v="ADQUISICION DE EQUIPO"/>
    <n v="2011"/>
    <n v="11"/>
    <s v="-"/>
    <s v="1-PREG.COSTA-RICA"/>
    <x v="2"/>
    <s v="-"/>
    <s v="-"/>
    <s v="-"/>
    <n v="2"/>
    <n v="3"/>
    <n v="100"/>
    <n v="1"/>
    <n v="0"/>
    <s v="KRISLA_M94@HOTMAIL.COM"/>
    <s v="UNIV. PRIVADA"/>
    <n v="28"/>
    <s v="CASADO(A)"/>
    <d v="2021-12-06T00:00:00"/>
    <n v="1"/>
    <s v="LICENCIATURA"/>
    <s v=" "/>
    <s v=" "/>
    <s v=" "/>
    <s v=" "/>
    <n v="597720"/>
    <n v="5"/>
    <s v="-"/>
    <s v="ESCAZU"/>
    <s v="ENFERMERIA"/>
    <x v="5"/>
    <s v="AE"/>
    <s v="ENFERMERIA"/>
    <s v="SAN RAFAEL"/>
    <s v="SIN ENFASIS"/>
    <s v="COSTA RICA"/>
    <x v="150"/>
    <s v="-"/>
    <s v="ESTUDIANTE"/>
    <n v="70"/>
    <n v="126752"/>
    <n v="1"/>
    <n v="1"/>
    <n v="47"/>
  </r>
  <r>
    <x v="0"/>
    <x v="1"/>
    <x v="1"/>
    <x v="1"/>
    <n v="31236740"/>
    <x v="2"/>
    <n v="3531680"/>
    <n v="118600844"/>
    <x v="4"/>
    <x v="118"/>
    <x v="0"/>
    <x v="1"/>
    <x v="0"/>
    <s v="N"/>
    <x v="0"/>
    <n v="126757"/>
    <s v="NORMAL"/>
    <d v="2021-12-06T00:00:00"/>
    <d v="2021-12-08T00:00:00"/>
    <x v="2"/>
    <d v="2022-01-25T00:00:00"/>
    <n v="300921"/>
    <s v="RESOLI"/>
    <s v="-"/>
    <s v="-"/>
    <s v="S"/>
    <x v="0"/>
    <n v="1"/>
    <s v="-"/>
    <n v="2019"/>
    <n v="3"/>
    <s v="-"/>
    <s v="1-PREG.COSTA-RICA"/>
    <x v="2"/>
    <s v="-"/>
    <s v="-"/>
    <s v="-"/>
    <n v="18"/>
    <n v="1"/>
    <n v="100"/>
    <n v="1"/>
    <n v="0"/>
    <s v="SOLERAMORABELEN@GMAIL.COM"/>
    <s v="UNIV. PRIVADA"/>
    <n v="19"/>
    <s v="SOLTERO(A)"/>
    <d v="2021-12-07T00:00:00"/>
    <n v="1"/>
    <s v="BACHILLER"/>
    <s v=" "/>
    <s v=" "/>
    <s v=" "/>
    <s v=" "/>
    <n v="497580"/>
    <n v="3"/>
    <s v="-"/>
    <s v="CURRIDABAT"/>
    <s v="ADMINISTRACION"/>
    <x v="31"/>
    <s v="-"/>
    <s v="ADMINISTRACION"/>
    <s v="CURRIDABAT"/>
    <s v="MERCADEO Y VENTAS"/>
    <s v="COSTA RICA"/>
    <x v="151"/>
    <s v="-"/>
    <s v="ESTUDIANTE"/>
    <n v="86.8"/>
    <n v="126757"/>
    <n v="1"/>
    <n v="1"/>
    <n v="46"/>
  </r>
  <r>
    <x v="0"/>
    <x v="1"/>
    <x v="1"/>
    <x v="0"/>
    <n v="31237430"/>
    <x v="3"/>
    <n v="2993220"/>
    <n v="118360944"/>
    <x v="0"/>
    <x v="119"/>
    <x v="0"/>
    <x v="0"/>
    <x v="1"/>
    <s v="N"/>
    <x v="3"/>
    <n v="126745"/>
    <s v="NORMAL"/>
    <d v="2021-11-13T00:00:00"/>
    <d v="2021-12-07T00:00:00"/>
    <x v="3"/>
    <d v="2022-02-01T00:00:00"/>
    <n v="299362"/>
    <s v="RESOLI"/>
    <s v="-"/>
    <s v="S"/>
    <s v="-"/>
    <x v="1"/>
    <n v="1"/>
    <s v="ADQUISICION DE EQUIPO"/>
    <n v="2021"/>
    <n v="1"/>
    <s v="-"/>
    <s v="1-PREG.COSTA-RICA"/>
    <x v="6"/>
    <s v="-"/>
    <s v="-"/>
    <s v="-"/>
    <n v="3"/>
    <n v="1"/>
    <n v="100"/>
    <n v="2"/>
    <n v="0"/>
    <s v="JMOLINARICHAVEZ@GMAIL.COM"/>
    <s v="PARAUNIV. PRIV"/>
    <n v="19"/>
    <s v="SOLTERO(A)"/>
    <d v="2021-12-06T00:00:00"/>
    <n v="1"/>
    <s v="DIPLOMADO"/>
    <s v=" "/>
    <s v=" "/>
    <s v=" "/>
    <s v=" "/>
    <n v="300000"/>
    <n v="3"/>
    <s v="-"/>
    <s v="GRECIA"/>
    <s v="LABORATORIO CLINICO"/>
    <x v="41"/>
    <s v="AE"/>
    <s v="MEDICINA HUMANA"/>
    <s v="GRECIA"/>
    <s v="SIN ENFASIS"/>
    <s v="COSTA RICA"/>
    <x v="152"/>
    <s v="-"/>
    <s v="ESTUDIANTE"/>
    <n v="83.62"/>
    <n v="126745"/>
    <n v="3"/>
    <n v="1"/>
    <n v="54"/>
  </r>
  <r>
    <x v="0"/>
    <x v="1"/>
    <x v="1"/>
    <x v="1"/>
    <n v="31237120"/>
    <x v="2"/>
    <n v="6589800"/>
    <n v="117970203"/>
    <x v="4"/>
    <x v="120"/>
    <x v="0"/>
    <x v="1"/>
    <x v="1"/>
    <s v="N"/>
    <x v="5"/>
    <n v="126772"/>
    <s v="NORMAL"/>
    <d v="2021-12-01T00:00:00"/>
    <d v="2021-12-08T00:00:00"/>
    <x v="2"/>
    <d v="2022-01-25T00:00:00"/>
    <n v="300356"/>
    <s v="RESOLI"/>
    <s v="-"/>
    <s v="S"/>
    <s v="-"/>
    <x v="1"/>
    <n v="1"/>
    <s v="-"/>
    <n v="2017"/>
    <n v="5"/>
    <s v="-"/>
    <s v="1-PREG.COSTA-RICA"/>
    <x v="2"/>
    <s v="-"/>
    <s v="-"/>
    <s v="-"/>
    <n v="1"/>
    <n v="1"/>
    <n v="100"/>
    <n v="7"/>
    <n v="0"/>
    <s v="JERSON.38@HOTMAIL.COM"/>
    <s v="UNIV. PUBLICA"/>
    <n v="21"/>
    <s v="SOLTERO(A)"/>
    <d v="2021-12-07T00:00:00"/>
    <n v="1"/>
    <s v="BACHILLER"/>
    <s v="LICENCIATURA"/>
    <s v=" "/>
    <s v=" "/>
    <s v=" "/>
    <n v="702079"/>
    <n v="2"/>
    <s v="-"/>
    <s v="LIMON"/>
    <s v="TRABAJO SOCIAL"/>
    <x v="52"/>
    <s v="-"/>
    <s v="SOCIOLOGIA"/>
    <s v="LIMON"/>
    <s v="SIN ENFASIS"/>
    <s v="COSTA RICA"/>
    <x v="153"/>
    <s v="-"/>
    <s v="ESTUDIANTE"/>
    <n v="89"/>
    <n v="126772"/>
    <n v="2"/>
    <n v="1"/>
    <n v="46"/>
  </r>
  <r>
    <x v="0"/>
    <x v="1"/>
    <x v="0"/>
    <x v="0"/>
    <n v="31198660"/>
    <x v="2"/>
    <n v="600000"/>
    <n v="604640273"/>
    <x v="2"/>
    <x v="121"/>
    <x v="0"/>
    <x v="0"/>
    <x v="1"/>
    <s v="N"/>
    <x v="6"/>
    <n v="126776"/>
    <s v="NORMAL"/>
    <d v="2021-12-01T00:00:00"/>
    <d v="2021-12-08T00:00:00"/>
    <x v="2"/>
    <d v="2022-02-03T00:00:00"/>
    <n v="300327"/>
    <s v="RESOLI"/>
    <s v="-"/>
    <s v="S"/>
    <s v="-"/>
    <x v="1"/>
    <n v="1"/>
    <s v="-"/>
    <s v="-"/>
    <s v="-"/>
    <s v="-"/>
    <s v="1-PREG.COSTA-RICA"/>
    <x v="0"/>
    <s v="-"/>
    <s v="-"/>
    <s v="-"/>
    <n v="1"/>
    <n v="12"/>
    <n v="100"/>
    <n v="6"/>
    <n v="0"/>
    <s v="HUMSJ2010@GMAIL.COM"/>
    <s v="UNIV. PUBLICA"/>
    <n v="21"/>
    <s v="SOLTERO(A)"/>
    <d v="2021-12-07T00:00:00"/>
    <n v="1"/>
    <s v="BACHILLER"/>
    <s v=" "/>
    <s v=" "/>
    <s v=" "/>
    <s v=" "/>
    <s v="-"/>
    <s v="-"/>
    <s v="-"/>
    <s v="PUNTARENAS"/>
    <s v="INGENIERIA ELECTRICA"/>
    <x v="56"/>
    <s v="-"/>
    <s v="INGENIERIA"/>
    <s v="CHACARITA"/>
    <s v="SIN ENFASIS"/>
    <s v="COSTA RICA"/>
    <x v="154"/>
    <s v="-"/>
    <s v="ESTUDIANTE"/>
    <s v="-"/>
    <n v="126776"/>
    <n v="2"/>
    <n v="1"/>
    <n v="46"/>
  </r>
  <r>
    <x v="0"/>
    <x v="1"/>
    <x v="1"/>
    <x v="0"/>
    <n v="31237180"/>
    <x v="2"/>
    <n v="2385000"/>
    <n v="116140998"/>
    <x v="0"/>
    <x v="49"/>
    <x v="0"/>
    <x v="0"/>
    <x v="2"/>
    <s v="N"/>
    <x v="5"/>
    <n v="126778"/>
    <s v="NORMAL"/>
    <d v="2021-12-01T00:00:00"/>
    <d v="2021-12-08T00:00:00"/>
    <x v="2"/>
    <d v="2022-01-25T00:00:00"/>
    <n v="300235"/>
    <s v="RESOLI"/>
    <s v="-"/>
    <s v="-"/>
    <s v="S"/>
    <x v="0"/>
    <n v="1"/>
    <s v="-"/>
    <n v="2019"/>
    <n v="3"/>
    <s v="-"/>
    <s v="1-PREG.COSTA-RICA"/>
    <x v="2"/>
    <s v="-"/>
    <s v="-"/>
    <s v="-"/>
    <n v="6"/>
    <n v="1"/>
    <n v="100"/>
    <n v="7"/>
    <n v="0"/>
    <s v="YILI2507.YS@GMAIL.COM"/>
    <s v="UNIV. PRIVADA"/>
    <n v="26"/>
    <s v="CASADO(A)"/>
    <d v="2021-12-07T00:00:00"/>
    <n v="1"/>
    <s v="TECNICO"/>
    <s v=" "/>
    <s v=" "/>
    <s v=" "/>
    <s v=" "/>
    <n v="478000"/>
    <n v="4"/>
    <s v="-"/>
    <s v="GUACIMO"/>
    <s v="TECNICO ATENCION PRIMARIA"/>
    <x v="13"/>
    <s v="-"/>
    <s v="MEDICINA HUMANA"/>
    <s v="GUACIMO"/>
    <s v="SIN ENFASIS"/>
    <s v="COSTA RICA"/>
    <x v="155"/>
    <s v="-"/>
    <s v="ESTUDIANTE"/>
    <n v="90"/>
    <n v="126778"/>
    <n v="1"/>
    <n v="1"/>
    <n v="46"/>
  </r>
  <r>
    <x v="2"/>
    <x v="1"/>
    <x v="1"/>
    <x v="0"/>
    <n v="31237250"/>
    <x v="3"/>
    <n v="3913629"/>
    <n v="115130290"/>
    <x v="2"/>
    <x v="3"/>
    <x v="0"/>
    <x v="0"/>
    <x v="1"/>
    <s v="N"/>
    <x v="2"/>
    <n v="126796"/>
    <s v="NORMAL"/>
    <d v="2021-12-07T00:00:00"/>
    <d v="2021-12-09T00:00:00"/>
    <x v="3"/>
    <d v="2022-02-01T00:00:00"/>
    <n v="301089"/>
    <s v="RESOLI"/>
    <s v="-"/>
    <s v="-"/>
    <s v="S"/>
    <x v="0"/>
    <n v="1"/>
    <s v="COBERTURA INFERIOR, ADQUISICION DE EQUIPO"/>
    <n v="2009"/>
    <n v="13"/>
    <s v="-"/>
    <s v="3-POSG.COSTA-RICA"/>
    <x v="4"/>
    <s v="-"/>
    <s v="-"/>
    <s v="-"/>
    <n v="1"/>
    <n v="4"/>
    <n v="100"/>
    <n v="3"/>
    <n v="0"/>
    <s v="KANDYGR@GMAIL.COM"/>
    <s v="UNIV. PUBLICA"/>
    <n v="29"/>
    <s v="SOLTERO(A)"/>
    <d v="2021-12-08T00:00:00"/>
    <n v="1"/>
    <s v="MAESTRIA"/>
    <s v=" "/>
    <s v=" "/>
    <s v=" "/>
    <s v=" "/>
    <n v="782788"/>
    <n v="3"/>
    <s v="-"/>
    <s v="CARTAGO"/>
    <s v="INGENIERIA INDUSTRIAL"/>
    <x v="52"/>
    <s v="CI, AE"/>
    <s v="INGENIERIA"/>
    <s v="SAN NICOLAS"/>
    <s v="MANUFACTURA Y CALIDAD"/>
    <s v="COSTA RICA"/>
    <x v="156"/>
    <n v="22988346"/>
    <s v="LTR HUB OPERATIONS STUDENT"/>
    <n v="84.46"/>
    <n v="126796"/>
    <n v="2"/>
    <n v="3"/>
    <n v="52"/>
  </r>
  <r>
    <x v="0"/>
    <x v="1"/>
    <x v="1"/>
    <x v="1"/>
    <n v="31237140"/>
    <x v="2"/>
    <n v="3568150"/>
    <n v="503910508"/>
    <x v="1"/>
    <x v="122"/>
    <x v="0"/>
    <x v="1"/>
    <x v="1"/>
    <s v="N"/>
    <x v="4"/>
    <n v="126787"/>
    <s v="NORMAL"/>
    <d v="2021-11-05T00:00:00"/>
    <d v="2021-12-08T00:00:00"/>
    <x v="2"/>
    <d v="2022-01-25T00:00:00"/>
    <n v="298987"/>
    <s v="RESOLI"/>
    <s v="-"/>
    <s v="-"/>
    <s v="S"/>
    <x v="0"/>
    <n v="1"/>
    <s v="-"/>
    <n v="2011"/>
    <n v="11"/>
    <s v="-"/>
    <s v="1-PREG.COSTA-RICA"/>
    <x v="2"/>
    <s v="-"/>
    <s v="-"/>
    <s v="-"/>
    <n v="5"/>
    <n v="2"/>
    <n v="100"/>
    <n v="5"/>
    <n v="0"/>
    <s v="PVALERIN27@GMAIL.COM"/>
    <s v="UNIV. PRIVADA"/>
    <n v="28"/>
    <s v="CASADO(A)"/>
    <d v="2021-12-07T00:00:00"/>
    <n v="1"/>
    <s v="BACHILLER"/>
    <s v=" "/>
    <s v=" "/>
    <s v=" "/>
    <s v=" "/>
    <n v="577958"/>
    <n v="2"/>
    <s v="-"/>
    <s v="CARRILLO"/>
    <s v="ENSEÑANZA DEL INGLES"/>
    <x v="50"/>
    <s v="-"/>
    <s v="EDUCACION SECUNDARIA"/>
    <s v="PALMIRA"/>
    <s v="SIN ENFASIS"/>
    <s v="COSTA RICA"/>
    <x v="157"/>
    <n v="26962166"/>
    <s v="ASISTENTE DE DESARROLLO HUMANO"/>
    <n v="85.21"/>
    <n v="126787"/>
    <n v="1"/>
    <n v="1"/>
    <n v="46"/>
  </r>
  <r>
    <x v="0"/>
    <x v="2"/>
    <x v="1"/>
    <x v="0"/>
    <n v="31237280"/>
    <x v="3"/>
    <n v="12112633"/>
    <n v="206960264"/>
    <x v="0"/>
    <x v="2"/>
    <x v="0"/>
    <x v="0"/>
    <x v="1"/>
    <s v="N"/>
    <x v="3"/>
    <n v="126801"/>
    <s v="NORMAL"/>
    <d v="2021-12-06T00:00:00"/>
    <d v="2021-12-09T00:00:00"/>
    <x v="3"/>
    <d v="2022-02-01T00:00:00"/>
    <n v="300927"/>
    <s v="RESOLI"/>
    <s v="-"/>
    <s v="S"/>
    <s v="-"/>
    <x v="1"/>
    <n v="2"/>
    <s v="ADQUISICION DE EQUIPO"/>
    <n v="2009"/>
    <n v="13"/>
    <s v="-"/>
    <s v="1-PREG.COSTA-RICA"/>
    <x v="3"/>
    <n v="105.34"/>
    <s v="-"/>
    <s v="-"/>
    <n v="10"/>
    <n v="1"/>
    <n v="100"/>
    <n v="2"/>
    <n v="0"/>
    <s v="ALLANQSALAS@GMAIL.COM"/>
    <s v="UNIV. PRIVADA"/>
    <n v="29"/>
    <s v="SOLTERO(A)"/>
    <d v="2021-12-08T00:00:00"/>
    <n v="1"/>
    <s v="LICENCIATURA"/>
    <s v=" "/>
    <s v=" "/>
    <s v=" "/>
    <s v=" "/>
    <n v="1377410"/>
    <n v="4"/>
    <s v="-"/>
    <s v="SAN CARLOS"/>
    <s v="MEDICINA"/>
    <x v="12"/>
    <s v="AE"/>
    <s v="MEDICINA HUMANA"/>
    <s v="QUESADA"/>
    <s v="SIN ENFASIS"/>
    <s v="COSTA RICA"/>
    <x v="158"/>
    <s v="-"/>
    <s v="ESTUDIANTE"/>
    <n v="80.78"/>
    <n v="126801"/>
    <n v="1"/>
    <n v="1"/>
    <n v="52"/>
  </r>
  <r>
    <x v="0"/>
    <x v="1"/>
    <x v="1"/>
    <x v="1"/>
    <n v="31236790"/>
    <x v="2"/>
    <n v="3569060"/>
    <n v="113760560"/>
    <x v="4"/>
    <x v="3"/>
    <x v="0"/>
    <x v="1"/>
    <x v="0"/>
    <s v="N"/>
    <x v="1"/>
    <n v="126793"/>
    <s v="NORMAL"/>
    <d v="2021-12-08T00:00:00"/>
    <d v="2021-12-09T00:00:00"/>
    <x v="2"/>
    <d v="2022-01-25T00:00:00"/>
    <n v="301130"/>
    <s v="RESOLI"/>
    <s v="-"/>
    <s v="S"/>
    <s v="-"/>
    <x v="1"/>
    <n v="1"/>
    <s v="COBERTURA INFERIOR"/>
    <n v="2006"/>
    <n v="16"/>
    <s v="-"/>
    <s v="1-PREG.COSTA-RICA"/>
    <x v="2"/>
    <s v="-"/>
    <s v="-"/>
    <s v="-"/>
    <n v="9"/>
    <n v="1"/>
    <n v="100"/>
    <n v="4"/>
    <n v="0"/>
    <s v="ALONSOJIMENEZCALVO@GMAIL.COM"/>
    <s v="UNIV. PRIVADA"/>
    <n v="33"/>
    <s v="SOLTERO(A)"/>
    <d v="2021-12-08T00:00:00"/>
    <n v="1"/>
    <s v="BACHILLER"/>
    <s v=" "/>
    <s v=" "/>
    <s v=" "/>
    <s v=" "/>
    <n v="713811"/>
    <n v="3"/>
    <s v="-"/>
    <s v="SAN PABLO"/>
    <s v="ADMINISTRACION DE NEGOCIOS"/>
    <x v="4"/>
    <s v="CI"/>
    <s v="ADMINISTRACION"/>
    <s v="SAN PABLO"/>
    <s v="SIN ENFASIS"/>
    <s v="COSTA RICA"/>
    <x v="159"/>
    <n v="25629111"/>
    <s v="COORDINADOR DE AREA"/>
    <n v="70"/>
    <n v="126793"/>
    <n v="1"/>
    <n v="1"/>
    <n v="45"/>
  </r>
  <r>
    <x v="0"/>
    <x v="1"/>
    <x v="1"/>
    <x v="0"/>
    <n v="31237390"/>
    <x v="3"/>
    <n v="12752582"/>
    <n v="207680086"/>
    <x v="0"/>
    <x v="123"/>
    <x v="0"/>
    <x v="0"/>
    <x v="1"/>
    <s v="N"/>
    <x v="3"/>
    <n v="126897"/>
    <s v="NORMAL"/>
    <d v="2021-12-08T00:00:00"/>
    <d v="2021-12-13T00:00:00"/>
    <x v="3"/>
    <d v="2022-02-01T00:00:00"/>
    <n v="301225"/>
    <s v="RESOLI"/>
    <s v="-"/>
    <s v="-"/>
    <s v="S"/>
    <x v="0"/>
    <n v="1"/>
    <s v="-"/>
    <n v="2014"/>
    <n v="8"/>
    <s v="-"/>
    <s v="1-PREG.COSTA-RICA"/>
    <x v="2"/>
    <s v="-"/>
    <s v="-"/>
    <s v="-"/>
    <n v="12"/>
    <n v="1"/>
    <n v="100"/>
    <n v="2"/>
    <n v="0"/>
    <s v="KADRI0341@GMAIL.COM"/>
    <s v="UNIV. PRIVADA"/>
    <n v="24"/>
    <s v="SOLTERO(A)"/>
    <d v="2021-12-10T00:00:00"/>
    <n v="1"/>
    <s v="LICENCIATURA"/>
    <s v=" "/>
    <s v=" "/>
    <s v=" "/>
    <s v=" "/>
    <n v="498952"/>
    <n v="3"/>
    <s v="-"/>
    <s v="VALVERDE VEGA"/>
    <s v="MEDICINA Y CIRUGIA"/>
    <x v="5"/>
    <s v="-"/>
    <s v="MEDICINA HUMANA"/>
    <s v="SARCHI NORTE"/>
    <s v="SIN ENFASIS"/>
    <s v="COSTA RICA"/>
    <x v="160"/>
    <s v="-"/>
    <s v="ESTUDIANTE"/>
    <n v="76"/>
    <n v="126897"/>
    <n v="1"/>
    <n v="1"/>
    <n v="48"/>
  </r>
  <r>
    <x v="0"/>
    <x v="1"/>
    <x v="1"/>
    <x v="0"/>
    <n v="31236510"/>
    <x v="2"/>
    <n v="3509410"/>
    <n v="504120892"/>
    <x v="0"/>
    <x v="124"/>
    <x v="2"/>
    <x v="0"/>
    <x v="1"/>
    <s v="N"/>
    <x v="4"/>
    <n v="126808"/>
    <s v="NORMAL"/>
    <d v="2021-12-03T00:00:00"/>
    <d v="2021-12-09T00:00:00"/>
    <x v="2"/>
    <d v="2022-01-25T00:00:00"/>
    <n v="300703"/>
    <s v="RESOLI"/>
    <s v="-"/>
    <s v="-"/>
    <s v="S"/>
    <x v="0"/>
    <n v="1"/>
    <s v="COBERTURA INFERIOR"/>
    <n v="2019"/>
    <n v="3"/>
    <s v="-"/>
    <s v="1-PREG.COSTA-RICA"/>
    <x v="2"/>
    <s v="-"/>
    <s v="-"/>
    <s v="-"/>
    <n v="3"/>
    <n v="1"/>
    <n v="100"/>
    <n v="5"/>
    <n v="6"/>
    <s v="KAORYFALLAS@GMAIL.COM"/>
    <s v="UNIV. PRIVADA"/>
    <n v="25"/>
    <s v="UNION LIBRE"/>
    <d v="2021-12-08T00:00:00"/>
    <n v="1"/>
    <s v="BACHILLER"/>
    <s v=" "/>
    <s v=" "/>
    <s v=" "/>
    <s v=" "/>
    <n v="479760"/>
    <n v="4"/>
    <s v="-"/>
    <s v="SANTA CRUZ"/>
    <s v="TERAPIA FISICA"/>
    <x v="50"/>
    <s v="CI"/>
    <s v="MEDICINA HUMANA"/>
    <s v="SANTA CRUZ"/>
    <s v="SIN ENFASIS"/>
    <s v="COSTA RICA"/>
    <x v="161"/>
    <s v="-"/>
    <s v="ESTUDIANTE"/>
    <n v="70"/>
    <n v="126808"/>
    <n v="1"/>
    <n v="1"/>
    <n v="45"/>
  </r>
  <r>
    <x v="0"/>
    <x v="1"/>
    <x v="1"/>
    <x v="0"/>
    <n v="31237460"/>
    <x v="3"/>
    <n v="3036360"/>
    <n v="208040672"/>
    <x v="0"/>
    <x v="125"/>
    <x v="0"/>
    <x v="0"/>
    <x v="1"/>
    <s v="N"/>
    <x v="3"/>
    <n v="126930"/>
    <s v="NORMAL"/>
    <d v="2021-10-30T00:00:00"/>
    <d v="2021-12-13T00:00:00"/>
    <x v="3"/>
    <d v="2022-02-01T00:00:00"/>
    <n v="298672"/>
    <s v="RESOLI"/>
    <s v="-"/>
    <s v="-"/>
    <s v="S"/>
    <x v="0"/>
    <n v="1"/>
    <s v="-"/>
    <n v="2017"/>
    <n v="5"/>
    <s v="-"/>
    <s v="1-PREG.COSTA-RICA"/>
    <x v="6"/>
    <s v="-"/>
    <s v="-"/>
    <s v="-"/>
    <n v="3"/>
    <n v="4"/>
    <n v="100"/>
    <n v="2"/>
    <n v="0"/>
    <s v="DANIELAMARIAALFARO@GMAIL.COM"/>
    <s v="UNIV. PRIVADA"/>
    <n v="21"/>
    <s v="SOLTERO(A)"/>
    <d v="2021-12-10T00:00:00"/>
    <n v="1"/>
    <s v="LICENCIATURA"/>
    <s v=" "/>
    <s v=" "/>
    <s v=" "/>
    <s v=" "/>
    <n v="400000"/>
    <n v="4"/>
    <s v="-"/>
    <s v="GRECIA"/>
    <s v="OPTOMETRIA"/>
    <x v="5"/>
    <s v="-"/>
    <s v="MEDICINA HUMANA"/>
    <s v="SAN ROQUE"/>
    <s v="SIN ENFASIS"/>
    <s v="COSTA RICA"/>
    <x v="162"/>
    <s v="-"/>
    <s v="ESTUDIANTE"/>
    <n v="84.31"/>
    <n v="126930"/>
    <n v="1"/>
    <n v="1"/>
    <n v="48"/>
  </r>
  <r>
    <x v="0"/>
    <x v="1"/>
    <x v="1"/>
    <x v="1"/>
    <n v="31237050"/>
    <x v="2"/>
    <n v="4544091"/>
    <n v="117010122"/>
    <x v="1"/>
    <x v="126"/>
    <x v="0"/>
    <x v="1"/>
    <x v="1"/>
    <s v="N"/>
    <x v="5"/>
    <n v="126813"/>
    <s v="NORMAL"/>
    <d v="2021-12-02T00:00:00"/>
    <d v="2021-12-09T00:00:00"/>
    <x v="2"/>
    <d v="2022-01-25T00:00:00"/>
    <n v="300559"/>
    <s v="RESOLI"/>
    <s v="-"/>
    <s v="-"/>
    <s v="S"/>
    <x v="0"/>
    <n v="1"/>
    <s v="-"/>
    <n v="2015"/>
    <n v="7"/>
    <s v="-"/>
    <s v="1-PREG.COSTA-RICA"/>
    <x v="6"/>
    <s v="-"/>
    <s v="-"/>
    <s v="-"/>
    <n v="1"/>
    <n v="1"/>
    <n v="100"/>
    <n v="7"/>
    <n v="0"/>
    <s v="ANNETTECP28@GMAIL.COM"/>
    <s v="UNIV. PRIVADA"/>
    <n v="23"/>
    <s v="SOLTERO(A)"/>
    <d v="2021-12-08T00:00:00"/>
    <n v="1"/>
    <s v="BACHILLER"/>
    <s v="LICENCIATURA"/>
    <s v=" "/>
    <s v=" "/>
    <s v=" "/>
    <n v="361000"/>
    <n v="4"/>
    <s v="-"/>
    <s v="LIMON"/>
    <s v="CS EDUCACION"/>
    <x v="57"/>
    <s v="-"/>
    <s v="EDUCACION PRIMARIA"/>
    <s v="LIMON"/>
    <s v="I Y II CICLO"/>
    <s v="COSTA RICA"/>
    <x v="163"/>
    <s v="-"/>
    <s v="ESTUDIANTE"/>
    <n v="84.26"/>
    <n v="126813"/>
    <n v="1"/>
    <n v="1"/>
    <n v="45"/>
  </r>
  <r>
    <x v="0"/>
    <x v="1"/>
    <x v="1"/>
    <x v="1"/>
    <n v="31237130"/>
    <x v="2"/>
    <n v="1578320"/>
    <n v="702040005"/>
    <x v="4"/>
    <x v="127"/>
    <x v="0"/>
    <x v="1"/>
    <x v="2"/>
    <s v="N"/>
    <x v="5"/>
    <n v="126817"/>
    <s v="NORMAL"/>
    <d v="2021-12-01T00:00:00"/>
    <d v="2021-12-09T00:00:00"/>
    <x v="2"/>
    <d v="2022-01-25T00:00:00"/>
    <n v="300258"/>
    <s v="RESOLI"/>
    <s v="-"/>
    <s v="S"/>
    <s v="-"/>
    <x v="1"/>
    <n v="1"/>
    <s v="ADQUISICION DE EQUIPO"/>
    <n v="2009"/>
    <n v="13"/>
    <s v="-"/>
    <s v="1-PREG.COSTA-RICA"/>
    <x v="6"/>
    <s v="-"/>
    <s v="-"/>
    <s v="-"/>
    <n v="6"/>
    <n v="3"/>
    <n v="100"/>
    <n v="7"/>
    <n v="0"/>
    <s v="ARIEL.LACAYO06@GMAIL.COM"/>
    <s v="UNIV. PUBLICA"/>
    <n v="30"/>
    <s v="CASADO(A)"/>
    <d v="2021-12-08T00:00:00"/>
    <n v="1"/>
    <s v="DIPLOMADO"/>
    <s v=" "/>
    <s v=" "/>
    <s v=" "/>
    <s v=" "/>
    <n v="446657"/>
    <n v="2"/>
    <s v="-"/>
    <s v="GUACIMO"/>
    <s v="ADMINISTRACION DE EMPRESAS"/>
    <x v="58"/>
    <s v="AE"/>
    <s v="ADMINISTRACION"/>
    <s v="POCORA"/>
    <s v="ADM.EMP.ENF.BANCA FINANZAS"/>
    <s v="COSTA RICA"/>
    <x v="164"/>
    <n v="27688732"/>
    <s v="OFICINISTA"/>
    <n v="85.3"/>
    <n v="126817"/>
    <n v="2"/>
    <n v="1"/>
    <n v="45"/>
  </r>
  <r>
    <x v="2"/>
    <x v="2"/>
    <x v="1"/>
    <x v="0"/>
    <n v="31237000"/>
    <x v="2"/>
    <n v="25223400"/>
    <n v="112480467"/>
    <x v="0"/>
    <x v="2"/>
    <x v="0"/>
    <x v="0"/>
    <x v="1"/>
    <s v="N"/>
    <x v="0"/>
    <n v="126830"/>
    <s v="NORMAL"/>
    <d v="2021-08-16T00:00:00"/>
    <d v="2021-12-09T00:00:00"/>
    <x v="2"/>
    <d v="2022-01-25T00:00:00"/>
    <n v="295294"/>
    <s v="RESOLI"/>
    <s v="-"/>
    <s v="-"/>
    <s v="S"/>
    <x v="0"/>
    <n v="2"/>
    <s v="-"/>
    <n v="2002"/>
    <n v="20"/>
    <s v="-"/>
    <s v="3-POSG.COSTA-RICA"/>
    <x v="1"/>
    <n v="110.31"/>
    <s v="-"/>
    <s v="-"/>
    <n v="1"/>
    <n v="11"/>
    <n v="100"/>
    <n v="1"/>
    <n v="0"/>
    <s v="DRAINGRIDSERRANO@GMAIL.COM"/>
    <s v="UNIV. PRIVADA"/>
    <n v="36"/>
    <s v="DIVORCIADO(A)"/>
    <d v="2021-12-08T00:00:00"/>
    <n v="1"/>
    <s v="ESPECIALIZACION"/>
    <s v=" "/>
    <s v=" "/>
    <s v=" "/>
    <s v=" "/>
    <n v="4933724"/>
    <n v="3"/>
    <s v="-"/>
    <s v="SAN JOSE"/>
    <s v="ORTOD Y OPERATORIA FUNCIONAL"/>
    <x v="45"/>
    <s v="-"/>
    <s v="ODONTOLOGIA"/>
    <s v="SAN SEBASTIAN"/>
    <s v="SIN ENFASIS"/>
    <s v="COSTA RICA"/>
    <x v="165"/>
    <n v="22766445"/>
    <s v="ODONTOLOGA GENERAL"/>
    <n v="86"/>
    <n v="126830"/>
    <n v="1"/>
    <n v="3"/>
    <n v="45"/>
  </r>
  <r>
    <x v="0"/>
    <x v="1"/>
    <x v="1"/>
    <x v="0"/>
    <n v="31237240"/>
    <x v="3"/>
    <n v="12509760"/>
    <n v="207810875"/>
    <x v="0"/>
    <x v="128"/>
    <x v="0"/>
    <x v="0"/>
    <x v="1"/>
    <s v="N"/>
    <x v="3"/>
    <n v="127057"/>
    <s v="NORMAL"/>
    <d v="2021-12-15T00:00:00"/>
    <d v="2021-12-17T00:00:00"/>
    <x v="3"/>
    <d v="2022-02-01T00:00:00"/>
    <n v="301938"/>
    <s v="RESOLI"/>
    <s v="-"/>
    <s v="S"/>
    <s v="-"/>
    <x v="1"/>
    <n v="1"/>
    <s v="-"/>
    <n v="2015"/>
    <n v="7"/>
    <s v="-"/>
    <s v="1-PREG.COSTA-RICA"/>
    <x v="4"/>
    <s v="-"/>
    <s v="-"/>
    <s v="-"/>
    <n v="1"/>
    <n v="11"/>
    <n v="100"/>
    <n v="2"/>
    <n v="0"/>
    <s v="MAX.2098@HOTMAIL.COM"/>
    <s v="UNIV. PRIVADA"/>
    <n v="23"/>
    <s v="SOLTERO(A)"/>
    <d v="2021-12-16T00:00:00"/>
    <n v="1"/>
    <s v="LICENCIATURA"/>
    <s v=" "/>
    <s v=" "/>
    <s v=" "/>
    <s v=" "/>
    <n v="752109"/>
    <n v="3"/>
    <s v="-"/>
    <s v="ALAJUELA"/>
    <s v="OPTOMETRIA"/>
    <x v="5"/>
    <s v="-"/>
    <s v="MEDICINA HUMANA"/>
    <s v="TURRUCARES"/>
    <s v="SIN ENFASIS"/>
    <s v="COSTA RICA"/>
    <x v="166"/>
    <s v="-"/>
    <s v="ESTUDIANTE"/>
    <n v="70"/>
    <n v="127057"/>
    <n v="1"/>
    <n v="1"/>
    <n v="44"/>
  </r>
  <r>
    <x v="0"/>
    <x v="1"/>
    <x v="1"/>
    <x v="1"/>
    <n v="31236800"/>
    <x v="2"/>
    <n v="2515290"/>
    <n v="112110186"/>
    <x v="4"/>
    <x v="129"/>
    <x v="0"/>
    <x v="1"/>
    <x v="0"/>
    <s v="N"/>
    <x v="0"/>
    <n v="126841"/>
    <s v="NORMAL"/>
    <d v="2021-12-07T00:00:00"/>
    <d v="2021-12-10T00:00:00"/>
    <x v="2"/>
    <d v="2022-01-25T00:00:00"/>
    <n v="300997"/>
    <s v="RESOLI"/>
    <s v="-"/>
    <s v="-"/>
    <s v="S"/>
    <x v="0"/>
    <n v="1"/>
    <s v="-"/>
    <n v="2015"/>
    <n v="7"/>
    <s v="-"/>
    <s v="1-PREG.COSTA-RICA"/>
    <x v="4"/>
    <s v="-"/>
    <s v="-"/>
    <s v="-"/>
    <n v="18"/>
    <n v="1"/>
    <n v="100"/>
    <n v="1"/>
    <n v="0"/>
    <s v="KIMBERLYRIVERA905@HOTMAIL.COM"/>
    <s v="UNIV. PRIVADA"/>
    <n v="37"/>
    <s v="DIVORCIADO(A)"/>
    <d v="2021-12-09T00:00:00"/>
    <n v="1"/>
    <s v="BACHILLER"/>
    <s v="LICENCIATURA"/>
    <s v=" "/>
    <s v=" "/>
    <s v=" "/>
    <n v="772380"/>
    <n v="1"/>
    <s v="-"/>
    <s v="CURRIDABAT"/>
    <s v="ADMINISTRACION"/>
    <x v="31"/>
    <s v="-"/>
    <s v="ADMINISTRACION"/>
    <s v="CURRIDABAT"/>
    <s v="RECURSOS HUMANOS"/>
    <s v="COSTA RICA"/>
    <x v="167"/>
    <n v="40528888"/>
    <s v="ADMINISTRADORA "/>
    <n v="81"/>
    <n v="126841"/>
    <n v="1"/>
    <n v="1"/>
    <n v="44"/>
  </r>
  <r>
    <x v="0"/>
    <x v="1"/>
    <x v="1"/>
    <x v="0"/>
    <n v="31236490"/>
    <x v="2"/>
    <n v="1628935"/>
    <n v="603400592"/>
    <x v="0"/>
    <x v="130"/>
    <x v="0"/>
    <x v="0"/>
    <x v="2"/>
    <s v="N"/>
    <x v="6"/>
    <n v="126848"/>
    <s v="NORMAL"/>
    <d v="2021-12-04T00:00:00"/>
    <d v="2021-12-10T00:00:00"/>
    <x v="2"/>
    <d v="2022-01-25T00:00:00"/>
    <n v="300757"/>
    <s v="RESOLI"/>
    <s v="-"/>
    <s v="S"/>
    <s v="-"/>
    <x v="1"/>
    <n v="1"/>
    <s v="-"/>
    <n v="2015"/>
    <n v="7"/>
    <s v="-"/>
    <s v="1-PREG.COSTA-RICA"/>
    <x v="6"/>
    <s v="-"/>
    <s v="-"/>
    <s v="-"/>
    <n v="8"/>
    <n v="1"/>
    <n v="100"/>
    <n v="6"/>
    <n v="0"/>
    <s v="DANROZU09.DR@GMAIL.COM"/>
    <s v="UNIV. PRIVADA"/>
    <n v="37"/>
    <s v="SOLTERO(A)"/>
    <d v="2021-12-09T00:00:00"/>
    <n v="1"/>
    <s v="TECNICO"/>
    <s v=" "/>
    <s v=" "/>
    <s v=" "/>
    <s v=" "/>
    <n v="266312"/>
    <n v="3"/>
    <s v="-"/>
    <s v="COTO BRUS"/>
    <s v="TECNICO ATENCION PRIMARIA"/>
    <x v="13"/>
    <s v="-"/>
    <s v="MEDICINA HUMANA"/>
    <s v="SAN VITO"/>
    <s v="SIN ENFASIS"/>
    <s v="COSTA RICA"/>
    <x v="168"/>
    <n v="26637359"/>
    <s v="MISCELANEO"/>
    <n v="70"/>
    <n v="126848"/>
    <n v="1"/>
    <n v="1"/>
    <n v="44"/>
  </r>
  <r>
    <x v="0"/>
    <x v="1"/>
    <x v="1"/>
    <x v="0"/>
    <n v="31237090"/>
    <x v="2"/>
    <n v="1966015"/>
    <n v="118100087"/>
    <x v="0"/>
    <x v="131"/>
    <x v="0"/>
    <x v="0"/>
    <x v="1"/>
    <s v="N"/>
    <x v="0"/>
    <n v="126855"/>
    <s v="NORMAL"/>
    <d v="2021-12-02T00:00:00"/>
    <d v="2021-12-10T00:00:00"/>
    <x v="2"/>
    <d v="2022-01-25T00:00:00"/>
    <n v="300474"/>
    <s v="RESOLI"/>
    <s v="-"/>
    <s v="-"/>
    <s v="S"/>
    <x v="0"/>
    <n v="1"/>
    <s v="-"/>
    <n v="2019"/>
    <n v="3"/>
    <s v="-"/>
    <s v="1-PREG.COSTA-RICA"/>
    <x v="2"/>
    <s v="-"/>
    <s v="-"/>
    <s v="-"/>
    <n v="7"/>
    <n v="2"/>
    <n v="100"/>
    <n v="1"/>
    <n v="0"/>
    <s v="MARIMG0305@GMAIL.COM"/>
    <s v="UNIV. PRIVADA"/>
    <n v="20"/>
    <s v="SOLTERO(A)"/>
    <d v="2021-12-09T00:00:00"/>
    <n v="1"/>
    <s v="TECNICO"/>
    <s v=" "/>
    <s v=" "/>
    <s v=" "/>
    <s v=" "/>
    <n v="660339"/>
    <n v="4"/>
    <s v="-"/>
    <s v="MORA"/>
    <s v="TECNICO ATENCION PRIMARIA"/>
    <x v="13"/>
    <s v="-"/>
    <s v="MEDICINA HUMANA"/>
    <s v="GUAYABO"/>
    <s v="SIN ENFASIS"/>
    <s v="COSTA RICA"/>
    <x v="169"/>
    <s v="-"/>
    <s v="ESTUDIANTE"/>
    <n v="85.43"/>
    <n v="126855"/>
    <n v="1"/>
    <n v="1"/>
    <n v="44"/>
  </r>
  <r>
    <x v="0"/>
    <x v="2"/>
    <x v="1"/>
    <x v="0"/>
    <n v="31236690"/>
    <x v="2"/>
    <n v="35889048"/>
    <n v="901140817"/>
    <x v="0"/>
    <x v="2"/>
    <x v="0"/>
    <x v="0"/>
    <x v="1"/>
    <s v="N"/>
    <x v="4"/>
    <n v="126860"/>
    <s v="NORMAL"/>
    <d v="2021-12-01T00:00:00"/>
    <d v="2021-12-10T00:00:00"/>
    <x v="2"/>
    <d v="2022-01-25T00:00:00"/>
    <n v="300249"/>
    <s v="RESOLI"/>
    <s v="-"/>
    <s v="-"/>
    <s v="S"/>
    <x v="0"/>
    <n v="2"/>
    <s v="-"/>
    <n v="2020"/>
    <n v="2"/>
    <s v="-"/>
    <s v="1-PREG.COSTA-RICA"/>
    <x v="4"/>
    <n v="128.04"/>
    <s v="-"/>
    <s v="-"/>
    <n v="1"/>
    <n v="1"/>
    <n v="100"/>
    <n v="5"/>
    <n v="0"/>
    <s v="NIKKIRODRIGUEZLOBO@GMAIL.COM"/>
    <s v="UNIV. PRIVADA"/>
    <n v="18"/>
    <s v="SOLTERO(A)"/>
    <d v="2021-12-09T00:00:00"/>
    <n v="1"/>
    <s v="BACHILLER"/>
    <s v="LICENCIATURA"/>
    <s v=" "/>
    <s v=" "/>
    <s v=" "/>
    <n v="848738"/>
    <n v="2"/>
    <s v="-"/>
    <s v="LIBERIA"/>
    <s v="MEDICINA"/>
    <x v="12"/>
    <s v="-"/>
    <s v="MEDICINA HUMANA"/>
    <s v="LIBERIA"/>
    <s v="SIN ENFASIS"/>
    <s v="COSTA RICA"/>
    <x v="170"/>
    <s v="-"/>
    <s v="ESTUDIANTE"/>
    <n v="96"/>
    <n v="126860"/>
    <n v="1"/>
    <n v="1"/>
    <n v="44"/>
  </r>
  <r>
    <x v="0"/>
    <x v="1"/>
    <x v="1"/>
    <x v="0"/>
    <n v="31237620"/>
    <x v="3"/>
    <n v="4767500"/>
    <n v="304230376"/>
    <x v="0"/>
    <x v="132"/>
    <x v="0"/>
    <x v="0"/>
    <x v="1"/>
    <s v="N"/>
    <x v="2"/>
    <n v="127224"/>
    <s v="NORMAL"/>
    <d v="2021-12-15T00:00:00"/>
    <d v="2022-01-05T00:00:00"/>
    <x v="3"/>
    <d v="2022-02-01T00:00:00"/>
    <n v="302003"/>
    <s v="RESOLI"/>
    <s v="-"/>
    <s v="-"/>
    <s v="S"/>
    <x v="0"/>
    <n v="1"/>
    <s v="-"/>
    <n v="2006"/>
    <n v="16"/>
    <s v="-"/>
    <s v="1-PREG.COSTA-RICA"/>
    <x v="3"/>
    <s v="-"/>
    <s v="-"/>
    <s v="-"/>
    <n v="7"/>
    <n v="1"/>
    <n v="100"/>
    <n v="3"/>
    <n v="0"/>
    <s v="SSILESKY@GMAIL.COM"/>
    <s v="UNIV. PRIVADA"/>
    <n v="34"/>
    <s v="CASADO(A)"/>
    <d v="2021-12-22T00:00:00"/>
    <n v="1"/>
    <s v="LICENCIATURA"/>
    <s v=" "/>
    <s v=" "/>
    <s v=" "/>
    <s v=" "/>
    <n v="1250000"/>
    <n v="3"/>
    <s v="-"/>
    <s v="OREAMUNO"/>
    <s v="MEDICINA Y CIRUGIA"/>
    <x v="0"/>
    <s v="-"/>
    <s v="MEDICINA HUMANA"/>
    <s v="SAN RAFAEL"/>
    <s v="SIN ENFASIS"/>
    <s v="COSTA RICA"/>
    <x v="171"/>
    <s v="-"/>
    <s v="ESTUDIANTE"/>
    <n v="87.7"/>
    <n v="127224"/>
    <n v="1"/>
    <n v="1"/>
    <n v="25"/>
  </r>
  <r>
    <x v="0"/>
    <x v="1"/>
    <x v="1"/>
    <x v="0"/>
    <n v="31238310"/>
    <x v="4"/>
    <n v="1271397"/>
    <n v="304570454"/>
    <x v="3"/>
    <x v="133"/>
    <x v="0"/>
    <x v="0"/>
    <x v="1"/>
    <s v="N"/>
    <x v="2"/>
    <n v="126599"/>
    <s v="ESPECIAL"/>
    <d v="2021-11-09T00:00:00"/>
    <d v="2021-11-19T00:00:00"/>
    <x v="4"/>
    <d v="2022-02-09T00:00:00"/>
    <n v="299157"/>
    <s v="RESOLI"/>
    <s v="-"/>
    <s v="-"/>
    <s v="S"/>
    <x v="0"/>
    <n v="1"/>
    <s v="-"/>
    <n v="2014"/>
    <n v="8"/>
    <s v="-"/>
    <s v="1-PREG.COSTA-RICA"/>
    <x v="2"/>
    <s v="-"/>
    <s v="-"/>
    <s v="-"/>
    <n v="2"/>
    <n v="4"/>
    <n v="100"/>
    <n v="3"/>
    <n v="0"/>
    <s v="DULEISE0_O@HOTMAIL.COM"/>
    <s v="UNIV. PRIVADA"/>
    <n v="30"/>
    <s v="SOLTERO(A)"/>
    <d v="2021-11-18T00:00:00"/>
    <n v="1"/>
    <s v="BACHILLER"/>
    <s v=" "/>
    <s v=" "/>
    <s v=" "/>
    <s v=" "/>
    <n v="484205"/>
    <n v="2"/>
    <s v="-"/>
    <s v="PARAISO"/>
    <s v="INFORMATICA EDUCATIVA"/>
    <x v="21"/>
    <s v="-"/>
    <s v="COMPUTO"/>
    <s v="CACHI"/>
    <s v="SIN ENFASIS"/>
    <s v="COSTA RICA"/>
    <x v="172"/>
    <n v="25521767"/>
    <s v="OFICINISTA"/>
    <n v="89.48"/>
    <n v="126599"/>
    <n v="1"/>
    <n v="1"/>
    <n v="79"/>
  </r>
  <r>
    <x v="0"/>
    <x v="2"/>
    <x v="1"/>
    <x v="0"/>
    <n v="31236650"/>
    <x v="2"/>
    <n v="22419320"/>
    <n v="503800245"/>
    <x v="0"/>
    <x v="2"/>
    <x v="0"/>
    <x v="0"/>
    <x v="1"/>
    <s v="N"/>
    <x v="0"/>
    <n v="126877"/>
    <s v="NORMAL"/>
    <d v="2021-10-20T00:00:00"/>
    <d v="2021-12-10T00:00:00"/>
    <x v="2"/>
    <d v="2022-01-25T00:00:00"/>
    <n v="298310"/>
    <s v="RESOLI"/>
    <s v="-"/>
    <s v="-"/>
    <s v="S"/>
    <x v="0"/>
    <n v="2"/>
    <s v="ADQUISICION DE EQUIPO"/>
    <n v="2009"/>
    <n v="13"/>
    <s v="-"/>
    <s v="1-PREG.COSTA-RICA"/>
    <x v="6"/>
    <n v="111.54"/>
    <s v="-"/>
    <s v="-"/>
    <n v="1"/>
    <n v="11"/>
    <n v="100"/>
    <n v="1"/>
    <n v="0"/>
    <s v="SHELCOES@GMAIL.COM"/>
    <s v="UNIV. PRIVADA"/>
    <n v="30"/>
    <s v="UNION LIBRE"/>
    <d v="2021-12-09T00:00:00"/>
    <n v="1"/>
    <s v="BACHILLER"/>
    <s v="LICENCIATURA"/>
    <s v=" "/>
    <s v=" "/>
    <s v=" "/>
    <n v="450000"/>
    <n v="3"/>
    <s v="-"/>
    <s v="SAN JOSE"/>
    <s v="MEDICINA Y CIRUGIA"/>
    <x v="5"/>
    <s v="AE"/>
    <s v="MEDICINA HUMANA"/>
    <s v="SAN SEBASTIAN"/>
    <s v="SIN ENFASIS"/>
    <s v="COSTA RICA"/>
    <x v="173"/>
    <s v="-"/>
    <s v="ESTUDIANTE"/>
    <n v="82"/>
    <n v="126877"/>
    <n v="1"/>
    <n v="1"/>
    <n v="44"/>
  </r>
  <r>
    <x v="0"/>
    <x v="1"/>
    <x v="1"/>
    <x v="0"/>
    <n v="31236770"/>
    <x v="2"/>
    <n v="5534250"/>
    <n v="118860954"/>
    <x v="2"/>
    <x v="134"/>
    <x v="0"/>
    <x v="0"/>
    <x v="1"/>
    <s v="N"/>
    <x v="0"/>
    <n v="126902"/>
    <s v="NORMAL"/>
    <d v="2021-12-07T00:00:00"/>
    <d v="2021-12-13T00:00:00"/>
    <x v="2"/>
    <d v="2022-01-25T00:00:00"/>
    <n v="301092"/>
    <s v="RESOLI"/>
    <s v="-"/>
    <s v="-"/>
    <s v="S"/>
    <x v="0"/>
    <n v="1"/>
    <s v="-"/>
    <n v="2021"/>
    <n v="1"/>
    <s v="-"/>
    <s v="1-PREG.COSTA-RICA"/>
    <x v="3"/>
    <s v="-"/>
    <s v="-"/>
    <s v="-"/>
    <n v="3"/>
    <n v="4"/>
    <n v="100"/>
    <n v="1"/>
    <n v="0"/>
    <s v="SANDIFONSECAMONSERRAT@GMAIL.COM"/>
    <s v="UNIV. PRIVADA"/>
    <n v="18"/>
    <s v="SOLTERO(A)"/>
    <d v="2021-12-10T00:00:00"/>
    <n v="1"/>
    <s v="BACHILLER"/>
    <s v=" "/>
    <s v=" "/>
    <s v=" "/>
    <s v=" "/>
    <n v="1256138"/>
    <n v="1"/>
    <s v="-"/>
    <s v="DESAMPARADOS"/>
    <s v="INGENIERIA INFORMATICA"/>
    <x v="3"/>
    <s v="-"/>
    <s v="INGENIERIA"/>
    <s v="SAN RAFAEL ARRIBA"/>
    <s v="SIN ENFASIS"/>
    <s v="COSTA RICA"/>
    <x v="174"/>
    <n v="84157671"/>
    <s v="ESTUDIANTE"/>
    <n v="90"/>
    <n v="126902"/>
    <n v="1"/>
    <n v="1"/>
    <n v="41"/>
  </r>
  <r>
    <x v="0"/>
    <x v="0"/>
    <x v="0"/>
    <x v="0"/>
    <n v="31128770"/>
    <x v="4"/>
    <n v="8061567"/>
    <n v="207720976"/>
    <x v="0"/>
    <x v="135"/>
    <x v="0"/>
    <x v="0"/>
    <x v="3"/>
    <s v="N"/>
    <x v="3"/>
    <n v="126635"/>
    <s v="NORMAL"/>
    <d v="2021-11-16T00:00:00"/>
    <d v="2021-11-25T00:00:00"/>
    <x v="4"/>
    <d v="2022-03-09T00:00:00"/>
    <n v="299530"/>
    <s v="RESOLI"/>
    <s v="-"/>
    <s v="-"/>
    <s v="S"/>
    <x v="0"/>
    <n v="5"/>
    <s v="-"/>
    <s v="-"/>
    <s v="-"/>
    <s v="-"/>
    <s v="1-PREG.COSTA-RICA"/>
    <x v="0"/>
    <n v="57.62"/>
    <s v="-"/>
    <s v="-"/>
    <n v="14"/>
    <n v="4"/>
    <n v="100"/>
    <n v="2"/>
    <n v="0"/>
    <s v="SC25918@GMAIL.COM"/>
    <s v="UNIV. PRIVADA"/>
    <n v="24"/>
    <s v="SOLTERO(A)"/>
    <d v="2021-11-24T00:00:00"/>
    <n v="1"/>
    <s v="LICENCIATURA"/>
    <s v=" "/>
    <s v=" "/>
    <s v=" "/>
    <s v=" "/>
    <s v="-"/>
    <s v="-"/>
    <s v="-"/>
    <s v="LOS CHILES"/>
    <s v="MEDICINA Y CIRUGIA VETERINARIA"/>
    <x v="19"/>
    <s v="-"/>
    <s v="MEDICINA VETERINARIA"/>
    <s v="SAN JORGE"/>
    <s v="SIN ENFASIS"/>
    <s v="COSTA RICA"/>
    <x v="175"/>
    <s v="-"/>
    <s v="ESTUDIANTE"/>
    <s v="-"/>
    <n v="126635"/>
    <n v="1"/>
    <n v="1"/>
    <n v="73"/>
  </r>
  <r>
    <x v="0"/>
    <x v="1"/>
    <x v="1"/>
    <x v="1"/>
    <n v="31236880"/>
    <x v="2"/>
    <n v="9004500"/>
    <n v="113180033"/>
    <x v="4"/>
    <x v="136"/>
    <x v="0"/>
    <x v="1"/>
    <x v="0"/>
    <s v="N"/>
    <x v="1"/>
    <n v="126916"/>
    <s v="NORMAL"/>
    <d v="2021-12-01T00:00:00"/>
    <d v="2021-12-13T00:00:00"/>
    <x v="2"/>
    <d v="2022-01-25T00:00:00"/>
    <n v="300343"/>
    <s v="RESOLI"/>
    <s v="-"/>
    <s v="-"/>
    <s v="S"/>
    <x v="0"/>
    <n v="1"/>
    <s v="-"/>
    <n v="2005"/>
    <n v="17"/>
    <s v="-"/>
    <s v="1-PREG.COSTA-RICA"/>
    <x v="3"/>
    <s v="-"/>
    <s v="-"/>
    <s v="-"/>
    <n v="9"/>
    <n v="2"/>
    <n v="100"/>
    <n v="4"/>
    <n v="0"/>
    <s v="dcerdas8@gmail.com"/>
    <s v="UNIV. PRIVADA"/>
    <n v="34"/>
    <s v="UNION LIBRE"/>
    <d v="2021-12-10T00:00:00"/>
    <n v="1"/>
    <s v="BACHILLER"/>
    <s v="LICENCIATURA"/>
    <s v=" "/>
    <s v=" "/>
    <s v=" "/>
    <n v="2416510"/>
    <n v="5"/>
    <s v="-"/>
    <s v="SAN PABLO"/>
    <s v="DERECHO"/>
    <x v="3"/>
    <s v="-"/>
    <s v="DERECHO"/>
    <s v="RINCÓN DE SABANILLA"/>
    <s v="SIN ENFASIS"/>
    <s v="COSTA RICA"/>
    <x v="176"/>
    <n v="41074021"/>
    <s v="PERIODISTA"/>
    <n v="70"/>
    <n v="126916"/>
    <n v="1"/>
    <n v="1"/>
    <n v="41"/>
  </r>
  <r>
    <x v="0"/>
    <x v="1"/>
    <x v="0"/>
    <x v="0"/>
    <n v="31111640"/>
    <x v="2"/>
    <n v="3000000"/>
    <n v="504080762"/>
    <x v="0"/>
    <x v="137"/>
    <x v="0"/>
    <x v="0"/>
    <x v="0"/>
    <s v="N"/>
    <x v="0"/>
    <n v="126924"/>
    <s v="NORMAL"/>
    <d v="2021-11-17T00:00:00"/>
    <d v="2021-12-13T00:00:00"/>
    <x v="2"/>
    <d v="2022-02-10T00:00:00"/>
    <n v="299585"/>
    <s v="RESOLI"/>
    <s v="-"/>
    <s v="-"/>
    <s v="S"/>
    <x v="0"/>
    <n v="1"/>
    <s v="-"/>
    <s v="-"/>
    <s v="-"/>
    <s v="-"/>
    <s v="1-PREG.COSTA-RICA"/>
    <x v="0"/>
    <s v="-"/>
    <s v="-"/>
    <s v="-"/>
    <n v="13"/>
    <n v="1"/>
    <n v="100"/>
    <n v="1"/>
    <n v="0"/>
    <s v="KATESPI15@GMAIL.COM"/>
    <s v="UNIV. PRIVADA"/>
    <n v="26"/>
    <s v="SOLTERO(A)"/>
    <d v="2021-12-10T00:00:00"/>
    <n v="1"/>
    <s v="LICENCIATURA"/>
    <s v=" "/>
    <s v=" "/>
    <s v=" "/>
    <s v=" "/>
    <s v="-"/>
    <s v="-"/>
    <s v="-"/>
    <s v="TIBAS"/>
    <s v="MEDICINA"/>
    <x v="13"/>
    <s v="-"/>
    <s v="MEDICINA HUMANA"/>
    <s v="SAN JUAN"/>
    <s v="SIN ENFASIS"/>
    <s v="COSTA RICA"/>
    <x v="177"/>
    <n v="84126090"/>
    <s v="ESTUDIANTE"/>
    <s v="-"/>
    <n v="126924"/>
    <n v="1"/>
    <n v="1"/>
    <n v="41"/>
  </r>
  <r>
    <x v="1"/>
    <x v="1"/>
    <x v="1"/>
    <x v="1"/>
    <n v="31236830"/>
    <x v="2"/>
    <n v="4845300"/>
    <n v="111830763"/>
    <x v="4"/>
    <x v="138"/>
    <x v="0"/>
    <x v="1"/>
    <x v="0"/>
    <s v="N"/>
    <x v="0"/>
    <n v="126925"/>
    <s v="NORMAL"/>
    <d v="2021-11-16T00:00:00"/>
    <d v="2021-12-13T00:00:00"/>
    <x v="2"/>
    <d v="2022-01-25T00:00:00"/>
    <n v="299485"/>
    <s v="RESOLI"/>
    <s v="-"/>
    <s v="-"/>
    <s v="S"/>
    <x v="0"/>
    <n v="1"/>
    <s v="-"/>
    <n v="2002"/>
    <n v="20"/>
    <s v="-"/>
    <s v="4-POSG.EXTERIOR"/>
    <x v="1"/>
    <s v="-"/>
    <s v="-"/>
    <s v="-"/>
    <n v="3"/>
    <n v="12"/>
    <n v="360"/>
    <n v="1"/>
    <n v="0"/>
    <s v="TISCALA@GMAIL.COM"/>
    <s v="UNIV. PRIVADA"/>
    <n v="38"/>
    <s v="CASADO(A)"/>
    <d v="2021-12-10T00:00:00"/>
    <n v="1"/>
    <s v="MAESTRIA"/>
    <s v=" "/>
    <s v=" "/>
    <s v=" "/>
    <s v=" "/>
    <n v="3607500"/>
    <n v="5"/>
    <s v="-"/>
    <s v="DESAMPARADOS"/>
    <s v="CUMPLIMIENTO Y GES DE RIESGOS"/>
    <x v="59"/>
    <s v="-"/>
    <s v="CIENCIAS SOCIALES"/>
    <s v="GRAVILIAS"/>
    <s v="SIN ENFASIS"/>
    <s v="PANAMA"/>
    <x v="178"/>
    <n v="25889045"/>
    <s v="JEFE CUMPLIMIENTO NORMATIVA."/>
    <n v="85"/>
    <n v="126925"/>
    <n v="1"/>
    <n v="4"/>
    <n v="41"/>
  </r>
  <r>
    <x v="0"/>
    <x v="3"/>
    <x v="1"/>
    <x v="0"/>
    <n v="31236860"/>
    <x v="2"/>
    <n v="8995150"/>
    <n v="116720585"/>
    <x v="2"/>
    <x v="2"/>
    <x v="0"/>
    <x v="0"/>
    <x v="2"/>
    <s v="N"/>
    <x v="0"/>
    <n v="126941"/>
    <s v="NORMAL"/>
    <d v="2021-12-10T00:00:00"/>
    <d v="2021-12-14T00:00:00"/>
    <x v="2"/>
    <d v="2022-01-25T00:00:00"/>
    <n v="301493"/>
    <s v="RESOLI"/>
    <s v="-"/>
    <s v="S"/>
    <s v="-"/>
    <x v="1"/>
    <n v="8"/>
    <s v="ADQUISICION DE EQUIPO"/>
    <n v="2020"/>
    <n v="2"/>
    <s v="-"/>
    <s v="1-PREG.COSTA-RICA"/>
    <x v="5"/>
    <s v="-"/>
    <s v="-"/>
    <s v="-"/>
    <n v="3"/>
    <n v="13"/>
    <n v="100"/>
    <n v="1"/>
    <n v="0"/>
    <s v="VENEGASDETH@GMAIL.COM"/>
    <s v="UNIV. PRIVADA"/>
    <n v="24"/>
    <s v="SOLTERO(A)"/>
    <d v="2021-12-13T00:00:00"/>
    <n v="1"/>
    <s v="BACHILLER"/>
    <s v=" "/>
    <s v=" "/>
    <s v=" "/>
    <s v=" "/>
    <n v="40000"/>
    <n v="3"/>
    <s v="-"/>
    <s v="DESAMPARADOS"/>
    <s v="INGENIERIA INFORMATICA"/>
    <x v="3"/>
    <s v="AE"/>
    <s v="INGENIERIA"/>
    <s v="LOS GUIDO"/>
    <s v="SIN ENFASIS"/>
    <s v="COSTA RICA"/>
    <x v="179"/>
    <s v="-"/>
    <s v="ESTUDIANTE"/>
    <n v="100"/>
    <n v="126941"/>
    <n v="1"/>
    <n v="1"/>
    <n v="40"/>
  </r>
  <r>
    <x v="0"/>
    <x v="1"/>
    <x v="1"/>
    <x v="0"/>
    <n v="31236900"/>
    <x v="2"/>
    <n v="5825000"/>
    <n v="504400032"/>
    <x v="0"/>
    <x v="139"/>
    <x v="0"/>
    <x v="0"/>
    <x v="2"/>
    <s v="N"/>
    <x v="4"/>
    <n v="126958"/>
    <s v="NORMAL"/>
    <d v="2021-12-04T00:00:00"/>
    <d v="2021-12-14T00:00:00"/>
    <x v="2"/>
    <d v="2022-01-25T00:00:00"/>
    <n v="300764"/>
    <s v="RESOLI"/>
    <s v="-"/>
    <s v="-"/>
    <s v="S"/>
    <x v="0"/>
    <n v="1"/>
    <s v="-"/>
    <n v="2020"/>
    <n v="2"/>
    <s v="-"/>
    <s v="1-PREG.COSTA-RICA"/>
    <x v="5"/>
    <s v="-"/>
    <s v="-"/>
    <s v="-"/>
    <n v="4"/>
    <n v="3"/>
    <n v="100"/>
    <n v="5"/>
    <n v="0"/>
    <s v="DANIELAVALENCIANO1290@GMAIL.COM"/>
    <s v="UNIV. PRIVADA"/>
    <n v="20"/>
    <s v="SOLTERO(A)"/>
    <d v="2021-12-13T00:00:00"/>
    <n v="1"/>
    <s v="BACHILLER"/>
    <s v=" "/>
    <s v=" "/>
    <s v=" "/>
    <s v=" "/>
    <n v="136865"/>
    <n v="3"/>
    <s v="-"/>
    <s v="BAGACES"/>
    <s v="ENFERMERIA"/>
    <x v="49"/>
    <s v="-"/>
    <s v="ENFERMERIA"/>
    <s v="MOGOTE"/>
    <s v="SIN ENFASIS"/>
    <s v="COSTA RICA"/>
    <x v="180"/>
    <n v="84615688"/>
    <s v="ESTUDIANTE"/>
    <n v="96.54"/>
    <n v="126958"/>
    <n v="1"/>
    <n v="1"/>
    <n v="40"/>
  </r>
  <r>
    <x v="0"/>
    <x v="3"/>
    <x v="1"/>
    <x v="1"/>
    <n v="31236570"/>
    <x v="2"/>
    <n v="9054707"/>
    <n v="117340275"/>
    <x v="4"/>
    <x v="2"/>
    <x v="0"/>
    <x v="1"/>
    <x v="1"/>
    <s v="N"/>
    <x v="0"/>
    <n v="126960"/>
    <s v="NORMAL"/>
    <d v="2021-12-02T00:00:00"/>
    <d v="2021-12-14T00:00:00"/>
    <x v="2"/>
    <d v="2022-01-25T00:00:00"/>
    <n v="300393"/>
    <s v="RESOLI"/>
    <s v="-"/>
    <s v="S"/>
    <s v="-"/>
    <x v="1"/>
    <n v="8"/>
    <s v="ADQUISICION DE EQUIPO"/>
    <n v="2016"/>
    <n v="6"/>
    <s v="-"/>
    <s v="1-PREG.COSTA-RICA"/>
    <x v="6"/>
    <s v="-"/>
    <s v="-"/>
    <s v="-"/>
    <n v="1"/>
    <n v="9"/>
    <n v="100"/>
    <n v="1"/>
    <n v="0"/>
    <s v="MAX.ESQUIVEL.C@GMAIL.COM"/>
    <s v="UNIV. PRIVADA"/>
    <n v="22"/>
    <s v="SOLTERO(A)"/>
    <d v="2021-12-13T00:00:00"/>
    <n v="1"/>
    <s v="BACHILLER"/>
    <s v=" "/>
    <s v=" "/>
    <s v=" "/>
    <s v=" "/>
    <n v="225000"/>
    <n v="7"/>
    <s v="-"/>
    <s v="SAN JOSE"/>
    <s v="INTEL NEG Y GEST INFORMACION"/>
    <x v="3"/>
    <s v="AE"/>
    <s v="ADMINISTRACION"/>
    <s v="PAVAS"/>
    <s v="SIN ENFASIS"/>
    <s v="COSTA RICA"/>
    <x v="181"/>
    <s v="-"/>
    <s v="ESTUDIANTE"/>
    <n v="88"/>
    <n v="126960"/>
    <n v="1"/>
    <n v="1"/>
    <n v="40"/>
  </r>
  <r>
    <x v="0"/>
    <x v="1"/>
    <x v="1"/>
    <x v="1"/>
    <n v="31236870"/>
    <x v="2"/>
    <n v="3110500"/>
    <n v="402450345"/>
    <x v="1"/>
    <x v="140"/>
    <x v="0"/>
    <x v="1"/>
    <x v="0"/>
    <s v="N"/>
    <x v="1"/>
    <n v="126963"/>
    <s v="NORMAL"/>
    <d v="2021-11-26T00:00:00"/>
    <d v="2021-12-14T00:00:00"/>
    <x v="2"/>
    <d v="2022-01-25T00:00:00"/>
    <n v="300053"/>
    <s v="RESOLI"/>
    <s v="-"/>
    <s v="-"/>
    <s v="S"/>
    <x v="0"/>
    <n v="1"/>
    <s v="-"/>
    <n v="2018"/>
    <n v="4"/>
    <s v="-"/>
    <s v="1-PREG.COSTA-RICA"/>
    <x v="2"/>
    <s v="-"/>
    <s v="-"/>
    <s v="-"/>
    <n v="1"/>
    <n v="2"/>
    <n v="100"/>
    <n v="4"/>
    <n v="0"/>
    <s v="RAVILLALOBOS09@HOTMAIL.COM"/>
    <s v="UNIV. PRIVADA"/>
    <n v="22"/>
    <s v="SOLTERO(A)"/>
    <d v="2021-12-13T00:00:00"/>
    <n v="1"/>
    <s v="BACHILLER"/>
    <s v=" "/>
    <s v=" "/>
    <s v=" "/>
    <s v=" "/>
    <n v="507803"/>
    <n v="4"/>
    <s v="-"/>
    <s v="HEREDIA"/>
    <s v="EDUCACION PREESCOLAR"/>
    <x v="1"/>
    <s v="-"/>
    <s v="EDUCACION PREESCOLAR"/>
    <s v="MERCEDES"/>
    <s v="TERAPIA DEL LENGUAJE"/>
    <s v="COSTA RICA"/>
    <x v="182"/>
    <n v="25422525"/>
    <s v="AGENTE DE CALIDAD "/>
    <n v="88"/>
    <n v="126963"/>
    <n v="1"/>
    <n v="1"/>
    <n v="40"/>
  </r>
  <r>
    <x v="0"/>
    <x v="1"/>
    <x v="0"/>
    <x v="0"/>
    <n v="31095000"/>
    <x v="2"/>
    <n v="881380"/>
    <n v="702000213"/>
    <x v="2"/>
    <x v="141"/>
    <x v="0"/>
    <x v="0"/>
    <x v="1"/>
    <s v="N"/>
    <x v="5"/>
    <n v="126971"/>
    <s v="NORMAL"/>
    <d v="2021-12-14T00:00:00"/>
    <d v="2021-12-15T00:00:00"/>
    <x v="2"/>
    <d v="2022-02-07T00:00:00"/>
    <n v="301720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7"/>
    <n v="0"/>
    <s v="JALEXANDRA35@HOTMAIL.COM"/>
    <s v="UNIV. PRIVADA"/>
    <n v="31"/>
    <s v="SOLTERO(A)"/>
    <d v="2021-12-14T00:00:00"/>
    <n v="1"/>
    <s v="BACHILLER"/>
    <s v=" "/>
    <s v=" "/>
    <s v=" "/>
    <s v=" "/>
    <s v="-"/>
    <s v="-"/>
    <s v="-"/>
    <s v="LIMON"/>
    <s v="INGENIERIA INDUSTRIAL"/>
    <x v="0"/>
    <s v="-"/>
    <s v="INGENIERIA"/>
    <s v="LIMON"/>
    <s v="SIN ENFASIS"/>
    <s v="COSTA RICA"/>
    <x v="183"/>
    <n v="27982930"/>
    <s v="ESTUDIANTE"/>
    <s v="-"/>
    <n v="126971"/>
    <n v="1"/>
    <n v="1"/>
    <n v="39"/>
  </r>
  <r>
    <x v="0"/>
    <x v="3"/>
    <x v="1"/>
    <x v="0"/>
    <n v="31237970"/>
    <x v="4"/>
    <n v="2526585"/>
    <n v="304330707"/>
    <x v="0"/>
    <x v="2"/>
    <x v="0"/>
    <x v="0"/>
    <x v="1"/>
    <s v="N"/>
    <x v="2"/>
    <n v="126665"/>
    <s v="NORMAL"/>
    <d v="2021-12-01T00:00:00"/>
    <d v="2021-12-03T00:00:00"/>
    <x v="4"/>
    <d v="2022-02-09T00:00:00"/>
    <n v="300294"/>
    <s v="RESOLI"/>
    <s v="-"/>
    <s v="-"/>
    <s v="S"/>
    <x v="0"/>
    <n v="8"/>
    <s v="-"/>
    <n v="2020"/>
    <n v="2"/>
    <s v="-"/>
    <s v="1-PREG.COSTA-RICA"/>
    <x v="5"/>
    <s v="-"/>
    <s v="-"/>
    <s v="-"/>
    <n v="5"/>
    <n v="1"/>
    <n v="100"/>
    <n v="3"/>
    <n v="0"/>
    <s v="YORLEMORME25@GMAIL.COM"/>
    <s v="UNIV. PRIVADA"/>
    <n v="33"/>
    <s v="SOLTERO(A)"/>
    <d v="2021-12-02T00:00:00"/>
    <n v="1"/>
    <s v="TECNICO"/>
    <s v=" "/>
    <s v=" "/>
    <s v=" "/>
    <s v=" "/>
    <n v="200000"/>
    <n v="2"/>
    <s v="-"/>
    <s v="TURRIALBA"/>
    <s v="TECNICO ATENCION PRIMARIA"/>
    <x v="13"/>
    <s v="-"/>
    <s v="MEDICINA HUMANA"/>
    <s v="TURRIALBA"/>
    <s v="SIN ENFASIS"/>
    <s v="COSTA RICA"/>
    <x v="184"/>
    <n v="64649443"/>
    <s v="NIÑERA"/>
    <n v="98.93"/>
    <n v="126665"/>
    <n v="1"/>
    <n v="1"/>
    <n v="65"/>
  </r>
  <r>
    <x v="0"/>
    <x v="1"/>
    <x v="1"/>
    <x v="0"/>
    <n v="31238430"/>
    <x v="4"/>
    <n v="5241040"/>
    <n v="901260364"/>
    <x v="0"/>
    <x v="142"/>
    <x v="0"/>
    <x v="0"/>
    <x v="0"/>
    <s v="N"/>
    <x v="2"/>
    <n v="126706"/>
    <s v="NORMAL"/>
    <d v="2021-12-05T00:00:00"/>
    <d v="2021-12-07T00:00:00"/>
    <x v="4"/>
    <d v="2022-02-09T00:00:00"/>
    <n v="300815"/>
    <s v="RESOLI"/>
    <s v="-"/>
    <s v="-"/>
    <s v="S"/>
    <x v="0"/>
    <n v="1"/>
    <s v="-"/>
    <n v="2018"/>
    <n v="4"/>
    <s v="-"/>
    <s v="1-PREG.COSTA-RICA"/>
    <x v="3"/>
    <s v="-"/>
    <s v="-"/>
    <s v="-"/>
    <n v="1"/>
    <n v="1"/>
    <n v="100"/>
    <n v="3"/>
    <n v="0"/>
    <s v="NIKOJAZMIN2001@HOTMAIL.COM"/>
    <s v="UNIV. PRIVADA"/>
    <n v="20"/>
    <s v="SOLTERO(A)"/>
    <d v="2021-12-06T00:00:00"/>
    <n v="1"/>
    <s v="LICENCIATURA"/>
    <s v=" "/>
    <s v=" "/>
    <s v=" "/>
    <s v=" "/>
    <n v="1505000"/>
    <n v="6"/>
    <s v="-"/>
    <s v="CARTAGO"/>
    <s v="ENFERMERIA"/>
    <x v="5"/>
    <s v="-"/>
    <s v="ENFERMERIA"/>
    <s v="ORIENTE DE CARTAGO"/>
    <s v="SIN ENFASIS"/>
    <s v="COSTA RICA"/>
    <x v="185"/>
    <s v="-"/>
    <s v="ESTUDIANTE"/>
    <n v="89.73"/>
    <n v="126706"/>
    <n v="1"/>
    <n v="1"/>
    <n v="61"/>
  </r>
  <r>
    <x v="0"/>
    <x v="1"/>
    <x v="1"/>
    <x v="1"/>
    <n v="31237160"/>
    <x v="2"/>
    <n v="1348000"/>
    <n v="801350718"/>
    <x v="4"/>
    <x v="143"/>
    <x v="0"/>
    <x v="1"/>
    <x v="1"/>
    <s v="N"/>
    <x v="0"/>
    <n v="126981"/>
    <s v="NORMAL"/>
    <d v="2021-12-10T00:00:00"/>
    <d v="2021-12-15T00:00:00"/>
    <x v="2"/>
    <d v="2022-01-25T00:00:00"/>
    <n v="301408"/>
    <s v="RESOLI"/>
    <s v="-"/>
    <s v="-"/>
    <s v="S"/>
    <x v="0"/>
    <n v="1"/>
    <s v="-"/>
    <n v="2016"/>
    <n v="6"/>
    <s v="-"/>
    <s v="1-PREG.COSTA-RICA"/>
    <x v="2"/>
    <s v="-"/>
    <s v="-"/>
    <s v="-"/>
    <n v="1"/>
    <n v="11"/>
    <n v="100"/>
    <n v="1"/>
    <n v="0"/>
    <s v="JEANLOPGU9214@GMAIL.COM"/>
    <s v="UNIV. PRIVADA"/>
    <n v="29"/>
    <s v="SOLTERO(A)"/>
    <d v="2021-12-14T00:00:00"/>
    <n v="1"/>
    <s v="BACHILLER"/>
    <s v=" "/>
    <s v=" "/>
    <s v=" "/>
    <s v=" "/>
    <n v="508664"/>
    <n v="3"/>
    <s v="-"/>
    <s v="SAN JOSE"/>
    <s v="ADMON. DE EMP."/>
    <x v="51"/>
    <s v="-"/>
    <s v="ADMINISTRACION"/>
    <s v="SAN SEBASTIAN"/>
    <s v="ENF. CONTABILIDAD"/>
    <s v="COSTA RICA"/>
    <x v="186"/>
    <n v="40329000"/>
    <s v="FORMALIZADORA "/>
    <n v="84.63"/>
    <n v="126981"/>
    <n v="1"/>
    <n v="1"/>
    <n v="39"/>
  </r>
  <r>
    <x v="0"/>
    <x v="1"/>
    <x v="1"/>
    <x v="0"/>
    <n v="31238420"/>
    <x v="4"/>
    <n v="6533870"/>
    <n v="208460661"/>
    <x v="2"/>
    <x v="144"/>
    <x v="0"/>
    <x v="0"/>
    <x v="1"/>
    <s v="N"/>
    <x v="3"/>
    <n v="126763"/>
    <s v="NORMAL"/>
    <d v="2021-12-03T00:00:00"/>
    <d v="2021-12-08T00:00:00"/>
    <x v="4"/>
    <d v="2022-02-09T00:00:00"/>
    <n v="300663"/>
    <s v="RESOLI"/>
    <s v="-"/>
    <s v="-"/>
    <s v="S"/>
    <x v="0"/>
    <n v="1"/>
    <s v="-"/>
    <n v="2020"/>
    <n v="2"/>
    <s v="-"/>
    <s v="1-PREG.COSTA-RICA"/>
    <x v="4"/>
    <s v="-"/>
    <s v="-"/>
    <s v="-"/>
    <n v="2"/>
    <n v="3"/>
    <n v="100"/>
    <n v="2"/>
    <n v="0"/>
    <s v="NMURILLOVILLALOBOS@GMAIL.COM"/>
    <s v="UNIV. PRIVADA"/>
    <n v="18"/>
    <s v="SOLTERO(A)"/>
    <d v="2021-12-07T00:00:00"/>
    <n v="1"/>
    <s v="BACHILLER"/>
    <s v=" "/>
    <s v=" "/>
    <s v=" "/>
    <s v=" "/>
    <n v="941691"/>
    <n v="5"/>
    <s v="-"/>
    <s v="SAN RAMON"/>
    <s v="INGENIERIA INDUSTRIAL"/>
    <x v="6"/>
    <s v="-"/>
    <s v="INGENIERIA"/>
    <s v="SAN JUAN"/>
    <s v="SIN ENFASIS"/>
    <s v="COSTA RICA"/>
    <x v="187"/>
    <s v="-"/>
    <s v="ESTUDIANTE"/>
    <n v="96"/>
    <n v="126763"/>
    <n v="1"/>
    <n v="1"/>
    <n v="60"/>
  </r>
  <r>
    <x v="0"/>
    <x v="1"/>
    <x v="1"/>
    <x v="0"/>
    <n v="31237080"/>
    <x v="2"/>
    <n v="3146000"/>
    <n v="503430505"/>
    <x v="0"/>
    <x v="145"/>
    <x v="0"/>
    <x v="0"/>
    <x v="1"/>
    <s v="N"/>
    <x v="4"/>
    <n v="127006"/>
    <s v="NORMAL"/>
    <d v="2021-11-19T00:00:00"/>
    <d v="2021-12-15T00:00:00"/>
    <x v="2"/>
    <d v="2022-01-25T00:00:00"/>
    <n v="299687"/>
    <s v="RESOLI"/>
    <s v="-"/>
    <s v="-"/>
    <s v="S"/>
    <x v="0"/>
    <n v="1"/>
    <s v="-"/>
    <n v="2003"/>
    <n v="19"/>
    <s v="-"/>
    <s v="1-PREG.COSTA-RICA"/>
    <x v="2"/>
    <s v="-"/>
    <s v="-"/>
    <s v="-"/>
    <n v="2"/>
    <n v="1"/>
    <n v="100"/>
    <n v="5"/>
    <n v="0"/>
    <s v="JDGUTI1985@YAHOO.ES"/>
    <s v="UNIV. PRIVADA"/>
    <n v="37"/>
    <s v="UNION LIBRE"/>
    <d v="2021-12-14T00:00:00"/>
    <n v="1"/>
    <s v="LICENCIATURA"/>
    <s v=" "/>
    <s v=" "/>
    <s v=" "/>
    <s v=" "/>
    <n v="697735"/>
    <n v="5"/>
    <s v="-"/>
    <s v="NICOYA"/>
    <s v="SALUD OCUPACIONAL"/>
    <x v="3"/>
    <s v="-"/>
    <s v="MEDICINA HUMANA"/>
    <s v="NICOYA"/>
    <s v="SEGURIDAD INDUSTRIAL"/>
    <s v="COSTA RICA"/>
    <x v="188"/>
    <n v="26577101"/>
    <s v="REGULACIÓN DE LA SAL"/>
    <n v="89"/>
    <n v="127006"/>
    <n v="1"/>
    <n v="1"/>
    <n v="39"/>
  </r>
  <r>
    <x v="0"/>
    <x v="1"/>
    <x v="1"/>
    <x v="0"/>
    <n v="31236780"/>
    <x v="2"/>
    <n v="6994740"/>
    <n v="116810818"/>
    <x v="2"/>
    <x v="146"/>
    <x v="0"/>
    <x v="0"/>
    <x v="0"/>
    <s v="N"/>
    <x v="0"/>
    <n v="127007"/>
    <s v="NORMAL"/>
    <d v="2021-11-19T00:00:00"/>
    <d v="2021-12-15T00:00:00"/>
    <x v="2"/>
    <d v="2022-01-25T00:00:00"/>
    <n v="299683"/>
    <s v="RESOLI"/>
    <s v="-"/>
    <s v="-"/>
    <s v="S"/>
    <x v="0"/>
    <n v="1"/>
    <s v="-"/>
    <n v="2015"/>
    <n v="7"/>
    <s v="-"/>
    <s v="1-PREG.COSTA-RICA"/>
    <x v="2"/>
    <s v="-"/>
    <s v="-"/>
    <s v="-"/>
    <n v="11"/>
    <n v="3"/>
    <n v="100"/>
    <n v="1"/>
    <n v="0"/>
    <s v="MELAJMORA97@GMAIL.COM"/>
    <s v="UNIV. PRIVADA"/>
    <n v="24"/>
    <s v="SOLTERO(A)"/>
    <d v="2021-12-14T00:00:00"/>
    <n v="1"/>
    <s v="BACHILLER"/>
    <s v=" "/>
    <s v=" "/>
    <s v=" "/>
    <s v=" "/>
    <n v="725000"/>
    <n v="1"/>
    <s v="-"/>
    <s v="VAZQUEZ DE CORONADO"/>
    <s v="INGENIERIA ELECTROMECANICA"/>
    <x v="6"/>
    <s v="-"/>
    <s v="INGENIERIA"/>
    <s v="DULCE NOMBRE JESUS"/>
    <s v="SIN ENFASIS"/>
    <s v="COSTA RICA"/>
    <x v="189"/>
    <s v="-"/>
    <s v="ESTUDIANTE"/>
    <n v="76.25"/>
    <n v="127007"/>
    <n v="1"/>
    <n v="1"/>
    <n v="39"/>
  </r>
  <r>
    <x v="0"/>
    <x v="1"/>
    <x v="1"/>
    <x v="0"/>
    <n v="31237200"/>
    <x v="4"/>
    <n v="7999370"/>
    <n v="118680377"/>
    <x v="2"/>
    <x v="147"/>
    <x v="0"/>
    <x v="0"/>
    <x v="1"/>
    <s v="N"/>
    <x v="2"/>
    <n v="126780"/>
    <s v="NORMAL"/>
    <d v="2021-11-30T00:00:00"/>
    <d v="2021-12-08T00:00:00"/>
    <x v="4"/>
    <d v="2022-02-09T00:00:00"/>
    <n v="300192"/>
    <s v="RESOLI"/>
    <s v="-"/>
    <s v="S"/>
    <s v="-"/>
    <x v="1"/>
    <n v="1"/>
    <s v="-"/>
    <n v="2021"/>
    <n v="1"/>
    <s v="-"/>
    <s v="1-PREG.COSTA-RICA"/>
    <x v="3"/>
    <s v="-"/>
    <s v="-"/>
    <s v="-"/>
    <n v="8"/>
    <n v="1"/>
    <n v="100"/>
    <n v="3"/>
    <n v="0"/>
    <s v="ALONSOZG172003@GMAIL.COM"/>
    <s v="UNIV. PRIVADA"/>
    <n v="18"/>
    <s v="SOLTERO(A)"/>
    <d v="2021-12-07T00:00:00"/>
    <n v="1"/>
    <s v="BACHILLER"/>
    <s v=" "/>
    <s v=" "/>
    <s v=" "/>
    <s v=" "/>
    <n v="2319798"/>
    <n v="4"/>
    <s v="-"/>
    <s v="EL GUARCO"/>
    <s v="INGENIERIA INDUSTRIAL"/>
    <x v="6"/>
    <s v="-"/>
    <s v="INGENIERIA"/>
    <s v="TEJAR"/>
    <s v="SIN ENFASIS"/>
    <s v="COSTA RICA"/>
    <x v="190"/>
    <s v="-"/>
    <s v="ESTUDIANTE"/>
    <n v="78.17"/>
    <n v="126780"/>
    <n v="1"/>
    <n v="1"/>
    <n v="60"/>
  </r>
  <r>
    <x v="0"/>
    <x v="1"/>
    <x v="1"/>
    <x v="0"/>
    <n v="31236950"/>
    <x v="2"/>
    <n v="1837665"/>
    <n v="116600876"/>
    <x v="3"/>
    <x v="148"/>
    <x v="0"/>
    <x v="0"/>
    <x v="1"/>
    <s v="N"/>
    <x v="0"/>
    <n v="127015"/>
    <s v="NORMAL"/>
    <d v="2021-09-01T00:00:00"/>
    <d v="2021-12-15T00:00:00"/>
    <x v="2"/>
    <d v="2022-01-25T00:00:00"/>
    <n v="296398"/>
    <s v="RESOLI"/>
    <s v="-"/>
    <s v="S"/>
    <s v="-"/>
    <x v="1"/>
    <n v="1"/>
    <s v="ADQUISICION DE EQUIPO"/>
    <n v="2019"/>
    <n v="3"/>
    <s v="-"/>
    <s v="1-PREG.COSTA-RICA"/>
    <x v="6"/>
    <s v="-"/>
    <s v="-"/>
    <s v="-"/>
    <n v="1"/>
    <n v="9"/>
    <n v="100"/>
    <n v="1"/>
    <n v="0"/>
    <s v="KEVINVHL96@GMAIL.COM"/>
    <s v="UNIV. PUBLICA"/>
    <n v="25"/>
    <s v="SOLTERO(A)"/>
    <d v="2021-12-14T00:00:00"/>
    <n v="1"/>
    <s v="DIPLOMADO"/>
    <s v=" "/>
    <s v=" "/>
    <s v=" "/>
    <s v=" "/>
    <n v="326253"/>
    <n v="2"/>
    <s v="-"/>
    <s v="SAN JOSE"/>
    <s v="INFORMATICA"/>
    <x v="58"/>
    <s v="AE"/>
    <s v="COMPUTO"/>
    <s v="PAVAS"/>
    <s v="SIN ENFASIS"/>
    <s v="COSTA RICA"/>
    <x v="191"/>
    <s v="-"/>
    <s v="ESTUDIANTE"/>
    <n v="77.33"/>
    <n v="127015"/>
    <n v="2"/>
    <n v="1"/>
    <n v="39"/>
  </r>
  <r>
    <x v="0"/>
    <x v="1"/>
    <x v="1"/>
    <x v="0"/>
    <n v="31238480"/>
    <x v="4"/>
    <n v="2565915"/>
    <n v="208150760"/>
    <x v="0"/>
    <x v="149"/>
    <x v="0"/>
    <x v="0"/>
    <x v="3"/>
    <s v="N"/>
    <x v="3"/>
    <n v="126999"/>
    <s v="NORMAL"/>
    <d v="2021-12-01T00:00:00"/>
    <d v="2021-12-15T00:00:00"/>
    <x v="4"/>
    <d v="2022-02-09T00:00:00"/>
    <n v="300335"/>
    <s v="RESOLI"/>
    <s v="-"/>
    <s v="-"/>
    <s v="S"/>
    <x v="0"/>
    <n v="1"/>
    <s v="ADQUISICION DE EQUIPO"/>
    <n v="2019"/>
    <n v="3"/>
    <s v="-"/>
    <s v="1-PREG.COSTA-RICA"/>
    <x v="6"/>
    <s v="-"/>
    <s v="-"/>
    <s v="-"/>
    <n v="14"/>
    <n v="1"/>
    <n v="100"/>
    <n v="2"/>
    <n v="0"/>
    <s v="KAYLETHFIO@GMAIL.COM"/>
    <s v="UNIV. PRIVADA"/>
    <n v="20"/>
    <s v="SOLTERO(A)"/>
    <d v="2021-12-14T00:00:00"/>
    <n v="1"/>
    <s v="TECNICO"/>
    <s v=" "/>
    <s v=" "/>
    <s v=" "/>
    <s v=" "/>
    <n v="365000"/>
    <n v="2"/>
    <s v="-"/>
    <s v="LOS CHILES"/>
    <s v="TECNICO ATENCION PRIMARIA"/>
    <x v="13"/>
    <s v="AE"/>
    <s v="MEDICINA HUMANA"/>
    <s v="LOS CHILES"/>
    <s v="SIN ENFASIS"/>
    <s v="COSTA RICA"/>
    <x v="192"/>
    <n v="24711154"/>
    <s v="VECTOR DE SALUD"/>
    <n v="85.28"/>
    <n v="126999"/>
    <n v="1"/>
    <n v="1"/>
    <n v="53"/>
  </r>
  <r>
    <x v="0"/>
    <x v="1"/>
    <x v="1"/>
    <x v="0"/>
    <n v="31236700"/>
    <x v="2"/>
    <n v="2908235"/>
    <n v="116110846"/>
    <x v="3"/>
    <x v="150"/>
    <x v="0"/>
    <x v="0"/>
    <x v="2"/>
    <s v="N"/>
    <x v="0"/>
    <n v="127022"/>
    <s v="NORMAL"/>
    <d v="2021-12-12T00:00:00"/>
    <d v="2021-12-16T00:00:00"/>
    <x v="2"/>
    <d v="2022-01-25T00:00:00"/>
    <n v="301554"/>
    <s v="RESOLI"/>
    <s v="-"/>
    <s v="S"/>
    <s v="-"/>
    <x v="1"/>
    <n v="1"/>
    <s v="-"/>
    <n v="2013"/>
    <n v="9"/>
    <s v="-"/>
    <s v="1-PREG.COSTA-RICA"/>
    <x v="2"/>
    <s v="-"/>
    <s v="-"/>
    <s v="-"/>
    <n v="16"/>
    <n v="3"/>
    <n v="100"/>
    <n v="1"/>
    <n v="0"/>
    <s v="JEFERSA07@GMAIL.COM"/>
    <s v="UNIV. PRIVADA"/>
    <n v="26"/>
    <s v="SOLTERO(A)"/>
    <d v="2021-12-15T00:00:00"/>
    <n v="1"/>
    <s v="LICENCIATURA"/>
    <s v=" "/>
    <s v=" "/>
    <s v=" "/>
    <s v=" "/>
    <n v="711694"/>
    <n v="2"/>
    <s v="-"/>
    <s v="TURRUBARES"/>
    <s v="SEGURIDAD INFORMATICA"/>
    <x v="30"/>
    <s v="-"/>
    <s v="COMPUTO"/>
    <s v="SAN JUAN DE MATA"/>
    <s v="SIN ENFASIS"/>
    <s v="COSTA RICA"/>
    <x v="193"/>
    <n v="25044500"/>
    <s v="SOFTWARE SPECIALIST"/>
    <n v="96"/>
    <n v="127022"/>
    <n v="1"/>
    <n v="1"/>
    <n v="38"/>
  </r>
  <r>
    <x v="0"/>
    <x v="1"/>
    <x v="0"/>
    <x v="0"/>
    <n v="31069450"/>
    <x v="2"/>
    <n v="8275005"/>
    <n v="113700026"/>
    <x v="0"/>
    <x v="151"/>
    <x v="0"/>
    <x v="0"/>
    <x v="0"/>
    <s v="N"/>
    <x v="0"/>
    <n v="127028"/>
    <s v="ESPECIAL"/>
    <d v="2021-12-10T00:00:00"/>
    <d v="2021-12-16T00:00:00"/>
    <x v="2"/>
    <d v="2022-01-28T00:00:00"/>
    <n v="301380"/>
    <s v="RESOLI"/>
    <s v="-"/>
    <s v="S"/>
    <s v="-"/>
    <x v="1"/>
    <n v="1"/>
    <s v="COBERTURA INFERIOR"/>
    <s v="-"/>
    <s v="-"/>
    <s v="-"/>
    <s v="1-PREG.COSTA-RICA"/>
    <x v="0"/>
    <s v="-"/>
    <s v="-"/>
    <s v="-"/>
    <n v="18"/>
    <n v="3"/>
    <n v="100"/>
    <n v="1"/>
    <n v="0"/>
    <s v="F.MARIN10@OUTLOOK.COM"/>
    <s v="UNIV. PRIVADA"/>
    <n v="33"/>
    <s v="SOLTERO(A)"/>
    <d v="2021-12-15T00:00:00"/>
    <n v="1"/>
    <s v="LICENCIATURA"/>
    <s v=" "/>
    <s v=" "/>
    <s v=" "/>
    <s v=" "/>
    <s v="-"/>
    <s v="-"/>
    <s v="-"/>
    <s v="CURRIDABAT"/>
    <s v="MEDICINA Y CIRUGIA"/>
    <x v="0"/>
    <s v="CI"/>
    <s v="MEDICINA HUMANA"/>
    <s v="SANCHEZ"/>
    <s v="SIN ENFASIS"/>
    <s v="COSTA RICA"/>
    <x v="194"/>
    <s v="-"/>
    <s v="ESTUDIANTE"/>
    <s v="-"/>
    <n v="127028"/>
    <n v="1"/>
    <n v="1"/>
    <n v="38"/>
  </r>
  <r>
    <x v="0"/>
    <x v="1"/>
    <x v="0"/>
    <x v="0"/>
    <n v="31144820"/>
    <x v="2"/>
    <n v="1258575"/>
    <n v="116800552"/>
    <x v="0"/>
    <x v="152"/>
    <x v="0"/>
    <x v="0"/>
    <x v="0"/>
    <s v="N"/>
    <x v="0"/>
    <n v="127031"/>
    <s v="NORMAL"/>
    <d v="2021-12-08T00:00:00"/>
    <d v="2021-12-16T00:00:00"/>
    <x v="2"/>
    <d v="2022-01-28T00:00:00"/>
    <n v="301210"/>
    <s v="RESOLI"/>
    <s v="-"/>
    <s v="-"/>
    <s v="S"/>
    <x v="0"/>
    <n v="1"/>
    <s v="-"/>
    <s v="-"/>
    <s v="-"/>
    <s v="-"/>
    <s v="1-PREG.COSTA-RICA"/>
    <x v="0"/>
    <s v="-"/>
    <s v="-"/>
    <s v="-"/>
    <n v="15"/>
    <n v="1"/>
    <n v="100"/>
    <n v="1"/>
    <n v="0"/>
    <s v="ROARAYACR@GMAIL.COM"/>
    <s v="UNIV. PRIVADA"/>
    <n v="24"/>
    <s v="SOLTERO(A)"/>
    <d v="2021-12-15T00:00:00"/>
    <n v="1"/>
    <s v="LICENCIATURA"/>
    <s v=" "/>
    <s v=" "/>
    <s v=" "/>
    <s v=" "/>
    <s v="-"/>
    <s v="-"/>
    <s v="-"/>
    <s v="MONTES DE OCA"/>
    <s v="MEDICINA Y CIRUGIA"/>
    <x v="53"/>
    <s v="-"/>
    <s v="MEDICINA HUMANA"/>
    <s v="SAN PEDRO"/>
    <s v="SIN ENFASIS"/>
    <s v="COSTA RICA"/>
    <x v="195"/>
    <s v="-"/>
    <s v="ESTUDIANTE"/>
    <s v="-"/>
    <n v="127031"/>
    <n v="1"/>
    <n v="1"/>
    <n v="38"/>
  </r>
  <r>
    <x v="0"/>
    <x v="1"/>
    <x v="0"/>
    <x v="0"/>
    <n v="31088940"/>
    <x v="4"/>
    <n v="3458070"/>
    <n v="112810564"/>
    <x v="2"/>
    <x v="153"/>
    <x v="0"/>
    <x v="0"/>
    <x v="1"/>
    <s v="N"/>
    <x v="2"/>
    <n v="127115"/>
    <s v="NORMAL"/>
    <d v="2021-11-09T00:00:00"/>
    <d v="2021-12-20T00:00:00"/>
    <x v="4"/>
    <d v="2022-02-18T00:00:00"/>
    <n v="299156"/>
    <s v="RESOLI"/>
    <s v="-"/>
    <s v="S"/>
    <s v="-"/>
    <x v="1"/>
    <n v="1"/>
    <s v="-"/>
    <s v="-"/>
    <s v="-"/>
    <s v="-"/>
    <s v="1-PREG.COSTA-RICA"/>
    <x v="0"/>
    <s v="-"/>
    <s v="-"/>
    <s v="-"/>
    <n v="2"/>
    <n v="1"/>
    <n v="100"/>
    <n v="3"/>
    <n v="0"/>
    <s v="FARETANA@HOTMAIL.COM"/>
    <s v="UNIV. PRIVADA"/>
    <n v="35"/>
    <s v="CASADO(A)"/>
    <s v="-"/>
    <n v="1"/>
    <s v="LICENCIATURA"/>
    <s v=" "/>
    <s v=" "/>
    <s v=" "/>
    <s v=" "/>
    <s v="-"/>
    <s v="-"/>
    <s v="-"/>
    <s v="PARAISO"/>
    <s v="ARQUITECTURA"/>
    <x v="60"/>
    <s v="-"/>
    <s v="OBRAS CIVILES"/>
    <s v="PARAISO"/>
    <s v="SIN ENFASIS"/>
    <s v="COSTA RICA"/>
    <x v="196"/>
    <n v="22257767"/>
    <s v="DIBUJANTE ARQUITECTÓ"/>
    <s v="-"/>
    <n v="127115"/>
    <n v="1"/>
    <n v="1"/>
    <n v="48"/>
  </r>
  <r>
    <x v="2"/>
    <x v="1"/>
    <x v="1"/>
    <x v="1"/>
    <n v="31236600"/>
    <x v="2"/>
    <n v="3417000"/>
    <n v="114350671"/>
    <x v="4"/>
    <x v="154"/>
    <x v="0"/>
    <x v="1"/>
    <x v="1"/>
    <s v="N"/>
    <x v="0"/>
    <n v="127047"/>
    <s v="NORMAL"/>
    <d v="2021-12-01T00:00:00"/>
    <d v="2021-12-16T00:00:00"/>
    <x v="2"/>
    <d v="2022-01-25T00:00:00"/>
    <n v="300287"/>
    <s v="RESOLI"/>
    <s v="-"/>
    <s v="-"/>
    <s v="S"/>
    <x v="0"/>
    <n v="1"/>
    <s v="-"/>
    <n v="2008"/>
    <n v="14"/>
    <s v="-"/>
    <s v="3-POSG.COSTA-RICA"/>
    <x v="4"/>
    <s v="-"/>
    <s v="-"/>
    <s v="-"/>
    <n v="6"/>
    <n v="1"/>
    <n v="100"/>
    <n v="1"/>
    <n v="0"/>
    <s v="ADRISANDI@OUTLOOK.ES"/>
    <s v="UNIV. PUBLICA"/>
    <n v="31"/>
    <s v="CASADO(A)"/>
    <d v="2021-12-15T00:00:00"/>
    <n v="1"/>
    <s v="MAESTRIA"/>
    <s v=" "/>
    <s v=" "/>
    <s v=" "/>
    <s v=" "/>
    <n v="909000"/>
    <n v="2"/>
    <s v="-"/>
    <s v="ASERRI"/>
    <s v="FINANZAS Y RIESGO"/>
    <x v="52"/>
    <s v="-"/>
    <s v="ADMINISTRACION"/>
    <s v="ASERRI"/>
    <s v="SIN ENFASIS"/>
    <s v="COSTA RICA"/>
    <x v="197"/>
    <n v="25889333"/>
    <s v="ANALISTA FINANCIERO"/>
    <n v="86"/>
    <n v="127047"/>
    <n v="2"/>
    <n v="3"/>
    <n v="38"/>
  </r>
  <r>
    <x v="0"/>
    <x v="3"/>
    <x v="1"/>
    <x v="0"/>
    <n v="31238140"/>
    <x v="4"/>
    <n v="5000000"/>
    <n v="116930180"/>
    <x v="0"/>
    <x v="2"/>
    <x v="0"/>
    <x v="0"/>
    <x v="1"/>
    <s v="N"/>
    <x v="2"/>
    <n v="127162"/>
    <s v="NORMAL"/>
    <d v="2021-12-16T00:00:00"/>
    <d v="2021-12-22T00:00:00"/>
    <x v="4"/>
    <d v="2022-02-09T00:00:00"/>
    <n v="302082"/>
    <s v="RESOLI"/>
    <s v="-"/>
    <s v="-"/>
    <s v="S"/>
    <x v="0"/>
    <n v="8"/>
    <s v="-"/>
    <n v="2016"/>
    <n v="6"/>
    <s v="-"/>
    <s v="1-PREG.COSTA-RICA"/>
    <x v="6"/>
    <s v="-"/>
    <s v="-"/>
    <s v="-"/>
    <n v="2"/>
    <n v="5"/>
    <n v="100"/>
    <n v="3"/>
    <n v="0"/>
    <s v="STEFANIAOBANDO07@GMAIL.COM"/>
    <s v="UNIV. PRIVADA"/>
    <n v="24"/>
    <s v="SOLTERO(A)"/>
    <d v="2021-12-21T00:00:00"/>
    <n v="1"/>
    <s v="BACHILLER"/>
    <s v=" "/>
    <s v=" "/>
    <s v=" "/>
    <s v=" "/>
    <n v="295173"/>
    <n v="3"/>
    <s v="-"/>
    <s v="PARAISO"/>
    <s v="ENFERMERIA"/>
    <x v="11"/>
    <s v="-"/>
    <s v="ENFERMERIA"/>
    <s v="LLANOS DE SANTA LUCÍA"/>
    <s v="SIN ENFASIS"/>
    <s v="COSTA RICA"/>
    <x v="198"/>
    <n v="83194427"/>
    <s v="BACK OFFICE AGENT "/>
    <n v="83.25"/>
    <n v="127162"/>
    <n v="1"/>
    <n v="1"/>
    <n v="46"/>
  </r>
  <r>
    <x v="2"/>
    <x v="1"/>
    <x v="2"/>
    <x v="1"/>
    <n v="31236590"/>
    <x v="2"/>
    <n v="4018638"/>
    <n v="603670091"/>
    <x v="4"/>
    <x v="155"/>
    <x v="0"/>
    <x v="1"/>
    <x v="1"/>
    <s v="N"/>
    <x v="6"/>
    <n v="127054"/>
    <s v="NORMAL"/>
    <d v="2021-09-07T00:00:00"/>
    <d v="2021-12-16T00:00:00"/>
    <x v="2"/>
    <d v="2022-01-25T00:00:00"/>
    <n v="296682"/>
    <s v="RESOLI"/>
    <s v="-"/>
    <s v="S"/>
    <s v="-"/>
    <x v="1"/>
    <n v="1"/>
    <s v="-"/>
    <n v="2020"/>
    <n v="2"/>
    <s v="-"/>
    <s v="7-REFUND.POSG.C.R"/>
    <x v="4"/>
    <s v="-"/>
    <s v="-"/>
    <s v="-"/>
    <n v="2"/>
    <n v="1"/>
    <n v="100"/>
    <n v="6"/>
    <n v="0"/>
    <s v="PABLOCHAVES2487@GMAIL.COM"/>
    <s v="UNIV. PUBLICA"/>
    <n v="34"/>
    <s v="SOLTERO(A)"/>
    <d v="2021-12-15T00:00:00"/>
    <n v="1"/>
    <s v="MAESTRIA"/>
    <s v=" "/>
    <s v=" "/>
    <s v=" "/>
    <s v=" "/>
    <n v="1101814"/>
    <n v="1"/>
    <s v="-"/>
    <s v="ESPARZA"/>
    <s v="ADMINISTRACION DE EMPRESAS"/>
    <x v="61"/>
    <s v="-"/>
    <s v="ADMINISTRACION"/>
    <s v="ESPIRITU SANTO"/>
    <s v="FINANZAS"/>
    <s v="COSTA RICA"/>
    <x v="199"/>
    <n v="40019421"/>
    <s v="JEFE DE CONTABILIDAD"/>
    <n v="91.47"/>
    <n v="127054"/>
    <n v="2"/>
    <n v="7"/>
    <n v="38"/>
  </r>
  <r>
    <x v="0"/>
    <x v="1"/>
    <x v="1"/>
    <x v="0"/>
    <n v="31238450"/>
    <x v="4"/>
    <n v="5192800"/>
    <n v="206860576"/>
    <x v="3"/>
    <x v="156"/>
    <x v="0"/>
    <x v="0"/>
    <x v="2"/>
    <s v="N"/>
    <x v="3"/>
    <n v="127167"/>
    <s v="NORMAL"/>
    <d v="2021-12-15T00:00:00"/>
    <d v="2021-12-22T00:00:00"/>
    <x v="4"/>
    <d v="2022-02-09T00:00:00"/>
    <n v="301968"/>
    <s v="RESOLI"/>
    <s v="-"/>
    <s v="S"/>
    <s v="-"/>
    <x v="1"/>
    <n v="1"/>
    <s v="ADQUISICION DE EQUIPO"/>
    <n v="2009"/>
    <n v="13"/>
    <s v="-"/>
    <s v="1-PREG.COSTA-RICA"/>
    <x v="6"/>
    <s v="-"/>
    <s v="-"/>
    <s v="-"/>
    <n v="10"/>
    <n v="6"/>
    <n v="100"/>
    <n v="2"/>
    <n v="0"/>
    <s v="FRANJZV@GMAIL.COM"/>
    <s v="UNIV. PRIVADA"/>
    <n v="30"/>
    <s v="SOLTERO(A)"/>
    <d v="2021-12-21T00:00:00"/>
    <n v="1"/>
    <s v="BACHILLER"/>
    <s v=" "/>
    <s v=" "/>
    <s v=" "/>
    <s v=" "/>
    <n v="416169"/>
    <n v="3"/>
    <s v="-"/>
    <s v="SAN CARLOS"/>
    <s v="INGENIERIA DE SISTEMAS"/>
    <x v="62"/>
    <s v="AE"/>
    <s v="COMPUTO"/>
    <s v="PITAL"/>
    <s v="SIN ENFASIS"/>
    <s v="COSTA RICA"/>
    <x v="200"/>
    <n v="24601930"/>
    <s v="DISEÑADOR GRÁFICO"/>
    <n v="70"/>
    <n v="127167"/>
    <n v="1"/>
    <n v="1"/>
    <n v="46"/>
  </r>
  <r>
    <x v="0"/>
    <x v="1"/>
    <x v="1"/>
    <x v="1"/>
    <n v="31236030"/>
    <x v="2"/>
    <n v="15638500"/>
    <n v="118960154"/>
    <x v="5"/>
    <x v="157"/>
    <x v="0"/>
    <x v="1"/>
    <x v="0"/>
    <s v="N"/>
    <x v="0"/>
    <n v="127094"/>
    <s v="NORMAL"/>
    <d v="2021-12-16T00:00:00"/>
    <d v="2021-12-20T00:00:00"/>
    <x v="2"/>
    <d v="2022-01-25T00:00:00"/>
    <n v="302034"/>
    <s v="RESOLI"/>
    <s v="-"/>
    <s v="-"/>
    <s v="S"/>
    <x v="0"/>
    <n v="1"/>
    <s v="-"/>
    <n v="2021"/>
    <n v="1"/>
    <s v="-"/>
    <s v="1-PREG.COSTA-RICA"/>
    <x v="3"/>
    <s v="-"/>
    <s v="-"/>
    <s v="-"/>
    <n v="11"/>
    <n v="2"/>
    <n v="100"/>
    <n v="1"/>
    <n v="0"/>
    <s v="DANIZAMQUI01@GMAIL.COM"/>
    <s v="UNIV. PRIVADA"/>
    <n v="17"/>
    <s v="SOLTERO(A)"/>
    <d v="2021-12-17T00:00:00"/>
    <n v="1"/>
    <s v="LICENCIATURA"/>
    <s v=" "/>
    <s v=" "/>
    <s v=" "/>
    <s v=" "/>
    <n v="1901770"/>
    <n v="2"/>
    <s v="-"/>
    <s v="VAZQUEZ DE CORONADO"/>
    <s v="ANIMACION DIGITAL"/>
    <x v="33"/>
    <s v="-"/>
    <s v="ARTES Y LETRAS "/>
    <s v="SAN RAFAEL"/>
    <s v="SIN ENFASIS"/>
    <s v="COSTA RICA"/>
    <x v="201"/>
    <s v="-"/>
    <s v="ESTUDIANTE"/>
    <n v="96.73"/>
    <n v="127094"/>
    <n v="1"/>
    <n v="1"/>
    <n v="34"/>
  </r>
  <r>
    <x v="2"/>
    <x v="1"/>
    <x v="1"/>
    <x v="0"/>
    <n v="31236940"/>
    <x v="2"/>
    <n v="2153302"/>
    <n v="304540013"/>
    <x v="0"/>
    <x v="158"/>
    <x v="0"/>
    <x v="0"/>
    <x v="0"/>
    <s v="N"/>
    <x v="1"/>
    <n v="127098"/>
    <s v="NORMAL"/>
    <d v="2021-12-15T00:00:00"/>
    <d v="2021-12-20T00:00:00"/>
    <x v="2"/>
    <d v="2022-01-25T00:00:00"/>
    <n v="301861"/>
    <s v="RESOLI"/>
    <s v="-"/>
    <s v="-"/>
    <s v="S"/>
    <x v="0"/>
    <n v="1"/>
    <s v="-"/>
    <n v="2010"/>
    <n v="12"/>
    <s v="-"/>
    <s v="3-POSG.COSTA-RICA"/>
    <x v="4"/>
    <s v="-"/>
    <s v="-"/>
    <s v="-"/>
    <n v="1"/>
    <n v="1"/>
    <n v="100"/>
    <n v="4"/>
    <n v="0"/>
    <s v="KAR.ARROYO91@GMAIL.COM"/>
    <s v="UNIV. PUBLICA"/>
    <n v="30"/>
    <s v="UNION LIBRE"/>
    <d v="2021-12-17T00:00:00"/>
    <n v="1"/>
    <s v="MAESTRIA"/>
    <s v=" "/>
    <s v=" "/>
    <s v=" "/>
    <s v=" "/>
    <n v="1052975"/>
    <n v="2"/>
    <s v="-"/>
    <s v="HEREDIA"/>
    <s v="SALUD OCUPACIONAL"/>
    <x v="63"/>
    <s v="-"/>
    <s v="MEDICINA HUMANA"/>
    <s v="HEREDIA"/>
    <s v="HIGIENE AMBIENTAL"/>
    <s v="COSTA RICA"/>
    <x v="202"/>
    <n v="22331392"/>
    <s v="ASISTENTE DE SALUD DEL SERVICIO CIVIL 3"/>
    <n v="8.24"/>
    <n v="127098"/>
    <n v="2"/>
    <n v="3"/>
    <n v="34"/>
  </r>
  <r>
    <x v="0"/>
    <x v="1"/>
    <x v="1"/>
    <x v="0"/>
    <n v="31238960"/>
    <x v="5"/>
    <n v="2600100"/>
    <n v="207330747"/>
    <x v="2"/>
    <x v="159"/>
    <x v="0"/>
    <x v="0"/>
    <x v="1"/>
    <s v="N"/>
    <x v="3"/>
    <n v="126682"/>
    <s v="NORMAL"/>
    <d v="2021-12-02T00:00:00"/>
    <d v="2021-12-06T00:00:00"/>
    <x v="5"/>
    <d v="2022-02-15T00:00:00"/>
    <n v="300461"/>
    <s v="RESOLI"/>
    <s v="-"/>
    <s v="S"/>
    <s v="-"/>
    <x v="1"/>
    <n v="1"/>
    <s v="ADQUISICION DE EQUIPO"/>
    <n v="2012"/>
    <n v="10"/>
    <s v="-"/>
    <s v="1-PREG.COSTA-RICA"/>
    <x v="2"/>
    <s v="-"/>
    <s v="-"/>
    <s v="-"/>
    <n v="5"/>
    <n v="7"/>
    <n v="100"/>
    <n v="2"/>
    <n v="0"/>
    <s v="JUANDIEGOAV@HOTMAIL.COM"/>
    <s v="UNIV. PRIVADA"/>
    <n v="27"/>
    <s v="SOLTERO(A)"/>
    <d v="2021-12-03T00:00:00"/>
    <n v="1"/>
    <s v="BACHILLER"/>
    <s v=" "/>
    <s v=" "/>
    <s v=" "/>
    <s v=" "/>
    <n v="544237"/>
    <n v="4"/>
    <s v="-"/>
    <s v="ATENAS"/>
    <s v="INGENIERIA ELECTROMECANICA"/>
    <x v="0"/>
    <s v="AE"/>
    <s v="INGENIERIA"/>
    <s v="SANTA EULALIA"/>
    <s v="SIN ENFASIS"/>
    <s v="COSTA RICA"/>
    <x v="203"/>
    <n v="40017610"/>
    <s v="TECNICO DE MANUFACTURA"/>
    <n v="85"/>
    <n v="126682"/>
    <n v="1"/>
    <n v="1"/>
    <n v="69"/>
  </r>
  <r>
    <x v="0"/>
    <x v="1"/>
    <x v="0"/>
    <x v="0"/>
    <n v="31205650"/>
    <x v="2"/>
    <n v="340200"/>
    <n v="117330988"/>
    <x v="0"/>
    <x v="160"/>
    <x v="0"/>
    <x v="0"/>
    <x v="1"/>
    <s v="N"/>
    <x v="0"/>
    <n v="127142"/>
    <s v="NORMAL"/>
    <d v="2021-12-06T00:00:00"/>
    <d v="2021-12-21T00:00:00"/>
    <x v="2"/>
    <d v="2022-02-03T00:00:00"/>
    <n v="300933"/>
    <s v="RESOLI"/>
    <s v="-"/>
    <s v="-"/>
    <s v="S"/>
    <x v="0"/>
    <n v="1"/>
    <s v="-"/>
    <s v="-"/>
    <s v="-"/>
    <s v="-"/>
    <s v="1-PREG.COSTA-RICA"/>
    <x v="0"/>
    <s v="-"/>
    <s v="-"/>
    <s v="-"/>
    <n v="1"/>
    <n v="9"/>
    <n v="100"/>
    <n v="1"/>
    <n v="0"/>
    <s v="PRINCESS.ARIAS@HOTMAIL.COM"/>
    <s v="UNIV. PRIVADA"/>
    <n v="22"/>
    <s v="SOLTERO(A)"/>
    <d v="2021-12-20T00:00:00"/>
    <n v="1"/>
    <s v="TECNICO"/>
    <s v=" "/>
    <s v=" "/>
    <s v=" "/>
    <s v=" "/>
    <s v="-"/>
    <s v="-"/>
    <s v="-"/>
    <s v="SAN JOSE"/>
    <s v="ASISTENTE DENTAL"/>
    <x v="64"/>
    <s v="-"/>
    <s v="ODONTOLOGIA"/>
    <s v="PAVAS"/>
    <s v="SIN ENFASIS"/>
    <s v="COSTA RICA"/>
    <x v="204"/>
    <s v="-"/>
    <s v="ESTUDIANTE"/>
    <s v="-"/>
    <n v="127142"/>
    <n v="1"/>
    <n v="1"/>
    <n v="33"/>
  </r>
  <r>
    <x v="0"/>
    <x v="1"/>
    <x v="0"/>
    <x v="1"/>
    <n v="31115750"/>
    <x v="2"/>
    <n v="2530000"/>
    <n v="116590326"/>
    <x v="4"/>
    <x v="161"/>
    <x v="0"/>
    <x v="1"/>
    <x v="1"/>
    <s v="N"/>
    <x v="0"/>
    <n v="127385"/>
    <s v="NORMAL"/>
    <d v="2022-01-04T00:00:00"/>
    <d v="2022-01-10T00:00:00"/>
    <x v="2"/>
    <d v="2022-01-27T00:00:00"/>
    <n v="303277"/>
    <s v="RESOLI"/>
    <s v="-"/>
    <s v="S"/>
    <s v="-"/>
    <x v="1"/>
    <n v="1"/>
    <s v="-"/>
    <s v="-"/>
    <s v="-"/>
    <s v="-"/>
    <s v="1-PREG.COSTA-RICA"/>
    <x v="0"/>
    <s v="-"/>
    <s v="-"/>
    <s v="-"/>
    <n v="10"/>
    <n v="4"/>
    <n v="100"/>
    <n v="1"/>
    <n v="0"/>
    <s v="DERECRC@GMAIL.COM"/>
    <s v="UNIV. PRIVADA"/>
    <n v="25"/>
    <s v="SOLTERO(A)"/>
    <d v="2022-01-07T00:00:00"/>
    <n v="1"/>
    <s v="LICENCIATURA"/>
    <s v=" "/>
    <s v=" "/>
    <s v=" "/>
    <s v=" "/>
    <s v="-"/>
    <s v="-"/>
    <s v="-"/>
    <s v="ALAJUELITA"/>
    <s v="BANCA Y FINANZAS"/>
    <x v="9"/>
    <s v="-"/>
    <s v="ADMINISTRACION"/>
    <s v="CONCEPCION"/>
    <s v="SIN ENFASIS"/>
    <s v="COSTA RICA"/>
    <x v="205"/>
    <n v="22165800"/>
    <s v="TESTER EN SISTEMAS"/>
    <s v="-"/>
    <n v="127385"/>
    <n v="1"/>
    <n v="1"/>
    <n v="13"/>
  </r>
  <r>
    <x v="2"/>
    <x v="4"/>
    <x v="3"/>
    <x v="0"/>
    <n v="31236640"/>
    <x v="2"/>
    <n v="2505000"/>
    <n v="603390255"/>
    <x v="0"/>
    <x v="162"/>
    <x v="0"/>
    <x v="0"/>
    <x v="3"/>
    <s v="S"/>
    <x v="6"/>
    <n v="0"/>
    <s v="NORMAL"/>
    <s v="-"/>
    <s v="-"/>
    <x v="2"/>
    <s v="-"/>
    <s v="-"/>
    <s v="PRESENCIAL"/>
    <d v="2022-02-14T00:00:00"/>
    <s v="-"/>
    <s v="S"/>
    <x v="0"/>
    <n v="9"/>
    <s v="-"/>
    <n v="0"/>
    <n v="0"/>
    <s v="-"/>
    <s v="3-POSG.COSTA-RICA"/>
    <x v="0"/>
    <n v="0"/>
    <s v="-"/>
    <n v="0"/>
    <n v="5"/>
    <n v="5"/>
    <n v="100"/>
    <n v="6"/>
    <n v="0"/>
    <s v="MARIEL.OBANDO1@YAHOO.ES"/>
    <s v="UNIV. PRIVADA"/>
    <n v="0"/>
    <s v="-"/>
    <s v="-"/>
    <s v="-"/>
    <s v="DESCONOCIDO"/>
    <s v="DESCONOCIDO"/>
    <s v="DESCONOCIDO"/>
    <s v="DESCONOCIDO"/>
    <s v="DESCONOCIDO"/>
    <s v="-"/>
    <n v="0"/>
    <s v="-"/>
    <s v="OSA"/>
    <s v="ENF MATERNO INFANTIL Y OBSTETR"/>
    <x v="49"/>
    <s v="-"/>
    <s v="-"/>
    <s v="PIEDRAS BLANCAS"/>
    <s v="-"/>
    <s v="COSTA RICA"/>
    <x v="206"/>
    <s v="-"/>
    <s v="-"/>
    <s v="-"/>
    <n v="0"/>
    <n v="1"/>
    <n v="3"/>
    <s v="-"/>
  </r>
  <r>
    <x v="0"/>
    <x v="1"/>
    <x v="1"/>
    <x v="0"/>
    <n v="31236810"/>
    <x v="2"/>
    <n v="3121150"/>
    <n v="116740961"/>
    <x v="2"/>
    <x v="163"/>
    <x v="0"/>
    <x v="0"/>
    <x v="1"/>
    <s v="N"/>
    <x v="0"/>
    <n v="126938"/>
    <s v="NORMAL"/>
    <d v="2021-12-13T00:00:00"/>
    <d v="2021-12-14T00:00:00"/>
    <x v="2"/>
    <d v="2022-01-25T00:00:00"/>
    <n v="301604"/>
    <s v="RESOLI"/>
    <s v="-"/>
    <s v="-"/>
    <s v="S"/>
    <x v="0"/>
    <n v="1"/>
    <s v="-"/>
    <n v="2014"/>
    <n v="8"/>
    <s v="-"/>
    <s v="1-PREG.COSTA-RICA"/>
    <x v="6"/>
    <s v="-"/>
    <s v="-"/>
    <s v="-"/>
    <n v="6"/>
    <n v="1"/>
    <n v="100"/>
    <n v="1"/>
    <n v="0"/>
    <s v="CASTRODVA@GMAIL.COM"/>
    <s v="UNIV. PRIVADA"/>
    <n v="24"/>
    <s v="SOLTERO(A)"/>
    <d v="2021-12-13T00:00:00"/>
    <n v="1"/>
    <s v="BACHILLER"/>
    <s v=" "/>
    <s v=" "/>
    <s v=" "/>
    <s v=" "/>
    <n v="409014"/>
    <n v="4"/>
    <s v="-"/>
    <s v="ASERRI"/>
    <s v="ING. EN SISTEMAS DE COMPUTACIO"/>
    <x v="6"/>
    <s v="-"/>
    <s v="INGENIERIA"/>
    <s v="ASERRI"/>
    <s v="SIN ENFASIS"/>
    <s v="COSTA RICA"/>
    <x v="207"/>
    <s v="-"/>
    <s v="ESTUDIANTE"/>
    <n v="87"/>
    <n v="126938"/>
    <n v="1"/>
    <n v="1"/>
    <n v="40"/>
  </r>
  <r>
    <x v="2"/>
    <x v="1"/>
    <x v="1"/>
    <x v="1"/>
    <n v="31237550"/>
    <x v="3"/>
    <n v="1963200"/>
    <n v="304300512"/>
    <x v="4"/>
    <x v="164"/>
    <x v="0"/>
    <x v="1"/>
    <x v="0"/>
    <s v="N"/>
    <x v="1"/>
    <n v="126423"/>
    <s v="NORMAL"/>
    <d v="2021-09-25T00:00:00"/>
    <d v="2021-10-19T00:00:00"/>
    <x v="3"/>
    <d v="2022-02-01T00:00:00"/>
    <n v="297399"/>
    <s v="RESOLI"/>
    <s v="-"/>
    <s v="S"/>
    <s v="-"/>
    <x v="1"/>
    <n v="1"/>
    <s v="-"/>
    <n v="2008"/>
    <n v="14"/>
    <s v="-"/>
    <s v="3-POSG.COSTA-RICA"/>
    <x v="4"/>
    <s v="-"/>
    <s v="-"/>
    <s v="-"/>
    <n v="7"/>
    <n v="1"/>
    <n v="100"/>
    <n v="4"/>
    <n v="0"/>
    <s v="SEBASTIAN.BRENES.GARRO@GMAIL.COM"/>
    <s v="UNIV. PUBLICA"/>
    <n v="33"/>
    <s v="SOLTERO(A)"/>
    <d v="2021-10-18T00:00:00"/>
    <n v="1"/>
    <s v="MAESTRIA"/>
    <s v=" "/>
    <s v=" "/>
    <s v=" "/>
    <s v=" "/>
    <n v="933640"/>
    <n v="1"/>
    <s v="-"/>
    <s v="BELEN"/>
    <s v="DERECHOS HUMANOS"/>
    <x v="58"/>
    <s v="-"/>
    <s v="DERECHO"/>
    <s v="SAN ANTONIO"/>
    <s v="SIN ENFASIS"/>
    <s v="COSTA RICA"/>
    <x v="208"/>
    <n v="24384132"/>
    <s v="ORIENTADOR"/>
    <n v="90"/>
    <n v="126423"/>
    <n v="2"/>
    <n v="3"/>
    <n v="103"/>
  </r>
  <r>
    <x v="0"/>
    <x v="1"/>
    <x v="0"/>
    <x v="1"/>
    <n v="31179930"/>
    <x v="3"/>
    <n v="2269500"/>
    <n v="118240177"/>
    <x v="5"/>
    <x v="165"/>
    <x v="0"/>
    <x v="1"/>
    <x v="0"/>
    <s v="N"/>
    <x v="1"/>
    <n v="126543"/>
    <s v="NORMAL"/>
    <d v="2021-10-28T00:00:00"/>
    <d v="2021-11-11T00:00:00"/>
    <x v="3"/>
    <d v="2022-02-10T00:00:00"/>
    <n v="298571"/>
    <s v="RESOLI"/>
    <s v="-"/>
    <s v="S"/>
    <s v="-"/>
    <x v="1"/>
    <n v="1"/>
    <s v="-"/>
    <s v="-"/>
    <s v="-"/>
    <s v="-"/>
    <s v="1-PREG.COSTA-RICA"/>
    <x v="0"/>
    <s v="-"/>
    <s v="-"/>
    <s v="-"/>
    <n v="3"/>
    <n v="5"/>
    <n v="100"/>
    <n v="4"/>
    <n v="0"/>
    <s v="ARGCHAVES@HOTMAIL.COM"/>
    <s v="PARAUNIV. PRIV"/>
    <n v="20"/>
    <s v="SOLTERO(A)"/>
    <d v="2021-11-10T00:00:00"/>
    <n v="1"/>
    <s v="DIPLOMADO"/>
    <s v=" "/>
    <s v=" "/>
    <s v=" "/>
    <s v=" "/>
    <s v="-"/>
    <s v="-"/>
    <s v="-"/>
    <s v="SANTO DOMINGO"/>
    <s v="ANIMACION DIGITAL"/>
    <x v="65"/>
    <s v="-"/>
    <s v="ARTES Y LETRAS "/>
    <s v="SANTO TOMAS"/>
    <s v="SIN ENFASIS"/>
    <s v="COSTA RICA"/>
    <x v="209"/>
    <s v="-"/>
    <s v="ESTUDIANTE"/>
    <s v="-"/>
    <n v="126543"/>
    <n v="3"/>
    <n v="1"/>
    <n v="80"/>
  </r>
  <r>
    <x v="0"/>
    <x v="1"/>
    <x v="1"/>
    <x v="0"/>
    <n v="31238770"/>
    <x v="5"/>
    <n v="4252101"/>
    <n v="207970909"/>
    <x v="0"/>
    <x v="166"/>
    <x v="0"/>
    <x v="0"/>
    <x v="1"/>
    <s v="N"/>
    <x v="3"/>
    <n v="126684"/>
    <s v="NORMAL"/>
    <d v="2021-12-02T00:00:00"/>
    <d v="2021-12-06T00:00:00"/>
    <x v="5"/>
    <d v="2022-02-15T00:00:00"/>
    <n v="300449"/>
    <s v="RESOLI"/>
    <s v="-"/>
    <s v="-"/>
    <s v="S"/>
    <x v="0"/>
    <n v="1"/>
    <s v="ADQUISICION DE EQUIPO"/>
    <n v="2018"/>
    <n v="4"/>
    <s v="-"/>
    <s v="1-PREG.COSTA-RICA"/>
    <x v="3"/>
    <s v="-"/>
    <s v="-"/>
    <s v="-"/>
    <n v="6"/>
    <n v="1"/>
    <n v="100"/>
    <n v="2"/>
    <n v="0"/>
    <s v="MELCHAVES3110@GMAIL.COM"/>
    <s v="UNIV. PRIVADA"/>
    <n v="22"/>
    <s v="SOLTERO(A)"/>
    <d v="2021-12-03T00:00:00"/>
    <n v="1"/>
    <s v="DIPLOMADO"/>
    <s v=" "/>
    <s v=" "/>
    <s v=" "/>
    <s v=" "/>
    <n v="1685276"/>
    <n v="6"/>
    <s v="-"/>
    <s v="NARANJO"/>
    <s v="ASISTENTE DE LABORATORIO"/>
    <x v="66"/>
    <s v="AE"/>
    <s v="MICROBIOLOGIA"/>
    <s v="NARANJO"/>
    <s v="SIN ENFASIS"/>
    <s v="COSTA RICA"/>
    <x v="210"/>
    <s v="-"/>
    <s v="ESTUDIANTE"/>
    <n v="87.29"/>
    <n v="126684"/>
    <n v="1"/>
    <n v="1"/>
    <n v="69"/>
  </r>
  <r>
    <x v="0"/>
    <x v="1"/>
    <x v="1"/>
    <x v="0"/>
    <n v="31236720"/>
    <x v="3"/>
    <n v="8084800"/>
    <n v="118680269"/>
    <x v="3"/>
    <x v="167"/>
    <x v="0"/>
    <x v="0"/>
    <x v="0"/>
    <s v="N"/>
    <x v="0"/>
    <n v="126561"/>
    <s v="NORMAL"/>
    <d v="2021-11-04T00:00:00"/>
    <d v="2021-11-16T00:00:00"/>
    <x v="3"/>
    <d v="2022-02-01T00:00:00"/>
    <n v="298917"/>
    <s v="RESOLI"/>
    <s v="-"/>
    <s v="S"/>
    <s v="-"/>
    <x v="1"/>
    <n v="1"/>
    <s v="ADQUISICION DE EQUIPO"/>
    <n v="2021"/>
    <n v="1"/>
    <s v="-"/>
    <s v="1-PREG.COSTA-RICA"/>
    <x v="1"/>
    <s v="-"/>
    <s v="-"/>
    <s v="-"/>
    <n v="9"/>
    <n v="5"/>
    <n v="100"/>
    <n v="1"/>
    <n v="0"/>
    <s v="RJQUIROS21@GMAIL.COM"/>
    <s v="UNIV. PRIVADA"/>
    <n v="18"/>
    <s v="SOLTERO(A)"/>
    <d v="2021-11-15T00:00:00"/>
    <n v="1"/>
    <s v="BACHILLER"/>
    <s v=" "/>
    <s v=" "/>
    <s v=" "/>
    <s v=" "/>
    <n v="2640693"/>
    <n v="3"/>
    <s v="-"/>
    <s v="SANTA ANA"/>
    <s v="INGENIERIA DEL SOFTWARE"/>
    <x v="67"/>
    <s v="AE"/>
    <s v="COMPUTO"/>
    <s v="PIEDADES"/>
    <s v="SIN ENFASIS"/>
    <s v="COSTA RICA"/>
    <x v="211"/>
    <s v="-"/>
    <s v="ESTUDIANTE"/>
    <n v="87"/>
    <n v="126561"/>
    <n v="1"/>
    <n v="1"/>
    <n v="75"/>
  </r>
  <r>
    <x v="0"/>
    <x v="1"/>
    <x v="1"/>
    <x v="0"/>
    <n v="31238760"/>
    <x v="5"/>
    <n v="3251330"/>
    <n v="304650809"/>
    <x v="0"/>
    <x v="168"/>
    <x v="0"/>
    <x v="0"/>
    <x v="2"/>
    <s v="N"/>
    <x v="2"/>
    <n v="126832"/>
    <s v="NORMAL"/>
    <d v="2021-12-09T00:00:00"/>
    <d v="2021-12-10T00:00:00"/>
    <x v="5"/>
    <d v="2022-02-15T00:00:00"/>
    <n v="301280"/>
    <s v="RESOLI"/>
    <s v="-"/>
    <s v="-"/>
    <s v="S"/>
    <x v="0"/>
    <n v="1"/>
    <s v="-"/>
    <n v="2011"/>
    <n v="11"/>
    <s v="-"/>
    <s v="1-PREG.COSTA-RICA"/>
    <x v="4"/>
    <s v="-"/>
    <s v="-"/>
    <s v="-"/>
    <n v="2"/>
    <n v="2"/>
    <n v="100"/>
    <n v="3"/>
    <n v="0"/>
    <s v="ANALUQUIMA@GMAIL.COM"/>
    <s v="PARAUNIV. PRIV"/>
    <n v="29"/>
    <s v="UNION LIBRE"/>
    <d v="2021-12-09T00:00:00"/>
    <n v="1"/>
    <s v="DIPLOMADO"/>
    <s v=" "/>
    <s v=" "/>
    <s v=" "/>
    <s v=" "/>
    <n v="1032519"/>
    <n v="2"/>
    <s v="-"/>
    <s v="PARAISO"/>
    <s v="LABORATORIO CLINICO"/>
    <x v="41"/>
    <s v="-"/>
    <s v="MEDICINA HUMANA"/>
    <s v="SANTIAGO"/>
    <s v="SIN ENFASIS"/>
    <s v="COSTA RICA"/>
    <x v="212"/>
    <n v="87503007"/>
    <s v="SECRETARIA "/>
    <n v="85"/>
    <n v="126832"/>
    <n v="3"/>
    <n v="1"/>
    <n v="65"/>
  </r>
  <r>
    <x v="0"/>
    <x v="1"/>
    <x v="2"/>
    <x v="0"/>
    <n v="31238930"/>
    <x v="5"/>
    <n v="4516607"/>
    <n v="304680914"/>
    <x v="2"/>
    <x v="169"/>
    <x v="0"/>
    <x v="0"/>
    <x v="1"/>
    <s v="N"/>
    <x v="2"/>
    <n v="126880"/>
    <s v="NORMAL"/>
    <d v="2021-10-04T00:00:00"/>
    <d v="2021-12-10T00:00:00"/>
    <x v="5"/>
    <d v="2022-02-15T00:00:00"/>
    <n v="297715"/>
    <s v="RESOLI"/>
    <s v="-"/>
    <s v="S"/>
    <s v="-"/>
    <x v="1"/>
    <n v="1"/>
    <s v="-"/>
    <n v="2010"/>
    <n v="12"/>
    <s v="-"/>
    <s v="5-REFUND.PREG.C.R"/>
    <x v="3"/>
    <s v="-"/>
    <s v="-"/>
    <s v="-"/>
    <n v="1"/>
    <n v="5"/>
    <n v="100"/>
    <n v="3"/>
    <n v="0"/>
    <s v="DIEGOVARGASG@GMAIL.COM"/>
    <s v="UNIV. PRIVADA"/>
    <n v="28"/>
    <s v="CASADO(A)"/>
    <d v="2021-12-09T00:00:00"/>
    <n v="1"/>
    <s v="LICENCIATURA"/>
    <s v=" "/>
    <s v=" "/>
    <s v=" "/>
    <s v=" "/>
    <n v="1229462"/>
    <n v="2"/>
    <s v="-"/>
    <s v="CARTAGO"/>
    <s v="ING TOPOGRAFICA Y CATASTRAL"/>
    <x v="26"/>
    <s v="-"/>
    <s v="TOPOGRAFIA"/>
    <s v="AGUACALIENTE (SAN FRANCISCO)"/>
    <s v="SIN ENFASIS"/>
    <s v="COSTA RICA"/>
    <x v="213"/>
    <n v="25504400"/>
    <s v="TOPÓGRAFO"/>
    <n v="78"/>
    <n v="126880"/>
    <n v="1"/>
    <n v="5"/>
    <n v="65"/>
  </r>
  <r>
    <x v="0"/>
    <x v="1"/>
    <x v="1"/>
    <x v="1"/>
    <n v="31236020"/>
    <x v="3"/>
    <n v="7054900"/>
    <n v="117830450"/>
    <x v="4"/>
    <x v="170"/>
    <x v="0"/>
    <x v="1"/>
    <x v="1"/>
    <s v="N"/>
    <x v="0"/>
    <n v="126645"/>
    <s v="NORMAL"/>
    <d v="2021-11-22T00:00:00"/>
    <d v="2021-11-30T00:00:00"/>
    <x v="3"/>
    <d v="2022-02-01T00:00:00"/>
    <n v="299841"/>
    <s v="RESOLI"/>
    <s v="-"/>
    <s v="S"/>
    <s v="-"/>
    <x v="1"/>
    <n v="1"/>
    <s v="-"/>
    <n v="2021"/>
    <n v="1"/>
    <s v="-"/>
    <s v="1-PREG.COSTA-RICA"/>
    <x v="3"/>
    <s v="-"/>
    <s v="-"/>
    <s v="-"/>
    <n v="10"/>
    <n v="2"/>
    <n v="100"/>
    <n v="1"/>
    <n v="0"/>
    <s v="RANDYCS1@HOTMAIL.COM"/>
    <s v="UNIV. PRIVADA"/>
    <n v="21"/>
    <s v="SOLTERO(A)"/>
    <d v="2021-11-26T00:00:00"/>
    <n v="1"/>
    <s v="LICENCIATURA"/>
    <s v=" "/>
    <s v=" "/>
    <s v=" "/>
    <s v=" "/>
    <n v="1888783"/>
    <n v="4"/>
    <s v="-"/>
    <s v="ALAJUELITA"/>
    <s v="DERECHO"/>
    <x v="68"/>
    <s v="-"/>
    <s v="DERECHO"/>
    <s v="SAN JOSECITO"/>
    <s v="SIN ENFASIS"/>
    <s v="COSTA RICA"/>
    <x v="214"/>
    <s v="-"/>
    <s v="ESTUDIANTE"/>
    <n v="75"/>
    <n v="126645"/>
    <n v="1"/>
    <n v="1"/>
    <n v="61"/>
  </r>
  <r>
    <x v="0"/>
    <x v="1"/>
    <x v="2"/>
    <x v="0"/>
    <n v="31236820"/>
    <x v="3"/>
    <n v="15729470"/>
    <n v="206610915"/>
    <x v="2"/>
    <x v="171"/>
    <x v="0"/>
    <x v="0"/>
    <x v="0"/>
    <s v="N"/>
    <x v="1"/>
    <n v="126663"/>
    <s v="NORMAL"/>
    <d v="2021-12-02T00:00:00"/>
    <d v="2021-12-03T00:00:00"/>
    <x v="3"/>
    <d v="2022-02-01T00:00:00"/>
    <n v="300358"/>
    <s v="RESOLI"/>
    <s v="-"/>
    <s v="-"/>
    <s v="S"/>
    <x v="0"/>
    <n v="1"/>
    <s v="-"/>
    <n v="2008"/>
    <n v="14"/>
    <s v="-"/>
    <s v="5-REFUND.PREG.C.R"/>
    <x v="3"/>
    <s v="-"/>
    <s v="-"/>
    <s v="-"/>
    <n v="7"/>
    <n v="2"/>
    <n v="100"/>
    <n v="4"/>
    <n v="0"/>
    <s v="MGSCR16@YAHOO.COM"/>
    <s v="UNIV. PUBLICA"/>
    <n v="32"/>
    <s v="SOLTERO(A)"/>
    <d v="2021-12-02T00:00:00"/>
    <n v="1"/>
    <s v="TECNICO"/>
    <s v=" "/>
    <s v=" "/>
    <s v=" "/>
    <s v=" "/>
    <n v="2556026"/>
    <n v="3"/>
    <s v="-"/>
    <s v="BELEN"/>
    <s v="TEC DIS GRAF IMAGEN EMPAQUE ED"/>
    <x v="61"/>
    <s v="-"/>
    <s v="DIBUJO TECNICO"/>
    <s v="RIBERA"/>
    <s v="SIN ENFASIS"/>
    <s v="COSTA RICA"/>
    <x v="215"/>
    <s v="-"/>
    <s v="ESTUDIANTE"/>
    <n v="93.7"/>
    <n v="126663"/>
    <n v="2"/>
    <n v="5"/>
    <n v="58"/>
  </r>
  <r>
    <x v="0"/>
    <x v="1"/>
    <x v="1"/>
    <x v="0"/>
    <n v="31236750"/>
    <x v="3"/>
    <n v="2908589"/>
    <n v="108260724"/>
    <x v="3"/>
    <x v="172"/>
    <x v="0"/>
    <x v="0"/>
    <x v="0"/>
    <s v="N"/>
    <x v="0"/>
    <n v="126686"/>
    <s v="NORMAL"/>
    <d v="2021-12-02T00:00:00"/>
    <d v="2021-12-06T00:00:00"/>
    <x v="3"/>
    <d v="2022-02-01T00:00:00"/>
    <n v="300395"/>
    <s v="RESOLI"/>
    <s v="-"/>
    <s v="S"/>
    <s v="-"/>
    <x v="1"/>
    <n v="1"/>
    <s v="ADQUISICION DE EQUIPO"/>
    <n v="2020"/>
    <n v="2"/>
    <s v="-"/>
    <s v="1-PREG.COSTA-RICA"/>
    <x v="3"/>
    <s v="-"/>
    <s v="-"/>
    <s v="-"/>
    <n v="18"/>
    <n v="3"/>
    <n v="100"/>
    <n v="1"/>
    <n v="0"/>
    <s v="MAURICIOMONCAL@GMAIL.COM"/>
    <s v="UNIV. PUBLICA"/>
    <n v="49"/>
    <s v="CASADO(A)"/>
    <d v="2021-12-03T00:00:00"/>
    <n v="1"/>
    <s v="BACHILLER"/>
    <s v=" "/>
    <s v=" "/>
    <s v=" "/>
    <s v=" "/>
    <n v="2076612"/>
    <n v="3"/>
    <s v="-"/>
    <s v="CURRIDABAT"/>
    <s v="INGENIERIA INFORMATICA"/>
    <x v="58"/>
    <s v="AE"/>
    <s v="COMPUTO"/>
    <s v="SANCHEZ"/>
    <s v="SIN ENFASIS"/>
    <s v="COSTA RICA"/>
    <x v="216"/>
    <n v="22547326"/>
    <s v="SECRETARIO"/>
    <n v="70"/>
    <n v="126686"/>
    <n v="2"/>
    <n v="1"/>
    <n v="55"/>
  </r>
  <r>
    <x v="0"/>
    <x v="3"/>
    <x v="1"/>
    <x v="0"/>
    <n v="31237680"/>
    <x v="3"/>
    <n v="4459771"/>
    <n v="117340812"/>
    <x v="2"/>
    <x v="2"/>
    <x v="0"/>
    <x v="0"/>
    <x v="1"/>
    <s v="N"/>
    <x v="0"/>
    <n v="126687"/>
    <s v="NORMAL"/>
    <d v="2021-12-02T00:00:00"/>
    <d v="2021-12-06T00:00:00"/>
    <x v="3"/>
    <d v="2022-02-01T00:00:00"/>
    <n v="300384"/>
    <s v="RESOLI"/>
    <s v="-"/>
    <s v="S"/>
    <s v="-"/>
    <x v="1"/>
    <n v="8"/>
    <s v="-"/>
    <n v="2018"/>
    <n v="4"/>
    <s v="-"/>
    <s v="1-PREG.COSTA-RICA"/>
    <x v="6"/>
    <s v="-"/>
    <s v="-"/>
    <s v="-"/>
    <n v="1"/>
    <n v="2"/>
    <n v="100"/>
    <n v="1"/>
    <n v="0"/>
    <s v="MASTERKIDOO99@GMAIL.COM"/>
    <s v="UNIV. PRIVADA"/>
    <n v="22"/>
    <s v="SOLTERO(A)"/>
    <d v="2021-12-03T00:00:00"/>
    <n v="1"/>
    <s v="BACHILLER"/>
    <s v=" "/>
    <s v=" "/>
    <s v=" "/>
    <s v=" "/>
    <n v="305000"/>
    <n v="4"/>
    <s v="-"/>
    <s v="SAN JOSE"/>
    <s v="INGENIERIA INDUSTRIAL"/>
    <x v="0"/>
    <s v="-"/>
    <s v="INGENIERIA"/>
    <s v="MERCED"/>
    <s v="SIN ENFASIS"/>
    <s v="COSTA RICA"/>
    <x v="217"/>
    <s v="-"/>
    <s v="ESTUDIANTE"/>
    <n v="81"/>
    <n v="126687"/>
    <n v="1"/>
    <n v="1"/>
    <n v="55"/>
  </r>
  <r>
    <x v="0"/>
    <x v="1"/>
    <x v="1"/>
    <x v="0"/>
    <n v="31238300"/>
    <x v="5"/>
    <n v="5124924"/>
    <n v="208430559"/>
    <x v="0"/>
    <x v="173"/>
    <x v="0"/>
    <x v="0"/>
    <x v="1"/>
    <s v="N"/>
    <x v="3"/>
    <n v="126973"/>
    <s v="NORMAL"/>
    <d v="2021-12-13T00:00:00"/>
    <d v="2021-12-15T00:00:00"/>
    <x v="5"/>
    <d v="2022-02-15T00:00:00"/>
    <n v="301678"/>
    <s v="RESOLI"/>
    <s v="-"/>
    <s v="-"/>
    <s v="S"/>
    <x v="0"/>
    <n v="1"/>
    <s v="-"/>
    <n v="2021"/>
    <n v="1"/>
    <s v="-"/>
    <s v="1-PREG.COSTA-RICA"/>
    <x v="4"/>
    <s v="-"/>
    <s v="-"/>
    <s v="-"/>
    <n v="6"/>
    <n v="5"/>
    <n v="100"/>
    <n v="2"/>
    <n v="0"/>
    <s v="REIVARELA13@GMAIL.COM"/>
    <s v="UNIV. PRIVADA"/>
    <n v="18"/>
    <s v="SOLTERO(A)"/>
    <d v="2021-12-14T00:00:00"/>
    <n v="1"/>
    <s v="BACHILLER"/>
    <s v=" "/>
    <s v=" "/>
    <s v=" "/>
    <s v=" "/>
    <n v="1030125"/>
    <n v="4"/>
    <s v="-"/>
    <s v="NARANJO"/>
    <s v="TERAPIA FISICA"/>
    <x v="7"/>
    <s v="-"/>
    <s v="MEDICINA HUMANA"/>
    <s v="SAN JERONIMO"/>
    <s v="SIN ENFASIS"/>
    <s v="COSTA RICA"/>
    <x v="218"/>
    <s v="-"/>
    <s v="ESTUDIANTE"/>
    <n v="96.21"/>
    <n v="126973"/>
    <n v="1"/>
    <n v="1"/>
    <n v="60"/>
  </r>
  <r>
    <x v="0"/>
    <x v="1"/>
    <x v="1"/>
    <x v="0"/>
    <n v="31238790"/>
    <x v="5"/>
    <n v="3106330"/>
    <n v="118730508"/>
    <x v="0"/>
    <x v="174"/>
    <x v="0"/>
    <x v="0"/>
    <x v="1"/>
    <s v="N"/>
    <x v="3"/>
    <n v="127025"/>
    <s v="NORMAL"/>
    <d v="2021-12-10T00:00:00"/>
    <d v="2021-12-16T00:00:00"/>
    <x v="5"/>
    <d v="2022-02-15T00:00:00"/>
    <n v="301456"/>
    <s v="RESOLI"/>
    <s v="-"/>
    <s v="-"/>
    <s v="S"/>
    <x v="0"/>
    <n v="1"/>
    <s v="-"/>
    <n v="2020"/>
    <n v="2"/>
    <s v="-"/>
    <s v="1-PREG.COSTA-RICA"/>
    <x v="3"/>
    <s v="-"/>
    <s v="-"/>
    <s v="-"/>
    <n v="1"/>
    <n v="4"/>
    <n v="100"/>
    <n v="2"/>
    <n v="0"/>
    <s v="KRISSMIRA4@GMAIL.COM"/>
    <s v="PARAUNIV. PRIV"/>
    <n v="18"/>
    <s v="SOLTERO(A)"/>
    <d v="2021-12-15T00:00:00"/>
    <n v="1"/>
    <s v="DIPLOMADO"/>
    <s v=" "/>
    <s v=" "/>
    <s v=" "/>
    <s v=" "/>
    <n v="1953467"/>
    <n v="4"/>
    <s v="-"/>
    <s v="ALAJUELA"/>
    <s v="LABORATORIO CLINICO"/>
    <x v="41"/>
    <s v="-"/>
    <s v="MEDICINA HUMANA"/>
    <s v="SAN ANTONIO"/>
    <s v="SIN ENFASIS"/>
    <s v="COSTA RICA"/>
    <x v="219"/>
    <s v="-"/>
    <s v="ESTUDIANTE"/>
    <n v="89.68"/>
    <n v="127025"/>
    <n v="3"/>
    <n v="1"/>
    <n v="59"/>
  </r>
  <r>
    <x v="0"/>
    <x v="1"/>
    <x v="1"/>
    <x v="0"/>
    <n v="31237500"/>
    <x v="3"/>
    <n v="17382321"/>
    <n v="117950259"/>
    <x v="0"/>
    <x v="175"/>
    <x v="0"/>
    <x v="0"/>
    <x v="1"/>
    <s v="N"/>
    <x v="4"/>
    <n v="126728"/>
    <s v="NORMAL"/>
    <d v="2021-12-01T00:00:00"/>
    <d v="2021-12-07T00:00:00"/>
    <x v="3"/>
    <d v="2022-02-01T00:00:00"/>
    <n v="300269"/>
    <s v="RESOLI"/>
    <s v="-"/>
    <s v="-"/>
    <s v="S"/>
    <x v="0"/>
    <n v="1"/>
    <s v="-"/>
    <n v="2018"/>
    <n v="4"/>
    <s v="-"/>
    <s v="1-PREG.COSTA-RICA"/>
    <x v="1"/>
    <s v="-"/>
    <s v="-"/>
    <s v="-"/>
    <n v="3"/>
    <n v="1"/>
    <n v="100"/>
    <n v="5"/>
    <n v="0"/>
    <s v="LALADUA19@GMAIL.COM"/>
    <s v="UNIV. PRIVADA"/>
    <n v="21"/>
    <s v="SOLTERO(A)"/>
    <d v="2021-12-06T00:00:00"/>
    <n v="1"/>
    <s v="LICENCIATURA"/>
    <s v=" "/>
    <s v=" "/>
    <s v=" "/>
    <s v=" "/>
    <n v="2709876"/>
    <n v="2"/>
    <s v="-"/>
    <s v="SANTA CRUZ"/>
    <s v="MEDICINA Y CIRUGIA"/>
    <x v="5"/>
    <s v="-"/>
    <s v="MEDICINA HUMANA"/>
    <s v="SANTA CRUZ"/>
    <s v="SIN ENFASIS"/>
    <s v="COSTA RICA"/>
    <x v="220"/>
    <s v="-"/>
    <s v="ESTUDIANTE"/>
    <n v="72.17"/>
    <n v="126728"/>
    <n v="1"/>
    <n v="1"/>
    <n v="54"/>
  </r>
  <r>
    <x v="0"/>
    <x v="1"/>
    <x v="1"/>
    <x v="0"/>
    <n v="31238880"/>
    <x v="5"/>
    <n v="7476040"/>
    <n v="208400525"/>
    <x v="0"/>
    <x v="176"/>
    <x v="0"/>
    <x v="0"/>
    <x v="3"/>
    <s v="N"/>
    <x v="3"/>
    <n v="127056"/>
    <s v="NORMAL"/>
    <d v="2021-12-16T00:00:00"/>
    <d v="2021-12-17T00:00:00"/>
    <x v="5"/>
    <d v="2022-02-15T00:00:00"/>
    <n v="302038"/>
    <s v="RESOLI"/>
    <s v="-"/>
    <s v="-"/>
    <s v="S"/>
    <x v="0"/>
    <n v="1"/>
    <s v="ADQUISICION DE EQUIPO"/>
    <n v="2020"/>
    <n v="2"/>
    <s v="-"/>
    <s v="1-PREG.COSTA-RICA"/>
    <x v="2"/>
    <s v="-"/>
    <s v="-"/>
    <s v="-"/>
    <n v="15"/>
    <n v="1"/>
    <n v="100"/>
    <n v="2"/>
    <n v="0"/>
    <s v="ARTAVIAJIMENA14@GMAIL.COM"/>
    <s v="UNIV. PRIVADA"/>
    <n v="18"/>
    <s v="SOLTERO(A)"/>
    <d v="2021-12-16T00:00:00"/>
    <n v="1"/>
    <s v="BACHILLER"/>
    <s v=" "/>
    <s v=" "/>
    <s v=" "/>
    <s v=" "/>
    <n v="731483"/>
    <n v="4"/>
    <s v="-"/>
    <s v="GUATUSO"/>
    <s v="MICROBIOLOGI Y QUIMICA CLINICA"/>
    <x v="12"/>
    <s v="AE"/>
    <s v="MICROBIOLOGIA"/>
    <s v="SAN RAFAEL"/>
    <s v="SIN ENFASIS"/>
    <s v="COSTA RICA"/>
    <x v="221"/>
    <s v="-"/>
    <s v="ESTUDIANTE"/>
    <n v="96.2"/>
    <n v="127056"/>
    <n v="1"/>
    <n v="1"/>
    <n v="58"/>
  </r>
  <r>
    <x v="0"/>
    <x v="1"/>
    <x v="1"/>
    <x v="1"/>
    <n v="31236560"/>
    <x v="3"/>
    <n v="3135000"/>
    <n v="701220333"/>
    <x v="4"/>
    <x v="177"/>
    <x v="0"/>
    <x v="1"/>
    <x v="1"/>
    <s v="N"/>
    <x v="1"/>
    <n v="126747"/>
    <s v="NORMAL"/>
    <d v="2021-11-09T00:00:00"/>
    <d v="2021-12-07T00:00:00"/>
    <x v="3"/>
    <d v="2022-02-01T00:00:00"/>
    <n v="299167"/>
    <s v="RESOLI"/>
    <s v="-"/>
    <s v="S"/>
    <s v="-"/>
    <x v="1"/>
    <n v="1"/>
    <s v="-"/>
    <n v="1993"/>
    <n v="29"/>
    <s v="-"/>
    <s v="1-PREG.COSTA-RICA"/>
    <x v="2"/>
    <s v="-"/>
    <s v="-"/>
    <s v="-"/>
    <n v="3"/>
    <n v="4"/>
    <n v="100"/>
    <n v="4"/>
    <n v="0"/>
    <s v="cincuentamas@yahoo.es"/>
    <s v="UNIV. PRIVADA"/>
    <n v="45"/>
    <s v="UNION LIBRE"/>
    <d v="2021-12-06T00:00:00"/>
    <n v="1"/>
    <s v="BACHILLER"/>
    <s v="LICENCIATURA"/>
    <s v=" "/>
    <s v=" "/>
    <s v=" "/>
    <n v="632033.93999999994"/>
    <n v="5"/>
    <s v="-"/>
    <s v="SANTO DOMINGO"/>
    <s v="DERECHO"/>
    <x v="37"/>
    <s v="-"/>
    <s v="DERECHO"/>
    <s v="PARACITO"/>
    <s v="SIN ENFASIS"/>
    <s v="COSTA RICA"/>
    <x v="222"/>
    <n v="40602276"/>
    <s v="POLICIA MUNICIPAL"/>
    <n v="85.4"/>
    <n v="126747"/>
    <n v="1"/>
    <n v="1"/>
    <n v="54"/>
  </r>
  <r>
    <x v="0"/>
    <x v="1"/>
    <x v="1"/>
    <x v="0"/>
    <n v="31237300"/>
    <x v="3"/>
    <n v="2999184"/>
    <n v="117540171"/>
    <x v="0"/>
    <x v="178"/>
    <x v="0"/>
    <x v="0"/>
    <x v="0"/>
    <s v="N"/>
    <x v="1"/>
    <n v="126750"/>
    <s v="NORMAL"/>
    <d v="2021-11-03T00:00:00"/>
    <d v="2021-12-07T00:00:00"/>
    <x v="3"/>
    <d v="2022-02-01T00:00:00"/>
    <n v="298879"/>
    <s v="RESOLI"/>
    <s v="-"/>
    <s v="-"/>
    <s v="S"/>
    <x v="0"/>
    <n v="1"/>
    <s v="-"/>
    <n v="2016"/>
    <n v="6"/>
    <s v="-"/>
    <s v="1-PREG.COSTA-RICA"/>
    <x v="5"/>
    <s v="-"/>
    <s v="-"/>
    <s v="-"/>
    <n v="8"/>
    <n v="1"/>
    <n v="100"/>
    <n v="4"/>
    <n v="0"/>
    <s v="FIVARGASLOBOS@GMAIL.COM"/>
    <s v="UNIV. PRIVADA"/>
    <n v="22"/>
    <s v="SOLTERO(A)"/>
    <d v="2021-12-06T00:00:00"/>
    <n v="1"/>
    <s v="LICENCIATURA"/>
    <s v=" "/>
    <s v=" "/>
    <s v=" "/>
    <s v=" "/>
    <n v="160000"/>
    <n v="5"/>
    <s v="-"/>
    <s v="FLORES"/>
    <s v="MEDICINA Y CIRUGIA VETERINARIA"/>
    <x v="19"/>
    <s v="-"/>
    <s v="MEDICINA VETERINARIA"/>
    <s v="SAN JOAQUIN"/>
    <s v="SIN ENFASIS"/>
    <s v="COSTA RICA"/>
    <x v="223"/>
    <s v="-"/>
    <s v="ESTUDIANTE"/>
    <n v="85"/>
    <n v="126750"/>
    <n v="1"/>
    <n v="1"/>
    <n v="54"/>
  </r>
  <r>
    <x v="0"/>
    <x v="1"/>
    <x v="0"/>
    <x v="1"/>
    <n v="31182630"/>
    <x v="3"/>
    <n v="1157254"/>
    <n v="110150630"/>
    <x v="4"/>
    <x v="179"/>
    <x v="0"/>
    <x v="1"/>
    <x v="1"/>
    <s v="N"/>
    <x v="5"/>
    <n v="126794"/>
    <s v="NORMAL"/>
    <d v="2021-12-07T00:00:00"/>
    <d v="2021-12-09T00:00:00"/>
    <x v="3"/>
    <d v="2022-02-10T00:00:00"/>
    <n v="301119"/>
    <s v="RESOLI"/>
    <s v="-"/>
    <s v="-"/>
    <s v="S"/>
    <x v="0"/>
    <n v="1"/>
    <s v="-"/>
    <s v="-"/>
    <s v="-"/>
    <s v="-"/>
    <s v="1-PREG.COSTA-RICA"/>
    <x v="0"/>
    <s v="-"/>
    <s v="-"/>
    <s v="-"/>
    <n v="2"/>
    <n v="1"/>
    <n v="100"/>
    <n v="7"/>
    <n v="0"/>
    <s v="KATHERINEHIDALGO710@GMAIL.COM"/>
    <s v="UNIV. PRIVADA"/>
    <n v="43"/>
    <s v="DIVORCIADO(A)"/>
    <d v="2021-12-08T00:00:00"/>
    <n v="1"/>
    <s v="LICENCIATURA"/>
    <s v=" "/>
    <s v=" "/>
    <s v=" "/>
    <s v=" "/>
    <s v="-"/>
    <s v="-"/>
    <s v="-"/>
    <s v="POCOCI"/>
    <s v="ADMINISTRACION DE EMPRESAS"/>
    <x v="69"/>
    <s v="-"/>
    <s v="ADMINISTRACION"/>
    <s v="GUAPILES"/>
    <s v="GERENCIA GENERAL"/>
    <s v="COSTA RICA"/>
    <x v="224"/>
    <n v="20025407"/>
    <s v="EJECUTIVA DE SERVICIO AL CLIENTE"/>
    <s v="-"/>
    <n v="126794"/>
    <n v="1"/>
    <n v="1"/>
    <n v="52"/>
  </r>
  <r>
    <x v="0"/>
    <x v="3"/>
    <x v="1"/>
    <x v="1"/>
    <n v="31237310"/>
    <x v="3"/>
    <n v="2526980"/>
    <n v="702830248"/>
    <x v="4"/>
    <x v="2"/>
    <x v="0"/>
    <x v="1"/>
    <x v="3"/>
    <s v="N"/>
    <x v="5"/>
    <n v="126795"/>
    <s v="NORMAL"/>
    <d v="2021-12-07T00:00:00"/>
    <d v="2021-12-09T00:00:00"/>
    <x v="3"/>
    <d v="2022-02-01T00:00:00"/>
    <n v="301101"/>
    <s v="RESOLI"/>
    <s v="-"/>
    <s v="-"/>
    <s v="S"/>
    <x v="0"/>
    <n v="8"/>
    <s v="ADQUISICION DE EQUIPO"/>
    <n v="2019"/>
    <n v="3"/>
    <s v="-"/>
    <s v="1-PREG.COSTA-RICA"/>
    <x v="6"/>
    <s v="-"/>
    <s v="-"/>
    <s v="-"/>
    <n v="3"/>
    <n v="2"/>
    <n v="100"/>
    <n v="7"/>
    <n v="0"/>
    <s v="ASHLEYOM2001@GMAIL.COM"/>
    <s v="UNIV. PRIVADA"/>
    <n v="20"/>
    <s v="SOLTERO(A)"/>
    <d v="2021-12-08T00:00:00"/>
    <n v="1"/>
    <s v="BACHILLER"/>
    <s v=" "/>
    <s v=" "/>
    <s v=" "/>
    <s v=" "/>
    <n v="209550"/>
    <n v="3"/>
    <s v="-"/>
    <s v="SIQUIRRES"/>
    <s v="COMERCIO INTERNACIONAL"/>
    <x v="0"/>
    <s v="AE"/>
    <s v="ADMINISTRACION"/>
    <s v="PACUARITO"/>
    <s v="SIN ENFASIS"/>
    <s v="COSTA RICA"/>
    <x v="225"/>
    <s v="-"/>
    <s v="ESTUDIANTE"/>
    <n v="81"/>
    <n v="126795"/>
    <n v="1"/>
    <n v="1"/>
    <n v="52"/>
  </r>
  <r>
    <x v="0"/>
    <x v="1"/>
    <x v="1"/>
    <x v="0"/>
    <n v="31238580"/>
    <x v="5"/>
    <n v="18401327"/>
    <n v="118300284"/>
    <x v="0"/>
    <x v="180"/>
    <x v="0"/>
    <x v="0"/>
    <x v="0"/>
    <s v="N"/>
    <x v="2"/>
    <n v="127069"/>
    <s v="ESPECIAL"/>
    <d v="2021-12-07T00:00:00"/>
    <d v="2021-12-17T00:00:00"/>
    <x v="5"/>
    <d v="2022-02-15T00:00:00"/>
    <n v="300979"/>
    <s v="RESOLI"/>
    <s v="-"/>
    <s v="-"/>
    <s v="S"/>
    <x v="0"/>
    <n v="1"/>
    <s v="COBERTURA INFERIOR"/>
    <n v="2020"/>
    <n v="2"/>
    <s v="-"/>
    <s v="1-PREG.COSTA-RICA"/>
    <x v="3"/>
    <s v="-"/>
    <s v="-"/>
    <s v="-"/>
    <n v="1"/>
    <n v="6"/>
    <n v="100"/>
    <n v="3"/>
    <n v="0"/>
    <s v="MJANGUVA@GMAIL.COM"/>
    <s v="UNIV. PRIVADA"/>
    <n v="20"/>
    <s v="SOLTERO(A)"/>
    <d v="2021-12-16T00:00:00"/>
    <n v="1"/>
    <s v="LICENCIATURA"/>
    <s v=" "/>
    <s v=" "/>
    <s v=" "/>
    <s v=" "/>
    <n v="2488137"/>
    <n v="4"/>
    <s v="-"/>
    <s v="CARTAGO"/>
    <s v="MEDICINA Y CIRUGIA VETERINARIA"/>
    <x v="19"/>
    <s v="CI"/>
    <s v="MEDICINA VETERINARIA"/>
    <s v="GUADALUPE"/>
    <s v="SIN ENFASIS"/>
    <s v="COSTA RICA"/>
    <x v="226"/>
    <s v="-"/>
    <s v="ESTUDIANTE"/>
    <n v="89.69"/>
    <n v="127069"/>
    <n v="1"/>
    <n v="1"/>
    <n v="58"/>
  </r>
  <r>
    <x v="0"/>
    <x v="1"/>
    <x v="1"/>
    <x v="0"/>
    <n v="31237480"/>
    <x v="3"/>
    <n v="10329750"/>
    <n v="118650876"/>
    <x v="2"/>
    <x v="181"/>
    <x v="0"/>
    <x v="0"/>
    <x v="1"/>
    <s v="N"/>
    <x v="0"/>
    <n v="126797"/>
    <s v="NORMAL"/>
    <d v="2021-12-07T00:00:00"/>
    <d v="2021-12-09T00:00:00"/>
    <x v="3"/>
    <d v="2022-02-01T00:00:00"/>
    <n v="301074"/>
    <s v="RESOLI"/>
    <s v="-"/>
    <s v="-"/>
    <s v="S"/>
    <x v="0"/>
    <n v="1"/>
    <s v="-"/>
    <n v="2020"/>
    <n v="2"/>
    <s v="-"/>
    <s v="1-PREG.COSTA-RICA"/>
    <x v="2"/>
    <s v="-"/>
    <s v="-"/>
    <s v="-"/>
    <n v="14"/>
    <n v="3"/>
    <n v="100"/>
    <n v="1"/>
    <n v="0"/>
    <s v="HEIVMM03@GMAIL.COM"/>
    <s v="UNIV. PRIVADA"/>
    <n v="18"/>
    <s v="SOLTERO(A)"/>
    <d v="2021-12-08T00:00:00"/>
    <n v="1"/>
    <s v="LICENCIATURA"/>
    <s v=" "/>
    <s v=" "/>
    <s v=" "/>
    <s v=" "/>
    <n v="588810"/>
    <n v="3"/>
    <s v="-"/>
    <s v="MORAVIA"/>
    <s v="INGENIERIA QUIMICA INDUSTRIAL"/>
    <x v="3"/>
    <s v="-"/>
    <s v="INGENIERIA"/>
    <s v="TRINIDAD"/>
    <s v="SIN ENFASIS"/>
    <s v="COSTA RICA"/>
    <x v="227"/>
    <s v="-"/>
    <s v="ESTUDIANTE"/>
    <n v="97.7"/>
    <n v="126797"/>
    <n v="1"/>
    <n v="1"/>
    <n v="52"/>
  </r>
  <r>
    <x v="0"/>
    <x v="1"/>
    <x v="1"/>
    <x v="0"/>
    <n v="31237760"/>
    <x v="3"/>
    <n v="8908690"/>
    <n v="118280282"/>
    <x v="0"/>
    <x v="182"/>
    <x v="0"/>
    <x v="0"/>
    <x v="0"/>
    <s v="N"/>
    <x v="0"/>
    <n v="126800"/>
    <s v="NORMAL"/>
    <d v="2021-12-06T00:00:00"/>
    <d v="2021-12-09T00:00:00"/>
    <x v="3"/>
    <d v="2022-02-01T00:00:00"/>
    <n v="300962"/>
    <s v="RESOLI"/>
    <s v="-"/>
    <s v="-"/>
    <s v="S"/>
    <x v="0"/>
    <n v="1"/>
    <s v="-"/>
    <n v="2018"/>
    <n v="4"/>
    <s v="-"/>
    <s v="1-PREG.COSTA-RICA"/>
    <x v="3"/>
    <s v="-"/>
    <s v="-"/>
    <s v="-"/>
    <n v="15"/>
    <n v="4"/>
    <n v="100"/>
    <n v="1"/>
    <n v="0"/>
    <s v="ALFAROSHIRLEY@HOTMAIL.COM"/>
    <s v="UNIV. PRIVADA"/>
    <n v="20"/>
    <s v="SOLTERO(A)"/>
    <d v="2021-12-08T00:00:00"/>
    <n v="1"/>
    <s v="LICENCIATURA"/>
    <s v=" "/>
    <s v=" "/>
    <s v=" "/>
    <s v=" "/>
    <n v="1867413"/>
    <n v="3"/>
    <s v="-"/>
    <s v="MONTES DE OCA"/>
    <s v="MICROBIOLOGI Y QUIMICA CLINICA"/>
    <x v="12"/>
    <s v="-"/>
    <s v="MICROBIOLOGIA"/>
    <s v="SAN RAFAEL"/>
    <s v="SIN ENFASIS"/>
    <s v="COSTA RICA"/>
    <x v="228"/>
    <s v="-"/>
    <s v="ESTUDIANTE"/>
    <n v="89.12"/>
    <n v="126800"/>
    <n v="1"/>
    <n v="1"/>
    <n v="52"/>
  </r>
  <r>
    <x v="0"/>
    <x v="1"/>
    <x v="1"/>
    <x v="0"/>
    <n v="31238980"/>
    <x v="5"/>
    <n v="5993781"/>
    <n v="118440720"/>
    <x v="2"/>
    <x v="183"/>
    <x v="0"/>
    <x v="0"/>
    <x v="0"/>
    <s v="N"/>
    <x v="3"/>
    <n v="127104"/>
    <s v="NORMAL"/>
    <d v="2021-12-09T00:00:00"/>
    <d v="2021-12-20T00:00:00"/>
    <x v="5"/>
    <d v="2022-02-15T00:00:00"/>
    <n v="301331"/>
    <s v="RESOLI"/>
    <s v="-"/>
    <s v="S"/>
    <s v="-"/>
    <x v="1"/>
    <n v="1"/>
    <s v="-"/>
    <n v="2020"/>
    <n v="2"/>
    <s v="-"/>
    <s v="1-PREG.COSTA-RICA"/>
    <x v="5"/>
    <s v="-"/>
    <s v="-"/>
    <s v="-"/>
    <n v="1"/>
    <n v="1"/>
    <n v="100"/>
    <n v="2"/>
    <n v="0"/>
    <s v="ACASTROG38@GMAIL.COM"/>
    <s v="UNIV. PRIVADA"/>
    <n v="19"/>
    <s v="SOLTERO(A)"/>
    <d v="2021-12-17T00:00:00"/>
    <n v="1"/>
    <s v="BACHILLER"/>
    <s v=" "/>
    <s v=" "/>
    <s v=" "/>
    <s v=" "/>
    <n v="194000"/>
    <n v="5"/>
    <s v="-"/>
    <s v="ALAJUELA"/>
    <s v="ING SISTEMAS EN COMPUTACION"/>
    <x v="8"/>
    <s v="-"/>
    <s v="INGENIERIA"/>
    <s v="ALAJUELA"/>
    <s v="SIN ENFASIS"/>
    <s v="COSTA RICA"/>
    <x v="229"/>
    <s v="-"/>
    <s v="N./A"/>
    <n v="85"/>
    <n v="127104"/>
    <n v="1"/>
    <n v="1"/>
    <n v="55"/>
  </r>
  <r>
    <x v="0"/>
    <x v="1"/>
    <x v="1"/>
    <x v="0"/>
    <n v="31237320"/>
    <x v="3"/>
    <n v="10720232"/>
    <n v="118470245"/>
    <x v="2"/>
    <x v="184"/>
    <x v="0"/>
    <x v="0"/>
    <x v="1"/>
    <s v="N"/>
    <x v="0"/>
    <n v="126816"/>
    <s v="NORMAL"/>
    <d v="2021-12-01T00:00:00"/>
    <d v="2021-12-09T00:00:00"/>
    <x v="3"/>
    <d v="2022-02-01T00:00:00"/>
    <n v="300305"/>
    <s v="RESOLI"/>
    <s v="-"/>
    <s v="S"/>
    <s v="-"/>
    <x v="1"/>
    <n v="1"/>
    <s v="ADQUISICION DE EQUIPO"/>
    <n v="2019"/>
    <n v="3"/>
    <s v="-"/>
    <s v="1-PREG.COSTA-RICA"/>
    <x v="4"/>
    <s v="-"/>
    <s v="-"/>
    <s v="-"/>
    <n v="4"/>
    <n v="8"/>
    <n v="100"/>
    <n v="1"/>
    <n v="0"/>
    <s v="JOSEDELMO08@GMAIL.COM"/>
    <s v="UNIV. PRIVADA"/>
    <n v="19"/>
    <s v="SOLTERO(A)"/>
    <d v="2021-12-08T00:00:00"/>
    <n v="1"/>
    <s v="BACHILLER"/>
    <s v=" "/>
    <s v=" "/>
    <s v=" "/>
    <s v=" "/>
    <n v="800000"/>
    <n v="4"/>
    <s v="-"/>
    <s v="PURISCAL"/>
    <s v="INGENIERIA ELECTROMECANICA"/>
    <x v="6"/>
    <s v="AE"/>
    <s v="INGENIERIA"/>
    <s v="SAN ANTONIO"/>
    <s v="SIN ENFASIS"/>
    <s v="COSTA RICA"/>
    <x v="230"/>
    <s v="-"/>
    <s v="ESTUDIANTE"/>
    <n v="85.79"/>
    <n v="126816"/>
    <n v="1"/>
    <n v="1"/>
    <n v="52"/>
  </r>
  <r>
    <x v="0"/>
    <x v="1"/>
    <x v="1"/>
    <x v="0"/>
    <n v="31237370"/>
    <x v="3"/>
    <n v="2455900"/>
    <n v="504290033"/>
    <x v="0"/>
    <x v="185"/>
    <x v="0"/>
    <x v="0"/>
    <x v="2"/>
    <s v="N"/>
    <x v="4"/>
    <n v="126822"/>
    <s v="NORMAL"/>
    <d v="2021-11-17T00:00:00"/>
    <d v="2021-12-09T00:00:00"/>
    <x v="3"/>
    <d v="2022-02-01T00:00:00"/>
    <n v="299620"/>
    <s v="RESOLI"/>
    <s v="-"/>
    <s v="-"/>
    <s v="S"/>
    <x v="0"/>
    <n v="1"/>
    <s v="-"/>
    <n v="2017"/>
    <n v="5"/>
    <s v="-"/>
    <s v="1-PREG.COSTA-RICA"/>
    <x v="5"/>
    <s v="-"/>
    <s v="-"/>
    <s v="-"/>
    <n v="11"/>
    <n v="2"/>
    <n v="100"/>
    <n v="5"/>
    <n v="0"/>
    <s v="DZ70830@GMAIL.COM"/>
    <s v="UNIV. PRIVADA"/>
    <n v="22"/>
    <s v="SOLTERO(A)"/>
    <d v="2021-12-08T00:00:00"/>
    <n v="1"/>
    <s v="TECNICO"/>
    <s v=" "/>
    <s v=" "/>
    <s v=" "/>
    <s v=" "/>
    <n v="80000"/>
    <n v="5"/>
    <s v="-"/>
    <s v="HOJANCHA"/>
    <s v="TECNICO ATENCION PRIMARIA"/>
    <x v="13"/>
    <s v="-"/>
    <s v="MEDICINA HUMANA"/>
    <s v="MONTE ROMO"/>
    <s v="SIN ENFASIS"/>
    <s v="COSTA RICA"/>
    <x v="231"/>
    <s v="-"/>
    <s v="ESTUDIANTE"/>
    <n v="88.58"/>
    <n v="126822"/>
    <n v="1"/>
    <n v="1"/>
    <n v="52"/>
  </r>
  <r>
    <x v="0"/>
    <x v="1"/>
    <x v="1"/>
    <x v="0"/>
    <n v="31237330"/>
    <x v="3"/>
    <n v="7117670"/>
    <n v="402520112"/>
    <x v="3"/>
    <x v="186"/>
    <x v="0"/>
    <x v="0"/>
    <x v="0"/>
    <s v="N"/>
    <x v="1"/>
    <n v="126836"/>
    <s v="NORMAL"/>
    <d v="2021-12-08T00:00:00"/>
    <d v="2021-12-10T00:00:00"/>
    <x v="3"/>
    <d v="2022-02-01T00:00:00"/>
    <n v="301155"/>
    <s v="RESOLI"/>
    <s v="-"/>
    <s v="S"/>
    <s v="-"/>
    <x v="1"/>
    <n v="1"/>
    <s v="-"/>
    <n v="2019"/>
    <n v="3"/>
    <s v="-"/>
    <s v="1-PREG.COSTA-RICA"/>
    <x v="1"/>
    <s v="-"/>
    <s v="-"/>
    <s v="-"/>
    <n v="2"/>
    <n v="3"/>
    <n v="100"/>
    <n v="4"/>
    <n v="0"/>
    <s v="BRYANGR1507@HOTMAIL.COM"/>
    <s v="UNIV. PRIVADA"/>
    <n v="20"/>
    <s v="SOLTERO(A)"/>
    <d v="2021-12-09T00:00:00"/>
    <n v="1"/>
    <s v="BACHILLER"/>
    <s v=" "/>
    <s v=" "/>
    <s v=" "/>
    <s v=" "/>
    <n v="2804239"/>
    <n v="4"/>
    <s v="-"/>
    <s v="BARVA"/>
    <s v="INGENIERIA SIST.COMPUTACION."/>
    <x v="30"/>
    <s v="-"/>
    <s v="COMPUTO"/>
    <s v="SAN PABLO"/>
    <s v="SIN ENFASIS"/>
    <s v="COSTA RICA"/>
    <x v="232"/>
    <s v="-"/>
    <s v="ESTUDIANTE"/>
    <n v="85.71"/>
    <n v="126836"/>
    <n v="1"/>
    <n v="1"/>
    <n v="51"/>
  </r>
  <r>
    <x v="0"/>
    <x v="1"/>
    <x v="2"/>
    <x v="1"/>
    <n v="31237580"/>
    <x v="3"/>
    <n v="5765986"/>
    <n v="602930650"/>
    <x v="4"/>
    <x v="187"/>
    <x v="0"/>
    <x v="1"/>
    <x v="2"/>
    <s v="N"/>
    <x v="6"/>
    <n v="126839"/>
    <s v="NORMAL"/>
    <d v="2021-12-07T00:00:00"/>
    <d v="2021-12-10T00:00:00"/>
    <x v="3"/>
    <d v="2022-02-01T00:00:00"/>
    <n v="301024"/>
    <s v="RESOLI"/>
    <s v="-"/>
    <s v="-"/>
    <s v="S"/>
    <x v="0"/>
    <n v="1"/>
    <s v="-"/>
    <n v="1998"/>
    <n v="24"/>
    <s v="-"/>
    <s v="5-REFUND.PREG.C.R"/>
    <x v="3"/>
    <s v="-"/>
    <s v="-"/>
    <s v="-"/>
    <n v="1"/>
    <n v="8"/>
    <n v="100"/>
    <n v="6"/>
    <n v="0"/>
    <s v="HEARJI@HOTMAIL.COM"/>
    <s v="UNIV. PRIVADA"/>
    <n v="43"/>
    <s v="CASADO(A)"/>
    <d v="2021-12-09T00:00:00"/>
    <n v="1"/>
    <s v="BACHILLER"/>
    <s v=" "/>
    <s v=" "/>
    <s v=" "/>
    <s v=" "/>
    <n v="1444600"/>
    <n v="3"/>
    <s v="-"/>
    <s v="PUNTARENAS"/>
    <s v="PSICOLOGIA"/>
    <x v="70"/>
    <s v="-"/>
    <s v="PSICOLOGIA"/>
    <s v="BARRANCA"/>
    <s v="SIN ENFASIS"/>
    <s v="COSTA RICA"/>
    <x v="233"/>
    <n v="26433694"/>
    <s v="DOCENTE"/>
    <n v="90.51"/>
    <n v="126839"/>
    <n v="1"/>
    <n v="5"/>
    <n v="51"/>
  </r>
  <r>
    <x v="0"/>
    <x v="1"/>
    <x v="1"/>
    <x v="0"/>
    <n v="31237420"/>
    <x v="3"/>
    <n v="12428925"/>
    <n v="604590808"/>
    <x v="0"/>
    <x v="98"/>
    <x v="0"/>
    <x v="0"/>
    <x v="2"/>
    <s v="N"/>
    <x v="6"/>
    <n v="126852"/>
    <s v="NORMAL"/>
    <d v="2021-12-02T00:00:00"/>
    <d v="2021-12-10T00:00:00"/>
    <x v="3"/>
    <d v="2022-02-01T00:00:00"/>
    <n v="300568"/>
    <s v="RESOLI"/>
    <s v="-"/>
    <s v="-"/>
    <s v="S"/>
    <x v="0"/>
    <n v="1"/>
    <s v="-"/>
    <n v="2018"/>
    <n v="4"/>
    <s v="-"/>
    <s v="1-PREG.COSTA-RICA"/>
    <x v="6"/>
    <s v="-"/>
    <s v="-"/>
    <s v="-"/>
    <n v="1"/>
    <n v="4"/>
    <n v="100"/>
    <n v="6"/>
    <n v="0"/>
    <s v="LRSIRIAS@GMAIL.COM"/>
    <s v="UNIV. PRIVADA"/>
    <n v="21"/>
    <s v="SOLTERO(A)"/>
    <d v="2021-12-09T00:00:00"/>
    <n v="1"/>
    <s v="LICENCIATURA"/>
    <s v=" "/>
    <s v=" "/>
    <s v=" "/>
    <s v=" "/>
    <n v="453911.5"/>
    <n v="4"/>
    <s v="-"/>
    <s v="PUNTARENAS"/>
    <s v="MEDICINA Y CIRUGIA"/>
    <x v="53"/>
    <s v="-"/>
    <s v="MEDICINA HUMANA"/>
    <s v="LEPANTO"/>
    <s v="SIN ENFASIS"/>
    <s v="COSTA RICA"/>
    <x v="234"/>
    <n v="85837394"/>
    <s v="ESTUDIANTE"/>
    <n v="88.92"/>
    <n v="126852"/>
    <n v="1"/>
    <n v="1"/>
    <n v="51"/>
  </r>
  <r>
    <x v="0"/>
    <x v="1"/>
    <x v="1"/>
    <x v="0"/>
    <n v="31237600"/>
    <x v="3"/>
    <n v="2066015"/>
    <n v="205750466"/>
    <x v="0"/>
    <x v="188"/>
    <x v="0"/>
    <x v="0"/>
    <x v="2"/>
    <s v="N"/>
    <x v="6"/>
    <n v="126858"/>
    <s v="NORMAL"/>
    <d v="2021-12-01T00:00:00"/>
    <d v="2021-12-10T00:00:00"/>
    <x v="3"/>
    <d v="2022-02-01T00:00:00"/>
    <n v="300330"/>
    <s v="RESOLI"/>
    <s v="-"/>
    <s v="-"/>
    <s v="S"/>
    <x v="0"/>
    <n v="1"/>
    <s v="-"/>
    <n v="2018"/>
    <n v="4"/>
    <s v="-"/>
    <s v="1-PREG.COSTA-RICA"/>
    <x v="6"/>
    <s v="-"/>
    <s v="-"/>
    <s v="-"/>
    <n v="1"/>
    <n v="8"/>
    <n v="100"/>
    <n v="6"/>
    <n v="0"/>
    <s v="ELIZGONZALEZLOAIZA@GMAIL.COM"/>
    <s v="UNIV. PRIVADA"/>
    <n v="39"/>
    <s v="DIVORCIADO(A)"/>
    <d v="2021-12-09T00:00:00"/>
    <n v="1"/>
    <s v="TECNICO"/>
    <s v=" "/>
    <s v=" "/>
    <s v=" "/>
    <s v=" "/>
    <n v="359544"/>
    <n v="5"/>
    <s v="-"/>
    <s v="PUNTARENAS"/>
    <s v="TECNICO ATENCION PRIMARIA"/>
    <x v="13"/>
    <s v="-"/>
    <s v="MEDICINA HUMANA"/>
    <s v="BARRANCA"/>
    <s v="SIN ENFASIS"/>
    <s v="COSTA RICA"/>
    <x v="235"/>
    <n v="26637101"/>
    <s v="CAJERA DEPENDIENTE"/>
    <n v="70"/>
    <n v="126858"/>
    <n v="1"/>
    <n v="1"/>
    <n v="51"/>
  </r>
  <r>
    <x v="0"/>
    <x v="1"/>
    <x v="1"/>
    <x v="1"/>
    <n v="31237610"/>
    <x v="3"/>
    <n v="7773890"/>
    <n v="604750162"/>
    <x v="1"/>
    <x v="189"/>
    <x v="0"/>
    <x v="1"/>
    <x v="2"/>
    <s v="N"/>
    <x v="6"/>
    <n v="126870"/>
    <s v="NORMAL"/>
    <d v="2021-11-11T00:00:00"/>
    <d v="2021-12-10T00:00:00"/>
    <x v="3"/>
    <d v="2022-02-01T00:00:00"/>
    <n v="299261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8"/>
    <n v="2"/>
    <n v="100"/>
    <n v="6"/>
    <n v="0"/>
    <s v="ALBALEBARARA@GMAIL.COM"/>
    <s v="UNIV. PRIVADA"/>
    <n v="19"/>
    <s v="SOLTERO(A)"/>
    <d v="2021-12-09T00:00:00"/>
    <n v="1"/>
    <s v="BACHILLER"/>
    <s v="LICENCIATURA"/>
    <s v=" "/>
    <s v=" "/>
    <s v=" "/>
    <n v="888182"/>
    <n v="3"/>
    <s v="-"/>
    <s v="COTO BRUS"/>
    <s v="ENSEÑANZA DEL INGLES"/>
    <x v="71"/>
    <s v="AE"/>
    <s v="EDUCACION GENERAL"/>
    <s v="SABALITO"/>
    <s v="SIN ENFASIS"/>
    <s v="COSTA RICA"/>
    <x v="236"/>
    <n v="84140202"/>
    <s v="ESTUDIANTE"/>
    <n v="98.42"/>
    <n v="126870"/>
    <n v="1"/>
    <n v="1"/>
    <n v="51"/>
  </r>
  <r>
    <x v="0"/>
    <x v="1"/>
    <x v="1"/>
    <x v="1"/>
    <n v="31236890"/>
    <x v="3"/>
    <n v="5500630"/>
    <n v="118900514"/>
    <x v="4"/>
    <x v="190"/>
    <x v="0"/>
    <x v="1"/>
    <x v="1"/>
    <s v="N"/>
    <x v="0"/>
    <n v="126887"/>
    <s v="NORMAL"/>
    <d v="2021-12-10T00:00:00"/>
    <d v="2021-12-13T00:00:00"/>
    <x v="3"/>
    <d v="2022-02-01T00:00:00"/>
    <n v="301377"/>
    <s v="RESOLI"/>
    <s v="-"/>
    <s v="S"/>
    <s v="-"/>
    <x v="1"/>
    <n v="1"/>
    <s v="-"/>
    <n v="2021"/>
    <n v="1"/>
    <s v="-"/>
    <s v="1-PREG.COSTA-RICA"/>
    <x v="3"/>
    <s v="-"/>
    <s v="-"/>
    <s v="-"/>
    <n v="1"/>
    <n v="10"/>
    <n v="100"/>
    <n v="1"/>
    <n v="0"/>
    <s v="STEVEN0301SOLANO@GMAIL.COM"/>
    <s v="UNIV. PRIVADA"/>
    <n v="18"/>
    <s v="SOLTERO(A)"/>
    <d v="2021-12-10T00:00:00"/>
    <n v="1"/>
    <s v="BACHILLER"/>
    <s v=" "/>
    <s v=" "/>
    <s v=" "/>
    <s v=" "/>
    <n v="2199288"/>
    <n v="4"/>
    <s v="-"/>
    <s v="SAN JOSE"/>
    <s v="ADMINISTRACION DE NEGOCIOS"/>
    <x v="53"/>
    <s v="-"/>
    <s v="ADMINISTRACION"/>
    <s v="HATILLO"/>
    <s v="SIN ENFASIS"/>
    <s v="COSTA RICA"/>
    <x v="237"/>
    <s v="-"/>
    <s v="ESTUDIANTE"/>
    <n v="70"/>
    <n v="126887"/>
    <n v="1"/>
    <n v="1"/>
    <n v="48"/>
  </r>
  <r>
    <x v="0"/>
    <x v="1"/>
    <x v="0"/>
    <x v="0"/>
    <n v="31126860"/>
    <x v="5"/>
    <n v="1111577"/>
    <n v="305220392"/>
    <x v="2"/>
    <x v="191"/>
    <x v="0"/>
    <x v="0"/>
    <x v="1"/>
    <s v="N"/>
    <x v="2"/>
    <n v="127121"/>
    <s v="NORMAL"/>
    <d v="2021-10-21T00:00:00"/>
    <d v="2021-12-20T00:00:00"/>
    <x v="5"/>
    <d v="2022-02-21T00:00:00"/>
    <n v="298326"/>
    <s v="RESOLI"/>
    <s v="-"/>
    <s v="S"/>
    <s v="-"/>
    <x v="1"/>
    <n v="1"/>
    <s v="-"/>
    <s v="-"/>
    <s v="-"/>
    <s v="-"/>
    <s v="1-PREG.COSTA-RICA"/>
    <x v="0"/>
    <s v="-"/>
    <s v="-"/>
    <s v="-"/>
    <n v="2"/>
    <n v="1"/>
    <n v="100"/>
    <n v="3"/>
    <n v="0"/>
    <s v="GRIVERAT09@GMAIL.COM"/>
    <s v="UNIV. PRIVADA"/>
    <n v="22"/>
    <s v="SOLTERO(A)"/>
    <d v="2021-12-17T00:00:00"/>
    <n v="1"/>
    <s v="BACHILLER"/>
    <s v=" "/>
    <s v=" "/>
    <s v=" "/>
    <s v=" "/>
    <s v="-"/>
    <s v="-"/>
    <s v="-"/>
    <s v="PARAISO"/>
    <s v="INGENIERIA ELECTROMECANICA"/>
    <x v="6"/>
    <s v="-"/>
    <s v="INGENIERIA"/>
    <s v="PARAISO"/>
    <s v="SIN ENFASIS"/>
    <s v="COSTA RICA"/>
    <x v="238"/>
    <s v="-"/>
    <s v="ESTUDIANTE"/>
    <s v="-"/>
    <n v="127121"/>
    <n v="1"/>
    <n v="1"/>
    <n v="55"/>
  </r>
  <r>
    <x v="0"/>
    <x v="1"/>
    <x v="1"/>
    <x v="1"/>
    <n v="31237380"/>
    <x v="3"/>
    <n v="2332900"/>
    <n v="116320423"/>
    <x v="4"/>
    <x v="192"/>
    <x v="0"/>
    <x v="1"/>
    <x v="1"/>
    <s v="N"/>
    <x v="0"/>
    <n v="126901"/>
    <s v="NORMAL"/>
    <d v="2021-12-07T00:00:00"/>
    <d v="2021-12-13T00:00:00"/>
    <x v="3"/>
    <d v="2022-02-01T00:00:00"/>
    <n v="301109"/>
    <s v="RESOLI"/>
    <s v="-"/>
    <s v="-"/>
    <s v="S"/>
    <x v="0"/>
    <n v="1"/>
    <s v="ADQUISICION DE EQUIPO"/>
    <n v="2014"/>
    <n v="8"/>
    <s v="-"/>
    <s v="1-PREG.COSTA-RICA"/>
    <x v="4"/>
    <s v="-"/>
    <s v="-"/>
    <s v="-"/>
    <n v="4"/>
    <n v="1"/>
    <n v="100"/>
    <n v="1"/>
    <n v="0"/>
    <s v="AMHV7@HOTMAIL.COM"/>
    <s v="UNIV. PRIVADA"/>
    <n v="25"/>
    <s v="CASADO(A)"/>
    <d v="2021-12-10T00:00:00"/>
    <n v="1"/>
    <s v="BACHILLER"/>
    <s v=" "/>
    <s v=" "/>
    <s v=" "/>
    <s v=" "/>
    <n v="806073"/>
    <n v="7"/>
    <s v="-"/>
    <s v="PURISCAL"/>
    <s v="ADMINISTRACION DE NEGOCIOS"/>
    <x v="37"/>
    <s v="AE"/>
    <s v="ADMINISTRACION"/>
    <s v="SANTIAGO"/>
    <s v="SIN ENFASIS"/>
    <s v="COSTA RICA"/>
    <x v="239"/>
    <s v="-"/>
    <s v="ESTUDIANTE"/>
    <n v="84"/>
    <n v="126901"/>
    <n v="1"/>
    <n v="1"/>
    <n v="48"/>
  </r>
  <r>
    <x v="0"/>
    <x v="1"/>
    <x v="1"/>
    <x v="1"/>
    <n v="31237700"/>
    <x v="3"/>
    <n v="3200000"/>
    <n v="108930923"/>
    <x v="4"/>
    <x v="193"/>
    <x v="0"/>
    <x v="1"/>
    <x v="0"/>
    <s v="N"/>
    <x v="0"/>
    <n v="126910"/>
    <s v="NORMAL"/>
    <d v="2021-12-03T00:00:00"/>
    <d v="2021-12-13T00:00:00"/>
    <x v="3"/>
    <d v="2022-02-01T00:00:00"/>
    <n v="300657"/>
    <s v="RESOLI"/>
    <s v="-"/>
    <s v="-"/>
    <s v="S"/>
    <x v="0"/>
    <n v="1"/>
    <s v="-"/>
    <n v="1992"/>
    <n v="30"/>
    <s v="-"/>
    <s v="1-PREG.COSTA-RICA"/>
    <x v="2"/>
    <s v="-"/>
    <s v="-"/>
    <s v="-"/>
    <n v="10"/>
    <n v="1"/>
    <n v="100"/>
    <n v="1"/>
    <n v="0"/>
    <s v="KHID2006@HOTMAIL.COM"/>
    <s v="UNIV. PRIVADA"/>
    <n v="47"/>
    <s v="DIVORCIADO(A)"/>
    <d v="2021-12-10T00:00:00"/>
    <n v="1"/>
    <s v="BACHILLER"/>
    <s v=" "/>
    <s v=" "/>
    <s v=" "/>
    <s v=" "/>
    <n v="670888"/>
    <n v="4"/>
    <s v="-"/>
    <s v="ALAJUELITA"/>
    <s v="DERECHO"/>
    <x v="37"/>
    <s v="-"/>
    <s v="DERECHO"/>
    <s v="ALAJUELITA"/>
    <s v="SIN ENFASIS"/>
    <s v="COSTA RICA"/>
    <x v="240"/>
    <n v="25473573"/>
    <s v="ASISTENTE TÉCNICO ADMINISTRATIVO"/>
    <n v="85"/>
    <n v="126910"/>
    <n v="1"/>
    <n v="1"/>
    <n v="48"/>
  </r>
  <r>
    <x v="2"/>
    <x v="1"/>
    <x v="2"/>
    <x v="1"/>
    <n v="31237290"/>
    <x v="3"/>
    <n v="7559428"/>
    <n v="115660955"/>
    <x v="4"/>
    <x v="194"/>
    <x v="0"/>
    <x v="1"/>
    <x v="1"/>
    <s v="N"/>
    <x v="0"/>
    <n v="126912"/>
    <s v="NORMAL"/>
    <d v="2021-12-02T00:00:00"/>
    <d v="2021-12-13T00:00:00"/>
    <x v="3"/>
    <d v="2022-02-01T00:00:00"/>
    <n v="300580"/>
    <s v="RESOLI"/>
    <s v="-"/>
    <s v="S"/>
    <s v="-"/>
    <x v="1"/>
    <n v="1"/>
    <s v="-"/>
    <n v="2012"/>
    <n v="10"/>
    <s v="-"/>
    <s v="7-REFUND.POSG.C.R"/>
    <x v="2"/>
    <s v="-"/>
    <s v="-"/>
    <s v="-"/>
    <n v="6"/>
    <n v="1"/>
    <n v="100"/>
    <n v="1"/>
    <n v="0"/>
    <s v="ROLOUMA10@HOTMAIL.COM"/>
    <s v="UNIV. PRIVADA"/>
    <n v="27"/>
    <s v="UNION LIBRE"/>
    <d v="2021-12-10T00:00:00"/>
    <n v="1"/>
    <s v="MAESTRIA"/>
    <s v=" "/>
    <s v=" "/>
    <s v=" "/>
    <s v=" "/>
    <n v="617650"/>
    <n v="1"/>
    <s v="-"/>
    <s v="ASERRI"/>
    <s v="GEREN HOSPIT Y SERVIC DE SALUD"/>
    <x v="13"/>
    <s v="-"/>
    <s v="ADMINISTRACION"/>
    <s v="ASERRI"/>
    <s v="SIN ENFASIS"/>
    <s v="COSTA RICA"/>
    <x v="241"/>
    <n v="22451951"/>
    <s v="TERAPEUTA FÍSICO"/>
    <n v="88"/>
    <n v="126912"/>
    <n v="1"/>
    <n v="7"/>
    <n v="48"/>
  </r>
  <r>
    <x v="0"/>
    <x v="1"/>
    <x v="0"/>
    <x v="0"/>
    <n v="31156320"/>
    <x v="5"/>
    <n v="3887000"/>
    <n v="402440747"/>
    <x v="2"/>
    <x v="195"/>
    <x v="0"/>
    <x v="0"/>
    <x v="1"/>
    <s v="N"/>
    <x v="2"/>
    <n v="127152"/>
    <s v="NORMAL"/>
    <d v="2021-11-03T00:00:00"/>
    <d v="2021-12-21T00:00:00"/>
    <x v="5"/>
    <d v="2022-02-28T00:00:00"/>
    <n v="298865"/>
    <s v="RESOLI"/>
    <s v="-"/>
    <s v="-"/>
    <s v="S"/>
    <x v="0"/>
    <n v="1"/>
    <s v="COBERTURA INFERIOR"/>
    <s v="-"/>
    <s v="-"/>
    <s v="-"/>
    <s v="1-PREG.COSTA-RICA"/>
    <x v="0"/>
    <s v="-"/>
    <s v="-"/>
    <s v="-"/>
    <n v="1"/>
    <n v="5"/>
    <n v="100"/>
    <n v="3"/>
    <n v="0"/>
    <s v="JOSELYNROJA99@GMAIL.COM"/>
    <s v="UNIV. PRIVADA"/>
    <n v="22"/>
    <s v="SOLTERO(A)"/>
    <d v="2021-12-20T00:00:00"/>
    <n v="1"/>
    <s v="LICENCIATURA"/>
    <s v=" "/>
    <s v=" "/>
    <s v=" "/>
    <s v=" "/>
    <s v="-"/>
    <s v="-"/>
    <s v="-"/>
    <s v="CARTAGO"/>
    <s v="INGENIERIA QUIMICA INDUSTRIAL"/>
    <x v="3"/>
    <s v="CI"/>
    <s v="INGENIERIA"/>
    <s v="AGUACALIENTE (SAN FRANCISCO)"/>
    <s v="SIN ENFASIS"/>
    <s v="COSTA RICA"/>
    <x v="242"/>
    <n v="25436739"/>
    <s v="ESTUDIANTE"/>
    <s v="-"/>
    <n v="127152"/>
    <n v="1"/>
    <n v="1"/>
    <n v="54"/>
  </r>
  <r>
    <x v="0"/>
    <x v="1"/>
    <x v="1"/>
    <x v="0"/>
    <n v="31238870"/>
    <x v="5"/>
    <n v="6313000"/>
    <n v="305380253"/>
    <x v="0"/>
    <x v="196"/>
    <x v="0"/>
    <x v="0"/>
    <x v="1"/>
    <s v="N"/>
    <x v="2"/>
    <n v="127198"/>
    <s v="NORMAL"/>
    <d v="2021-08-13T00:00:00"/>
    <d v="2021-12-22T00:00:00"/>
    <x v="5"/>
    <d v="2022-02-15T00:00:00"/>
    <n v="295176"/>
    <s v="RESOLI"/>
    <s v="-"/>
    <s v="-"/>
    <s v="S"/>
    <x v="0"/>
    <n v="1"/>
    <s v="-"/>
    <n v="2019"/>
    <n v="3"/>
    <s v="-"/>
    <s v="1-PREG.COSTA-RICA"/>
    <x v="3"/>
    <s v="-"/>
    <s v="-"/>
    <s v="-"/>
    <n v="1"/>
    <n v="4"/>
    <n v="100"/>
    <n v="3"/>
    <n v="0"/>
    <s v="DARITUKIS@ICLOUD.COM"/>
    <s v="UNIV. PRIVADA"/>
    <n v="19"/>
    <s v="SOLTERO(A)"/>
    <d v="2021-12-21T00:00:00"/>
    <n v="1"/>
    <s v="BACHILLER"/>
    <s v=" "/>
    <s v=" "/>
    <s v=" "/>
    <s v=" "/>
    <n v="1263342"/>
    <n v="4"/>
    <s v="-"/>
    <s v="CARTAGO"/>
    <s v="ENFERMERIA"/>
    <x v="72"/>
    <s v="-"/>
    <s v="ENFERMERIA"/>
    <s v="SAN NICOLAS"/>
    <s v="SIN ENFASIS"/>
    <s v="COSTA RICA"/>
    <x v="243"/>
    <s v="-"/>
    <s v="ESTUDIANTE"/>
    <n v="80"/>
    <n v="127198"/>
    <n v="1"/>
    <n v="1"/>
    <n v="53"/>
  </r>
  <r>
    <x v="0"/>
    <x v="3"/>
    <x v="1"/>
    <x v="0"/>
    <n v="31237720"/>
    <x v="3"/>
    <n v="8887700"/>
    <n v="118160061"/>
    <x v="0"/>
    <x v="2"/>
    <x v="0"/>
    <x v="0"/>
    <x v="1"/>
    <s v="N"/>
    <x v="0"/>
    <n v="126968"/>
    <s v="NORMAL"/>
    <d v="2021-10-15T00:00:00"/>
    <d v="2021-12-14T00:00:00"/>
    <x v="3"/>
    <d v="2022-02-01T00:00:00"/>
    <n v="298146"/>
    <s v="RESOLI"/>
    <s v="-"/>
    <s v="S"/>
    <s v="-"/>
    <x v="1"/>
    <n v="8"/>
    <s v="-"/>
    <n v="2020"/>
    <n v="2"/>
    <s v="-"/>
    <s v="1-PREG.COSTA-RICA"/>
    <x v="5"/>
    <s v="-"/>
    <s v="-"/>
    <s v="-"/>
    <n v="18"/>
    <n v="4"/>
    <n v="100"/>
    <n v="1"/>
    <n v="0"/>
    <s v="KENDALLBARQUERO0215@GMAIL.COM"/>
    <s v="UNIV. PRIVADA"/>
    <n v="20"/>
    <s v="SOLTERO(A)"/>
    <d v="2021-12-13T00:00:00"/>
    <n v="1"/>
    <s v="LICENCIATURA"/>
    <s v=" "/>
    <s v=" "/>
    <s v=" "/>
    <s v=" "/>
    <n v="100000"/>
    <n v="4"/>
    <s v="-"/>
    <s v="CURRIDABAT"/>
    <s v="ENFERMERIA"/>
    <x v="53"/>
    <s v="-"/>
    <s v="ENFERMERIA"/>
    <s v="TIRRASES"/>
    <s v="SIN ENFASIS"/>
    <s v="COSTA RICA"/>
    <x v="244"/>
    <s v="-"/>
    <s v="ESTUDIANTE"/>
    <n v="97"/>
    <n v="126968"/>
    <n v="1"/>
    <n v="1"/>
    <n v="47"/>
  </r>
  <r>
    <x v="0"/>
    <x v="1"/>
    <x v="0"/>
    <x v="1"/>
    <n v="31202320"/>
    <x v="3"/>
    <n v="4543470"/>
    <n v="112680801"/>
    <x v="1"/>
    <x v="197"/>
    <x v="0"/>
    <x v="1"/>
    <x v="2"/>
    <s v="N"/>
    <x v="6"/>
    <n v="126975"/>
    <s v="NORMAL"/>
    <d v="2021-12-13T00:00:00"/>
    <d v="2021-12-15T00:00:00"/>
    <x v="3"/>
    <d v="2022-02-28T00:00:00"/>
    <n v="301586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6"/>
    <n v="0"/>
    <s v="DILIANAGB86@GMAIL.COM"/>
    <s v="UNIV. PRIVADA"/>
    <n v="35"/>
    <s v="CASADO(A)"/>
    <d v="2021-12-14T00:00:00"/>
    <n v="1"/>
    <s v="BACHILLER"/>
    <s v="LICENCIATURA"/>
    <s v=" "/>
    <s v=" "/>
    <s v=" "/>
    <s v="-"/>
    <s v="-"/>
    <s v="-"/>
    <s v="BUENOS AIRES"/>
    <s v="CS. EDUC. I Y II CICLOS"/>
    <x v="73"/>
    <s v="-"/>
    <s v="EDUCACION PRIMARIA"/>
    <s v="BUENOS AIRES"/>
    <s v="SIN ENFASIS"/>
    <s v="COSTA RICA"/>
    <x v="245"/>
    <s v="-"/>
    <s v="ESTUDIANTE"/>
    <s v="-"/>
    <n v="126975"/>
    <n v="1"/>
    <n v="1"/>
    <n v="46"/>
  </r>
  <r>
    <x v="0"/>
    <x v="1"/>
    <x v="1"/>
    <x v="0"/>
    <n v="31237510"/>
    <x v="3"/>
    <n v="6085980"/>
    <n v="116680648"/>
    <x v="0"/>
    <x v="198"/>
    <x v="0"/>
    <x v="0"/>
    <x v="3"/>
    <s v="N"/>
    <x v="6"/>
    <n v="126994"/>
    <s v="NORMAL"/>
    <d v="2021-12-03T00:00:00"/>
    <d v="2021-12-15T00:00:00"/>
    <x v="3"/>
    <d v="2022-02-01T00:00:00"/>
    <n v="300621"/>
    <s v="RESOLI"/>
    <s v="-"/>
    <s v="-"/>
    <s v="S"/>
    <x v="0"/>
    <n v="1"/>
    <s v="-"/>
    <n v="2020"/>
    <n v="2"/>
    <s v="-"/>
    <s v="1-PREG.COSTA-RICA"/>
    <x v="2"/>
    <s v="-"/>
    <s v="-"/>
    <s v="-"/>
    <n v="10"/>
    <n v="3"/>
    <n v="100"/>
    <n v="6"/>
    <n v="0"/>
    <s v="KATIIVIGIL.22@GMAIL.COM"/>
    <s v="UNIV. PRIVADA"/>
    <n v="24"/>
    <s v="SOLTERO(A)"/>
    <d v="2021-12-14T00:00:00"/>
    <n v="1"/>
    <s v="LICENCIATURA"/>
    <s v=" "/>
    <s v=" "/>
    <s v=" "/>
    <s v=" "/>
    <n v="547484"/>
    <n v="2"/>
    <s v="-"/>
    <s v="CORREDORES"/>
    <s v="ENFERMERIA"/>
    <x v="39"/>
    <s v="-"/>
    <s v="ENFERMERIA"/>
    <s v="CANOAS"/>
    <s v="SIN ENFASIS"/>
    <s v="COSTA RICA"/>
    <x v="246"/>
    <s v="-"/>
    <s v="ESTUDIANTE"/>
    <n v="91"/>
    <n v="126994"/>
    <n v="1"/>
    <n v="1"/>
    <n v="46"/>
  </r>
  <r>
    <x v="0"/>
    <x v="1"/>
    <x v="1"/>
    <x v="1"/>
    <n v="31237350"/>
    <x v="3"/>
    <n v="3065000"/>
    <n v="504210131"/>
    <x v="1"/>
    <x v="199"/>
    <x v="0"/>
    <x v="1"/>
    <x v="2"/>
    <s v="N"/>
    <x v="4"/>
    <n v="127001"/>
    <s v="NORMAL"/>
    <d v="2021-11-27T00:00:00"/>
    <d v="2021-12-15T00:00:00"/>
    <x v="3"/>
    <d v="2022-02-01T00:00:00"/>
    <n v="300094"/>
    <s v="RESOLI"/>
    <s v="-"/>
    <s v="-"/>
    <s v="S"/>
    <x v="0"/>
    <n v="1"/>
    <s v="-"/>
    <n v="2015"/>
    <n v="7"/>
    <s v="-"/>
    <s v="1-PREG.COSTA-RICA"/>
    <x v="6"/>
    <s v="-"/>
    <s v="-"/>
    <s v="-"/>
    <n v="8"/>
    <n v="2"/>
    <n v="100"/>
    <n v="5"/>
    <n v="0"/>
    <s v="GERALDINE98_ASLHEY@HOTMAIL.COM"/>
    <s v="UNIV. PRIVADA"/>
    <n v="23"/>
    <s v="CASADO(A)"/>
    <d v="2021-12-14T00:00:00"/>
    <n v="1"/>
    <s v="BACHILLER"/>
    <s v=" "/>
    <s v=" "/>
    <s v=" "/>
    <s v=" "/>
    <n v="280000"/>
    <n v="3"/>
    <s v="-"/>
    <s v="TILARAN"/>
    <s v="EDUCACION PREESCOLAR BILINGUE"/>
    <x v="70"/>
    <s v="-"/>
    <s v="EDUCACION PREESCOLAR"/>
    <s v="QUEBRADA GRANDE"/>
    <s v="SIN ENFASIS"/>
    <s v="COSTA RICA"/>
    <x v="247"/>
    <s v="-"/>
    <s v="ESTUDIANTE"/>
    <n v="75.900000000000006"/>
    <n v="127001"/>
    <n v="1"/>
    <n v="1"/>
    <n v="46"/>
  </r>
  <r>
    <x v="0"/>
    <x v="1"/>
    <x v="1"/>
    <x v="0"/>
    <n v="31237530"/>
    <x v="3"/>
    <n v="8852500"/>
    <n v="118160263"/>
    <x v="0"/>
    <x v="200"/>
    <x v="0"/>
    <x v="0"/>
    <x v="1"/>
    <s v="N"/>
    <x v="0"/>
    <n v="127005"/>
    <s v="NORMAL"/>
    <d v="2021-11-19T00:00:00"/>
    <d v="2021-12-15T00:00:00"/>
    <x v="3"/>
    <d v="2022-02-01T00:00:00"/>
    <n v="299731"/>
    <s v="RESOLI"/>
    <s v="-"/>
    <s v="-"/>
    <s v="S"/>
    <x v="0"/>
    <n v="1"/>
    <s v="-"/>
    <n v="2018"/>
    <n v="4"/>
    <s v="-"/>
    <s v="1-PREG.COSTA-RICA"/>
    <x v="3"/>
    <s v="-"/>
    <s v="-"/>
    <s v="-"/>
    <n v="19"/>
    <n v="3"/>
    <n v="100"/>
    <n v="1"/>
    <n v="0"/>
    <s v="ALISONRIVERAG@HOTMAIL.COM"/>
    <s v="UNIV. PRIVADA"/>
    <n v="20"/>
    <s v="SOLTERO(A)"/>
    <d v="2021-12-14T00:00:00"/>
    <n v="1"/>
    <s v="BACHILLER"/>
    <s v="LICENCIATURA"/>
    <s v=" "/>
    <s v=" "/>
    <s v=" "/>
    <n v="1140725"/>
    <n v="5"/>
    <s v="-"/>
    <s v="PEREZ ZELEDON"/>
    <s v="MEDICINA"/>
    <x v="26"/>
    <s v="-"/>
    <s v="MEDICINA HUMANA"/>
    <s v="DANIEL FLORES"/>
    <s v="SIN ENFASIS"/>
    <s v="COSTA RICA"/>
    <x v="248"/>
    <s v="-"/>
    <s v="ESTUDIANTE"/>
    <n v="87.94"/>
    <n v="127005"/>
    <n v="1"/>
    <n v="1"/>
    <n v="46"/>
  </r>
  <r>
    <x v="0"/>
    <x v="1"/>
    <x v="1"/>
    <x v="1"/>
    <n v="31237340"/>
    <x v="3"/>
    <n v="6452300"/>
    <n v="118620509"/>
    <x v="5"/>
    <x v="3"/>
    <x v="0"/>
    <x v="1"/>
    <x v="1"/>
    <s v="N"/>
    <x v="0"/>
    <n v="127017"/>
    <s v="NORMAL"/>
    <d v="2021-12-14T00:00:00"/>
    <d v="2021-12-16T00:00:00"/>
    <x v="3"/>
    <d v="2022-02-01T00:00:00"/>
    <n v="301780"/>
    <s v="RESOLI"/>
    <s v="-"/>
    <s v="S"/>
    <s v="-"/>
    <x v="1"/>
    <n v="1"/>
    <s v="COBERTURA INFERIOR"/>
    <n v="2020"/>
    <n v="2"/>
    <s v="-"/>
    <s v="1-PREG.COSTA-RICA"/>
    <x v="4"/>
    <s v="-"/>
    <s v="-"/>
    <s v="-"/>
    <n v="8"/>
    <n v="5"/>
    <n v="100"/>
    <n v="1"/>
    <n v="0"/>
    <s v="JOSUESALAZAR1985@GMAIL.COM"/>
    <s v="UNIV. PRIVADA"/>
    <n v="19"/>
    <s v="SOLTERO(A)"/>
    <d v="2021-12-15T00:00:00"/>
    <n v="1"/>
    <s v="DIPLOMADO"/>
    <s v=" "/>
    <s v=" "/>
    <s v=" "/>
    <s v=" "/>
    <n v="1127816"/>
    <n v="4"/>
    <s v="-"/>
    <s v="GOICOECHEA"/>
    <s v="DISEÑO MODAS"/>
    <x v="74"/>
    <s v="CI"/>
    <s v="ARTE PUBLICITARIO"/>
    <s v="IPIS"/>
    <s v="SIN ENFASIS"/>
    <s v="COSTA RICA"/>
    <x v="249"/>
    <s v="-"/>
    <s v="ESTUDIANTE"/>
    <n v="95.46"/>
    <n v="127017"/>
    <n v="1"/>
    <n v="1"/>
    <n v="45"/>
  </r>
  <r>
    <x v="0"/>
    <x v="1"/>
    <x v="1"/>
    <x v="1"/>
    <n v="31237540"/>
    <x v="3"/>
    <n v="1200000"/>
    <n v="304030738"/>
    <x v="1"/>
    <x v="201"/>
    <x v="0"/>
    <x v="1"/>
    <x v="1"/>
    <s v="N"/>
    <x v="0"/>
    <n v="127020"/>
    <s v="NORMAL"/>
    <d v="2021-12-13T00:00:00"/>
    <d v="2021-12-16T00:00:00"/>
    <x v="3"/>
    <d v="2022-02-01T00:00:00"/>
    <n v="301661"/>
    <s v="RESOLI"/>
    <s v="-"/>
    <s v="-"/>
    <s v="S"/>
    <x v="0"/>
    <n v="1"/>
    <s v="-"/>
    <n v="1918"/>
    <n v="104"/>
    <s v="-"/>
    <s v="1-PREG.COSTA-RICA"/>
    <x v="5"/>
    <s v="-"/>
    <s v="-"/>
    <s v="-"/>
    <n v="19"/>
    <n v="1"/>
    <n v="100"/>
    <n v="1"/>
    <n v="0"/>
    <s v="KJ85.GUTIERREZ@HOTMAIL.COM"/>
    <s v="UNIV. PRIVADA"/>
    <n v="36"/>
    <s v="SOLTERO(A)"/>
    <d v="2021-12-15T00:00:00"/>
    <n v="1"/>
    <s v="LICENCIATURA"/>
    <s v=" "/>
    <s v=" "/>
    <s v=" "/>
    <s v=" "/>
    <n v="115000"/>
    <n v="3"/>
    <s v="-"/>
    <s v="PEREZ ZELEDON"/>
    <s v="CS EDUC I Y II CICLO"/>
    <x v="34"/>
    <s v="-"/>
    <s v="EDUCACION PRIMARIA"/>
    <s v="SAN ISIDRO DE EL GENERAL"/>
    <s v="SIN ENFASIS"/>
    <s v="COSTA RICA"/>
    <x v="250"/>
    <s v="-"/>
    <s v="ESTUDIANTE"/>
    <n v="75"/>
    <n v="127020"/>
    <n v="1"/>
    <n v="1"/>
    <n v="45"/>
  </r>
  <r>
    <x v="0"/>
    <x v="1"/>
    <x v="1"/>
    <x v="0"/>
    <n v="31237640"/>
    <x v="3"/>
    <n v="6983010"/>
    <n v="118120268"/>
    <x v="2"/>
    <x v="202"/>
    <x v="0"/>
    <x v="0"/>
    <x v="1"/>
    <s v="N"/>
    <x v="0"/>
    <n v="127041"/>
    <s v="ESPECIAL"/>
    <d v="2021-12-02T00:00:00"/>
    <d v="2021-12-16T00:00:00"/>
    <x v="3"/>
    <d v="2022-02-01T00:00:00"/>
    <n v="300574"/>
    <s v="RESOLI"/>
    <s v="-"/>
    <s v="S"/>
    <s v="-"/>
    <x v="1"/>
    <n v="1"/>
    <s v="COBERTURA INFERIOR"/>
    <n v="2019"/>
    <n v="3"/>
    <s v="-"/>
    <s v="1-PREG.COSTA-RICA"/>
    <x v="6"/>
    <s v="-"/>
    <s v="-"/>
    <s v="-"/>
    <n v="10"/>
    <n v="5"/>
    <n v="100"/>
    <n v="1"/>
    <n v="0"/>
    <s v="CGUZMAN118120268@GMAIL.COM"/>
    <s v="UNIV. PRIVADA"/>
    <n v="20"/>
    <s v="SOLTERO(A)"/>
    <d v="2021-12-15T00:00:00"/>
    <n v="1"/>
    <s v="BACHILLER"/>
    <s v=" "/>
    <s v=" "/>
    <s v=" "/>
    <s v=" "/>
    <n v="332145"/>
    <n v="3"/>
    <s v="-"/>
    <s v="ALAJUELITA"/>
    <s v="INGENIERIA INFORMATICA"/>
    <x v="3"/>
    <s v="CI"/>
    <s v="INGENIERIA"/>
    <s v="SAN FELIPE"/>
    <s v="SIN ENFASIS"/>
    <s v="COSTA RICA"/>
    <x v="251"/>
    <n v="40361400"/>
    <s v="DIGITADOR"/>
    <n v="90.15"/>
    <n v="127041"/>
    <n v="1"/>
    <n v="1"/>
    <n v="45"/>
  </r>
  <r>
    <x v="2"/>
    <x v="1"/>
    <x v="1"/>
    <x v="1"/>
    <n v="31237260"/>
    <x v="3"/>
    <n v="2297700"/>
    <n v="116160564"/>
    <x v="4"/>
    <x v="203"/>
    <x v="0"/>
    <x v="1"/>
    <x v="0"/>
    <s v="N"/>
    <x v="0"/>
    <n v="127043"/>
    <s v="NORMAL"/>
    <d v="2021-12-02T00:00:00"/>
    <d v="2021-12-16T00:00:00"/>
    <x v="3"/>
    <d v="2022-02-01T00:00:00"/>
    <n v="300512"/>
    <s v="RESOLI"/>
    <s v="-"/>
    <s v="-"/>
    <s v="S"/>
    <x v="0"/>
    <n v="1"/>
    <s v="ADQUISICION DE EQUIPO"/>
    <n v="2012"/>
    <n v="10"/>
    <s v="-"/>
    <s v="3-POSG.COSTA-RICA"/>
    <x v="6"/>
    <s v="-"/>
    <s v="-"/>
    <s v="-"/>
    <n v="1"/>
    <n v="1"/>
    <n v="100"/>
    <n v="1"/>
    <n v="0"/>
    <s v="WMARINM8@GMAIL.COM"/>
    <s v="UNIV. PUBLICA"/>
    <n v="26"/>
    <s v="SOLTERO(A)"/>
    <d v="2021-12-15T00:00:00"/>
    <n v="1"/>
    <s v="MAESTRIA"/>
    <s v=" "/>
    <s v=" "/>
    <s v=" "/>
    <s v=" "/>
    <n v="350000"/>
    <n v="2"/>
    <s v="-"/>
    <s v="SAN JOSE"/>
    <s v="DES.COMUNITARIO SUSTENTABLE"/>
    <x v="63"/>
    <s v="AE"/>
    <s v="CIENCIAS SOCIALES"/>
    <s v="CARMEN"/>
    <s v="SIN ENFASIS"/>
    <s v="COSTA RICA"/>
    <x v="252"/>
    <s v="-"/>
    <s v="ESTUDIANTE"/>
    <n v="80.73"/>
    <n v="127043"/>
    <n v="2"/>
    <n v="3"/>
    <n v="45"/>
  </r>
  <r>
    <x v="0"/>
    <x v="1"/>
    <x v="1"/>
    <x v="0"/>
    <n v="31239050"/>
    <x v="5"/>
    <n v="3118367"/>
    <n v="304930611"/>
    <x v="3"/>
    <x v="204"/>
    <x v="2"/>
    <x v="0"/>
    <x v="1"/>
    <s v="N"/>
    <x v="2"/>
    <n v="127266"/>
    <s v="NORMAL"/>
    <d v="2022-01-04T00:00:00"/>
    <d v="2022-01-06T00:00:00"/>
    <x v="5"/>
    <d v="2022-02-15T00:00:00"/>
    <n v="303260"/>
    <s v="RESOLI"/>
    <s v="-"/>
    <s v="S"/>
    <s v="-"/>
    <x v="1"/>
    <n v="1"/>
    <s v="COBERTURA INFERIOR, ADQUISICION DE EQUIPO"/>
    <n v="2014"/>
    <n v="8"/>
    <s v="-"/>
    <s v="1-PREG.COSTA-RICA"/>
    <x v="2"/>
    <s v="-"/>
    <s v="-"/>
    <s v="-"/>
    <n v="3"/>
    <n v="2"/>
    <n v="100"/>
    <n v="3"/>
    <n v="6"/>
    <s v="AHARONGG@HOTMAIL.COM"/>
    <s v="UNIV. PRIVADA"/>
    <n v="25"/>
    <s v="CASADO(A)"/>
    <d v="2022-01-05T00:00:00"/>
    <n v="1"/>
    <s v="BACHILLER"/>
    <s v=" "/>
    <s v=" "/>
    <s v=" "/>
    <s v=" "/>
    <n v="560000"/>
    <n v="4"/>
    <s v="-"/>
    <s v="LA UNION"/>
    <s v="INGENIERIA DE SISTEMAS"/>
    <x v="31"/>
    <s v="CI, AE"/>
    <s v="COMPUTO"/>
    <s v="SAN DIEGO"/>
    <s v="SIN ENFASIS"/>
    <s v="COSTA RICA"/>
    <x v="253"/>
    <n v="22460303"/>
    <s v="ADMINISTRADOR DE PRO"/>
    <n v="70"/>
    <n v="127266"/>
    <n v="1"/>
    <n v="1"/>
    <n v="38"/>
  </r>
  <r>
    <x v="0"/>
    <x v="1"/>
    <x v="1"/>
    <x v="1"/>
    <n v="31237470"/>
    <x v="3"/>
    <n v="2108420"/>
    <n v="117930764"/>
    <x v="1"/>
    <x v="205"/>
    <x v="0"/>
    <x v="1"/>
    <x v="0"/>
    <s v="N"/>
    <x v="0"/>
    <n v="127059"/>
    <s v="NORMAL"/>
    <d v="2021-12-14T00:00:00"/>
    <d v="2021-12-17T00:00:00"/>
    <x v="3"/>
    <d v="2022-02-01T00:00:00"/>
    <n v="301816"/>
    <s v="RESOLI"/>
    <s v="-"/>
    <s v="-"/>
    <s v="S"/>
    <x v="0"/>
    <n v="1"/>
    <s v="-"/>
    <n v="2018"/>
    <n v="4"/>
    <s v="-"/>
    <s v="1-PREG.COSTA-RICA"/>
    <x v="2"/>
    <s v="-"/>
    <s v="-"/>
    <s v="-"/>
    <n v="1"/>
    <n v="1"/>
    <n v="100"/>
    <n v="1"/>
    <n v="0"/>
    <s v="MEPIMA2000@GMAIL.COM"/>
    <s v="UNIV. PRIVADA"/>
    <n v="21"/>
    <s v="SOLTERO(A)"/>
    <d v="2021-12-16T00:00:00"/>
    <n v="1"/>
    <s v="BACHILLER"/>
    <s v=" "/>
    <s v=" "/>
    <s v=" "/>
    <s v=" "/>
    <n v="598674"/>
    <n v="4"/>
    <s v="-"/>
    <s v="SAN JOSE"/>
    <s v="CS EDUCACION I Y II CICLO"/>
    <x v="75"/>
    <s v="-"/>
    <s v="EDUCACION PRIMARIA"/>
    <s v="CARMEN"/>
    <s v="SIN ENFASIS"/>
    <s v="COSTA RICA"/>
    <x v="254"/>
    <s v="-"/>
    <s v="ESTUDIANTE"/>
    <n v="83.58"/>
    <n v="127059"/>
    <n v="1"/>
    <n v="1"/>
    <n v="44"/>
  </r>
  <r>
    <x v="0"/>
    <x v="1"/>
    <x v="1"/>
    <x v="0"/>
    <n v="31237770"/>
    <x v="3"/>
    <n v="4490000"/>
    <n v="504200175"/>
    <x v="0"/>
    <x v="206"/>
    <x v="0"/>
    <x v="0"/>
    <x v="1"/>
    <s v="N"/>
    <x v="4"/>
    <n v="127066"/>
    <s v="NORMAL"/>
    <d v="2021-12-09T00:00:00"/>
    <d v="2021-12-17T00:00:00"/>
    <x v="3"/>
    <d v="2022-02-01T00:00:00"/>
    <n v="301355"/>
    <s v="RESOLI"/>
    <s v="-"/>
    <s v="S"/>
    <s v="-"/>
    <x v="1"/>
    <n v="1"/>
    <s v="-"/>
    <n v="2018"/>
    <n v="4"/>
    <s v="-"/>
    <s v="1-PREG.COSTA-RICA"/>
    <x v="6"/>
    <s v="-"/>
    <s v="-"/>
    <s v="-"/>
    <n v="6"/>
    <n v="1"/>
    <n v="100"/>
    <n v="5"/>
    <n v="0"/>
    <s v="MAULOPEZM63@GMAIL.COM"/>
    <s v="UNIV. PRIVADA"/>
    <n v="24"/>
    <s v="SOLTERO(A)"/>
    <d v="2021-12-16T00:00:00"/>
    <n v="1"/>
    <s v="BACHILLER"/>
    <s v="LICENCIATURA"/>
    <s v=" "/>
    <s v=" "/>
    <s v=" "/>
    <n v="357568.59"/>
    <n v="4"/>
    <s v="-"/>
    <s v="CANAS"/>
    <s v="ENFERMERIA"/>
    <x v="49"/>
    <s v="-"/>
    <s v="ENFERMERIA"/>
    <s v="CANAS"/>
    <s v="SIN ENFASIS"/>
    <s v="COSTA RICA"/>
    <x v="255"/>
    <n v="26650335"/>
    <s v="LIMPIEZA Y MANTENIMIENTO"/>
    <n v="72.66"/>
    <n v="127066"/>
    <n v="1"/>
    <n v="1"/>
    <n v="44"/>
  </r>
  <r>
    <x v="0"/>
    <x v="1"/>
    <x v="1"/>
    <x v="1"/>
    <n v="31237650"/>
    <x v="3"/>
    <n v="5027120"/>
    <n v="115260312"/>
    <x v="5"/>
    <x v="207"/>
    <x v="0"/>
    <x v="1"/>
    <x v="1"/>
    <s v="N"/>
    <x v="0"/>
    <n v="127097"/>
    <s v="NORMAL"/>
    <d v="2021-12-15T00:00:00"/>
    <d v="2021-12-20T00:00:00"/>
    <x v="3"/>
    <d v="2022-02-01T00:00:00"/>
    <n v="301937"/>
    <s v="RESOLI"/>
    <s v="-"/>
    <s v="-"/>
    <s v="S"/>
    <x v="0"/>
    <n v="1"/>
    <s v="ADQUISICION DE EQUIPO"/>
    <n v="2014"/>
    <n v="8"/>
    <s v="-"/>
    <s v="1-PREG.COSTA-RICA"/>
    <x v="4"/>
    <s v="-"/>
    <s v="-"/>
    <s v="-"/>
    <n v="3"/>
    <n v="2"/>
    <n v="100"/>
    <n v="1"/>
    <n v="0"/>
    <s v="DAYABZ281@GMAIL.COM"/>
    <s v="UNIV. PRIVADA"/>
    <n v="29"/>
    <s v="SOLTERO(A)"/>
    <d v="2021-12-17T00:00:00"/>
    <n v="1"/>
    <s v="BACHILLER"/>
    <s v=" "/>
    <s v=" "/>
    <s v=" "/>
    <s v=" "/>
    <n v="1100000"/>
    <n v="4"/>
    <s v="-"/>
    <s v="DESAMPARADOS"/>
    <s v="DISEÑO PUBLICITARIO"/>
    <x v="31"/>
    <s v="AE"/>
    <s v="ARTE PUBLICITARIO"/>
    <s v="SAN MIGUEL"/>
    <s v="SIN ENFASIS"/>
    <s v="COSTA RICA"/>
    <x v="256"/>
    <n v="86011798"/>
    <s v="ANALISTA DE VINCULACIÓN"/>
    <n v="70"/>
    <n v="127097"/>
    <n v="1"/>
    <n v="1"/>
    <n v="41"/>
  </r>
  <r>
    <x v="0"/>
    <x v="1"/>
    <x v="1"/>
    <x v="1"/>
    <n v="31237560"/>
    <x v="3"/>
    <n v="2493200"/>
    <n v="116060579"/>
    <x v="4"/>
    <x v="208"/>
    <x v="0"/>
    <x v="1"/>
    <x v="2"/>
    <s v="N"/>
    <x v="6"/>
    <n v="127109"/>
    <s v="NORMAL"/>
    <d v="2021-12-02T00:00:00"/>
    <d v="2021-12-20T00:00:00"/>
    <x v="3"/>
    <d v="2022-02-01T00:00:00"/>
    <n v="300566"/>
    <s v="RESOLI"/>
    <s v="-"/>
    <s v="-"/>
    <s v="S"/>
    <x v="0"/>
    <n v="1"/>
    <s v="-"/>
    <n v="2017"/>
    <n v="5"/>
    <s v="-"/>
    <s v="1-PREG.COSTA-RICA"/>
    <x v="5"/>
    <s v="-"/>
    <s v="-"/>
    <s v="-"/>
    <n v="3"/>
    <n v="1"/>
    <n v="100"/>
    <n v="6"/>
    <n v="0"/>
    <s v="LEIDY.671@GMAIL.COM"/>
    <s v="UNIV. PRIVADA"/>
    <n v="27"/>
    <s v="SOLTERO(A)"/>
    <d v="2021-12-17T00:00:00"/>
    <n v="1"/>
    <s v="BACHILLER"/>
    <s v=" "/>
    <s v=" "/>
    <s v=" "/>
    <s v=" "/>
    <n v="195000"/>
    <n v="1"/>
    <s v="-"/>
    <s v="BUENOS AIRES"/>
    <s v="ADM. ADUANERA"/>
    <x v="37"/>
    <s v="-"/>
    <s v="ADMINISTRACION"/>
    <s v="BUENOS AIRES"/>
    <s v="SIN ENFASIS"/>
    <s v="COSTA RICA"/>
    <x v="257"/>
    <s v="-"/>
    <s v="ESTUDIANTE"/>
    <n v="79.83"/>
    <n v="127109"/>
    <n v="1"/>
    <n v="1"/>
    <n v="41"/>
  </r>
  <r>
    <x v="0"/>
    <x v="1"/>
    <x v="0"/>
    <x v="0"/>
    <n v="31210420"/>
    <x v="5"/>
    <n v="3578850"/>
    <n v="206410314"/>
    <x v="0"/>
    <x v="209"/>
    <x v="0"/>
    <x v="0"/>
    <x v="1"/>
    <s v="N"/>
    <x v="3"/>
    <n v="127301"/>
    <s v="NORMAL"/>
    <d v="2021-12-15T00:00:00"/>
    <d v="2022-01-06T00:00:00"/>
    <x v="5"/>
    <d v="2022-03-10T00:00:00"/>
    <n v="301878"/>
    <s v="RESOLI"/>
    <s v="-"/>
    <s v="-"/>
    <s v="S"/>
    <x v="0"/>
    <n v="1"/>
    <s v="-"/>
    <s v="-"/>
    <s v="-"/>
    <s v="-"/>
    <s v="1-PREG.COSTA-RICA"/>
    <x v="0"/>
    <s v="-"/>
    <s v="-"/>
    <s v="-"/>
    <n v="10"/>
    <n v="1"/>
    <n v="100"/>
    <n v="2"/>
    <n v="0"/>
    <s v="WENDYARIAS87@GMAIL.COM"/>
    <s v="UNIV. PRIVADA"/>
    <n v="34"/>
    <s v="UNION LIBRE"/>
    <d v="2022-01-06T00:00:00"/>
    <n v="1"/>
    <s v="LICENCIATURA"/>
    <s v=" "/>
    <s v=" "/>
    <s v=" "/>
    <s v=" "/>
    <s v="-"/>
    <s v="-"/>
    <s v="-"/>
    <s v="SAN CARLOS"/>
    <s v="FARMACIA"/>
    <x v="0"/>
    <s v="-"/>
    <s v="FARMACIA"/>
    <s v="QUESADA"/>
    <s v="SIN ENFASIS"/>
    <s v="COSTA RICA"/>
    <x v="258"/>
    <n v="24602568"/>
    <s v="TÉCNICO EN FARMACIA "/>
    <s v="-"/>
    <n v="127301"/>
    <n v="1"/>
    <n v="1"/>
    <n v="38"/>
  </r>
  <r>
    <x v="0"/>
    <x v="1"/>
    <x v="0"/>
    <x v="0"/>
    <n v="31140940"/>
    <x v="3"/>
    <n v="3300000"/>
    <n v="117700550"/>
    <x v="0"/>
    <x v="3"/>
    <x v="0"/>
    <x v="0"/>
    <x v="2"/>
    <s v="N"/>
    <x v="0"/>
    <n v="127123"/>
    <s v="NORMAL"/>
    <d v="2021-10-13T00:00:00"/>
    <d v="2021-12-20T00:00:00"/>
    <x v="3"/>
    <d v="2022-02-11T00:00:00"/>
    <n v="298085"/>
    <s v="RESOLI"/>
    <s v="-"/>
    <s v="-"/>
    <s v="S"/>
    <x v="0"/>
    <n v="1"/>
    <s v="COBERTURA INFERIOR"/>
    <s v="-"/>
    <s v="-"/>
    <s v="-"/>
    <s v="1-PREG.COSTA-RICA"/>
    <x v="0"/>
    <s v="-"/>
    <s v="-"/>
    <s v="-"/>
    <n v="19"/>
    <n v="11"/>
    <n v="100"/>
    <n v="1"/>
    <n v="0"/>
    <s v="SOFIYAMI2202@GMAIL.COM"/>
    <s v="UNIV. PRIVADA"/>
    <n v="21"/>
    <s v="SOLTERO(A)"/>
    <d v="2021-12-17T00:00:00"/>
    <n v="1"/>
    <s v="LICENCIATURA"/>
    <s v=" "/>
    <s v=" "/>
    <s v=" "/>
    <s v=" "/>
    <s v="-"/>
    <s v="-"/>
    <s v="-"/>
    <s v="PEREZ ZELEDON"/>
    <s v="ENFERMERIA"/>
    <x v="39"/>
    <s v="CI"/>
    <s v="ENFERMERIA"/>
    <s v="PÁRAMO"/>
    <s v="SIN ENFASIS"/>
    <s v="COSTA RICA"/>
    <x v="259"/>
    <s v="-"/>
    <s v="ESTUDIANTE"/>
    <s v="-"/>
    <n v="127123"/>
    <n v="1"/>
    <n v="1"/>
    <n v="41"/>
  </r>
  <r>
    <x v="0"/>
    <x v="1"/>
    <x v="1"/>
    <x v="1"/>
    <n v="31237570"/>
    <x v="3"/>
    <n v="3741200"/>
    <n v="117100132"/>
    <x v="1"/>
    <x v="210"/>
    <x v="0"/>
    <x v="1"/>
    <x v="3"/>
    <s v="N"/>
    <x v="6"/>
    <n v="127158"/>
    <s v="NORMAL"/>
    <d v="2021-12-17T00:00:00"/>
    <d v="2021-12-22T00:00:00"/>
    <x v="3"/>
    <d v="2022-02-01T00:00:00"/>
    <n v="302206"/>
    <s v="RESOLI"/>
    <s v="-"/>
    <s v="-"/>
    <s v="S"/>
    <x v="0"/>
    <n v="1"/>
    <s v="-"/>
    <n v="2018"/>
    <n v="4"/>
    <s v="-"/>
    <s v="1-PREG.COSTA-RICA"/>
    <x v="5"/>
    <s v="-"/>
    <s v="-"/>
    <s v="-"/>
    <n v="10"/>
    <n v="4"/>
    <n v="100"/>
    <n v="6"/>
    <n v="0"/>
    <s v="LILIANAUMANAMONTES29@GMAIL.COM"/>
    <s v="UNIV. PRIVADA"/>
    <n v="23"/>
    <s v="SOLTERO(A)"/>
    <d v="2021-12-21T00:00:00"/>
    <n v="1"/>
    <s v="BACHILLER"/>
    <s v=" "/>
    <s v=" "/>
    <s v=" "/>
    <s v=" "/>
    <n v="80000"/>
    <n v="2"/>
    <s v="-"/>
    <s v="CORREDORES"/>
    <s v="EDUCACION PREESCOLAR"/>
    <x v="40"/>
    <s v="-"/>
    <s v="EDUCACION PREESCOLAR"/>
    <s v="LAUREL"/>
    <s v="SIN ENFASIS"/>
    <s v="COSTA RICA"/>
    <x v="260"/>
    <n v="85493576"/>
    <s v="TRABAJADORA INDEPEND"/>
    <n v="84.44"/>
    <n v="127158"/>
    <n v="1"/>
    <n v="1"/>
    <n v="39"/>
  </r>
  <r>
    <x v="0"/>
    <x v="1"/>
    <x v="1"/>
    <x v="1"/>
    <n v="31237520"/>
    <x v="3"/>
    <n v="2390500"/>
    <n v="604070906"/>
    <x v="1"/>
    <x v="211"/>
    <x v="0"/>
    <x v="1"/>
    <x v="2"/>
    <s v="N"/>
    <x v="6"/>
    <n v="127175"/>
    <s v="NORMAL"/>
    <d v="2021-12-14T00:00:00"/>
    <d v="2021-12-22T00:00:00"/>
    <x v="3"/>
    <d v="2022-02-01T00:00:00"/>
    <n v="301694"/>
    <s v="RESOLI"/>
    <s v="-"/>
    <s v="-"/>
    <s v="S"/>
    <x v="0"/>
    <n v="1"/>
    <s v="-"/>
    <n v="2013"/>
    <n v="9"/>
    <s v="-"/>
    <s v="1-PREG.COSTA-RICA"/>
    <x v="2"/>
    <s v="-"/>
    <s v="-"/>
    <s v="-"/>
    <n v="8"/>
    <n v="1"/>
    <n v="100"/>
    <n v="6"/>
    <n v="0"/>
    <s v="MDANIVINDAS93@GMAIL.COM"/>
    <s v="UNIV. PRIVADA"/>
    <n v="28"/>
    <s v="CASADO(A)"/>
    <d v="2021-12-21T00:00:00"/>
    <n v="1"/>
    <s v="BACHILLER"/>
    <s v=" "/>
    <s v=" "/>
    <s v=" "/>
    <s v=" "/>
    <n v="578826"/>
    <n v="4"/>
    <s v="-"/>
    <s v="COTO BRUS"/>
    <s v="CS EDUCACION I Y II CICLO"/>
    <x v="76"/>
    <s v="-"/>
    <s v="EDUCACION PRIMARIA"/>
    <s v="SAN VITO"/>
    <s v="SIN ENFASIS"/>
    <s v="COSTA RICA"/>
    <x v="261"/>
    <n v="86503454"/>
    <s v="ESTUDIANTE"/>
    <n v="95"/>
    <n v="127175"/>
    <n v="1"/>
    <n v="1"/>
    <n v="39"/>
  </r>
  <r>
    <x v="0"/>
    <x v="1"/>
    <x v="0"/>
    <x v="0"/>
    <n v="31188100"/>
    <x v="3"/>
    <n v="3547193"/>
    <n v="118580350"/>
    <x v="0"/>
    <x v="3"/>
    <x v="0"/>
    <x v="0"/>
    <x v="0"/>
    <s v="N"/>
    <x v="0"/>
    <n v="127182"/>
    <s v="NORMAL"/>
    <d v="2021-12-10T00:00:00"/>
    <d v="2021-12-22T00:00:00"/>
    <x v="3"/>
    <d v="2022-02-04T00:00:00"/>
    <n v="301423"/>
    <s v="RESOLI"/>
    <s v="-"/>
    <s v="-"/>
    <s v="S"/>
    <x v="0"/>
    <n v="1"/>
    <s v="COBERTURA INFERIOR"/>
    <s v="-"/>
    <s v="-"/>
    <s v="-"/>
    <s v="1-PREG.COSTA-RICA"/>
    <x v="0"/>
    <s v="-"/>
    <s v="-"/>
    <s v="-"/>
    <n v="2"/>
    <n v="3"/>
    <n v="100"/>
    <n v="1"/>
    <n v="0"/>
    <s v="ANACHACONE7@GMAIL.COM"/>
    <s v="UNIV. PRIVADA"/>
    <n v="19"/>
    <s v="SOLTERO(A)"/>
    <d v="2021-12-21T00:00:00"/>
    <n v="1"/>
    <s v="LICENCIATURA"/>
    <s v=" "/>
    <s v=" "/>
    <s v=" "/>
    <s v=" "/>
    <s v="-"/>
    <s v="-"/>
    <s v="-"/>
    <s v="ESCAZU"/>
    <s v="MICROBIOLOGI Y QUIMICA CLINICA"/>
    <x v="12"/>
    <s v="CI"/>
    <s v="MICROBIOLOGIA"/>
    <s v="SAN RAFAEL"/>
    <s v="SIN ENFASIS"/>
    <s v="COSTA RICA"/>
    <x v="262"/>
    <s v="-"/>
    <s v="ESTUDIANTE"/>
    <s v="-"/>
    <n v="127182"/>
    <n v="1"/>
    <n v="1"/>
    <n v="39"/>
  </r>
  <r>
    <x v="0"/>
    <x v="0"/>
    <x v="1"/>
    <x v="0"/>
    <n v="31237360"/>
    <x v="3"/>
    <n v="24988865"/>
    <n v="118770523"/>
    <x v="0"/>
    <x v="212"/>
    <x v="0"/>
    <x v="0"/>
    <x v="0"/>
    <s v="N"/>
    <x v="0"/>
    <n v="127187"/>
    <s v="NORMAL"/>
    <d v="2021-12-08T00:00:00"/>
    <d v="2021-12-22T00:00:00"/>
    <x v="3"/>
    <d v="2022-02-01T00:00:00"/>
    <n v="301158"/>
    <s v="RESOLI"/>
    <s v="-"/>
    <s v="-"/>
    <s v="S"/>
    <x v="0"/>
    <n v="5"/>
    <s v="-"/>
    <n v="2020"/>
    <n v="2"/>
    <s v="-"/>
    <s v="1-PREG.COSTA-RICA"/>
    <x v="3"/>
    <n v="74.78"/>
    <s v="-"/>
    <s v="-"/>
    <n v="3"/>
    <n v="1"/>
    <n v="100"/>
    <n v="1"/>
    <n v="0"/>
    <s v="MARIPAZ0315@GMAIL.COM"/>
    <s v="UNIV. PRIVADA"/>
    <n v="18"/>
    <s v="SOLTERO(A)"/>
    <d v="2021-12-21T00:00:00"/>
    <n v="1"/>
    <s v="LICENCIATURA"/>
    <s v=" "/>
    <s v=" "/>
    <s v=" "/>
    <s v=" "/>
    <n v="2090962"/>
    <n v="5"/>
    <s v="-"/>
    <s v="DESAMPARADOS"/>
    <s v="MEDICINA Y CIRUGIA"/>
    <x v="0"/>
    <s v="-"/>
    <s v="MEDICINA HUMANA"/>
    <s v="DESAMPARADOS"/>
    <s v="SIN ENFASIS"/>
    <s v="COSTA RICA"/>
    <x v="263"/>
    <n v="85597000"/>
    <s v="ESTUDIANTE"/>
    <n v="98.65"/>
    <n v="127187"/>
    <n v="1"/>
    <n v="1"/>
    <n v="39"/>
  </r>
  <r>
    <x v="0"/>
    <x v="1"/>
    <x v="2"/>
    <x v="1"/>
    <n v="31237590"/>
    <x v="3"/>
    <n v="2858496"/>
    <n v="604220495"/>
    <x v="4"/>
    <x v="213"/>
    <x v="0"/>
    <x v="1"/>
    <x v="2"/>
    <s v="N"/>
    <x v="6"/>
    <n v="127193"/>
    <s v="NORMAL"/>
    <d v="2021-11-29T00:00:00"/>
    <d v="2021-12-22T00:00:00"/>
    <x v="3"/>
    <d v="2022-02-01T00:00:00"/>
    <n v="300180"/>
    <s v="RESOLI"/>
    <s v="-"/>
    <s v="S"/>
    <s v="-"/>
    <x v="1"/>
    <n v="1"/>
    <s v="-"/>
    <n v="2013"/>
    <n v="9"/>
    <s v="-"/>
    <s v="5-REFUND.PREG.C.R"/>
    <x v="4"/>
    <s v="-"/>
    <s v="-"/>
    <s v="-"/>
    <n v="10"/>
    <n v="1"/>
    <n v="100"/>
    <n v="6"/>
    <n v="0"/>
    <s v="MOYACASTROG@GMAIL.COM"/>
    <s v="UNIV. PRIVADA"/>
    <n v="26"/>
    <s v="SOLTERO(A)"/>
    <d v="2021-12-21T00:00:00"/>
    <n v="1"/>
    <s v="LICENCIATURA"/>
    <s v=" "/>
    <s v=" "/>
    <s v=" "/>
    <s v=" "/>
    <n v="823033"/>
    <n v="0"/>
    <s v="-"/>
    <s v="CORREDORES"/>
    <s v="CONTADURIA PUBLICA"/>
    <x v="5"/>
    <s v="-"/>
    <s v="ADMINISTRACION"/>
    <s v="CORREDOR"/>
    <s v="SIN ENFASIS"/>
    <s v="COSTA RICA"/>
    <x v="264"/>
    <n v="22579060"/>
    <s v="SUBGERENTE"/>
    <n v="85"/>
    <n v="127193"/>
    <n v="1"/>
    <n v="5"/>
    <n v="39"/>
  </r>
  <r>
    <x v="0"/>
    <x v="1"/>
    <x v="0"/>
    <x v="0"/>
    <n v="31181850"/>
    <x v="3"/>
    <n v="1850900"/>
    <n v="116810226"/>
    <x v="2"/>
    <x v="214"/>
    <x v="0"/>
    <x v="0"/>
    <x v="1"/>
    <s v="N"/>
    <x v="0"/>
    <n v="127195"/>
    <s v="NORMAL"/>
    <d v="2021-11-16T00:00:00"/>
    <d v="2021-12-22T00:00:00"/>
    <x v="3"/>
    <d v="2022-02-04T00:00:00"/>
    <n v="299499"/>
    <s v="RESOLI"/>
    <s v="-"/>
    <s v="S"/>
    <s v="-"/>
    <x v="1"/>
    <n v="1"/>
    <s v="-"/>
    <s v="-"/>
    <s v="-"/>
    <s v="-"/>
    <s v="1-PREG.COSTA-RICA"/>
    <x v="0"/>
    <s v="-"/>
    <s v="-"/>
    <s v="-"/>
    <n v="19"/>
    <n v="3"/>
    <n v="100"/>
    <n v="1"/>
    <n v="0"/>
    <s v="MOISESORTIZ3097@GMAIL.COM"/>
    <s v="UNIV. PRIVADA"/>
    <n v="24"/>
    <s v="SOLTERO(A)"/>
    <d v="2021-12-21T00:00:00"/>
    <n v="1"/>
    <s v="LICENCIATURA"/>
    <s v=" "/>
    <s v=" "/>
    <s v=" "/>
    <s v=" "/>
    <s v="-"/>
    <s v="-"/>
    <s v="-"/>
    <s v="PEREZ ZELEDON"/>
    <s v="TECN ESTRAT DE INFORM Y COMUNI"/>
    <x v="24"/>
    <s v="-"/>
    <s v="INGENIERIA"/>
    <s v="DANIEL FLORES"/>
    <s v="SIN ENFASIS"/>
    <s v="COSTA RICA"/>
    <x v="265"/>
    <s v="-"/>
    <s v="ESTUDIANTE"/>
    <s v="-"/>
    <n v="127195"/>
    <n v="1"/>
    <n v="1"/>
    <n v="39"/>
  </r>
  <r>
    <x v="2"/>
    <x v="1"/>
    <x v="2"/>
    <x v="1"/>
    <n v="31237670"/>
    <x v="3"/>
    <n v="1647909"/>
    <n v="114850351"/>
    <x v="4"/>
    <x v="215"/>
    <x v="0"/>
    <x v="1"/>
    <x v="0"/>
    <s v="N"/>
    <x v="0"/>
    <n v="127202"/>
    <s v="NORMAL"/>
    <d v="2021-12-22T00:00:00"/>
    <d v="2022-01-05T00:00:00"/>
    <x v="3"/>
    <d v="2022-02-01T00:00:00"/>
    <n v="302592"/>
    <s v="RESOLI"/>
    <s v="-"/>
    <s v="S"/>
    <s v="-"/>
    <x v="1"/>
    <n v="1"/>
    <s v="-"/>
    <n v="2010"/>
    <n v="12"/>
    <s v="-"/>
    <s v="7-REFUND.POSG.C.R"/>
    <x v="3"/>
    <s v="-"/>
    <s v="-"/>
    <s v="-"/>
    <n v="3"/>
    <n v="1"/>
    <n v="100"/>
    <n v="1"/>
    <n v="0"/>
    <s v="QUESADASOTO.ANTHONY@GMAIL.COM"/>
    <s v="UNIV. PRIVADA"/>
    <n v="30"/>
    <s v="CASADO(A)"/>
    <d v="2021-12-22T00:00:00"/>
    <n v="1"/>
    <s v="ESPECIALIZACION"/>
    <s v=" "/>
    <s v=" "/>
    <s v=" "/>
    <s v=" "/>
    <n v="1916857"/>
    <n v="2"/>
    <s v="-"/>
    <s v="DESAMPARADOS"/>
    <s v="DERECHO NOTARIAL Y REGISTRAL"/>
    <x v="6"/>
    <s v="-"/>
    <s v="DERECHO"/>
    <s v="DESAMPARADOS"/>
    <s v="SIN ENFASIS"/>
    <s v="COSTA RICA"/>
    <x v="266"/>
    <s v="-"/>
    <s v="ESTUDIANTE"/>
    <n v="84"/>
    <n v="127202"/>
    <n v="1"/>
    <n v="7"/>
    <n v="25"/>
  </r>
  <r>
    <x v="0"/>
    <x v="1"/>
    <x v="1"/>
    <x v="0"/>
    <n v="31239440"/>
    <x v="6"/>
    <n v="14216818"/>
    <n v="207880541"/>
    <x v="0"/>
    <x v="216"/>
    <x v="0"/>
    <x v="0"/>
    <x v="0"/>
    <s v="N"/>
    <x v="3"/>
    <n v="126699"/>
    <s v="NORMAL"/>
    <d v="2021-11-02T00:00:00"/>
    <d v="2021-12-06T00:00:00"/>
    <x v="6"/>
    <d v="2022-02-22T00:00:00"/>
    <n v="298763"/>
    <s v="RESOLI"/>
    <s v="-"/>
    <s v="-"/>
    <s v="S"/>
    <x v="0"/>
    <n v="1"/>
    <s v="-"/>
    <n v="2016"/>
    <n v="6"/>
    <s v="-"/>
    <s v="1-PREG.COSTA-RICA"/>
    <x v="3"/>
    <s v="-"/>
    <s v="-"/>
    <s v="-"/>
    <n v="7"/>
    <n v="2"/>
    <n v="100"/>
    <n v="2"/>
    <n v="0"/>
    <s v="PAOLAVARGAS291@GMAIL.COM"/>
    <s v="UNIV. PRIVADA"/>
    <n v="23"/>
    <s v="SOLTERO(A)"/>
    <d v="2021-12-03T00:00:00"/>
    <n v="1"/>
    <s v="LICENCIATURA"/>
    <s v=" "/>
    <s v=" "/>
    <s v=" "/>
    <s v=" "/>
    <n v="2128000"/>
    <n v="3"/>
    <s v="-"/>
    <s v="PALMARES"/>
    <s v="MEDICINA"/>
    <x v="12"/>
    <s v="-"/>
    <s v="MEDICINA HUMANA"/>
    <s v="ZARAGOZA"/>
    <s v="SIN ENFASIS"/>
    <s v="COSTA RICA"/>
    <x v="267"/>
    <s v="-"/>
    <s v="ESTUDIANTE"/>
    <n v="89"/>
    <n v="126699"/>
    <n v="1"/>
    <n v="1"/>
    <n v="76"/>
  </r>
  <r>
    <x v="0"/>
    <x v="1"/>
    <x v="1"/>
    <x v="0"/>
    <n v="31237730"/>
    <x v="6"/>
    <n v="11623875"/>
    <n v="208390869"/>
    <x v="2"/>
    <x v="217"/>
    <x v="0"/>
    <x v="0"/>
    <x v="1"/>
    <s v="N"/>
    <x v="3"/>
    <n v="126766"/>
    <s v="NORMAL"/>
    <d v="2021-12-02T00:00:00"/>
    <d v="2021-12-08T00:00:00"/>
    <x v="6"/>
    <d v="2022-02-22T00:00:00"/>
    <n v="300556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1"/>
    <n v="5"/>
    <n v="100"/>
    <n v="2"/>
    <n v="0"/>
    <s v="JUSTINTORRES638@GMAIL.COM"/>
    <s v="UNIV. PUBLICA"/>
    <n v="18"/>
    <s v="SOLTERO(A)"/>
    <d v="2021-12-07T00:00:00"/>
    <n v="1"/>
    <s v="LICENCIATURA"/>
    <s v=" "/>
    <s v=" "/>
    <s v=" "/>
    <s v=" "/>
    <n v="1237351"/>
    <n v="4"/>
    <s v="-"/>
    <s v="ALFARO RUIZ"/>
    <s v="INGENIERIA MECATRONICA"/>
    <x v="61"/>
    <s v="AE"/>
    <s v="INGENIERIA"/>
    <s v="PALMIRA"/>
    <s v="SIN ENFASIS"/>
    <s v="COSTA RICA"/>
    <x v="268"/>
    <s v="-"/>
    <s v="ESTUDIANTE"/>
    <n v="96.83"/>
    <n v="126766"/>
    <n v="2"/>
    <n v="1"/>
    <n v="74"/>
  </r>
  <r>
    <x v="0"/>
    <x v="1"/>
    <x v="0"/>
    <x v="1"/>
    <n v="31155200"/>
    <x v="3"/>
    <n v="2241310"/>
    <n v="702810240"/>
    <x v="4"/>
    <x v="218"/>
    <x v="0"/>
    <x v="1"/>
    <x v="3"/>
    <s v="N"/>
    <x v="5"/>
    <n v="127229"/>
    <s v="NORMAL"/>
    <d v="2021-12-14T00:00:00"/>
    <d v="2022-01-05T00:00:00"/>
    <x v="3"/>
    <d v="2022-02-10T00:00:00"/>
    <n v="301783"/>
    <s v="RESOLI"/>
    <s v="-"/>
    <s v="S"/>
    <s v="-"/>
    <x v="1"/>
    <n v="1"/>
    <s v="-"/>
    <s v="-"/>
    <s v="-"/>
    <s v="-"/>
    <s v="1-PREG.COSTA-RICA"/>
    <x v="0"/>
    <s v="-"/>
    <s v="-"/>
    <s v="-"/>
    <n v="5"/>
    <n v="1"/>
    <n v="100"/>
    <n v="7"/>
    <n v="0"/>
    <s v="JMENDIETA1800@GMAIL.COM"/>
    <s v="UNIV. PRIVADA"/>
    <n v="21"/>
    <s v="SOLTERO(A)"/>
    <d v="2021-12-22T00:00:00"/>
    <n v="1"/>
    <s v="LICENCIATURA"/>
    <s v=" "/>
    <s v=" "/>
    <s v=" "/>
    <s v=" "/>
    <s v="-"/>
    <s v="-"/>
    <s v="-"/>
    <s v="MATINA"/>
    <s v="RELACIONES INTERNACIONALES"/>
    <x v="0"/>
    <s v="-"/>
    <s v="POLITOLOGIA"/>
    <s v="MATINA"/>
    <s v="RELAC.INTERN.ENF.DIPLOMACIA"/>
    <s v="COSTA RICA"/>
    <x v="269"/>
    <s v="-"/>
    <s v="ESTUDIANTE"/>
    <s v="-"/>
    <n v="127229"/>
    <n v="1"/>
    <n v="1"/>
    <n v="25"/>
  </r>
  <r>
    <x v="0"/>
    <x v="1"/>
    <x v="0"/>
    <x v="0"/>
    <n v="31175490"/>
    <x v="3"/>
    <n v="2409800"/>
    <n v="117930148"/>
    <x v="0"/>
    <x v="26"/>
    <x v="0"/>
    <x v="0"/>
    <x v="1"/>
    <s v="N"/>
    <x v="1"/>
    <n v="127232"/>
    <s v="NORMAL"/>
    <d v="2021-12-14T00:00:00"/>
    <d v="2022-01-05T00:00:00"/>
    <x v="3"/>
    <d v="2022-02-18T00:00:00"/>
    <n v="301708"/>
    <s v="RESOLI"/>
    <s v="-"/>
    <s v="-"/>
    <s v="S"/>
    <x v="0"/>
    <n v="1"/>
    <s v="-"/>
    <s v="-"/>
    <s v="-"/>
    <s v="-"/>
    <s v="1-PREG.COSTA-RICA"/>
    <x v="0"/>
    <s v="-"/>
    <s v="-"/>
    <s v="-"/>
    <n v="1"/>
    <n v="3"/>
    <n v="100"/>
    <n v="4"/>
    <n v="0"/>
    <s v="MARIJOVR23@HOTMAIL.COM"/>
    <s v="UNIV. PRIVADA"/>
    <n v="21"/>
    <s v="SOLTERO(A)"/>
    <d v="2021-12-22T00:00:00"/>
    <n v="1"/>
    <s v="BACHILLER"/>
    <s v=" "/>
    <s v=" "/>
    <s v=" "/>
    <s v=" "/>
    <s v="-"/>
    <s v="-"/>
    <s v="-"/>
    <s v="HEREDIA"/>
    <s v="GASTRONOMIA"/>
    <x v="30"/>
    <s v="-"/>
    <s v="MEDICINA HUMANA"/>
    <s v="SAN FRANCISCO"/>
    <s v="SIN ENFASIS"/>
    <s v="COSTA RICA"/>
    <x v="270"/>
    <s v="-"/>
    <s v="ESTUDIANTE"/>
    <s v="-"/>
    <n v="127232"/>
    <n v="1"/>
    <n v="1"/>
    <n v="25"/>
  </r>
  <r>
    <x v="0"/>
    <x v="1"/>
    <x v="0"/>
    <x v="0"/>
    <n v="31103170"/>
    <x v="3"/>
    <n v="3146458"/>
    <n v="117260115"/>
    <x v="0"/>
    <x v="156"/>
    <x v="0"/>
    <x v="0"/>
    <x v="0"/>
    <s v="N"/>
    <x v="1"/>
    <n v="127233"/>
    <s v="NORMAL"/>
    <d v="2021-12-14T00:00:00"/>
    <d v="2022-01-05T00:00:00"/>
    <x v="3"/>
    <d v="2022-02-08T00:00:00"/>
    <n v="301703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4"/>
    <n v="0"/>
    <s v="MARIALEVIS0398@GMAIL.COM"/>
    <s v="UNIV. PRIVADA"/>
    <n v="23"/>
    <s v="SOLTERO(A)"/>
    <d v="2021-12-22T00:00:00"/>
    <n v="1"/>
    <s v="LICENCIATURA"/>
    <s v=" "/>
    <s v=" "/>
    <s v=" "/>
    <s v=" "/>
    <s v="-"/>
    <s v="-"/>
    <s v="-"/>
    <s v="HEREDIA"/>
    <s v="MICROBIOLOGI Y QUIMICA CLINICA"/>
    <x v="12"/>
    <s v="-"/>
    <s v="MICROBIOLOGIA"/>
    <s v="HEREDIA"/>
    <s v="SIN ENFASIS"/>
    <s v="COSTA RICA"/>
    <x v="271"/>
    <s v="-"/>
    <s v="ESTUDIANTE"/>
    <s v="-"/>
    <n v="127233"/>
    <n v="1"/>
    <n v="1"/>
    <n v="25"/>
  </r>
  <r>
    <x v="0"/>
    <x v="1"/>
    <x v="1"/>
    <x v="0"/>
    <n v="31239620"/>
    <x v="6"/>
    <n v="10165750"/>
    <n v="208130562"/>
    <x v="2"/>
    <x v="219"/>
    <x v="0"/>
    <x v="0"/>
    <x v="1"/>
    <s v="N"/>
    <x v="3"/>
    <n v="126770"/>
    <s v="NORMAL"/>
    <d v="2021-12-02T00:00:00"/>
    <d v="2021-12-08T00:00:00"/>
    <x v="6"/>
    <d v="2022-02-22T00:00:00"/>
    <n v="300450"/>
    <s v="RESOLI"/>
    <s v="-"/>
    <s v="-"/>
    <s v="S"/>
    <x v="0"/>
    <n v="1"/>
    <s v="-"/>
    <n v="2018"/>
    <n v="4"/>
    <s v="-"/>
    <s v="1-PREG.COSTA-RICA"/>
    <x v="3"/>
    <s v="-"/>
    <s v="-"/>
    <s v="-"/>
    <n v="3"/>
    <n v="3"/>
    <n v="100"/>
    <n v="2"/>
    <n v="0"/>
    <s v="HILARYALFA@GMAIL.COM"/>
    <s v="UNIV. PRIVADA"/>
    <n v="21"/>
    <s v="SOLTERO(A)"/>
    <d v="2021-12-07T00:00:00"/>
    <n v="1"/>
    <s v="LICENCIATURA"/>
    <s v=" "/>
    <s v=" "/>
    <s v=" "/>
    <s v=" "/>
    <n v="1924223"/>
    <n v="4"/>
    <s v="-"/>
    <s v="GRECIA"/>
    <s v="INGENIERIA BIOMEDICA"/>
    <x v="3"/>
    <s v="-"/>
    <s v="INGENIERIA"/>
    <s v="SAN JOSE"/>
    <s v="SIN ENFASIS"/>
    <s v="COSTA RICA"/>
    <x v="272"/>
    <s v="-"/>
    <s v="ESTUDIANTE"/>
    <n v="96.6"/>
    <n v="126770"/>
    <n v="1"/>
    <n v="1"/>
    <n v="74"/>
  </r>
  <r>
    <x v="0"/>
    <x v="1"/>
    <x v="1"/>
    <x v="1"/>
    <n v="31237660"/>
    <x v="3"/>
    <n v="4913990"/>
    <n v="117460858"/>
    <x v="1"/>
    <x v="220"/>
    <x v="0"/>
    <x v="1"/>
    <x v="2"/>
    <s v="N"/>
    <x v="0"/>
    <n v="127288"/>
    <s v="NORMAL"/>
    <d v="2021-12-09T00:00:00"/>
    <d v="2022-01-06T00:00:00"/>
    <x v="3"/>
    <d v="2022-02-01T00:00:00"/>
    <n v="301339"/>
    <s v="RESOLI"/>
    <s v="-"/>
    <s v="-"/>
    <s v="S"/>
    <x v="0"/>
    <n v="1"/>
    <s v="-"/>
    <n v="2016"/>
    <n v="6"/>
    <s v="-"/>
    <s v="1-PREG.COSTA-RICA"/>
    <x v="5"/>
    <s v="-"/>
    <s v="-"/>
    <s v="-"/>
    <n v="19"/>
    <n v="5"/>
    <n v="100"/>
    <n v="1"/>
    <n v="0"/>
    <s v="FONSECALAUREN@HOTMAIL.COM"/>
    <s v="UNIV. PRIVADA"/>
    <n v="22"/>
    <s v="SOLTERO(A)"/>
    <s v="-"/>
    <n v="1"/>
    <s v="BACHILLER"/>
    <s v="LICENCIATURA"/>
    <s v=" "/>
    <s v=" "/>
    <s v=" "/>
    <n v="150000"/>
    <n v="3"/>
    <s v="-"/>
    <s v="PEREZ ZELEDON"/>
    <s v="ENSEÑANZA DEL INGLES"/>
    <x v="39"/>
    <s v="-"/>
    <s v="EDUCACION GENERAL"/>
    <s v="SAN PEDRO"/>
    <s v="SIN ENFASIS"/>
    <s v="COSTA RICA"/>
    <x v="273"/>
    <n v="87621810"/>
    <s v="DUEÑA"/>
    <n v="87.36"/>
    <n v="127288"/>
    <n v="1"/>
    <n v="1"/>
    <n v="24"/>
  </r>
  <r>
    <x v="0"/>
    <x v="1"/>
    <x v="1"/>
    <x v="0"/>
    <n v="31239280"/>
    <x v="6"/>
    <n v="1000000"/>
    <n v="116350555"/>
    <x v="0"/>
    <x v="221"/>
    <x v="0"/>
    <x v="0"/>
    <x v="1"/>
    <s v="N"/>
    <x v="2"/>
    <n v="126833"/>
    <s v="NORMAL"/>
    <d v="2021-12-09T00:00:00"/>
    <d v="2021-12-10T00:00:00"/>
    <x v="6"/>
    <d v="2022-02-22T00:00:00"/>
    <n v="301254"/>
    <s v="RESOLI"/>
    <s v="-"/>
    <s v="-"/>
    <s v="S"/>
    <x v="0"/>
    <n v="1"/>
    <s v="-"/>
    <n v="2013"/>
    <n v="9"/>
    <s v="-"/>
    <s v="1-PREG.COSTA-RICA"/>
    <x v="6"/>
    <s v="-"/>
    <s v="-"/>
    <s v="-"/>
    <n v="1"/>
    <n v="8"/>
    <n v="100"/>
    <n v="3"/>
    <n v="0"/>
    <s v="MARIIII08@HOTMAIL.COM"/>
    <s v="UNIV. PRIVADA"/>
    <n v="25"/>
    <s v="SOLTERO(A)"/>
    <d v="2021-12-09T00:00:00"/>
    <n v="1"/>
    <s v="LICENCIATURA"/>
    <s v=" "/>
    <s v=" "/>
    <s v=" "/>
    <s v=" "/>
    <n v="320000"/>
    <n v="4"/>
    <s v="-"/>
    <s v="CARTAGO"/>
    <s v="ENFERMERIA"/>
    <x v="11"/>
    <s v="-"/>
    <s v="ENFERMERIA"/>
    <s v="TIERRA BLANCA"/>
    <s v="SIN ENFASIS"/>
    <s v="COSTA RICA"/>
    <x v="274"/>
    <s v="-"/>
    <s v="ESTUDIANTE"/>
    <n v="80.7"/>
    <n v="126833"/>
    <n v="1"/>
    <n v="1"/>
    <n v="72"/>
  </r>
  <r>
    <x v="0"/>
    <x v="1"/>
    <x v="0"/>
    <x v="1"/>
    <n v="31232130"/>
    <x v="3"/>
    <n v="990000"/>
    <n v="116900389"/>
    <x v="4"/>
    <x v="222"/>
    <x v="0"/>
    <x v="1"/>
    <x v="1"/>
    <s v="N"/>
    <x v="0"/>
    <n v="127299"/>
    <s v="NORMAL"/>
    <d v="2021-11-01T00:00:00"/>
    <d v="2022-01-06T00:00:00"/>
    <x v="3"/>
    <d v="2022-02-10T00:00:00"/>
    <n v="298701"/>
    <s v="RESOLI"/>
    <s v="-"/>
    <s v="-"/>
    <s v="S"/>
    <x v="0"/>
    <n v="1"/>
    <s v="-"/>
    <s v="-"/>
    <s v="-"/>
    <s v="-"/>
    <s v="1-PREG.COSTA-RICA"/>
    <x v="0"/>
    <s v="-"/>
    <s v="-"/>
    <s v="-"/>
    <n v="1"/>
    <n v="10"/>
    <n v="100"/>
    <n v="1"/>
    <n v="0"/>
    <s v="LINETTEVM@HOTMAIL.COM"/>
    <s v="UNIV. PRIVADA"/>
    <n v="24"/>
    <s v="SOLTERO(A)"/>
    <d v="2022-01-06T00:00:00"/>
    <n v="1"/>
    <s v="LICENCIATURA"/>
    <s v=" "/>
    <s v=" "/>
    <s v=" "/>
    <s v=" "/>
    <s v="-"/>
    <s v="-"/>
    <s v="-"/>
    <s v="SAN JOSE"/>
    <s v="ADMINISTRACION DE EMPRESAS"/>
    <x v="9"/>
    <s v="-"/>
    <s v="ADMINISTRACION"/>
    <s v="HATILLO"/>
    <s v="SIN ENFASIS"/>
    <s v="COSTA RICA"/>
    <x v="275"/>
    <n v="22227057"/>
    <s v="SECRETARIA "/>
    <s v="-"/>
    <n v="127299"/>
    <n v="1"/>
    <n v="1"/>
    <n v="24"/>
  </r>
  <r>
    <x v="0"/>
    <x v="1"/>
    <x v="1"/>
    <x v="1"/>
    <n v="31237710"/>
    <x v="3"/>
    <n v="1434000"/>
    <n v="117810847"/>
    <x v="4"/>
    <x v="223"/>
    <x v="0"/>
    <x v="1"/>
    <x v="0"/>
    <s v="N"/>
    <x v="0"/>
    <n v="127318"/>
    <s v="NORMAL"/>
    <d v="2022-01-03T00:00:00"/>
    <d v="2022-01-07T00:00:00"/>
    <x v="3"/>
    <d v="2022-02-01T00:00:00"/>
    <n v="303186"/>
    <s v="RESOLI"/>
    <s v="-"/>
    <s v="-"/>
    <s v="S"/>
    <x v="0"/>
    <n v="1"/>
    <s v="-"/>
    <n v="2017"/>
    <n v="5"/>
    <s v="-"/>
    <s v="1-PREG.COSTA-RICA"/>
    <x v="2"/>
    <s v="-"/>
    <s v="-"/>
    <s v="-"/>
    <n v="1"/>
    <n v="5"/>
    <n v="100"/>
    <n v="1"/>
    <n v="0"/>
    <s v="AMANDA8J0@HOTMAIL.COM"/>
    <s v="UNIV. PRIVADA"/>
    <n v="21"/>
    <s v="SOLTERO(A)"/>
    <d v="2022-01-06T00:00:00"/>
    <n v="1"/>
    <s v="BACHILLER"/>
    <s v=" "/>
    <s v=" "/>
    <s v=" "/>
    <s v=" "/>
    <n v="472500"/>
    <n v="3"/>
    <s v="-"/>
    <s v="SAN JOSE"/>
    <s v="TRABAJO SOCIAL"/>
    <x v="51"/>
    <s v="-"/>
    <s v="SOCIOLOGIA"/>
    <s v="ZAPOTE"/>
    <s v="SIN ENFASIS"/>
    <s v="COSTA RICA"/>
    <x v="276"/>
    <s v="-"/>
    <s v="ESTUDIANTE"/>
    <n v="92"/>
    <n v="127318"/>
    <n v="1"/>
    <n v="1"/>
    <n v="23"/>
  </r>
  <r>
    <x v="0"/>
    <x v="1"/>
    <x v="0"/>
    <x v="1"/>
    <n v="31133660"/>
    <x v="3"/>
    <n v="1416000"/>
    <n v="701700540"/>
    <x v="1"/>
    <x v="224"/>
    <x v="0"/>
    <x v="1"/>
    <x v="3"/>
    <s v="N"/>
    <x v="5"/>
    <n v="127841"/>
    <s v="NORMAL"/>
    <d v="2021-11-24T00:00:00"/>
    <d v="2022-01-26T00:00:00"/>
    <x v="3"/>
    <d v="2022-02-04T00:00:00"/>
    <n v="299924"/>
    <s v="RESOLI"/>
    <s v="-"/>
    <s v="-"/>
    <s v="S"/>
    <x v="0"/>
    <n v="1"/>
    <s v="-"/>
    <s v="-"/>
    <s v="-"/>
    <s v="-"/>
    <s v="1-PREG.COSTA-RICA"/>
    <x v="0"/>
    <s v="-"/>
    <s v="-"/>
    <s v="-"/>
    <n v="2"/>
    <n v="4"/>
    <n v="100"/>
    <n v="7"/>
    <n v="0"/>
    <s v="LRAMIREZ8604@HOTMAIL.COM"/>
    <s v="UNIV. PRIVADA"/>
    <n v="35"/>
    <s v="CASADO(A)"/>
    <d v="2022-01-25T00:00:00"/>
    <n v="1"/>
    <s v="LICENCIATURA"/>
    <s v=" "/>
    <s v=" "/>
    <s v=" "/>
    <s v=" "/>
    <s v="-"/>
    <s v="-"/>
    <s v="-"/>
    <s v="POCOCI"/>
    <s v="TERAPIA DE LENGUAJE"/>
    <x v="29"/>
    <s v="-"/>
    <s v="EDUCACION ESPECIAL"/>
    <s v="ROXANA"/>
    <s v="SIN ENFASIS"/>
    <s v="COSTA RICA"/>
    <x v="277"/>
    <s v="-"/>
    <s v="ESTUDIANTE"/>
    <s v="-"/>
    <n v="127841"/>
    <n v="1"/>
    <n v="1"/>
    <n v="4"/>
  </r>
  <r>
    <x v="0"/>
    <x v="4"/>
    <x v="3"/>
    <x v="0"/>
    <n v="31237440"/>
    <x v="3"/>
    <n v="4572885"/>
    <n v="701940344"/>
    <x v="0"/>
    <x v="162"/>
    <x v="0"/>
    <x v="0"/>
    <x v="0"/>
    <s v="S"/>
    <x v="0"/>
    <n v="0"/>
    <s v="NORMAL"/>
    <s v="-"/>
    <s v="-"/>
    <x v="3"/>
    <s v="-"/>
    <s v="-"/>
    <s v="PRESENCIAL"/>
    <d v="2022-02-11T00:00:00"/>
    <s v="-"/>
    <s v="S"/>
    <x v="0"/>
    <n v="9"/>
    <s v="-"/>
    <n v="0"/>
    <n v="0"/>
    <s v="-"/>
    <s v="1-PREG.COSTA-RICA"/>
    <x v="0"/>
    <n v="0"/>
    <s v="-"/>
    <n v="0"/>
    <n v="1"/>
    <n v="1"/>
    <n v="100"/>
    <n v="1"/>
    <n v="0"/>
    <s v="KATROJASPORRAS27@GMAIL.COM"/>
    <s v="UNIV. PRIVADA"/>
    <n v="0"/>
    <s v="-"/>
    <s v="-"/>
    <s v="-"/>
    <s v="DESCONOCIDO"/>
    <s v="DESCONOCIDO"/>
    <s v="DESCONOCIDO"/>
    <s v="DESCONOCIDO"/>
    <s v="DESCONOCIDO"/>
    <s v="-"/>
    <n v="0"/>
    <s v="-"/>
    <s v="SAN JOSE"/>
    <s v="ASISTENTE LAB QUIMICO CLINICO"/>
    <x v="77"/>
    <s v="-"/>
    <s v="-"/>
    <s v="CARMEN"/>
    <s v="-"/>
    <s v="COSTA RICA"/>
    <x v="278"/>
    <s v="-"/>
    <s v="-"/>
    <s v="-"/>
    <n v="0"/>
    <n v="1"/>
    <n v="1"/>
    <s v="-"/>
  </r>
  <r>
    <x v="0"/>
    <x v="1"/>
    <x v="1"/>
    <x v="1"/>
    <n v="31237860"/>
    <x v="7"/>
    <n v="4098560"/>
    <n v="604480783"/>
    <x v="1"/>
    <x v="87"/>
    <x v="0"/>
    <x v="1"/>
    <x v="2"/>
    <s v="N"/>
    <x v="6"/>
    <n v="128050"/>
    <s v="NORMAL"/>
    <d v="2021-12-08T00:00:00"/>
    <d v="2022-02-01T00:00:00"/>
    <x v="7"/>
    <d v="2022-02-04T00:00:00"/>
    <n v="301142"/>
    <s v="RESOLI"/>
    <s v="-"/>
    <s v="S"/>
    <s v="-"/>
    <x v="1"/>
    <n v="1"/>
    <s v="-"/>
    <n v="2018"/>
    <n v="4"/>
    <s v="-"/>
    <s v="1-PREG.COSTA-RICA"/>
    <x v="5"/>
    <s v="-"/>
    <s v="-"/>
    <n v="6"/>
    <n v="1"/>
    <n v="4"/>
    <n v="100"/>
    <n v="6"/>
    <n v="0"/>
    <s v="WWW.JORDYJOSUE98@GMAIL.COM"/>
    <s v="UNIV. PRIVADA"/>
    <n v="23"/>
    <s v="SOLTERO(A)"/>
    <d v="2021-12-22T00:00:00"/>
    <n v="1"/>
    <s v="BACHILLER"/>
    <s v=" "/>
    <s v=" "/>
    <s v=" "/>
    <s v=" "/>
    <n v="200000"/>
    <n v="3"/>
    <s v="MARIO PORTA GARCIA"/>
    <s v="PUNTARENAS"/>
    <s v="EDUC FISICA Y DEPORTE"/>
    <x v="78"/>
    <s v="-"/>
    <s v="EDUCACION TECNICA,ARTISTICA Y DEPORTIVA"/>
    <s v="LEPANTO"/>
    <s v="SIN ENFASIS"/>
    <s v="COSTA RICA"/>
    <x v="279"/>
    <s v="-"/>
    <s v="ESTUDIANTE"/>
    <n v="90.89"/>
    <n v="128050"/>
    <n v="1"/>
    <n v="1"/>
    <n v="2"/>
  </r>
  <r>
    <x v="0"/>
    <x v="1"/>
    <x v="1"/>
    <x v="1"/>
    <n v="31237870"/>
    <x v="7"/>
    <n v="10815825"/>
    <n v="114220545"/>
    <x v="1"/>
    <x v="225"/>
    <x v="0"/>
    <x v="1"/>
    <x v="2"/>
    <s v="N"/>
    <x v="6"/>
    <n v="128051"/>
    <s v="NORMAL"/>
    <d v="2021-11-18T00:00:00"/>
    <d v="2022-02-01T00:00:00"/>
    <x v="7"/>
    <d v="2022-02-04T00:00:00"/>
    <n v="299667"/>
    <s v="RESOLI"/>
    <s v="-"/>
    <s v="-"/>
    <s v="S"/>
    <x v="0"/>
    <n v="1"/>
    <s v="COBERTURA INFERIOR, ADQUISICION DE EQUIPO"/>
    <n v="2013"/>
    <n v="9"/>
    <s v="-"/>
    <s v="1-PREG.COSTA-RICA"/>
    <x v="6"/>
    <s v="-"/>
    <s v="-"/>
    <n v="6"/>
    <n v="3"/>
    <n v="1"/>
    <n v="100"/>
    <n v="6"/>
    <n v="0"/>
    <s v="WENFONCK20@GMAIL.COM"/>
    <s v="UNIV. PRIVADA"/>
    <n v="31"/>
    <s v="UNION LIBRE"/>
    <d v="2021-12-09T00:00:00"/>
    <n v="1"/>
    <s v="BACHILLER"/>
    <s v=" "/>
    <s v=" "/>
    <s v=" "/>
    <s v=" "/>
    <n v="428018"/>
    <n v="3"/>
    <s v="MARIO PORTA GARCIA"/>
    <s v="BUENOS AIRES"/>
    <s v="ENSEÑANZA DEL ESPAÑOL"/>
    <x v="73"/>
    <s v="CI, AE"/>
    <s v="EDUCACION SECUNDARIA"/>
    <s v="BUENOS AIRES"/>
    <s v="SIN ENFASIS"/>
    <s v="COSTA RICA"/>
    <x v="280"/>
    <s v="-"/>
    <s v="ESTUDIANTE"/>
    <n v="70"/>
    <n v="128051"/>
    <n v="1"/>
    <n v="1"/>
    <n v="2"/>
  </r>
  <r>
    <x v="0"/>
    <x v="1"/>
    <x v="2"/>
    <x v="0"/>
    <n v="31236660"/>
    <x v="4"/>
    <n v="1031000"/>
    <n v="401910165"/>
    <x v="2"/>
    <x v="226"/>
    <x v="0"/>
    <x v="0"/>
    <x v="0"/>
    <s v="N"/>
    <x v="1"/>
    <n v="125724"/>
    <s v="NORMAL"/>
    <d v="2021-08-11T00:00:00"/>
    <d v="2021-08-16T00:00:00"/>
    <x v="4"/>
    <d v="2022-02-09T00:00:00"/>
    <n v="295042"/>
    <s v="RESOLI"/>
    <s v="-"/>
    <s v="S"/>
    <s v="-"/>
    <x v="1"/>
    <n v="1"/>
    <s v="-"/>
    <n v="2005"/>
    <n v="17"/>
    <s v="-"/>
    <s v="5-REFUND.PREG.C.R"/>
    <x v="6"/>
    <s v="-"/>
    <s v="-"/>
    <s v="-"/>
    <n v="2"/>
    <n v="1"/>
    <n v="100"/>
    <n v="4"/>
    <n v="0"/>
    <s v="JEFFVH44@HOTMAIL.COM"/>
    <s v="UNIV. PRIVADA"/>
    <n v="35"/>
    <s v="SOLTERO(A)"/>
    <d v="2021-08-13T00:00:00"/>
    <n v="1"/>
    <s v="LICENCIATURA"/>
    <s v=" "/>
    <s v=" "/>
    <s v=" "/>
    <s v=" "/>
    <n v="300000"/>
    <n v="4"/>
    <s v="-"/>
    <s v="BARVA"/>
    <s v="ARQUITECTURA"/>
    <x v="9"/>
    <s v="-"/>
    <s v="OBRAS CIVILES"/>
    <s v="BARVA"/>
    <s v="SIN ENFASIS"/>
    <s v="COSTA RICA"/>
    <x v="281"/>
    <n v="88852130"/>
    <s v="DIBUJANTE TÉCNICO"/>
    <n v="80"/>
    <n v="125724"/>
    <n v="1"/>
    <n v="5"/>
    <n v="174"/>
  </r>
  <r>
    <x v="0"/>
    <x v="1"/>
    <x v="1"/>
    <x v="1"/>
    <n v="31238280"/>
    <x v="4"/>
    <n v="3823130"/>
    <n v="503590919"/>
    <x v="1"/>
    <x v="227"/>
    <x v="0"/>
    <x v="1"/>
    <x v="0"/>
    <s v="N"/>
    <x v="0"/>
    <n v="126288"/>
    <s v="ESPECIAL"/>
    <d v="2021-09-23T00:00:00"/>
    <d v="2021-09-29T00:00:00"/>
    <x v="4"/>
    <d v="2022-02-09T00:00:00"/>
    <n v="297324"/>
    <s v="RESOLI"/>
    <s v="-"/>
    <s v="-"/>
    <s v="S"/>
    <x v="0"/>
    <n v="1"/>
    <s v="-"/>
    <n v="2014"/>
    <n v="8"/>
    <s v="-"/>
    <s v="1-PREG.COSTA-RICA"/>
    <x v="6"/>
    <s v="-"/>
    <s v="-"/>
    <s v="-"/>
    <n v="1"/>
    <n v="1"/>
    <n v="100"/>
    <n v="1"/>
    <n v="0"/>
    <s v="CBOLANOSCHAVARRIA@GMAIL.COM"/>
    <s v="UNIV. PRIVADA"/>
    <n v="34"/>
    <s v="CASADO(A)"/>
    <d v="2021-09-28T00:00:00"/>
    <n v="1"/>
    <s v="LICENCIATURA"/>
    <s v=" "/>
    <s v=" "/>
    <s v=" "/>
    <s v=" "/>
    <n v="403999"/>
    <n v="5"/>
    <s v="-"/>
    <s v="SAN JOSE"/>
    <s v="EDUCACION PREESCOLAR BILINGUE"/>
    <x v="70"/>
    <s v="-"/>
    <s v="EDUCACION PREESCOLAR"/>
    <s v="CARMEN"/>
    <s v="SIN ENFASIS"/>
    <s v="COSTA RICA"/>
    <x v="282"/>
    <s v="-"/>
    <s v="ESTUDIANTE"/>
    <n v="81.8"/>
    <n v="126288"/>
    <n v="1"/>
    <n v="1"/>
    <n v="130"/>
  </r>
  <r>
    <x v="0"/>
    <x v="1"/>
    <x v="0"/>
    <x v="1"/>
    <n v="31169610"/>
    <x v="4"/>
    <n v="2031000"/>
    <n v="112340953"/>
    <x v="4"/>
    <x v="228"/>
    <x v="0"/>
    <x v="1"/>
    <x v="2"/>
    <s v="N"/>
    <x v="0"/>
    <n v="126591"/>
    <s v="NORMAL"/>
    <d v="2021-11-16T00:00:00"/>
    <d v="2021-11-19T00:00:00"/>
    <x v="4"/>
    <d v="2022-02-16T00:00:00"/>
    <n v="299543"/>
    <s v="RESOLI"/>
    <s v="-"/>
    <s v="-"/>
    <s v="S"/>
    <x v="0"/>
    <n v="1"/>
    <s v="-"/>
    <s v="-"/>
    <s v="-"/>
    <s v="-"/>
    <s v="1-PREG.COSTA-RICA"/>
    <x v="0"/>
    <s v="-"/>
    <s v="-"/>
    <s v="-"/>
    <n v="12"/>
    <n v="2"/>
    <n v="100"/>
    <n v="1"/>
    <n v="0"/>
    <s v="SOLANGIEFALLAS@GMAIL.COM"/>
    <s v="UNIV. PRIVADA"/>
    <n v="36"/>
    <s v="CASADO(A)"/>
    <d v="2021-11-18T00:00:00"/>
    <n v="1"/>
    <s v="LICENCIATURA"/>
    <s v=" "/>
    <s v=" "/>
    <s v=" "/>
    <s v=" "/>
    <s v="-"/>
    <s v="-"/>
    <s v="-"/>
    <s v="ACOSTA"/>
    <s v="CONTADURIA"/>
    <x v="37"/>
    <s v="-"/>
    <s v="ADMINISTRACION"/>
    <s v="GUAITIL"/>
    <s v="SIN ENFASIS"/>
    <s v="COSTA RICA"/>
    <x v="283"/>
    <n v="22195454"/>
    <s v="ENCARGADA DE CUENTAS POR PAGAR"/>
    <s v="-"/>
    <n v="126591"/>
    <n v="1"/>
    <n v="1"/>
    <n v="79"/>
  </r>
  <r>
    <x v="0"/>
    <x v="1"/>
    <x v="1"/>
    <x v="0"/>
    <n v="31239290"/>
    <x v="6"/>
    <n v="6851985"/>
    <n v="702890579"/>
    <x v="2"/>
    <x v="229"/>
    <x v="0"/>
    <x v="0"/>
    <x v="1"/>
    <s v="N"/>
    <x v="2"/>
    <n v="126849"/>
    <s v="NORMAL"/>
    <d v="2021-12-03T00:00:00"/>
    <d v="2021-12-10T00:00:00"/>
    <x v="6"/>
    <d v="2022-02-22T00:00:00"/>
    <n v="300690"/>
    <s v="RESOLI"/>
    <s v="-"/>
    <s v="S"/>
    <s v="-"/>
    <x v="1"/>
    <n v="1"/>
    <s v="-"/>
    <n v="2020"/>
    <n v="2"/>
    <s v="-"/>
    <s v="1-PREG.COSTA-RICA"/>
    <x v="5"/>
    <s v="-"/>
    <s v="-"/>
    <s v="-"/>
    <n v="1"/>
    <n v="11"/>
    <n v="100"/>
    <n v="3"/>
    <n v="0"/>
    <s v="ALLAN232001@GMAIL.COM"/>
    <s v="UNIV. PRIVADA"/>
    <n v="20"/>
    <s v="SOLTERO(A)"/>
    <d v="2021-12-09T00:00:00"/>
    <n v="1"/>
    <s v="BACHILLER"/>
    <s v="LICENCIATURA"/>
    <s v=" "/>
    <s v=" "/>
    <s v=" "/>
    <n v="100000"/>
    <n v="2"/>
    <s v="-"/>
    <s v="CARTAGO"/>
    <s v="ING. EN SISTEMAS DE COMPUTACIO"/>
    <x v="6"/>
    <s v="-"/>
    <s v="INGENIERIA"/>
    <s v="QUEBRADILLA"/>
    <s v="SIN ENFASIS"/>
    <s v="COSTA RICA"/>
    <x v="284"/>
    <s v="-"/>
    <s v="ESTUDIANTE"/>
    <n v="92.27"/>
    <n v="126849"/>
    <n v="1"/>
    <n v="1"/>
    <n v="72"/>
  </r>
  <r>
    <x v="0"/>
    <x v="1"/>
    <x v="1"/>
    <x v="0"/>
    <n v="31239370"/>
    <x v="6"/>
    <n v="9160305"/>
    <n v="207930291"/>
    <x v="0"/>
    <x v="230"/>
    <x v="0"/>
    <x v="0"/>
    <x v="1"/>
    <s v="N"/>
    <x v="3"/>
    <n v="126888"/>
    <s v="NORMAL"/>
    <d v="2021-12-09T00:00:00"/>
    <d v="2021-12-13T00:00:00"/>
    <x v="6"/>
    <d v="2022-02-22T00:00:00"/>
    <n v="301375"/>
    <s v="RESOLI"/>
    <s v="-"/>
    <s v="-"/>
    <s v="S"/>
    <x v="0"/>
    <n v="1"/>
    <s v="-"/>
    <n v="2016"/>
    <n v="6"/>
    <s v="-"/>
    <s v="1-PREG.COSTA-RICA"/>
    <x v="4"/>
    <s v="-"/>
    <s v="-"/>
    <s v="-"/>
    <n v="1"/>
    <n v="4"/>
    <n v="100"/>
    <n v="2"/>
    <n v="0"/>
    <s v="VALERIASOTOA12@GMAIL.COM"/>
    <s v="UNIV. PRIVADA"/>
    <n v="23"/>
    <s v="SOLTERO(A)"/>
    <d v="2021-12-10T00:00:00"/>
    <n v="1"/>
    <s v="LICENCIATURA"/>
    <s v=" "/>
    <s v=" "/>
    <s v=" "/>
    <s v=" "/>
    <n v="1052663"/>
    <n v="1"/>
    <s v="-"/>
    <s v="ALAJUELA"/>
    <s v="FARMACIA"/>
    <x v="0"/>
    <s v="-"/>
    <s v="FARMACIA"/>
    <s v="SAN ANTONIO"/>
    <s v="SIN ENFASIS"/>
    <s v="COSTA RICA"/>
    <x v="285"/>
    <s v="-"/>
    <s v="ESTUDIANTE"/>
    <n v="84.68"/>
    <n v="126888"/>
    <n v="1"/>
    <n v="1"/>
    <n v="69"/>
  </r>
  <r>
    <x v="0"/>
    <x v="1"/>
    <x v="1"/>
    <x v="0"/>
    <n v="31239250"/>
    <x v="6"/>
    <n v="5667000"/>
    <n v="208430894"/>
    <x v="0"/>
    <x v="3"/>
    <x v="0"/>
    <x v="0"/>
    <x v="2"/>
    <s v="N"/>
    <x v="3"/>
    <n v="126964"/>
    <s v="NORMAL"/>
    <d v="2021-11-23T00:00:00"/>
    <d v="2021-12-14T00:00:00"/>
    <x v="6"/>
    <d v="2022-02-22T00:00:00"/>
    <n v="299877"/>
    <s v="RESOLI"/>
    <s v="-"/>
    <s v="-"/>
    <s v="S"/>
    <x v="0"/>
    <n v="1"/>
    <s v="COBERTURA INFERIOR"/>
    <n v="2020"/>
    <n v="2"/>
    <s v="-"/>
    <s v="1-PREG.COSTA-RICA"/>
    <x v="6"/>
    <s v="-"/>
    <s v="-"/>
    <s v="-"/>
    <n v="10"/>
    <n v="2"/>
    <n v="100"/>
    <n v="2"/>
    <n v="0"/>
    <s v="NAYDELINMARIA0030@GMAIL.COM"/>
    <s v="UNIV. PRIVADA"/>
    <n v="18"/>
    <s v="SOLTERO(A)"/>
    <d v="2021-12-13T00:00:00"/>
    <n v="1"/>
    <s v="BACHILLER"/>
    <s v=" "/>
    <s v=" "/>
    <s v=" "/>
    <s v=" "/>
    <n v="320000"/>
    <n v="4"/>
    <s v="-"/>
    <s v="SAN CARLOS"/>
    <s v="ENFERMERIA"/>
    <x v="79"/>
    <s v="CI"/>
    <s v="ENFERMERIA"/>
    <s v="FLORENCIA"/>
    <s v="SIN ENFASIS"/>
    <s v="COSTA RICA"/>
    <x v="286"/>
    <s v="-"/>
    <s v="ESTUDIANTE"/>
    <n v="97"/>
    <n v="126964"/>
    <n v="1"/>
    <n v="1"/>
    <n v="68"/>
  </r>
  <r>
    <x v="0"/>
    <x v="2"/>
    <x v="0"/>
    <x v="0"/>
    <n v="31085410"/>
    <x v="6"/>
    <n v="13607100"/>
    <n v="117530105"/>
    <x v="0"/>
    <x v="2"/>
    <x v="0"/>
    <x v="0"/>
    <x v="0"/>
    <s v="N"/>
    <x v="2"/>
    <n v="127511"/>
    <s v="NORMAL"/>
    <d v="2021-12-14T00:00:00"/>
    <d v="2022-01-13T00:00:00"/>
    <x v="6"/>
    <s v="-"/>
    <n v="301776"/>
    <s v="RESOLI"/>
    <s v="-"/>
    <s v="-"/>
    <s v="S"/>
    <x v="0"/>
    <n v="2"/>
    <s v="-"/>
    <s v="-"/>
    <s v="-"/>
    <s v="-"/>
    <s v="1-PREG.COSTA-RICA"/>
    <x v="0"/>
    <n v="100.06"/>
    <s v="-"/>
    <s v="-"/>
    <n v="1"/>
    <n v="1"/>
    <n v="100"/>
    <n v="3"/>
    <n v="0"/>
    <s v="diana23rivera@gmail.com"/>
    <s v="UNIV. PRIVADA"/>
    <n v="22"/>
    <s v="SOLTERO(A)"/>
    <d v="2022-01-12T00:00:00"/>
    <n v="1"/>
    <s v="LICENCIATURA"/>
    <s v=" "/>
    <s v=" "/>
    <s v=" "/>
    <s v=" "/>
    <s v="-"/>
    <s v="-"/>
    <s v="-"/>
    <s v="CARTAGO"/>
    <s v="MEDICINA"/>
    <x v="26"/>
    <s v="-"/>
    <s v="MEDICINA HUMANA"/>
    <s v="ORIENTE DE CARTAGO"/>
    <s v="SIN ENFASIS"/>
    <s v="COSTA RICA"/>
    <x v="287"/>
    <n v="83146047"/>
    <s v="ESTUDIANTE"/>
    <s v="-"/>
    <n v="127511"/>
    <n v="1"/>
    <n v="1"/>
    <n v="38"/>
  </r>
  <r>
    <x v="0"/>
    <x v="2"/>
    <x v="0"/>
    <x v="0"/>
    <n v="31187980"/>
    <x v="6"/>
    <n v="2730750"/>
    <n v="117680255"/>
    <x v="2"/>
    <x v="2"/>
    <x v="0"/>
    <x v="0"/>
    <x v="1"/>
    <s v="N"/>
    <x v="2"/>
    <n v="127533"/>
    <s v="NORMAL"/>
    <d v="2022-01-05T00:00:00"/>
    <d v="2022-01-14T00:00:00"/>
    <x v="6"/>
    <d v="2022-03-03T00:00:00"/>
    <n v="303496"/>
    <s v="RESOLI"/>
    <s v="-"/>
    <s v="S"/>
    <s v="-"/>
    <x v="1"/>
    <n v="2"/>
    <s v="-"/>
    <s v="-"/>
    <s v="-"/>
    <s v="-"/>
    <s v="1-PREG.COSTA-RICA"/>
    <x v="0"/>
    <n v="102.63"/>
    <s v="-"/>
    <s v="-"/>
    <n v="1"/>
    <n v="7"/>
    <n v="100"/>
    <n v="3"/>
    <n v="0"/>
    <s v="ANDROMO27@GMAIL.COM"/>
    <s v="UNIV. PRIVADA"/>
    <n v="22"/>
    <s v="SOLTERO(A)"/>
    <d v="2022-01-13T00:00:00"/>
    <n v="1"/>
    <s v="BACHILLER"/>
    <s v=" "/>
    <s v=" "/>
    <s v=" "/>
    <s v=" "/>
    <s v="-"/>
    <s v="-"/>
    <s v="-"/>
    <s v="CARTAGO"/>
    <s v="ING. EN SISTEMAS DE COMPUTACIO"/>
    <x v="6"/>
    <s v="-"/>
    <s v="INGENIERIA"/>
    <s v="CORRALILLO"/>
    <s v="SIN ENFASIS"/>
    <s v="COSTA RICA"/>
    <x v="288"/>
    <n v="89254874"/>
    <s v="ESTUDIANTE"/>
    <s v="-"/>
    <n v="127533"/>
    <n v="1"/>
    <n v="1"/>
    <n v="37"/>
  </r>
  <r>
    <x v="0"/>
    <x v="3"/>
    <x v="1"/>
    <x v="0"/>
    <n v="31238290"/>
    <x v="4"/>
    <n v="9471500"/>
    <n v="115770290"/>
    <x v="0"/>
    <x v="2"/>
    <x v="0"/>
    <x v="0"/>
    <x v="0"/>
    <s v="N"/>
    <x v="0"/>
    <n v="126679"/>
    <s v="NORMAL"/>
    <d v="2021-12-02T00:00:00"/>
    <d v="2021-12-06T00:00:00"/>
    <x v="4"/>
    <d v="2022-02-09T00:00:00"/>
    <n v="300579"/>
    <s v="RESOLI"/>
    <s v="-"/>
    <s v="-"/>
    <s v="S"/>
    <x v="0"/>
    <n v="8"/>
    <s v="ADQUISICION DE EQUIPO"/>
    <n v="2012"/>
    <n v="10"/>
    <s v="-"/>
    <s v="1-PREG.COSTA-RICA"/>
    <x v="5"/>
    <s v="-"/>
    <s v="-"/>
    <s v="-"/>
    <n v="3"/>
    <n v="1"/>
    <n v="100"/>
    <n v="1"/>
    <n v="0"/>
    <s v="ARIANNACASTRORO@GMAIL.COM"/>
    <s v="UNIV. PRIVADA"/>
    <n v="27"/>
    <s v="SOLTERO(A)"/>
    <d v="2021-12-03T00:00:00"/>
    <n v="1"/>
    <s v="BACHILLER"/>
    <s v=" "/>
    <s v=" "/>
    <s v=" "/>
    <s v=" "/>
    <n v="120000"/>
    <n v="2"/>
    <s v="-"/>
    <s v="DESAMPARADOS"/>
    <s v="TERAPIA RESPIRATORIA"/>
    <x v="7"/>
    <s v="AE"/>
    <s v="MEDICINA HUMANA"/>
    <s v="DESAMPARADOS"/>
    <s v="SIN ENFASIS"/>
    <s v="COSTA RICA"/>
    <x v="289"/>
    <n v="88237262"/>
    <s v="LIMPIEZA"/>
    <n v="86"/>
    <n v="126679"/>
    <n v="1"/>
    <n v="1"/>
    <n v="62"/>
  </r>
  <r>
    <x v="0"/>
    <x v="1"/>
    <x v="1"/>
    <x v="1"/>
    <n v="31238270"/>
    <x v="4"/>
    <n v="3558900"/>
    <n v="115050852"/>
    <x v="4"/>
    <x v="231"/>
    <x v="0"/>
    <x v="1"/>
    <x v="0"/>
    <s v="N"/>
    <x v="0"/>
    <n v="126685"/>
    <s v="NORMAL"/>
    <d v="2021-12-02T00:00:00"/>
    <d v="2021-12-06T00:00:00"/>
    <x v="4"/>
    <d v="2022-02-09T00:00:00"/>
    <n v="300444"/>
    <s v="RESOLI"/>
    <s v="-"/>
    <s v="-"/>
    <s v="S"/>
    <x v="0"/>
    <n v="1"/>
    <s v="-"/>
    <n v="2012"/>
    <n v="10"/>
    <s v="-"/>
    <s v="1-PREG.COSTA-RICA"/>
    <x v="6"/>
    <s v="-"/>
    <s v="-"/>
    <s v="-"/>
    <n v="2"/>
    <n v="2"/>
    <n v="100"/>
    <n v="1"/>
    <n v="0"/>
    <s v="L.LEON.BRENES03@GMAIL.COM"/>
    <s v="UNIV. PRIVADA"/>
    <n v="29"/>
    <s v="SOLTERO(A)"/>
    <d v="2021-12-03T00:00:00"/>
    <n v="1"/>
    <s v="BACHILLER"/>
    <s v=" "/>
    <s v=" "/>
    <s v=" "/>
    <s v=" "/>
    <n v="381900"/>
    <n v="5"/>
    <s v="-"/>
    <s v="ESCAZU"/>
    <s v="ADMINISTRACION DE NEGOCIOS"/>
    <x v="37"/>
    <s v="-"/>
    <s v="ADMINISTRACION"/>
    <s v="SAN ANTONIO"/>
    <s v="RECURSOS HUMANOS"/>
    <s v="COSTA RICA"/>
    <x v="290"/>
    <n v="22902305"/>
    <s v="ASISTENTE POS-VENTA"/>
    <n v="80"/>
    <n v="126685"/>
    <n v="1"/>
    <n v="1"/>
    <n v="62"/>
  </r>
  <r>
    <x v="0"/>
    <x v="1"/>
    <x v="1"/>
    <x v="0"/>
    <n v="31239760"/>
    <x v="8"/>
    <n v="5262110"/>
    <n v="206670430"/>
    <x v="3"/>
    <x v="125"/>
    <x v="0"/>
    <x v="0"/>
    <x v="1"/>
    <s v="N"/>
    <x v="3"/>
    <n v="126853"/>
    <s v="NORMAL"/>
    <d v="2021-12-02T00:00:00"/>
    <d v="2021-12-10T00:00:00"/>
    <x v="8"/>
    <d v="2022-03-02T00:00:00"/>
    <n v="300544"/>
    <s v="RESOLI"/>
    <s v="-"/>
    <s v="S"/>
    <s v="-"/>
    <x v="1"/>
    <n v="1"/>
    <s v="ADQUISICION DE EQUIPO"/>
    <n v="2021"/>
    <n v="1"/>
    <s v="-"/>
    <s v="1-PREG.COSTA-RICA"/>
    <x v="6"/>
    <s v="-"/>
    <s v="-"/>
    <s v="-"/>
    <n v="10"/>
    <n v="1"/>
    <n v="100"/>
    <n v="2"/>
    <n v="0"/>
    <s v="MLBOLANOS1@GMAIL.COM"/>
    <s v="UNIV. PRIVADA"/>
    <n v="32"/>
    <s v="SOLTERO(A)"/>
    <d v="2021-12-09T00:00:00"/>
    <n v="1"/>
    <s v="BACHILLER"/>
    <s v=" "/>
    <s v=" "/>
    <s v=" "/>
    <s v=" "/>
    <n v="384600"/>
    <n v="5"/>
    <s v="-"/>
    <s v="SAN CARLOS"/>
    <s v="INGENIERIA DE SISTEMAS"/>
    <x v="62"/>
    <s v="AE"/>
    <s v="COMPUTO"/>
    <s v="QUESADA"/>
    <s v="SIN ENFASIS"/>
    <s v="COSTA RICA"/>
    <x v="291"/>
    <n v="88588380"/>
    <s v="CHOFER"/>
    <n v="70.5"/>
    <n v="126853"/>
    <n v="1"/>
    <n v="1"/>
    <n v="79"/>
  </r>
  <r>
    <x v="1"/>
    <x v="1"/>
    <x v="1"/>
    <x v="1"/>
    <n v="31237740"/>
    <x v="4"/>
    <n v="5147000"/>
    <n v="604100592"/>
    <x v="4"/>
    <x v="232"/>
    <x v="0"/>
    <x v="1"/>
    <x v="0"/>
    <s v="N"/>
    <x v="0"/>
    <n v="126734"/>
    <s v="NORMAL"/>
    <d v="2021-12-01T00:00:00"/>
    <d v="2021-12-07T00:00:00"/>
    <x v="4"/>
    <d v="2022-02-09T00:00:00"/>
    <n v="300232"/>
    <s v="RESOLI"/>
    <s v="-"/>
    <s v="-"/>
    <s v="S"/>
    <x v="0"/>
    <n v="1"/>
    <s v="ADQUISICION DE EQUIPO"/>
    <n v="2010"/>
    <n v="12"/>
    <s v="-"/>
    <s v="4-POSG.EXTERIOR"/>
    <x v="1"/>
    <s v="-"/>
    <s v="-"/>
    <s v="-"/>
    <n v="1"/>
    <n v="1"/>
    <n v="130"/>
    <n v="1"/>
    <n v="0"/>
    <s v="MARIA17J@GMAIL.COM"/>
    <s v="UNIV. PRIVADA"/>
    <n v="28"/>
    <s v="CASADO(A)"/>
    <d v="2021-12-06T00:00:00"/>
    <n v="1"/>
    <s v="MAESTRIA"/>
    <s v=" "/>
    <s v=" "/>
    <s v=" "/>
    <s v=" "/>
    <n v="2896733"/>
    <n v="2"/>
    <s v="-"/>
    <s v="SAN JOSE"/>
    <s v="ANALIS Y VISU DE DATOS MASIVOS"/>
    <x v="80"/>
    <s v="AE"/>
    <s v="ADMINISTRACION"/>
    <s v="CARMEN"/>
    <s v="SIN ENFASIS"/>
    <s v="ESPAÑA"/>
    <x v="292"/>
    <n v="22773418"/>
    <s v="-"/>
    <n v="85"/>
    <n v="126734"/>
    <n v="1"/>
    <n v="4"/>
    <n v="61"/>
  </r>
  <r>
    <x v="0"/>
    <x v="3"/>
    <x v="1"/>
    <x v="0"/>
    <n v="31239990"/>
    <x v="8"/>
    <n v="8380000"/>
    <n v="504160817"/>
    <x v="0"/>
    <x v="2"/>
    <x v="0"/>
    <x v="0"/>
    <x v="3"/>
    <s v="N"/>
    <x v="3"/>
    <n v="126862"/>
    <s v="NORMAL"/>
    <d v="2021-12-01T00:00:00"/>
    <d v="2021-12-10T00:00:00"/>
    <x v="8"/>
    <d v="2022-03-02T00:00:00"/>
    <n v="300219"/>
    <s v="RESOLI"/>
    <s v="-"/>
    <s v="S"/>
    <s v="-"/>
    <x v="1"/>
    <n v="8"/>
    <s v="-"/>
    <n v="2017"/>
    <n v="5"/>
    <s v="-"/>
    <s v="1-PREG.COSTA-RICA"/>
    <x v="5"/>
    <s v="-"/>
    <s v="-"/>
    <s v="-"/>
    <n v="15"/>
    <n v="1"/>
    <n v="100"/>
    <n v="2"/>
    <n v="0"/>
    <s v="ERICKDAVID.COM@GMAIL.COM"/>
    <s v="UNIV. PRIVADA"/>
    <n v="24"/>
    <s v="SOLTERO(A)"/>
    <d v="2021-12-09T00:00:00"/>
    <n v="1"/>
    <s v="BACHILLER"/>
    <s v=" "/>
    <s v=" "/>
    <s v=" "/>
    <s v=" "/>
    <n v="70000"/>
    <n v="2"/>
    <s v="-"/>
    <s v="GUATUSO"/>
    <s v="ENFERMERIA"/>
    <x v="79"/>
    <s v="-"/>
    <s v="ENFERMERIA"/>
    <s v="SAN RAFAEL"/>
    <s v="SIN ENFASIS"/>
    <s v="COSTA RICA"/>
    <x v="293"/>
    <s v="-"/>
    <s v="ESTUDIANTE"/>
    <n v="84"/>
    <n v="126862"/>
    <n v="1"/>
    <n v="1"/>
    <n v="79"/>
  </r>
  <r>
    <x v="0"/>
    <x v="1"/>
    <x v="1"/>
    <x v="0"/>
    <n v="31239720"/>
    <x v="8"/>
    <n v="5934811"/>
    <n v="207680487"/>
    <x v="0"/>
    <x v="233"/>
    <x v="0"/>
    <x v="0"/>
    <x v="1"/>
    <s v="N"/>
    <x v="3"/>
    <n v="126893"/>
    <s v="NORMAL"/>
    <d v="2021-12-09T00:00:00"/>
    <d v="2021-12-13T00:00:00"/>
    <x v="8"/>
    <d v="2022-03-02T00:00:00"/>
    <n v="301302"/>
    <s v="RESOLI"/>
    <s v="-"/>
    <s v="-"/>
    <s v="S"/>
    <x v="0"/>
    <n v="1"/>
    <s v="-"/>
    <n v="2014"/>
    <n v="8"/>
    <s v="-"/>
    <s v="1-PREG.COSTA-RICA"/>
    <x v="3"/>
    <s v="-"/>
    <s v="-"/>
    <s v="-"/>
    <n v="3"/>
    <n v="3"/>
    <n v="100"/>
    <n v="2"/>
    <n v="0"/>
    <s v="BRENDARBA09@GMAIL.COM"/>
    <s v="UNIV. PRIVADA"/>
    <n v="24"/>
    <s v="SOLTERO(A)"/>
    <d v="2021-12-10T00:00:00"/>
    <n v="1"/>
    <s v="LICENCIATURA"/>
    <s v=" "/>
    <s v=" "/>
    <s v=" "/>
    <s v=" "/>
    <n v="1297243"/>
    <n v="3"/>
    <s v="-"/>
    <s v="GRECIA"/>
    <s v="NUTRICION HUMANA Y DIETETICA"/>
    <x v="12"/>
    <s v="-"/>
    <s v="MEDICINA HUMANA"/>
    <s v="SAN JOSE"/>
    <s v="SIN ENFASIS"/>
    <s v="COSTA RICA"/>
    <x v="294"/>
    <s v="-"/>
    <s v="ESTUDIANTE"/>
    <n v="94"/>
    <n v="126893"/>
    <n v="1"/>
    <n v="1"/>
    <n v="76"/>
  </r>
  <r>
    <x v="0"/>
    <x v="1"/>
    <x v="1"/>
    <x v="0"/>
    <n v="31239880"/>
    <x v="8"/>
    <n v="2040000"/>
    <n v="208020180"/>
    <x v="3"/>
    <x v="234"/>
    <x v="0"/>
    <x v="0"/>
    <x v="2"/>
    <s v="N"/>
    <x v="3"/>
    <n v="126919"/>
    <s v="NORMAL"/>
    <d v="2021-11-28T00:00:00"/>
    <d v="2021-12-13T00:00:00"/>
    <x v="8"/>
    <d v="2022-03-02T00:00:00"/>
    <n v="300121"/>
    <s v="RESOLI"/>
    <s v="-"/>
    <s v="S"/>
    <s v="-"/>
    <x v="1"/>
    <n v="1"/>
    <s v="-"/>
    <n v="2018"/>
    <n v="4"/>
    <s v="-"/>
    <s v="1-PREG.COSTA-RICA"/>
    <x v="6"/>
    <s v="-"/>
    <s v="-"/>
    <s v="-"/>
    <n v="2"/>
    <n v="5"/>
    <n v="100"/>
    <n v="2"/>
    <n v="0"/>
    <s v="JEANKQUESADA@GMAIL.COM"/>
    <s v="UNIV. PUBLICA"/>
    <n v="22"/>
    <s v="SOLTERO(A)"/>
    <d v="2021-12-10T00:00:00"/>
    <n v="1"/>
    <s v="BACHILLER"/>
    <s v=" "/>
    <s v=" "/>
    <s v=" "/>
    <s v=" "/>
    <n v="218865"/>
    <n v="3"/>
    <s v="-"/>
    <s v="SAN RAMON"/>
    <s v="COMPUTACION"/>
    <x v="52"/>
    <s v="-"/>
    <s v="COMPUTO"/>
    <s v="PIEDADES SUR"/>
    <s v="INGENIERIA DEL SOFTWARE"/>
    <s v="COSTA RICA"/>
    <x v="295"/>
    <s v="-"/>
    <s v="ESTUDIANTE"/>
    <n v="83"/>
    <n v="126919"/>
    <n v="2"/>
    <n v="1"/>
    <n v="76"/>
  </r>
  <r>
    <x v="0"/>
    <x v="1"/>
    <x v="1"/>
    <x v="0"/>
    <n v="31238020"/>
    <x v="4"/>
    <n v="17945786"/>
    <n v="118530903"/>
    <x v="0"/>
    <x v="235"/>
    <x v="0"/>
    <x v="0"/>
    <x v="2"/>
    <s v="N"/>
    <x v="5"/>
    <n v="126815"/>
    <s v="NORMAL"/>
    <d v="2021-12-02T00:00:00"/>
    <d v="2021-12-09T00:00:00"/>
    <x v="4"/>
    <d v="2022-02-09T00:00:00"/>
    <n v="300483"/>
    <s v="RESOLI"/>
    <s v="-"/>
    <s v="-"/>
    <s v="S"/>
    <x v="0"/>
    <n v="1"/>
    <s v="-"/>
    <n v="2019"/>
    <n v="3"/>
    <s v="-"/>
    <s v="1-PREG.COSTA-RICA"/>
    <x v="3"/>
    <s v="-"/>
    <s v="-"/>
    <s v="-"/>
    <n v="3"/>
    <n v="1"/>
    <n v="100"/>
    <n v="7"/>
    <n v="0"/>
    <s v="NAZARETHJIMENEZZZZ@GMAIL.COM"/>
    <s v="UNIV. PRIVADA"/>
    <n v="19"/>
    <s v="SOLTERO(A)"/>
    <d v="2021-12-08T00:00:00"/>
    <n v="1"/>
    <s v="BACHILLER"/>
    <s v=" "/>
    <s v=" "/>
    <s v=" "/>
    <s v=" "/>
    <n v="2146430"/>
    <n v="4"/>
    <s v="-"/>
    <s v="SIQUIRRES"/>
    <s v="MEDICINA"/>
    <x v="13"/>
    <s v="-"/>
    <s v="MEDICINA HUMANA"/>
    <s v="SIQUIRRES"/>
    <s v="SIN ENFASIS"/>
    <s v="COSTA RICA"/>
    <x v="296"/>
    <s v="-"/>
    <s v="ESTUDIANTE"/>
    <n v="89"/>
    <n v="126815"/>
    <n v="1"/>
    <n v="1"/>
    <n v="59"/>
  </r>
  <r>
    <x v="0"/>
    <x v="1"/>
    <x v="1"/>
    <x v="0"/>
    <n v="31237900"/>
    <x v="4"/>
    <n v="12051536"/>
    <n v="117790180"/>
    <x v="0"/>
    <x v="236"/>
    <x v="0"/>
    <x v="0"/>
    <x v="0"/>
    <s v="N"/>
    <x v="0"/>
    <n v="126818"/>
    <s v="NORMAL"/>
    <d v="2021-12-01T00:00:00"/>
    <d v="2021-12-09T00:00:00"/>
    <x v="4"/>
    <d v="2022-02-09T00:00:00"/>
    <n v="300251"/>
    <s v="RESOLI"/>
    <s v="-"/>
    <s v="-"/>
    <s v="S"/>
    <x v="0"/>
    <n v="1"/>
    <s v="-"/>
    <n v="2017"/>
    <n v="5"/>
    <s v="-"/>
    <s v="1-PREG.COSTA-RICA"/>
    <x v="6"/>
    <s v="-"/>
    <s v="-"/>
    <s v="-"/>
    <n v="8"/>
    <n v="4"/>
    <n v="100"/>
    <n v="1"/>
    <n v="0"/>
    <s v="PRISCICALVO@HOTMAIL.COM"/>
    <s v="UNIV. PRIVADA"/>
    <n v="21"/>
    <s v="SOLTERO(A)"/>
    <d v="2021-12-08T00:00:00"/>
    <n v="1"/>
    <s v="BACHILLER"/>
    <s v="LICENCIATURA"/>
    <s v=" "/>
    <s v=" "/>
    <s v=" "/>
    <n v="370000"/>
    <n v="3"/>
    <s v="-"/>
    <s v="GOICOECHEA"/>
    <s v="MICROBIOLOGI Y QUIMICA CLINICA"/>
    <x v="12"/>
    <s v="-"/>
    <s v="MICROBIOLOGIA"/>
    <s v="MATA DE PLATANO"/>
    <s v="SIN ENFASIS"/>
    <s v="COSTA RICA"/>
    <x v="297"/>
    <s v="-"/>
    <s v="ESTUDIANTE"/>
    <n v="78.239999999999995"/>
    <n v="126818"/>
    <n v="1"/>
    <n v="1"/>
    <n v="59"/>
  </r>
  <r>
    <x v="0"/>
    <x v="1"/>
    <x v="1"/>
    <x v="0"/>
    <n v="31240010"/>
    <x v="8"/>
    <n v="4676572"/>
    <n v="207710949"/>
    <x v="0"/>
    <x v="237"/>
    <x v="0"/>
    <x v="0"/>
    <x v="2"/>
    <s v="N"/>
    <x v="3"/>
    <n v="126984"/>
    <s v="NORMAL"/>
    <d v="2021-12-08T00:00:00"/>
    <d v="2021-12-15T00:00:00"/>
    <x v="8"/>
    <d v="2022-03-02T00:00:00"/>
    <n v="301150"/>
    <s v="RESOLI"/>
    <s v="-"/>
    <s v="-"/>
    <s v="S"/>
    <x v="0"/>
    <n v="1"/>
    <s v="-"/>
    <n v="2014"/>
    <n v="8"/>
    <s v="-"/>
    <s v="1-PREG.COSTA-RICA"/>
    <x v="3"/>
    <s v="-"/>
    <s v="-"/>
    <s v="-"/>
    <n v="10"/>
    <n v="7"/>
    <n v="100"/>
    <n v="2"/>
    <n v="0"/>
    <s v="AVAS_97@HOTMAIL.COM"/>
    <s v="UNIV. PRIVADA"/>
    <n v="24"/>
    <s v="SOLTERO(A)"/>
    <d v="2021-12-14T00:00:00"/>
    <n v="1"/>
    <s v="LICENCIATURA"/>
    <s v=" "/>
    <s v=" "/>
    <s v=" "/>
    <s v=" "/>
    <n v="1686392.29"/>
    <n v="4"/>
    <s v="-"/>
    <s v="SAN CARLOS"/>
    <s v="MEDICINA"/>
    <x v="13"/>
    <s v="-"/>
    <s v="MEDICINA HUMANA"/>
    <s v="FORTUNA"/>
    <s v="SIN ENFASIS"/>
    <s v="COSTA RICA"/>
    <x v="298"/>
    <s v="-"/>
    <s v="ESTUDIANTE"/>
    <n v="75.209999999999994"/>
    <n v="126984"/>
    <n v="1"/>
    <n v="1"/>
    <n v="74"/>
  </r>
  <r>
    <x v="0"/>
    <x v="1"/>
    <x v="1"/>
    <x v="0"/>
    <n v="31237820"/>
    <x v="4"/>
    <n v="8328250"/>
    <n v="604780311"/>
    <x v="0"/>
    <x v="238"/>
    <x v="2"/>
    <x v="0"/>
    <x v="2"/>
    <s v="N"/>
    <x v="6"/>
    <n v="126844"/>
    <s v="NORMAL"/>
    <d v="2021-12-06T00:00:00"/>
    <d v="2021-12-10T00:00:00"/>
    <x v="4"/>
    <d v="2022-02-09T00:00:00"/>
    <n v="300832"/>
    <s v="RESOLI"/>
    <s v="-"/>
    <s v="-"/>
    <s v="S"/>
    <x v="0"/>
    <n v="1"/>
    <s v="COBERTURA INFERIOR"/>
    <n v="2020"/>
    <n v="2"/>
    <s v="-"/>
    <s v="1-PREG.COSTA-RICA"/>
    <x v="5"/>
    <s v="-"/>
    <s v="-"/>
    <s v="-"/>
    <n v="8"/>
    <n v="3"/>
    <n v="100"/>
    <n v="6"/>
    <n v="6"/>
    <s v="LIANIYOSETH.SOLANO@GMAIL.COM"/>
    <s v="UNIV. PRIVADA"/>
    <n v="19"/>
    <s v="SOLTERO(A)"/>
    <d v="2021-12-09T00:00:00"/>
    <n v="1"/>
    <s v="LICENCIATURA"/>
    <s v=" "/>
    <s v=" "/>
    <s v=" "/>
    <s v=" "/>
    <n v="10000"/>
    <n v="4"/>
    <s v="-"/>
    <s v="COTO BRUS"/>
    <s v="ENFERMERIA"/>
    <x v="39"/>
    <s v="CI"/>
    <s v="ENFERMERIA"/>
    <s v="AGUA BUENA"/>
    <s v="SIN ENFASIS"/>
    <s v="COSTA RICA"/>
    <x v="299"/>
    <s v="-"/>
    <s v="ESTUDIANTE"/>
    <n v="95"/>
    <n v="126844"/>
    <n v="1"/>
    <n v="1"/>
    <n v="58"/>
  </r>
  <r>
    <x v="0"/>
    <x v="1"/>
    <x v="1"/>
    <x v="1"/>
    <n v="31237920"/>
    <x v="4"/>
    <n v="4301446"/>
    <n v="702910242"/>
    <x v="1"/>
    <x v="239"/>
    <x v="0"/>
    <x v="1"/>
    <x v="3"/>
    <s v="N"/>
    <x v="5"/>
    <n v="126857"/>
    <s v="NORMAL"/>
    <d v="2021-12-01T00:00:00"/>
    <d v="2021-12-10T00:00:00"/>
    <x v="4"/>
    <d v="2022-02-09T00:00:00"/>
    <n v="300347"/>
    <s v="RESOLI"/>
    <s v="-"/>
    <s v="-"/>
    <s v="S"/>
    <x v="0"/>
    <n v="1"/>
    <s v="-"/>
    <n v="2020"/>
    <n v="2"/>
    <s v="-"/>
    <s v="1-PREG.COSTA-RICA"/>
    <x v="4"/>
    <s v="-"/>
    <s v="-"/>
    <s v="-"/>
    <n v="4"/>
    <n v="1"/>
    <n v="100"/>
    <n v="7"/>
    <n v="0"/>
    <s v="WORKUA2002@GMAIL.COM"/>
    <s v="UNIV. PRIVADA"/>
    <n v="19"/>
    <s v="SOLTERO(A)"/>
    <d v="2021-12-09T00:00:00"/>
    <n v="1"/>
    <s v="BACHILLER"/>
    <s v=" "/>
    <s v=" "/>
    <s v=" "/>
    <s v=" "/>
    <n v="1091143"/>
    <n v="4"/>
    <s v="-"/>
    <s v="TALAMANCA"/>
    <s v="EDUC III CICLO Y DIVERSIFICADO"/>
    <x v="44"/>
    <s v="-"/>
    <s v="EDUCACION SECUNDARIA"/>
    <s v="BRATSI"/>
    <s v="ESPAÑOL"/>
    <s v="COSTA RICA"/>
    <x v="300"/>
    <n v="87115670"/>
    <s v="ESTUDIANTE"/>
    <n v="85.25"/>
    <n v="126857"/>
    <n v="1"/>
    <n v="1"/>
    <n v="58"/>
  </r>
  <r>
    <x v="0"/>
    <x v="1"/>
    <x v="1"/>
    <x v="0"/>
    <n v="31240060"/>
    <x v="8"/>
    <n v="3976756"/>
    <n v="207760553"/>
    <x v="2"/>
    <x v="230"/>
    <x v="0"/>
    <x v="0"/>
    <x v="1"/>
    <s v="N"/>
    <x v="3"/>
    <n v="127026"/>
    <s v="NORMAL"/>
    <d v="2021-12-10T00:00:00"/>
    <d v="2021-12-16T00:00:00"/>
    <x v="8"/>
    <d v="2022-03-02T00:00:00"/>
    <n v="301455"/>
    <s v="RESOLI"/>
    <s v="-"/>
    <s v="S"/>
    <s v="-"/>
    <x v="1"/>
    <n v="1"/>
    <s v="-"/>
    <n v="2015"/>
    <n v="7"/>
    <s v="-"/>
    <s v="1-PREG.COSTA-RICA"/>
    <x v="4"/>
    <s v="-"/>
    <s v="-"/>
    <s v="-"/>
    <n v="10"/>
    <n v="1"/>
    <n v="100"/>
    <n v="2"/>
    <n v="0"/>
    <s v="PABLO.ARGUEDAS98@GMAIL.COM"/>
    <s v="UNIV. PRIVADA"/>
    <n v="24"/>
    <s v="SOLTERO(A)"/>
    <d v="2021-12-15T00:00:00"/>
    <n v="1"/>
    <s v="BACHILLER"/>
    <s v=" "/>
    <s v=" "/>
    <s v=" "/>
    <s v=" "/>
    <n v="813783"/>
    <n v="6"/>
    <s v="-"/>
    <s v="SAN CARLOS"/>
    <s v="INGENIERIA CIVIL"/>
    <x v="81"/>
    <s v="-"/>
    <s v="OBRAS CIVILES"/>
    <s v="QUESADA"/>
    <s v="SIN ENFASIS"/>
    <s v="COSTA RICA"/>
    <x v="301"/>
    <n v="22472800"/>
    <s v="ANALISTA BACK OFFICE"/>
    <n v="70"/>
    <n v="127026"/>
    <n v="1"/>
    <n v="1"/>
    <n v="73"/>
  </r>
  <r>
    <x v="0"/>
    <x v="1"/>
    <x v="1"/>
    <x v="1"/>
    <n v="31238440"/>
    <x v="4"/>
    <n v="2799330"/>
    <n v="305150288"/>
    <x v="5"/>
    <x v="240"/>
    <x v="0"/>
    <x v="1"/>
    <x v="2"/>
    <s v="N"/>
    <x v="0"/>
    <n v="126909"/>
    <s v="NORMAL"/>
    <d v="2021-12-03T00:00:00"/>
    <d v="2021-12-13T00:00:00"/>
    <x v="4"/>
    <d v="2022-02-09T00:00:00"/>
    <n v="300684"/>
    <s v="RESOLI"/>
    <s v="-"/>
    <s v="-"/>
    <s v="S"/>
    <x v="0"/>
    <n v="1"/>
    <s v="-"/>
    <n v="2019"/>
    <n v="3"/>
    <s v="-"/>
    <s v="1-PREG.COSTA-RICA"/>
    <x v="4"/>
    <s v="-"/>
    <s v="-"/>
    <s v="-"/>
    <n v="4"/>
    <n v="5"/>
    <n v="100"/>
    <n v="1"/>
    <n v="0"/>
    <s v="KIASCRX@GMAIL.COM"/>
    <s v="UNIV. PRIVADA"/>
    <n v="23"/>
    <s v="SOLTERO(A)"/>
    <d v="2021-12-10T00:00:00"/>
    <n v="1"/>
    <s v="BACHILLER"/>
    <s v=" "/>
    <s v=" "/>
    <s v=" "/>
    <s v=" "/>
    <n v="831778"/>
    <n v="2"/>
    <s v="-"/>
    <s v="PURISCAL"/>
    <s v="BIBLIOTECOLOGIA"/>
    <x v="26"/>
    <s v="-"/>
    <s v="BIBLIOTECOLOGIA"/>
    <s v="SAN RAFAEL"/>
    <s v="SIN ENFASIS"/>
    <s v="COSTA RICA"/>
    <x v="302"/>
    <s v="-"/>
    <s v="ESTUDIANTE"/>
    <n v="92"/>
    <n v="126909"/>
    <n v="1"/>
    <n v="1"/>
    <n v="55"/>
  </r>
  <r>
    <x v="0"/>
    <x v="1"/>
    <x v="2"/>
    <x v="0"/>
    <n v="31237780"/>
    <x v="4"/>
    <n v="5480756"/>
    <n v="504060453"/>
    <x v="0"/>
    <x v="241"/>
    <x v="0"/>
    <x v="0"/>
    <x v="1"/>
    <s v="N"/>
    <x v="4"/>
    <n v="126911"/>
    <s v="NORMAL"/>
    <d v="2021-12-03T00:00:00"/>
    <d v="2021-12-13T00:00:00"/>
    <x v="4"/>
    <d v="2022-02-09T00:00:00"/>
    <n v="300590"/>
    <s v="RESOLI"/>
    <s v="-"/>
    <s v="-"/>
    <s v="S"/>
    <x v="0"/>
    <n v="1"/>
    <s v="-"/>
    <n v="2012"/>
    <n v="10"/>
    <s v="-"/>
    <s v="5-REFUND.PREG.C.R"/>
    <x v="6"/>
    <s v="-"/>
    <s v="-"/>
    <s v="-"/>
    <n v="3"/>
    <n v="1"/>
    <n v="100"/>
    <n v="5"/>
    <n v="0"/>
    <s v="JEIMY080995@HOTMAIL.COM"/>
    <s v="UNIV. PRIVADA"/>
    <n v="26"/>
    <s v="SOLTERO(A)"/>
    <d v="2021-12-10T00:00:00"/>
    <n v="1"/>
    <s v="DIPLOMADO"/>
    <s v=" "/>
    <s v=" "/>
    <s v=" "/>
    <s v=" "/>
    <n v="437000"/>
    <n v="3"/>
    <s v="-"/>
    <s v="SANTA CRUZ"/>
    <s v="ASISTENTE LAB QUIMICO CLINICO"/>
    <x v="77"/>
    <s v="-"/>
    <s v="MEDICINA HUMANA"/>
    <s v="SANTA CRUZ"/>
    <s v="SIN ENFASIS"/>
    <s v="COSTA RICA"/>
    <x v="303"/>
    <n v="26804665"/>
    <s v="ASISTENTE DENTAL"/>
    <n v="80"/>
    <n v="126911"/>
    <n v="1"/>
    <n v="5"/>
    <n v="55"/>
  </r>
  <r>
    <x v="0"/>
    <x v="1"/>
    <x v="0"/>
    <x v="0"/>
    <n v="31163700"/>
    <x v="4"/>
    <n v="3570000"/>
    <n v="118250002"/>
    <x v="2"/>
    <x v="242"/>
    <x v="0"/>
    <x v="0"/>
    <x v="1"/>
    <s v="N"/>
    <x v="1"/>
    <n v="126915"/>
    <s v="NORMAL"/>
    <d v="2021-12-02T00:00:00"/>
    <d v="2021-12-13T00:00:00"/>
    <x v="4"/>
    <d v="2022-02-28T00:00:00"/>
    <n v="300383"/>
    <s v="RESOLI"/>
    <s v="-"/>
    <s v="-"/>
    <s v="S"/>
    <x v="0"/>
    <n v="1"/>
    <s v="-"/>
    <s v="-"/>
    <s v="-"/>
    <s v="-"/>
    <s v="1-PREG.COSTA-RICA"/>
    <x v="0"/>
    <s v="-"/>
    <s v="-"/>
    <s v="-"/>
    <n v="1"/>
    <n v="3"/>
    <n v="100"/>
    <n v="4"/>
    <n v="0"/>
    <s v="GENESISSOLANO09@YAHOO.COM"/>
    <s v="UNIV. PRIVADA"/>
    <n v="20"/>
    <s v="SOLTERO(A)"/>
    <d v="2021-12-10T00:00:00"/>
    <n v="1"/>
    <s v="LICENCIATURA"/>
    <s v=" "/>
    <s v=" "/>
    <s v=" "/>
    <s v=" "/>
    <s v="-"/>
    <s v="-"/>
    <s v="-"/>
    <s v="HEREDIA"/>
    <s v="ARQUITECTURA"/>
    <x v="30"/>
    <s v="-"/>
    <s v="OBRAS CIVILES"/>
    <s v="SAN FRANCISCO"/>
    <s v="SIN ENFASIS"/>
    <s v="COSTA RICA"/>
    <x v="304"/>
    <s v="-"/>
    <s v="ESTUDIANTE"/>
    <s v="-"/>
    <n v="126915"/>
    <n v="1"/>
    <n v="1"/>
    <n v="55"/>
  </r>
  <r>
    <x v="0"/>
    <x v="3"/>
    <x v="1"/>
    <x v="1"/>
    <n v="31238080"/>
    <x v="4"/>
    <n v="9000000"/>
    <n v="604790020"/>
    <x v="4"/>
    <x v="2"/>
    <x v="0"/>
    <x v="1"/>
    <x v="3"/>
    <s v="N"/>
    <x v="6"/>
    <n v="126956"/>
    <s v="NORMAL"/>
    <d v="2021-12-06T00:00:00"/>
    <d v="2021-12-14T00:00:00"/>
    <x v="4"/>
    <d v="2022-02-09T00:00:00"/>
    <n v="300862"/>
    <s v="RESOLI"/>
    <s v="-"/>
    <s v="-"/>
    <s v="S"/>
    <x v="0"/>
    <n v="8"/>
    <s v="-"/>
    <n v="2020"/>
    <n v="2"/>
    <s v="-"/>
    <s v="1-PREG.COSTA-RICA"/>
    <x v="5"/>
    <s v="-"/>
    <s v="-"/>
    <s v="-"/>
    <n v="8"/>
    <n v="6"/>
    <n v="100"/>
    <n v="6"/>
    <n v="0"/>
    <s v="FERNANDAAZOFEIFA9@GMAIL.COM"/>
    <s v="UNIV. PRIVADA"/>
    <n v="18"/>
    <s v="SOLTERO(A)"/>
    <d v="2021-12-13T00:00:00"/>
    <n v="1"/>
    <s v="BACHILLER"/>
    <s v=" "/>
    <s v=" "/>
    <s v=" "/>
    <s v=" "/>
    <n v="140000"/>
    <n v="3"/>
    <s v="-"/>
    <s v="COTO BRUS"/>
    <s v="ADM EMP TURISTICAS"/>
    <x v="40"/>
    <s v="-"/>
    <s v="ADMINISTRACION"/>
    <s v="GUTIÉRREZ BROWN"/>
    <s v="SIN ENFASIS"/>
    <s v="COSTA RICA"/>
    <x v="305"/>
    <n v="86793018"/>
    <s v="ESTUDIANTE"/>
    <n v="97.42"/>
    <n v="126956"/>
    <n v="1"/>
    <n v="1"/>
    <n v="54"/>
  </r>
  <r>
    <x v="0"/>
    <x v="3"/>
    <x v="1"/>
    <x v="0"/>
    <n v="31237950"/>
    <x v="4"/>
    <n v="9000000"/>
    <n v="117910004"/>
    <x v="0"/>
    <x v="2"/>
    <x v="0"/>
    <x v="0"/>
    <x v="2"/>
    <s v="N"/>
    <x v="0"/>
    <n v="126962"/>
    <s v="NORMAL"/>
    <d v="2021-12-01T00:00:00"/>
    <d v="2021-12-14T00:00:00"/>
    <x v="4"/>
    <d v="2022-02-09T00:00:00"/>
    <n v="300316"/>
    <s v="RESOLI"/>
    <s v="-"/>
    <s v="-"/>
    <s v="S"/>
    <x v="0"/>
    <n v="8"/>
    <s v="-"/>
    <n v="2019"/>
    <n v="3"/>
    <s v="-"/>
    <s v="1-PREG.COSTA-RICA"/>
    <x v="5"/>
    <s v="-"/>
    <s v="-"/>
    <s v="-"/>
    <n v="19"/>
    <n v="11"/>
    <n v="100"/>
    <n v="1"/>
    <n v="0"/>
    <s v="DANIELAMARTINEZB458@GMAIL.COM"/>
    <s v="UNIV. PRIVADA"/>
    <n v="21"/>
    <s v="SOLTERO(A)"/>
    <d v="2021-12-13T00:00:00"/>
    <n v="1"/>
    <s v="BACHILLER"/>
    <s v="LICENCIATURA"/>
    <s v=" "/>
    <s v=" "/>
    <s v=" "/>
    <n v="68432"/>
    <n v="4"/>
    <s v="-"/>
    <s v="PEREZ ZELEDON"/>
    <s v="ENFERMERIA"/>
    <x v="39"/>
    <s v="-"/>
    <s v="ENFERMERIA"/>
    <s v="PÁRAMO"/>
    <s v="SIN ENFASIS"/>
    <s v="COSTA RICA"/>
    <x v="306"/>
    <s v="-"/>
    <s v="ESTUDIANTE"/>
    <n v="83.57"/>
    <n v="126962"/>
    <n v="1"/>
    <n v="1"/>
    <n v="54"/>
  </r>
  <r>
    <x v="0"/>
    <x v="1"/>
    <x v="1"/>
    <x v="1"/>
    <n v="31237960"/>
    <x v="4"/>
    <n v="2109400"/>
    <n v="604360064"/>
    <x v="1"/>
    <x v="243"/>
    <x v="0"/>
    <x v="1"/>
    <x v="2"/>
    <s v="N"/>
    <x v="6"/>
    <n v="126965"/>
    <s v="NORMAL"/>
    <d v="2021-11-22T00:00:00"/>
    <d v="2021-12-14T00:00:00"/>
    <x v="4"/>
    <d v="2022-02-09T00:00:00"/>
    <n v="299822"/>
    <s v="RESOLI"/>
    <s v="-"/>
    <s v="-"/>
    <s v="S"/>
    <x v="0"/>
    <n v="1"/>
    <s v="-"/>
    <n v="2014"/>
    <n v="8"/>
    <s v="-"/>
    <s v="1-PREG.COSTA-RICA"/>
    <x v="4"/>
    <s v="-"/>
    <s v="-"/>
    <s v="-"/>
    <n v="7"/>
    <n v="3"/>
    <n v="100"/>
    <n v="6"/>
    <n v="0"/>
    <s v="SALASMAFE2929@GMAIL.COM"/>
    <s v="UNIV. PRIVADA"/>
    <n v="25"/>
    <s v="SOLTERO(A)"/>
    <d v="2021-12-13T00:00:00"/>
    <n v="1"/>
    <s v="LICENCIATURA"/>
    <s v=" "/>
    <s v=" "/>
    <s v=" "/>
    <s v=" "/>
    <n v="881682"/>
    <n v="5"/>
    <s v="-"/>
    <s v="GOLFITO"/>
    <s v="CS. EDUCACION"/>
    <x v="37"/>
    <s v="-"/>
    <s v="EDUCACION GENERAL"/>
    <s v="GUAYCARA"/>
    <s v="DOCENCIA"/>
    <s v="COSTA RICA"/>
    <x v="307"/>
    <s v="-"/>
    <s v="ESTUDIANTE"/>
    <n v="88.24"/>
    <n v="126965"/>
    <n v="1"/>
    <n v="1"/>
    <n v="54"/>
  </r>
  <r>
    <x v="1"/>
    <x v="1"/>
    <x v="1"/>
    <x v="1"/>
    <n v="31237880"/>
    <x v="4"/>
    <n v="18899270"/>
    <n v="116710636"/>
    <x v="4"/>
    <x v="244"/>
    <x v="0"/>
    <x v="1"/>
    <x v="0"/>
    <s v="N"/>
    <x v="0"/>
    <n v="126970"/>
    <s v="NORMAL"/>
    <d v="2021-12-14T00:00:00"/>
    <d v="2021-12-15T00:00:00"/>
    <x v="4"/>
    <d v="2022-02-09T00:00:00"/>
    <n v="301727"/>
    <s v="RESOLI"/>
    <s v="-"/>
    <s v="-"/>
    <s v="S"/>
    <x v="0"/>
    <n v="1"/>
    <s v="-"/>
    <n v="2015"/>
    <n v="7"/>
    <s v="-"/>
    <s v="4-POSG.EXTERIOR"/>
    <x v="6"/>
    <s v="-"/>
    <s v="-"/>
    <s v="-"/>
    <n v="2"/>
    <n v="3"/>
    <n v="110"/>
    <n v="1"/>
    <n v="0"/>
    <s v="ALEXAKOPPER@GMAIL.COM"/>
    <s v="UNIV. PUBLICA"/>
    <n v="24"/>
    <s v="SOLTERO(A)"/>
    <d v="2021-12-14T00:00:00"/>
    <n v="1"/>
    <s v="MAESTRIA"/>
    <s v=" "/>
    <s v=" "/>
    <s v=" "/>
    <s v=" "/>
    <n v="444000"/>
    <n v="2"/>
    <s v="-"/>
    <s v="ESCAZU"/>
    <s v="GESTION HOTELERA"/>
    <x v="82"/>
    <s v="-"/>
    <s v="TURISMO"/>
    <s v="SAN RAFAEL"/>
    <s v="DESARROLLO INMOBILIARIO"/>
    <s v="ESTADOS UNIDOS"/>
    <x v="308"/>
    <n v="40012850"/>
    <s v="ASISTENTE ADMINISTRATIVA"/>
    <n v="80"/>
    <n v="126970"/>
    <n v="2"/>
    <n v="4"/>
    <n v="53"/>
  </r>
  <r>
    <x v="0"/>
    <x v="1"/>
    <x v="1"/>
    <x v="0"/>
    <n v="31237980"/>
    <x v="4"/>
    <n v="9091720"/>
    <n v="118750234"/>
    <x v="2"/>
    <x v="245"/>
    <x v="0"/>
    <x v="0"/>
    <x v="1"/>
    <s v="N"/>
    <x v="0"/>
    <n v="126986"/>
    <s v="NORMAL"/>
    <d v="2021-12-07T00:00:00"/>
    <d v="2021-12-15T00:00:00"/>
    <x v="4"/>
    <d v="2022-02-09T00:00:00"/>
    <n v="301113"/>
    <s v="RESOLI"/>
    <s v="-"/>
    <s v="-"/>
    <s v="S"/>
    <x v="0"/>
    <n v="1"/>
    <s v="-"/>
    <n v="2020"/>
    <n v="2"/>
    <s v="-"/>
    <s v="1-PREG.COSTA-RICA"/>
    <x v="6"/>
    <s v="-"/>
    <s v="-"/>
    <s v="-"/>
    <n v="7"/>
    <n v="2"/>
    <n v="100"/>
    <n v="1"/>
    <n v="0"/>
    <s v="ELIZONDOARTAVIASAMY@GMAIL.COM"/>
    <s v="UNIV. PRIVADA"/>
    <n v="18"/>
    <s v="SOLTERO(A)"/>
    <d v="2021-12-14T00:00:00"/>
    <n v="1"/>
    <s v="BACHILLER"/>
    <s v="LICENCIATURA"/>
    <s v=" "/>
    <s v=" "/>
    <s v=" "/>
    <n v="270731"/>
    <n v="2"/>
    <s v="-"/>
    <s v="MORA"/>
    <s v="INGENIERIA INDUSTRIAL"/>
    <x v="6"/>
    <s v="-"/>
    <s v="INGENIERIA"/>
    <s v="GUAYABO"/>
    <s v="SIN ENFASIS"/>
    <s v="COSTA RICA"/>
    <x v="309"/>
    <s v="-"/>
    <s v="ESTUDIANTE"/>
    <n v="99.33"/>
    <n v="126986"/>
    <n v="1"/>
    <n v="1"/>
    <n v="53"/>
  </r>
  <r>
    <x v="0"/>
    <x v="1"/>
    <x v="1"/>
    <x v="0"/>
    <n v="31238170"/>
    <x v="4"/>
    <n v="3015875"/>
    <n v="114800942"/>
    <x v="0"/>
    <x v="246"/>
    <x v="0"/>
    <x v="0"/>
    <x v="2"/>
    <s v="N"/>
    <x v="6"/>
    <n v="126988"/>
    <s v="NORMAL"/>
    <d v="2021-12-06T00:00:00"/>
    <d v="2021-12-15T00:00:00"/>
    <x v="4"/>
    <d v="2022-02-09T00:00:00"/>
    <n v="300924"/>
    <s v="RESOLI"/>
    <s v="-"/>
    <s v="-"/>
    <s v="S"/>
    <x v="0"/>
    <n v="1"/>
    <s v="-"/>
    <n v="2011"/>
    <n v="11"/>
    <s v="-"/>
    <s v="1-PREG.COSTA-RICA"/>
    <x v="6"/>
    <s v="-"/>
    <s v="-"/>
    <s v="-"/>
    <n v="3"/>
    <n v="1"/>
    <n v="100"/>
    <n v="6"/>
    <n v="0"/>
    <s v="DTSVM09@GMAIL.COM"/>
    <s v="UNIV. PRIVADA"/>
    <n v="30"/>
    <s v="CASADO(A)"/>
    <d v="2021-12-14T00:00:00"/>
    <n v="1"/>
    <s v="TECNICO"/>
    <s v=" "/>
    <s v=" "/>
    <s v=" "/>
    <s v=" "/>
    <n v="307003"/>
    <n v="3"/>
    <s v="-"/>
    <s v="BUENOS AIRES"/>
    <s v="TECNICO ATENCION PRIMARIA"/>
    <x v="13"/>
    <s v="-"/>
    <s v="MEDICINA HUMANA"/>
    <s v="BUENOS AIRES"/>
    <s v="SIN ENFASIS"/>
    <s v="COSTA RICA"/>
    <x v="310"/>
    <s v="-"/>
    <s v="ESTUDIANTE"/>
    <n v="85.46"/>
    <n v="126988"/>
    <n v="1"/>
    <n v="1"/>
    <n v="53"/>
  </r>
  <r>
    <x v="0"/>
    <x v="1"/>
    <x v="1"/>
    <x v="0"/>
    <n v="31238370"/>
    <x v="4"/>
    <n v="8000000"/>
    <n v="117590192"/>
    <x v="0"/>
    <x v="247"/>
    <x v="0"/>
    <x v="0"/>
    <x v="0"/>
    <s v="N"/>
    <x v="0"/>
    <n v="126990"/>
    <s v="NORMAL"/>
    <d v="2021-12-05T00:00:00"/>
    <d v="2021-12-15T00:00:00"/>
    <x v="4"/>
    <d v="2022-02-09T00:00:00"/>
    <n v="300810"/>
    <s v="RESOLI"/>
    <s v="-"/>
    <s v="-"/>
    <s v="S"/>
    <x v="0"/>
    <n v="1"/>
    <s v="-"/>
    <n v="2017"/>
    <n v="5"/>
    <s v="-"/>
    <s v="1-PREG.COSTA-RICA"/>
    <x v="4"/>
    <s v="-"/>
    <s v="-"/>
    <s v="-"/>
    <n v="18"/>
    <n v="1"/>
    <n v="100"/>
    <n v="1"/>
    <n v="0"/>
    <s v="VALEESPINOZA@ME.COM"/>
    <s v="UNIV. PRIVADA"/>
    <n v="22"/>
    <s v="SOLTERO(A)"/>
    <d v="2021-12-14T00:00:00"/>
    <n v="1"/>
    <s v="LICENCIATURA"/>
    <s v=" "/>
    <s v=" "/>
    <s v=" "/>
    <s v=" "/>
    <n v="796077"/>
    <n v="3"/>
    <s v="-"/>
    <s v="CURRIDABAT"/>
    <s v="MEDICINA Y CIRUGIA"/>
    <x v="5"/>
    <s v="-"/>
    <s v="MEDICINA HUMANA"/>
    <s v="CURRIDABAT"/>
    <s v="SIN ENFASIS"/>
    <s v="COSTA RICA"/>
    <x v="311"/>
    <s v="-"/>
    <s v="ESTUDIANTE"/>
    <n v="88.75"/>
    <n v="126990"/>
    <n v="1"/>
    <n v="1"/>
    <n v="53"/>
  </r>
  <r>
    <x v="1"/>
    <x v="1"/>
    <x v="1"/>
    <x v="0"/>
    <n v="31238050"/>
    <x v="4"/>
    <n v="18000000"/>
    <n v="117320673"/>
    <x v="2"/>
    <x v="248"/>
    <x v="0"/>
    <x v="0"/>
    <x v="0"/>
    <s v="N"/>
    <x v="0"/>
    <n v="126991"/>
    <s v="NORMAL"/>
    <d v="2021-12-05T00:00:00"/>
    <d v="2021-12-15T00:00:00"/>
    <x v="4"/>
    <d v="2022-02-09T00:00:00"/>
    <n v="300771"/>
    <s v="RESOLI"/>
    <s v="-"/>
    <s v="-"/>
    <s v="S"/>
    <x v="0"/>
    <n v="1"/>
    <s v="-"/>
    <n v="2016"/>
    <n v="6"/>
    <s v="-"/>
    <s v="4-POSG.EXTERIOR"/>
    <x v="5"/>
    <s v="-"/>
    <s v="-"/>
    <s v="-"/>
    <n v="2"/>
    <n v="1"/>
    <n v="340"/>
    <n v="1"/>
    <n v="0"/>
    <s v="MELICAMPOSSS@GMAIL.COM"/>
    <s v="UNIV. PRIVADA"/>
    <n v="23"/>
    <s v="SOLTERO(A)"/>
    <d v="2021-12-14T00:00:00"/>
    <n v="1"/>
    <s v="MAESTRIA"/>
    <s v=" "/>
    <s v=" "/>
    <s v=" "/>
    <s v=" "/>
    <n v="46129"/>
    <n v="4"/>
    <s v="-"/>
    <s v="ESCAZU"/>
    <s v="ARQUIT URBAN Y CIENC DE CONSTR"/>
    <x v="83"/>
    <s v="-"/>
    <s v="OBRAS CIVILES"/>
    <s v="ESCAZU"/>
    <s v="SIN ENFASIS"/>
    <s v="PAISES BAJOS"/>
    <x v="312"/>
    <s v="-"/>
    <s v="ESTUDIANTE"/>
    <n v="90"/>
    <n v="126991"/>
    <n v="1"/>
    <n v="4"/>
    <n v="53"/>
  </r>
  <r>
    <x v="0"/>
    <x v="3"/>
    <x v="1"/>
    <x v="1"/>
    <n v="31238400"/>
    <x v="4"/>
    <n v="9438300"/>
    <n v="702520876"/>
    <x v="4"/>
    <x v="2"/>
    <x v="0"/>
    <x v="1"/>
    <x v="0"/>
    <s v="N"/>
    <x v="0"/>
    <n v="126993"/>
    <s v="NORMAL"/>
    <d v="2021-12-03T00:00:00"/>
    <d v="2021-12-15T00:00:00"/>
    <x v="4"/>
    <d v="2022-02-09T00:00:00"/>
    <n v="300687"/>
    <s v="RESOLI"/>
    <s v="-"/>
    <s v="-"/>
    <s v="S"/>
    <x v="0"/>
    <n v="8"/>
    <s v="ADQUISICION DE EQUIPO"/>
    <n v="2014"/>
    <n v="8"/>
    <s v="-"/>
    <s v="1-PREG.COSTA-RICA"/>
    <x v="5"/>
    <s v="-"/>
    <s v="-"/>
    <s v="-"/>
    <n v="1"/>
    <n v="1"/>
    <n v="100"/>
    <n v="1"/>
    <n v="0"/>
    <s v="CASTRODOMINGUEZPAMELA97@GMAIL.COM"/>
    <s v="UNIV. PUBLICA"/>
    <n v="24"/>
    <s v="SOLTERO(A)"/>
    <d v="2021-12-14T00:00:00"/>
    <n v="1"/>
    <s v="BACHILLER"/>
    <s v=" "/>
    <s v=" "/>
    <s v=" "/>
    <s v=" "/>
    <n v="112000"/>
    <n v="2"/>
    <s v="-"/>
    <s v="SAN JOSE"/>
    <s v="CIENCIAS CRIMINOLOGIAS"/>
    <x v="58"/>
    <s v="AE"/>
    <s v="DERECHO"/>
    <s v="CARMEN"/>
    <s v="SIN ENFASIS"/>
    <s v="COSTA RICA"/>
    <x v="313"/>
    <s v="-"/>
    <s v="PROPIO"/>
    <n v="83.74"/>
    <n v="126993"/>
    <n v="2"/>
    <n v="1"/>
    <n v="53"/>
  </r>
  <r>
    <x v="0"/>
    <x v="1"/>
    <x v="1"/>
    <x v="0"/>
    <n v="31239830"/>
    <x v="8"/>
    <n v="6125000"/>
    <n v="305320148"/>
    <x v="0"/>
    <x v="177"/>
    <x v="0"/>
    <x v="0"/>
    <x v="1"/>
    <s v="N"/>
    <x v="2"/>
    <n v="127359"/>
    <s v="NORMAL"/>
    <d v="2021-12-12T00:00:00"/>
    <d v="2022-01-07T00:00:00"/>
    <x v="8"/>
    <d v="2022-03-02T00:00:00"/>
    <n v="301535"/>
    <s v="RESOLI"/>
    <s v="-"/>
    <s v="S"/>
    <s v="-"/>
    <x v="1"/>
    <n v="1"/>
    <s v="-"/>
    <n v="2018"/>
    <n v="4"/>
    <s v="-"/>
    <s v="1-PREG.COSTA-RICA"/>
    <x v="3"/>
    <s v="-"/>
    <s v="-"/>
    <s v="-"/>
    <n v="5"/>
    <n v="1"/>
    <n v="100"/>
    <n v="3"/>
    <n v="0"/>
    <s v="CAARLOSRAMIREZ5@GMAIL.COM"/>
    <s v="UNIV. PRIVADA"/>
    <n v="20"/>
    <s v="SOLTERO(A)"/>
    <d v="2022-01-06T00:00:00"/>
    <n v="1"/>
    <s v="BACHILLER"/>
    <s v=" "/>
    <s v=" "/>
    <s v=" "/>
    <s v=" "/>
    <n v="1234874"/>
    <n v="4"/>
    <s v="-"/>
    <s v="TURRIALBA"/>
    <s v="ENFERMERIA"/>
    <x v="11"/>
    <s v="-"/>
    <s v="ENFERMERIA"/>
    <s v="TURRIALBA"/>
    <s v="SIN ENFASIS"/>
    <s v="COSTA RICA"/>
    <x v="314"/>
    <s v="-"/>
    <s v="ESTUDIANTE"/>
    <n v="91"/>
    <n v="127359"/>
    <n v="1"/>
    <n v="1"/>
    <n v="51"/>
  </r>
  <r>
    <x v="0"/>
    <x v="1"/>
    <x v="1"/>
    <x v="0"/>
    <n v="31240110"/>
    <x v="8"/>
    <n v="4781555"/>
    <n v="208310504"/>
    <x v="2"/>
    <x v="249"/>
    <x v="0"/>
    <x v="0"/>
    <x v="2"/>
    <s v="N"/>
    <x v="3"/>
    <n v="127440"/>
    <s v="NORMAL"/>
    <d v="2021-12-28T00:00:00"/>
    <d v="2022-01-11T00:00:00"/>
    <x v="8"/>
    <d v="2022-03-02T00:00:00"/>
    <n v="302872"/>
    <s v="RESOLI"/>
    <s v="-"/>
    <s v="S"/>
    <s v="-"/>
    <x v="1"/>
    <n v="1"/>
    <s v="ADQUISICION DE EQUIPO"/>
    <n v="2020"/>
    <n v="2"/>
    <s v="-"/>
    <s v="1-PREG.COSTA-RICA"/>
    <x v="3"/>
    <s v="-"/>
    <s v="-"/>
    <s v="-"/>
    <n v="10"/>
    <n v="4"/>
    <n v="100"/>
    <n v="2"/>
    <n v="0"/>
    <s v="STEVENOTAROLA44@GMAIL.COM"/>
    <s v="UNIV. PRIVADA"/>
    <n v="19"/>
    <s v="SOLTERO(A)"/>
    <d v="2022-01-10T00:00:00"/>
    <n v="1"/>
    <s v="BACHILLER"/>
    <s v="LICENCIATURA"/>
    <s v=" "/>
    <s v=" "/>
    <s v=" "/>
    <n v="1288334"/>
    <n v="5"/>
    <s v="-"/>
    <s v="SAN CARLOS"/>
    <s v="INGENIERIA CIVIL"/>
    <x v="81"/>
    <s v="AE"/>
    <s v="OBRAS CIVILES"/>
    <s v="AGUAS ZARCAS"/>
    <s v="SIN ENFASIS"/>
    <s v="COSTA RICA"/>
    <x v="315"/>
    <s v="-"/>
    <s v="ESTUDIANTE"/>
    <n v="85.55"/>
    <n v="127440"/>
    <n v="1"/>
    <n v="1"/>
    <n v="47"/>
  </r>
  <r>
    <x v="0"/>
    <x v="1"/>
    <x v="1"/>
    <x v="1"/>
    <n v="31238090"/>
    <x v="4"/>
    <n v="5258900"/>
    <n v="109620132"/>
    <x v="4"/>
    <x v="250"/>
    <x v="0"/>
    <x v="1"/>
    <x v="0"/>
    <s v="N"/>
    <x v="0"/>
    <n v="127012"/>
    <s v="NORMAL"/>
    <d v="2021-11-09T00:00:00"/>
    <d v="2021-12-15T00:00:00"/>
    <x v="4"/>
    <d v="2022-02-09T00:00:00"/>
    <n v="299131"/>
    <s v="RESOLI"/>
    <s v="-"/>
    <s v="-"/>
    <s v="S"/>
    <x v="0"/>
    <n v="1"/>
    <s v="-"/>
    <n v="2006"/>
    <n v="16"/>
    <s v="-"/>
    <s v="1-PREG.COSTA-RICA"/>
    <x v="3"/>
    <s v="-"/>
    <s v="-"/>
    <s v="-"/>
    <n v="3"/>
    <n v="1"/>
    <n v="100"/>
    <n v="1"/>
    <n v="0"/>
    <s v="VANELARA24@HOTMAIL.COM"/>
    <s v="UNIV. PRIVADA"/>
    <n v="44"/>
    <s v="CASADO(A)"/>
    <d v="2021-12-14T00:00:00"/>
    <n v="1"/>
    <s v="BACHILLER"/>
    <s v="LICENCIATURA"/>
    <s v=" "/>
    <s v=" "/>
    <s v=" "/>
    <n v="1728513"/>
    <n v="3"/>
    <s v="-"/>
    <s v="DESAMPARADOS"/>
    <s v="ADM EMPRESAS MODALIDAD VIRTUAL"/>
    <x v="42"/>
    <s v="-"/>
    <s v="ADMINISTRACION"/>
    <s v="DESAMPARADOS"/>
    <s v="SIN ENFASIS"/>
    <s v="COSTA RICA"/>
    <x v="316"/>
    <n v="25390233"/>
    <s v="SECRETARIA EJECUTIVA"/>
    <n v="82.5"/>
    <n v="127012"/>
    <n v="1"/>
    <n v="1"/>
    <n v="53"/>
  </r>
  <r>
    <x v="0"/>
    <x v="1"/>
    <x v="0"/>
    <x v="0"/>
    <n v="31147040"/>
    <x v="8"/>
    <n v="7103552"/>
    <n v="207600358"/>
    <x v="0"/>
    <x v="251"/>
    <x v="0"/>
    <x v="0"/>
    <x v="0"/>
    <s v="N"/>
    <x v="3"/>
    <n v="127446"/>
    <s v="NORMAL"/>
    <d v="2021-12-21T00:00:00"/>
    <d v="2022-01-11T00:00:00"/>
    <x v="8"/>
    <d v="2022-03-09T00:00:00"/>
    <n v="302510"/>
    <s v="RESOLI"/>
    <s v="-"/>
    <s v="-"/>
    <s v="S"/>
    <x v="0"/>
    <n v="1"/>
    <s v="-"/>
    <s v="-"/>
    <s v="-"/>
    <s v="-"/>
    <s v="1-PREG.COSTA-RICA"/>
    <x v="0"/>
    <s v="-"/>
    <s v="-"/>
    <s v="-"/>
    <n v="7"/>
    <n v="7"/>
    <n v="100"/>
    <n v="2"/>
    <n v="0"/>
    <s v="MORA_DANI29@OUTLOOK.ES"/>
    <s v="UNIV. PRIVADA"/>
    <n v="25"/>
    <s v="SOLTERO(A)"/>
    <d v="2022-01-10T00:00:00"/>
    <n v="1"/>
    <s v="LICENCIATURA"/>
    <s v=" "/>
    <s v=" "/>
    <s v=" "/>
    <s v=" "/>
    <s v="-"/>
    <s v="-"/>
    <s v="-"/>
    <s v="PALMARES"/>
    <s v="OPTOMETRIA"/>
    <x v="5"/>
    <s v="-"/>
    <s v="MEDICINA HUMANA"/>
    <s v="GRANJA"/>
    <s v="SIN ENFASIS"/>
    <s v="COSTA RICA"/>
    <x v="317"/>
    <s v="-"/>
    <s v="ESTUDIANTE"/>
    <s v="-"/>
    <n v="127446"/>
    <n v="1"/>
    <n v="1"/>
    <n v="47"/>
  </r>
  <r>
    <x v="0"/>
    <x v="1"/>
    <x v="1"/>
    <x v="0"/>
    <n v="31238460"/>
    <x v="4"/>
    <n v="17407855"/>
    <n v="118000330"/>
    <x v="0"/>
    <x v="252"/>
    <x v="0"/>
    <x v="0"/>
    <x v="2"/>
    <s v="N"/>
    <x v="0"/>
    <n v="127042"/>
    <s v="NORMAL"/>
    <d v="2021-12-02T00:00:00"/>
    <d v="2021-12-16T00:00:00"/>
    <x v="4"/>
    <d v="2022-02-09T00:00:00"/>
    <n v="300567"/>
    <s v="RESOLI"/>
    <s v="-"/>
    <s v="-"/>
    <s v="S"/>
    <x v="0"/>
    <n v="1"/>
    <s v="-"/>
    <n v="2018"/>
    <n v="4"/>
    <s v="-"/>
    <s v="1-PREG.COSTA-RICA"/>
    <x v="6"/>
    <s v="-"/>
    <s v="-"/>
    <s v="-"/>
    <n v="4"/>
    <n v="2"/>
    <n v="100"/>
    <n v="1"/>
    <n v="0"/>
    <s v="RUBIVARGASSOFIA@GMAIL.COM"/>
    <s v="UNIV. PRIVADA"/>
    <n v="21"/>
    <s v="SOLTERO(A)"/>
    <d v="2021-12-15T00:00:00"/>
    <n v="1"/>
    <s v="LICENCIATURA"/>
    <s v=" "/>
    <s v=" "/>
    <s v=" "/>
    <s v=" "/>
    <n v="447148"/>
    <n v="2"/>
    <s v="-"/>
    <s v="PURISCAL"/>
    <s v="FARMACIA"/>
    <x v="0"/>
    <s v="-"/>
    <s v="FARMACIA"/>
    <s v="MERCEDES SUR"/>
    <s v="SIN ENFASIS"/>
    <s v="COSTA RICA"/>
    <x v="318"/>
    <s v="-"/>
    <s v="ESTUDIANTE"/>
    <n v="88"/>
    <n v="127042"/>
    <n v="1"/>
    <n v="1"/>
    <n v="52"/>
  </r>
  <r>
    <x v="0"/>
    <x v="1"/>
    <x v="1"/>
    <x v="1"/>
    <n v="31238340"/>
    <x v="4"/>
    <n v="7626700"/>
    <n v="604700194"/>
    <x v="4"/>
    <x v="253"/>
    <x v="0"/>
    <x v="1"/>
    <x v="1"/>
    <s v="N"/>
    <x v="6"/>
    <n v="127068"/>
    <s v="ESPECIAL"/>
    <d v="2021-12-07T00:00:00"/>
    <d v="2021-12-17T00:00:00"/>
    <x v="4"/>
    <d v="2022-02-09T00:00:00"/>
    <n v="301043"/>
    <s v="RESOLI"/>
    <s v="-"/>
    <s v="S"/>
    <s v="-"/>
    <x v="1"/>
    <n v="1"/>
    <s v="COBERTURA INFERIOR"/>
    <n v="2018"/>
    <n v="4"/>
    <s v="-"/>
    <s v="1-PREG.COSTA-RICA"/>
    <x v="4"/>
    <s v="-"/>
    <s v="-"/>
    <s v="-"/>
    <n v="1"/>
    <n v="15"/>
    <n v="100"/>
    <n v="6"/>
    <n v="0"/>
    <s v="SERGIORAMIREZ201735@GMAIL.COM"/>
    <s v="UNIV. PRIVADA"/>
    <n v="20"/>
    <s v="SOLTERO(A)"/>
    <d v="2021-12-16T00:00:00"/>
    <n v="1"/>
    <s v="BACHILLER"/>
    <s v="LICENCIATURA"/>
    <s v=" "/>
    <s v=" "/>
    <s v=" "/>
    <n v="1099999"/>
    <n v="4"/>
    <s v="-"/>
    <s v="PUNTARENAS"/>
    <s v="ADMINISTRACION DE NEGOCIOS"/>
    <x v="70"/>
    <s v="CI"/>
    <s v="ADMINISTRACION"/>
    <s v="EL ROBLE"/>
    <s v="GERENCIA"/>
    <s v="COSTA RICA"/>
    <x v="319"/>
    <s v="-"/>
    <s v="ESTUDIANTE"/>
    <n v="88.85"/>
    <n v="127068"/>
    <n v="1"/>
    <n v="1"/>
    <n v="51"/>
  </r>
  <r>
    <x v="0"/>
    <x v="1"/>
    <x v="1"/>
    <x v="1"/>
    <n v="31238320"/>
    <x v="4"/>
    <n v="3123000"/>
    <n v="113890217"/>
    <x v="4"/>
    <x v="254"/>
    <x v="0"/>
    <x v="1"/>
    <x v="0"/>
    <s v="N"/>
    <x v="0"/>
    <n v="127079"/>
    <s v="NORMAL"/>
    <d v="2021-11-19T00:00:00"/>
    <d v="2021-12-17T00:00:00"/>
    <x v="4"/>
    <d v="2022-02-09T00:00:00"/>
    <n v="299736"/>
    <s v="RESOLI"/>
    <s v="-"/>
    <s v="-"/>
    <s v="S"/>
    <x v="0"/>
    <n v="1"/>
    <s v="-"/>
    <n v="2005"/>
    <n v="17"/>
    <s v="-"/>
    <s v="1-PREG.COSTA-RICA"/>
    <x v="2"/>
    <s v="-"/>
    <s v="-"/>
    <s v="-"/>
    <n v="1"/>
    <n v="1"/>
    <n v="100"/>
    <n v="1"/>
    <n v="0"/>
    <s v="ACOSTAY089@GMAIL.COM"/>
    <s v="UNIV. PRIVADA"/>
    <n v="32"/>
    <s v="CASADO(A)"/>
    <d v="2021-12-16T00:00:00"/>
    <n v="1"/>
    <s v="BACHILLER"/>
    <s v=" "/>
    <s v=" "/>
    <s v=" "/>
    <s v=" "/>
    <n v="635000"/>
    <n v="3"/>
    <s v="-"/>
    <s v="SAN JOSE"/>
    <s v="TRABAJO SOCIAL"/>
    <x v="51"/>
    <s v="-"/>
    <s v="SOCIOLOGIA"/>
    <s v="CARMEN"/>
    <s v="SIN ENFASIS"/>
    <s v="COSTA RICA"/>
    <x v="320"/>
    <s v="-"/>
    <s v="ESTUDIANTE"/>
    <n v="76.709999999999994"/>
    <n v="127079"/>
    <n v="1"/>
    <n v="1"/>
    <n v="51"/>
  </r>
  <r>
    <x v="0"/>
    <x v="1"/>
    <x v="1"/>
    <x v="1"/>
    <n v="31238380"/>
    <x v="4"/>
    <n v="2084548"/>
    <n v="701600319"/>
    <x v="4"/>
    <x v="255"/>
    <x v="0"/>
    <x v="1"/>
    <x v="0"/>
    <s v="N"/>
    <x v="0"/>
    <n v="127085"/>
    <s v="NORMAL"/>
    <d v="2021-12-17T00:00:00"/>
    <d v="2021-12-20T00:00:00"/>
    <x v="4"/>
    <d v="2022-02-09T00:00:00"/>
    <n v="302181"/>
    <s v="RESOLI"/>
    <s v="-"/>
    <s v="S"/>
    <s v="-"/>
    <x v="1"/>
    <n v="1"/>
    <s v="ADQUISICION DE EQUIPO"/>
    <n v="2002"/>
    <n v="20"/>
    <s v="-"/>
    <s v="1-PREG.COSTA-RICA"/>
    <x v="2"/>
    <s v="-"/>
    <s v="-"/>
    <s v="-"/>
    <n v="8"/>
    <n v="3"/>
    <n v="100"/>
    <n v="1"/>
    <n v="0"/>
    <s v="BRAVOCESAR772@GMAIL.COM"/>
    <s v="UNIV. PRIVADA"/>
    <n v="37"/>
    <s v="SOLTERO(A)"/>
    <d v="2021-12-17T00:00:00"/>
    <n v="1"/>
    <s v="BACHILLER"/>
    <s v=" "/>
    <s v=" "/>
    <s v=" "/>
    <s v=" "/>
    <n v="481915"/>
    <n v="1"/>
    <s v="-"/>
    <s v="GOICOECHEA"/>
    <s v="CONTADURIA MODALIDAD VIRTUAL"/>
    <x v="42"/>
    <s v="AE"/>
    <s v="ADMINISTRACION"/>
    <s v="CALLE BLANCOS"/>
    <s v="SIN ENFASIS"/>
    <s v="COSTA RICA"/>
    <x v="321"/>
    <n v="44045700"/>
    <s v="ASISTENTE CONTABLE"/>
    <n v="77"/>
    <n v="127085"/>
    <n v="1"/>
    <n v="1"/>
    <n v="48"/>
  </r>
  <r>
    <x v="1"/>
    <x v="1"/>
    <x v="1"/>
    <x v="1"/>
    <n v="31237890"/>
    <x v="4"/>
    <n v="6044220"/>
    <n v="206660376"/>
    <x v="5"/>
    <x v="256"/>
    <x v="0"/>
    <x v="1"/>
    <x v="0"/>
    <s v="N"/>
    <x v="0"/>
    <n v="127087"/>
    <s v="NORMAL"/>
    <d v="2021-12-16T00:00:00"/>
    <d v="2021-12-20T00:00:00"/>
    <x v="4"/>
    <d v="2022-02-09T00:00:00"/>
    <n v="302159"/>
    <s v="RESOLI"/>
    <s v="-"/>
    <s v="-"/>
    <s v="S"/>
    <x v="0"/>
    <n v="1"/>
    <s v="-"/>
    <n v="2006"/>
    <n v="16"/>
    <s v="-"/>
    <s v="4-POSG.EXTERIOR"/>
    <x v="3"/>
    <s v="-"/>
    <s v="-"/>
    <s v="-"/>
    <n v="9"/>
    <n v="3"/>
    <n v="490"/>
    <n v="1"/>
    <n v="0"/>
    <s v="KARLAUMH@GMAIL.COM"/>
    <s v="UNIV. PRIVADA"/>
    <n v="32"/>
    <s v="CASADO(A)"/>
    <d v="2021-12-17T00:00:00"/>
    <n v="1"/>
    <s v="ESPECIALIZACION"/>
    <s v=" "/>
    <s v=" "/>
    <s v=" "/>
    <s v=" "/>
    <n v="1619950"/>
    <n v="2"/>
    <s v="-"/>
    <s v="SANTA ANA"/>
    <s v="DISEÑO E INTERACCION"/>
    <x v="84"/>
    <s v="-"/>
    <s v="ARTES Y LETRAS "/>
    <s v="POZOS"/>
    <s v="SIN ENFASIS"/>
    <s v="DINAMARCA"/>
    <x v="322"/>
    <s v="-"/>
    <s v="ESTUDIANTE"/>
    <n v="94"/>
    <n v="127087"/>
    <n v="1"/>
    <n v="4"/>
    <n v="48"/>
  </r>
  <r>
    <x v="0"/>
    <x v="1"/>
    <x v="0"/>
    <x v="1"/>
    <n v="31196950"/>
    <x v="4"/>
    <n v="1875040"/>
    <n v="117850974"/>
    <x v="1"/>
    <x v="257"/>
    <x v="0"/>
    <x v="1"/>
    <x v="3"/>
    <s v="N"/>
    <x v="6"/>
    <n v="127095"/>
    <s v="NORMAL"/>
    <d v="2021-12-15T00:00:00"/>
    <d v="2021-12-20T00:00:00"/>
    <x v="4"/>
    <d v="2022-02-14T00:00:00"/>
    <n v="301972"/>
    <s v="RESOLI"/>
    <s v="-"/>
    <s v="-"/>
    <s v="S"/>
    <x v="0"/>
    <n v="1"/>
    <s v="-"/>
    <s v="-"/>
    <s v="-"/>
    <s v="-"/>
    <s v="1-PREG.COSTA-RICA"/>
    <x v="0"/>
    <s v="-"/>
    <s v="-"/>
    <s v="-"/>
    <n v="8"/>
    <n v="4"/>
    <n v="100"/>
    <n v="6"/>
    <n v="0"/>
    <s v="BARBOZACALDERON90@GMAIL.COM"/>
    <s v="UNIV. PRIVADA"/>
    <n v="21"/>
    <s v="SOLTERO(A)"/>
    <d v="2021-12-17T00:00:00"/>
    <n v="1"/>
    <s v="LICENCIATURA"/>
    <s v=" "/>
    <s v=" "/>
    <s v=" "/>
    <s v=" "/>
    <s v="-"/>
    <s v="-"/>
    <s v="-"/>
    <s v="COTO BRUS"/>
    <s v="CS EDUCACION"/>
    <x v="85"/>
    <s v="-"/>
    <s v="EDUCACION GENERAL"/>
    <s v="LIMONCITO"/>
    <s v="ORIENTACION EDUCATIVA"/>
    <s v="COSTA RICA"/>
    <x v="323"/>
    <n v="63181209"/>
    <s v="ESTUDIANTE"/>
    <s v="-"/>
    <n v="127095"/>
    <n v="1"/>
    <n v="1"/>
    <n v="48"/>
  </r>
  <r>
    <x v="0"/>
    <x v="3"/>
    <x v="1"/>
    <x v="1"/>
    <n v="31238060"/>
    <x v="4"/>
    <n v="7965055"/>
    <n v="116130706"/>
    <x v="1"/>
    <x v="2"/>
    <x v="0"/>
    <x v="1"/>
    <x v="3"/>
    <s v="N"/>
    <x v="6"/>
    <n v="127105"/>
    <s v="NORMAL"/>
    <d v="2021-12-09T00:00:00"/>
    <d v="2021-12-20T00:00:00"/>
    <x v="4"/>
    <d v="2022-02-09T00:00:00"/>
    <n v="301310"/>
    <s v="RESOLI"/>
    <s v="-"/>
    <s v="-"/>
    <s v="S"/>
    <x v="0"/>
    <n v="8"/>
    <s v="ADQUISICION DE EQUIPO"/>
    <n v="2012"/>
    <n v="10"/>
    <s v="-"/>
    <s v="1-PREG.COSTA-RICA"/>
    <x v="5"/>
    <s v="-"/>
    <s v="-"/>
    <s v="-"/>
    <n v="3"/>
    <n v="2"/>
    <n v="100"/>
    <n v="6"/>
    <n v="0"/>
    <s v="STEFANIEBARAHONA19@GMAIL.COM"/>
    <s v="UNIV. PRIVADA"/>
    <n v="26"/>
    <s v="SOLTERO(A)"/>
    <d v="2021-12-17T00:00:00"/>
    <n v="1"/>
    <s v="BACHILLER"/>
    <s v=" "/>
    <s v=" "/>
    <s v=" "/>
    <s v=" "/>
    <n v="195000"/>
    <n v="3"/>
    <s v="-"/>
    <s v="BUENOS AIRES"/>
    <s v="ENSEÑANZA CIENCIAS NATURALES"/>
    <x v="31"/>
    <s v="AE"/>
    <s v="EDUCACION GENERAL"/>
    <s v="VOLCAN"/>
    <s v="SIN ENFASIS"/>
    <s v="COSTA RICA"/>
    <x v="324"/>
    <s v="-"/>
    <s v="OFICIOS DOMÉSTICOS"/>
    <n v="80"/>
    <n v="127105"/>
    <n v="1"/>
    <n v="1"/>
    <n v="48"/>
  </r>
  <r>
    <x v="0"/>
    <x v="1"/>
    <x v="0"/>
    <x v="0"/>
    <n v="31176750"/>
    <x v="8"/>
    <n v="2171367"/>
    <n v="208180760"/>
    <x v="2"/>
    <x v="258"/>
    <x v="0"/>
    <x v="0"/>
    <x v="1"/>
    <s v="N"/>
    <x v="3"/>
    <n v="127534"/>
    <s v="ESPECIAL"/>
    <d v="2022-01-05T00:00:00"/>
    <d v="2022-01-14T00:00:00"/>
    <x v="8"/>
    <d v="2022-03-10T00:00:00"/>
    <n v="303440"/>
    <s v="RESOLI"/>
    <s v="-"/>
    <s v="S"/>
    <s v="-"/>
    <x v="1"/>
    <n v="1"/>
    <s v="COBERTURA INFERIOR"/>
    <s v="-"/>
    <s v="-"/>
    <s v="-"/>
    <s v="1-PREG.COSTA-RICA"/>
    <x v="0"/>
    <s v="-"/>
    <s v="-"/>
    <s v="-"/>
    <n v="2"/>
    <n v="11"/>
    <n v="100"/>
    <n v="2"/>
    <n v="0"/>
    <s v="SEBASRO625@GMAIL.COM"/>
    <s v="UNIV. PRIVADA"/>
    <n v="20"/>
    <s v="SOLTERO(A)"/>
    <d v="2022-01-13T00:00:00"/>
    <n v="1"/>
    <s v="BACHILLER"/>
    <s v="LICENCIATURA"/>
    <s v=" "/>
    <s v=" "/>
    <s v=" "/>
    <s v="-"/>
    <s v="-"/>
    <s v="-"/>
    <s v="SAN RAMON"/>
    <s v="INGENIERIA CIVIL"/>
    <x v="6"/>
    <s v="CI"/>
    <s v="OBRAS CIVILES"/>
    <s v="CONCEPCION"/>
    <s v="SIN ENFASIS"/>
    <s v="COSTA RICA"/>
    <x v="325"/>
    <s v="-"/>
    <s v="ESTUDIANTE"/>
    <s v="-"/>
    <n v="127534"/>
    <n v="1"/>
    <n v="1"/>
    <n v="44"/>
  </r>
  <r>
    <x v="0"/>
    <x v="3"/>
    <x v="1"/>
    <x v="1"/>
    <n v="31238120"/>
    <x v="4"/>
    <n v="7362369"/>
    <n v="118440353"/>
    <x v="4"/>
    <x v="2"/>
    <x v="0"/>
    <x v="1"/>
    <x v="3"/>
    <s v="N"/>
    <x v="6"/>
    <n v="127108"/>
    <s v="NORMAL"/>
    <d v="2021-12-03T00:00:00"/>
    <d v="2021-12-20T00:00:00"/>
    <x v="4"/>
    <d v="2022-02-09T00:00:00"/>
    <n v="300602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3"/>
    <n v="3"/>
    <n v="100"/>
    <n v="6"/>
    <n v="0"/>
    <s v="MELANNIECEDENO24@GMAIL.COM"/>
    <s v="UNIV. PRIVADA"/>
    <n v="19"/>
    <s v="SOLTERO(A)"/>
    <d v="2021-12-17T00:00:00"/>
    <n v="1"/>
    <s v="BACHILLER"/>
    <s v=" "/>
    <s v=" "/>
    <s v=" "/>
    <s v=" "/>
    <n v="200000"/>
    <n v="6"/>
    <s v="-"/>
    <s v="BUENOS AIRES"/>
    <s v="TRABAJO SOCIAL"/>
    <x v="86"/>
    <s v="AE"/>
    <s v="SOCIOLOGIA"/>
    <s v="POTRERO GRANDE"/>
    <s v="SIN ENFASIS"/>
    <s v="COSTA RICA"/>
    <x v="326"/>
    <s v="-"/>
    <s v="ESTUDIANTE"/>
    <n v="87.65"/>
    <n v="127108"/>
    <n v="1"/>
    <n v="1"/>
    <n v="48"/>
  </r>
  <r>
    <x v="0"/>
    <x v="0"/>
    <x v="1"/>
    <x v="0"/>
    <n v="31240160"/>
    <x v="8"/>
    <n v="18349904"/>
    <n v="208390227"/>
    <x v="2"/>
    <x v="259"/>
    <x v="0"/>
    <x v="0"/>
    <x v="2"/>
    <s v="N"/>
    <x v="2"/>
    <n v="127844"/>
    <s v="NORMAL"/>
    <d v="2022-01-21T00:00:00"/>
    <d v="2022-01-26T00:00:00"/>
    <x v="8"/>
    <d v="2022-03-02T00:00:00"/>
    <n v="305361"/>
    <s v="RESOLI"/>
    <s v="-"/>
    <s v="-"/>
    <s v="S"/>
    <x v="0"/>
    <n v="5"/>
    <s v="-"/>
    <n v="2021"/>
    <n v="1"/>
    <s v="-"/>
    <s v="1-PREG.COSTA-RICA"/>
    <x v="4"/>
    <n v="80.11"/>
    <s v="-"/>
    <s v="-"/>
    <n v="4"/>
    <n v="2"/>
    <n v="100"/>
    <n v="3"/>
    <n v="0"/>
    <s v="ANIFERMENOCAL20@GMAIL.COM"/>
    <s v="UNIV. PRIVADA"/>
    <n v="19"/>
    <s v="SOLTERO(A)"/>
    <d v="2022-01-25T00:00:00"/>
    <n v="1"/>
    <s v="LICENCIATURA"/>
    <s v=" "/>
    <s v=" "/>
    <s v=" "/>
    <s v=" "/>
    <n v="778549"/>
    <n v="3"/>
    <s v="-"/>
    <s v="JIMENEZ"/>
    <s v="INGENIERIA MECATRONICA"/>
    <x v="10"/>
    <s v="-"/>
    <s v="INGENIERIA"/>
    <s v="TUCURRIQUE"/>
    <s v="SIN ENFASIS"/>
    <s v="COSTA RICA"/>
    <x v="327"/>
    <s v="-"/>
    <s v="ESTUDIANTE"/>
    <n v="99.38"/>
    <n v="127844"/>
    <n v="1"/>
    <n v="1"/>
    <n v="32"/>
  </r>
  <r>
    <x v="0"/>
    <x v="1"/>
    <x v="1"/>
    <x v="1"/>
    <n v="31237850"/>
    <x v="4"/>
    <n v="7782050"/>
    <n v="109960992"/>
    <x v="4"/>
    <x v="260"/>
    <x v="0"/>
    <x v="1"/>
    <x v="0"/>
    <s v="N"/>
    <x v="1"/>
    <n v="127129"/>
    <s v="NORMAL"/>
    <d v="2021-12-16T00:00:00"/>
    <d v="2021-12-21T00:00:00"/>
    <x v="4"/>
    <d v="2022-02-09T00:00:00"/>
    <n v="302147"/>
    <s v="RESOLI"/>
    <s v="-"/>
    <s v="-"/>
    <s v="S"/>
    <x v="0"/>
    <n v="1"/>
    <s v="-"/>
    <n v="2002"/>
    <n v="20"/>
    <s v="-"/>
    <s v="1-PREG.COSTA-RICA"/>
    <x v="3"/>
    <s v="-"/>
    <s v="-"/>
    <s v="-"/>
    <n v="3"/>
    <n v="6"/>
    <n v="100"/>
    <n v="4"/>
    <n v="0"/>
    <s v="MARJORIE.VALVERDE@HOTMAIL.COM"/>
    <s v="UNIV. PRIVADA"/>
    <n v="43"/>
    <s v="SOLTERO(A)"/>
    <d v="2021-12-20T00:00:00"/>
    <n v="1"/>
    <s v="LICENCIATURA"/>
    <s v=" "/>
    <s v=" "/>
    <s v=" "/>
    <s v=" "/>
    <n v="1411718"/>
    <n v="1"/>
    <s v="-"/>
    <s v="SANTO DOMINGO"/>
    <s v="DERECHO"/>
    <x v="30"/>
    <s v="-"/>
    <s v="DERECHO"/>
    <s v="SANTA ROSA"/>
    <s v="SIN ENFASIS"/>
    <s v="COSTA RICA"/>
    <x v="328"/>
    <n v="87305079"/>
    <s v="DIRECTORA DE FIDEICOMISOS"/>
    <n v="96"/>
    <n v="127129"/>
    <n v="1"/>
    <n v="1"/>
    <n v="47"/>
  </r>
  <r>
    <x v="0"/>
    <x v="1"/>
    <x v="1"/>
    <x v="0"/>
    <n v="31237800"/>
    <x v="4"/>
    <n v="6582500"/>
    <n v="115270974"/>
    <x v="0"/>
    <x v="3"/>
    <x v="0"/>
    <x v="0"/>
    <x v="0"/>
    <s v="N"/>
    <x v="1"/>
    <n v="127131"/>
    <s v="NORMAL"/>
    <d v="2021-12-16T00:00:00"/>
    <d v="2021-12-21T00:00:00"/>
    <x v="4"/>
    <d v="2022-02-09T00:00:00"/>
    <n v="302100"/>
    <s v="RESOLI"/>
    <s v="-"/>
    <s v="-"/>
    <s v="S"/>
    <x v="0"/>
    <n v="1"/>
    <s v="COBERTURA INFERIOR"/>
    <n v="2012"/>
    <n v="10"/>
    <s v="-"/>
    <s v="1-PREG.COSTA-RICA"/>
    <x v="3"/>
    <s v="-"/>
    <s v="-"/>
    <s v="-"/>
    <n v="1"/>
    <n v="4"/>
    <n v="100"/>
    <n v="4"/>
    <n v="0"/>
    <s v="BRIONESSMD@GMAIL.COM"/>
    <s v="UNIV. PRIVADA"/>
    <n v="28"/>
    <s v="SOLTERO(A)"/>
    <d v="2021-12-20T00:00:00"/>
    <n v="1"/>
    <s v="LICENCIATURA"/>
    <s v=" "/>
    <s v=" "/>
    <s v=" "/>
    <s v=" "/>
    <n v="1316500"/>
    <n v="3"/>
    <s v="-"/>
    <s v="HEREDIA"/>
    <s v="MEDICINA"/>
    <x v="13"/>
    <s v="CI"/>
    <s v="MEDICINA HUMANA"/>
    <s v="ULLOA"/>
    <s v="SIN ENFASIS"/>
    <s v="COSTA RICA"/>
    <x v="329"/>
    <s v="-"/>
    <s v="ESTUDIANTE"/>
    <n v="85"/>
    <n v="127131"/>
    <n v="1"/>
    <n v="1"/>
    <n v="47"/>
  </r>
  <r>
    <x v="0"/>
    <x v="1"/>
    <x v="0"/>
    <x v="0"/>
    <n v="31065910"/>
    <x v="4"/>
    <n v="4245000"/>
    <n v="116130940"/>
    <x v="0"/>
    <x v="261"/>
    <x v="0"/>
    <x v="0"/>
    <x v="0"/>
    <s v="N"/>
    <x v="0"/>
    <n v="127149"/>
    <s v="ESPECIAL"/>
    <d v="2021-11-23T00:00:00"/>
    <d v="2021-12-21T00:00:00"/>
    <x v="4"/>
    <d v="2022-02-14T00:00:00"/>
    <n v="299862"/>
    <s v="RESOLI"/>
    <s v="-"/>
    <s v="-"/>
    <s v="S"/>
    <x v="0"/>
    <n v="1"/>
    <s v="COBERTURA INFERIOR-CASO ESPECIAL"/>
    <s v="-"/>
    <s v="-"/>
    <s v="COBERTURA INFERIOR-CASO ESPECIAL"/>
    <s v="1-PREG.COSTA-RICA"/>
    <x v="0"/>
    <s v="-"/>
    <n v="9.33"/>
    <s v="-"/>
    <n v="3"/>
    <n v="12"/>
    <n v="100"/>
    <n v="1"/>
    <n v="0"/>
    <s v="PAO_PAO_2307@HOTMAIL.COM"/>
    <s v="UNIV. PRIVADA"/>
    <n v="26"/>
    <s v="SOLTERO(A)"/>
    <d v="2021-12-20T00:00:00"/>
    <n v="1"/>
    <s v="LICENCIATURA"/>
    <s v=" "/>
    <s v=" "/>
    <s v=" "/>
    <s v=" "/>
    <s v="-"/>
    <s v="-"/>
    <s v="-"/>
    <s v="DESAMPARADOS"/>
    <s v="MEDICINA"/>
    <x v="26"/>
    <s v="CIE"/>
    <s v="MEDICINA HUMANA"/>
    <s v="GRAVILIAS"/>
    <s v="SIN ENFASIS"/>
    <s v="COSTA RICA"/>
    <x v="330"/>
    <n v="86213141"/>
    <s v="ESTUDIANTE"/>
    <s v="-"/>
    <n v="127149"/>
    <n v="1"/>
    <n v="1"/>
    <n v="47"/>
  </r>
  <r>
    <x v="0"/>
    <x v="1"/>
    <x v="1"/>
    <x v="1"/>
    <n v="31238000"/>
    <x v="4"/>
    <n v="4213400"/>
    <n v="402090391"/>
    <x v="4"/>
    <x v="262"/>
    <x v="0"/>
    <x v="1"/>
    <x v="2"/>
    <s v="N"/>
    <x v="6"/>
    <n v="127153"/>
    <s v="NORMAL"/>
    <d v="2021-12-21T00:00:00"/>
    <d v="2021-12-22T00:00:00"/>
    <x v="4"/>
    <d v="2022-02-09T00:00:00"/>
    <n v="302507"/>
    <s v="RESOLI"/>
    <s v="-"/>
    <s v="S"/>
    <s v="-"/>
    <x v="1"/>
    <n v="1"/>
    <s v="ADQUISICION DE EQUIPO"/>
    <n v="2021"/>
    <n v="1"/>
    <s v="-"/>
    <s v="1-PREG.COSTA-RICA"/>
    <x v="4"/>
    <s v="-"/>
    <s v="-"/>
    <s v="-"/>
    <n v="3"/>
    <n v="1"/>
    <n v="100"/>
    <n v="6"/>
    <n v="0"/>
    <s v="RAQUETU18@GMAIL.COM"/>
    <s v="UNIV. PRIVADA"/>
    <n v="31"/>
    <s v="CASADO(A)"/>
    <d v="2021-12-21T00:00:00"/>
    <n v="1"/>
    <s v="BACHILLER"/>
    <s v=" "/>
    <s v=" "/>
    <s v=" "/>
    <s v=" "/>
    <n v="953049"/>
    <n v="2"/>
    <s v="-"/>
    <s v="BUENOS AIRES"/>
    <s v="ADMINISTRACION DE EMPRESAS"/>
    <x v="73"/>
    <s v="AE"/>
    <s v="ADMINISTRACION"/>
    <s v="BUENOS AIRES"/>
    <s v="SIN ENFASIS"/>
    <s v="COSTA RICA"/>
    <x v="331"/>
    <s v="-"/>
    <s v="ESTUDIANTE"/>
    <n v="70"/>
    <n v="127153"/>
    <n v="1"/>
    <n v="1"/>
    <n v="46"/>
  </r>
  <r>
    <x v="0"/>
    <x v="0"/>
    <x v="1"/>
    <x v="0"/>
    <n v="31240270"/>
    <x v="9"/>
    <n v="26884753"/>
    <n v="208310748"/>
    <x v="0"/>
    <x v="263"/>
    <x v="0"/>
    <x v="0"/>
    <x v="0"/>
    <s v="N"/>
    <x v="3"/>
    <n v="127124"/>
    <s v="NORMAL"/>
    <d v="2021-10-06T00:00:00"/>
    <d v="2021-12-20T00:00:00"/>
    <x v="9"/>
    <d v="2022-03-09T00:00:00"/>
    <n v="297830"/>
    <s v="RESOLI"/>
    <s v="-"/>
    <s v="-"/>
    <s v="S"/>
    <x v="0"/>
    <n v="5"/>
    <s v="-"/>
    <n v="2019"/>
    <n v="3"/>
    <s v="-"/>
    <s v="1-PREG.COSTA-RICA"/>
    <x v="3"/>
    <n v="85.11"/>
    <s v="-"/>
    <s v="-"/>
    <n v="7"/>
    <n v="2"/>
    <n v="100"/>
    <n v="2"/>
    <n v="0"/>
    <s v="COROZCOGUIDO02@GMAIL.COM"/>
    <s v="UNIV. PRIVADA"/>
    <n v="19"/>
    <s v="SOLTERO(A)"/>
    <d v="2021-12-17T00:00:00"/>
    <n v="1"/>
    <s v="BACHILLER"/>
    <s v="LICENCIATURA"/>
    <s v=" "/>
    <s v=" "/>
    <s v=" "/>
    <n v="1973263"/>
    <n v="4"/>
    <s v="-"/>
    <s v="PALMARES"/>
    <s v="MEDICINA"/>
    <x v="13"/>
    <s v="-"/>
    <s v="MEDICINA HUMANA"/>
    <s v="ZARAGOZA"/>
    <s v="SIN ENFASIS"/>
    <s v="COSTA RICA"/>
    <x v="332"/>
    <s v="-"/>
    <s v="ESTUDIANTE"/>
    <n v="87"/>
    <n v="127124"/>
    <n v="1"/>
    <n v="1"/>
    <n v="77"/>
  </r>
  <r>
    <x v="0"/>
    <x v="2"/>
    <x v="0"/>
    <x v="0"/>
    <n v="31099650"/>
    <x v="9"/>
    <n v="8798189"/>
    <n v="901090681"/>
    <x v="0"/>
    <x v="2"/>
    <x v="0"/>
    <x v="0"/>
    <x v="1"/>
    <s v="N"/>
    <x v="3"/>
    <n v="127132"/>
    <s v="NORMAL"/>
    <d v="2021-12-16T00:00:00"/>
    <d v="2021-12-21T00:00:00"/>
    <x v="9"/>
    <d v="2022-03-17T00:00:00"/>
    <n v="302092"/>
    <s v="RESOLI"/>
    <s v="-"/>
    <s v="-"/>
    <s v="S"/>
    <x v="0"/>
    <n v="2"/>
    <s v="-"/>
    <s v="-"/>
    <s v="-"/>
    <s v="-"/>
    <s v="1-PREG.COSTA-RICA"/>
    <x v="0"/>
    <n v="124.78"/>
    <s v="-"/>
    <s v="-"/>
    <n v="2"/>
    <n v="7"/>
    <n v="100"/>
    <n v="2"/>
    <n v="0"/>
    <s v="MICHELLEPORFIRIO1234@OUTLOOK.ES"/>
    <s v="UNIV. PRIVADA"/>
    <n v="23"/>
    <s v="SOLTERO(A)"/>
    <d v="2021-12-20T00:00:00"/>
    <n v="1"/>
    <s v="LICENCIATURA"/>
    <s v=" "/>
    <s v=" "/>
    <s v=" "/>
    <s v=" "/>
    <s v="-"/>
    <s v="-"/>
    <s v="-"/>
    <s v="SAN RAMON"/>
    <s v="ENFERMERIA"/>
    <x v="5"/>
    <s v="-"/>
    <s v="ENFERMERIA"/>
    <s v="SAN ISIDRO"/>
    <s v="SIN ENFASIS"/>
    <s v="COSTA RICA"/>
    <x v="333"/>
    <s v="-"/>
    <s v="ESTUDIANTE"/>
    <s v="-"/>
    <n v="127132"/>
    <n v="1"/>
    <n v="1"/>
    <n v="76"/>
  </r>
  <r>
    <x v="0"/>
    <x v="1"/>
    <x v="1"/>
    <x v="1"/>
    <n v="31238230"/>
    <x v="4"/>
    <n v="5045117"/>
    <n v="604740569"/>
    <x v="4"/>
    <x v="264"/>
    <x v="0"/>
    <x v="1"/>
    <x v="1"/>
    <s v="N"/>
    <x v="6"/>
    <n v="127173"/>
    <s v="NORMAL"/>
    <d v="2021-12-14T00:00:00"/>
    <d v="2021-12-22T00:00:00"/>
    <x v="4"/>
    <d v="2022-02-09T00:00:00"/>
    <n v="301706"/>
    <s v="RESOLI"/>
    <s v="-"/>
    <s v="-"/>
    <s v="S"/>
    <x v="0"/>
    <n v="1"/>
    <s v="-"/>
    <n v="2020"/>
    <n v="2"/>
    <s v="-"/>
    <s v="1-PREG.COSTA-RICA"/>
    <x v="3"/>
    <s v="-"/>
    <s v="-"/>
    <s v="-"/>
    <n v="2"/>
    <n v="3"/>
    <n v="100"/>
    <n v="6"/>
    <n v="0"/>
    <s v="FIORELLACASTRO1808@GMAIL.COM"/>
    <s v="UNIV. PRIVADA"/>
    <n v="19"/>
    <s v="SOLTERO(A)"/>
    <d v="2021-12-21T00:00:00"/>
    <n v="1"/>
    <s v="BACHILLER"/>
    <s v=" "/>
    <s v=" "/>
    <s v=" "/>
    <s v=" "/>
    <n v="1154738"/>
    <n v="3"/>
    <s v="-"/>
    <s v="ESPARZA"/>
    <s v="DERECHO"/>
    <x v="6"/>
    <s v="-"/>
    <s v="DERECHO"/>
    <s v="MACACONA"/>
    <s v="SIN ENFASIS"/>
    <s v="COSTA RICA"/>
    <x v="334"/>
    <s v="-"/>
    <s v="ESTUDIANTE"/>
    <n v="98.61"/>
    <n v="127173"/>
    <n v="1"/>
    <n v="1"/>
    <n v="46"/>
  </r>
  <r>
    <x v="0"/>
    <x v="3"/>
    <x v="1"/>
    <x v="0"/>
    <n v="31238150"/>
    <x v="4"/>
    <n v="6125000"/>
    <n v="603500917"/>
    <x v="0"/>
    <x v="2"/>
    <x v="0"/>
    <x v="0"/>
    <x v="2"/>
    <s v="N"/>
    <x v="6"/>
    <n v="127176"/>
    <s v="NORMAL"/>
    <d v="2021-12-14T00:00:00"/>
    <d v="2021-12-22T00:00:00"/>
    <x v="4"/>
    <d v="2022-02-09T00:00:00"/>
    <n v="301687"/>
    <s v="RESOLI"/>
    <s v="-"/>
    <s v="-"/>
    <s v="S"/>
    <x v="0"/>
    <n v="8"/>
    <s v="-"/>
    <n v="2014"/>
    <n v="8"/>
    <s v="-"/>
    <s v="1-PREG.COSTA-RICA"/>
    <x v="6"/>
    <s v="-"/>
    <s v="-"/>
    <s v="-"/>
    <n v="9"/>
    <n v="1"/>
    <n v="100"/>
    <n v="6"/>
    <n v="0"/>
    <s v="MECMTATI@GMAIL.COM"/>
    <s v="UNIV. PRIVADA"/>
    <n v="36"/>
    <s v="CASADO(A)"/>
    <d v="2021-12-21T00:00:00"/>
    <n v="1"/>
    <s v="BACHILLER"/>
    <s v=" "/>
    <s v=" "/>
    <s v=" "/>
    <s v=" "/>
    <n v="203949"/>
    <n v="5"/>
    <s v="-"/>
    <s v="PARRITA"/>
    <s v="ENFERMERIA"/>
    <x v="49"/>
    <s v="-"/>
    <s v="ENFERMERIA"/>
    <s v="PARRITA"/>
    <s v="SIN ENFASIS"/>
    <s v="COSTA RICA"/>
    <x v="335"/>
    <s v="-"/>
    <s v="ESTUDIANTE"/>
    <n v="83.15"/>
    <n v="127176"/>
    <n v="1"/>
    <n v="1"/>
    <n v="46"/>
  </r>
  <r>
    <x v="0"/>
    <x v="1"/>
    <x v="0"/>
    <x v="0"/>
    <n v="31075890"/>
    <x v="4"/>
    <n v="6294345"/>
    <n v="702620505"/>
    <x v="2"/>
    <x v="265"/>
    <x v="0"/>
    <x v="0"/>
    <x v="1"/>
    <s v="N"/>
    <x v="5"/>
    <n v="127218"/>
    <s v="NORMAL"/>
    <d v="2021-12-17T00:00:00"/>
    <d v="2022-01-05T00:00:00"/>
    <x v="4"/>
    <d v="2022-02-23T00:00:00"/>
    <n v="302261"/>
    <s v="RESOLI"/>
    <s v="-"/>
    <s v="S"/>
    <s v="-"/>
    <x v="1"/>
    <n v="1"/>
    <s v="-"/>
    <s v="-"/>
    <s v="-"/>
    <s v="-"/>
    <s v="1-PREG.COSTA-RICA"/>
    <x v="0"/>
    <s v="-"/>
    <s v="-"/>
    <s v="-"/>
    <n v="2"/>
    <n v="1"/>
    <n v="100"/>
    <n v="7"/>
    <n v="0"/>
    <s v="JOSEASI2003@HOTMAIL.COM"/>
    <s v="UNIV. PUBLICA"/>
    <n v="23"/>
    <s v="SOLTERO(A)"/>
    <d v="2021-12-22T00:00:00"/>
    <n v="1"/>
    <s v="LICENCIATURA"/>
    <s v=" "/>
    <s v=" "/>
    <s v=" "/>
    <s v=" "/>
    <s v="-"/>
    <s v="-"/>
    <s v="-"/>
    <s v="POCOCI"/>
    <s v="INGENIERIA MECATRONICA"/>
    <x v="61"/>
    <s v="-"/>
    <s v="INGENIERIA"/>
    <s v="GUAPILES"/>
    <s v="SIN ENFASIS"/>
    <s v="COSTA RICA"/>
    <x v="336"/>
    <n v="83311056"/>
    <s v="ESTUDIANTE"/>
    <s v="-"/>
    <n v="127218"/>
    <n v="2"/>
    <n v="1"/>
    <n v="32"/>
  </r>
  <r>
    <x v="0"/>
    <x v="1"/>
    <x v="0"/>
    <x v="0"/>
    <n v="31023400"/>
    <x v="4"/>
    <n v="3000000"/>
    <n v="207510117"/>
    <x v="0"/>
    <x v="266"/>
    <x v="0"/>
    <x v="0"/>
    <x v="0"/>
    <s v="N"/>
    <x v="0"/>
    <n v="127228"/>
    <s v="NORMAL"/>
    <d v="2021-12-14T00:00:00"/>
    <d v="2022-01-05T00:00:00"/>
    <x v="4"/>
    <d v="2022-02-18T00:00:00"/>
    <n v="301789"/>
    <s v="RESOLI"/>
    <s v="-"/>
    <s v="-"/>
    <s v="S"/>
    <x v="0"/>
    <n v="1"/>
    <s v="-"/>
    <s v="-"/>
    <s v="-"/>
    <s v="-"/>
    <s v="1-PREG.COSTA-RICA"/>
    <x v="0"/>
    <s v="-"/>
    <s v="-"/>
    <s v="-"/>
    <n v="15"/>
    <n v="3"/>
    <n v="100"/>
    <n v="1"/>
    <n v="0"/>
    <s v="SAN.VALENCIANO8@HOTMAIL.COM"/>
    <s v="UNIV. PUBLICA"/>
    <n v="25"/>
    <s v="SOLTERO(A)"/>
    <d v="2021-12-22T00:00:00"/>
    <n v="1"/>
    <s v="LICENCIATURA"/>
    <s v=" "/>
    <s v=" "/>
    <s v=" "/>
    <s v=" "/>
    <s v="-"/>
    <s v="-"/>
    <s v="-"/>
    <s v="MONTES DE OCA"/>
    <s v="ODONTOLOGIA"/>
    <x v="52"/>
    <s v="-"/>
    <s v="ODONTOLOGIA"/>
    <s v="MERCEDES"/>
    <s v="SIN ENFASIS"/>
    <s v="COSTA RICA"/>
    <x v="337"/>
    <s v="-"/>
    <s v="ESTUDIANTE"/>
    <s v="-"/>
    <n v="127228"/>
    <n v="2"/>
    <n v="1"/>
    <n v="32"/>
  </r>
  <r>
    <x v="0"/>
    <x v="1"/>
    <x v="1"/>
    <x v="0"/>
    <n v="31238240"/>
    <x v="4"/>
    <n v="1995200"/>
    <n v="113300289"/>
    <x v="7"/>
    <x v="220"/>
    <x v="0"/>
    <x v="0"/>
    <x v="0"/>
    <s v="N"/>
    <x v="0"/>
    <n v="127237"/>
    <s v="NORMAL"/>
    <d v="2021-12-11T00:00:00"/>
    <d v="2022-01-05T00:00:00"/>
    <x v="4"/>
    <d v="2022-02-09T00:00:00"/>
    <n v="301515"/>
    <s v="RESOLI"/>
    <s v="-"/>
    <s v="-"/>
    <s v="S"/>
    <x v="0"/>
    <n v="1"/>
    <s v="-"/>
    <n v="2019"/>
    <n v="3"/>
    <s v="-"/>
    <s v="1-PREG.COSTA-RICA"/>
    <x v="6"/>
    <s v="-"/>
    <s v="-"/>
    <s v="-"/>
    <n v="14"/>
    <n v="1"/>
    <n v="100"/>
    <n v="1"/>
    <n v="0"/>
    <s v="SULLYVIQUEZVEGA@HOTMAIIL.ES"/>
    <s v="UNIV. PRIVADA"/>
    <n v="34"/>
    <s v="SOLTERO(A)"/>
    <d v="2021-12-22T00:00:00"/>
    <n v="1"/>
    <s v="TECNICO"/>
    <s v=" "/>
    <s v=" "/>
    <s v=" "/>
    <s v=" "/>
    <n v="407484"/>
    <n v="4"/>
    <s v="-"/>
    <s v="MORAVIA"/>
    <s v="TEC CENTRAL PRECESAM ESTERIL"/>
    <x v="13"/>
    <s v="-"/>
    <s v="TECNICO"/>
    <s v="SAN VICENTE"/>
    <s v="SIN ENFASIS"/>
    <s v="COSTA RICA"/>
    <x v="338"/>
    <n v="22972242"/>
    <s v="OFICINISTA"/>
    <n v="71.67"/>
    <n v="127237"/>
    <n v="1"/>
    <n v="1"/>
    <n v="32"/>
  </r>
  <r>
    <x v="2"/>
    <x v="1"/>
    <x v="1"/>
    <x v="1"/>
    <n v="31238470"/>
    <x v="4"/>
    <n v="18324997"/>
    <n v="115450801"/>
    <x v="4"/>
    <x v="267"/>
    <x v="0"/>
    <x v="1"/>
    <x v="0"/>
    <s v="N"/>
    <x v="0"/>
    <n v="127251"/>
    <s v="NORMAL"/>
    <d v="2021-12-03T00:00:00"/>
    <d v="2022-01-05T00:00:00"/>
    <x v="4"/>
    <d v="2022-02-09T00:00:00"/>
    <n v="300689"/>
    <s v="RESOLI"/>
    <s v="-"/>
    <s v="S"/>
    <s v="-"/>
    <x v="1"/>
    <n v="1"/>
    <s v="-"/>
    <n v="2009"/>
    <n v="13"/>
    <s v="-"/>
    <s v="3-POSG.COSTA-RICA"/>
    <x v="1"/>
    <s v="-"/>
    <s v="-"/>
    <s v="-"/>
    <n v="13"/>
    <n v="3"/>
    <n v="100"/>
    <n v="1"/>
    <n v="0"/>
    <s v="RROSALESV801@GMAIL.COM"/>
    <s v="UNIV. PRIVADA"/>
    <n v="29"/>
    <s v="SOLTERO(A)"/>
    <d v="2021-12-22T00:00:00"/>
    <n v="1"/>
    <s v="MAESTRIA"/>
    <s v=" "/>
    <s v=" "/>
    <s v=" "/>
    <s v=" "/>
    <n v="6375340"/>
    <n v="5"/>
    <s v="-"/>
    <s v="TIBAS"/>
    <s v="ANALITICA,INNOV Y GEST TECNOLO"/>
    <x v="47"/>
    <s v="-"/>
    <s v="ADMINISTRACION"/>
    <s v="ANSELMO LLORENTE"/>
    <s v="SIN ENFASIS"/>
    <s v="COSTA RICA"/>
    <x v="339"/>
    <s v="-"/>
    <s v="ESTUDIANTE"/>
    <n v="89"/>
    <n v="127251"/>
    <n v="1"/>
    <n v="3"/>
    <n v="32"/>
  </r>
  <r>
    <x v="0"/>
    <x v="1"/>
    <x v="1"/>
    <x v="0"/>
    <n v="31238220"/>
    <x v="4"/>
    <n v="17977175"/>
    <n v="119070091"/>
    <x v="0"/>
    <x v="268"/>
    <x v="0"/>
    <x v="0"/>
    <x v="0"/>
    <s v="N"/>
    <x v="0"/>
    <n v="127279"/>
    <s v="NORMAL"/>
    <d v="2021-12-21T00:00:00"/>
    <d v="2022-01-06T00:00:00"/>
    <x v="4"/>
    <d v="2022-02-09T00:00:00"/>
    <n v="302537"/>
    <s v="RESOLI"/>
    <s v="-"/>
    <s v="-"/>
    <s v="S"/>
    <x v="0"/>
    <n v="1"/>
    <s v="-"/>
    <n v="2021"/>
    <n v="1"/>
    <s v="-"/>
    <s v="1-PREG.COSTA-RICA"/>
    <x v="4"/>
    <s v="-"/>
    <s v="-"/>
    <s v="-"/>
    <n v="13"/>
    <n v="1"/>
    <n v="100"/>
    <n v="1"/>
    <n v="0"/>
    <s v="FIOGARMEL@GMAIL.COM"/>
    <s v="UNIV. PRIVADA"/>
    <n v="17"/>
    <s v="SOLTERO(A)"/>
    <d v="2022-01-05T00:00:00"/>
    <n v="1"/>
    <s v="BACHILLER"/>
    <s v=" "/>
    <s v=" "/>
    <s v=" "/>
    <s v=" "/>
    <n v="1000000"/>
    <n v="4"/>
    <s v="-"/>
    <s v="TIBAS"/>
    <s v="FARMACIA"/>
    <x v="12"/>
    <s v="-"/>
    <s v="FARMACIA"/>
    <s v="SAN JUAN"/>
    <s v="SIN ENFASIS"/>
    <s v="COSTA RICA"/>
    <x v="340"/>
    <s v="-"/>
    <s v="ESTUDIANTE"/>
    <n v="88"/>
    <n v="127279"/>
    <n v="1"/>
    <n v="1"/>
    <n v="31"/>
  </r>
  <r>
    <x v="0"/>
    <x v="1"/>
    <x v="0"/>
    <x v="0"/>
    <n v="31166910"/>
    <x v="4"/>
    <n v="699120"/>
    <n v="304460668"/>
    <x v="2"/>
    <x v="205"/>
    <x v="0"/>
    <x v="0"/>
    <x v="3"/>
    <s v="N"/>
    <x v="5"/>
    <n v="127297"/>
    <s v="NORMAL"/>
    <d v="2021-12-23T00:00:00"/>
    <d v="2022-01-06T00:00:00"/>
    <x v="4"/>
    <d v="2022-02-16T00:00:00"/>
    <n v="302738"/>
    <s v="RESOLI"/>
    <s v="-"/>
    <s v="-"/>
    <s v="S"/>
    <x v="0"/>
    <n v="1"/>
    <s v="-"/>
    <s v="-"/>
    <s v="-"/>
    <s v="-"/>
    <s v="1-PREG.COSTA-RICA"/>
    <x v="0"/>
    <s v="-"/>
    <s v="-"/>
    <s v="-"/>
    <n v="3"/>
    <n v="5"/>
    <n v="100"/>
    <n v="7"/>
    <n v="0"/>
    <s v="CAROMADRIZ02@GMAIL.COM"/>
    <s v="UNIV. PRIVADA"/>
    <n v="31"/>
    <s v="SOLTERO(A)"/>
    <d v="2022-01-06T00:00:00"/>
    <n v="1"/>
    <s v="BACHILLER"/>
    <s v=" "/>
    <s v=" "/>
    <s v=" "/>
    <s v=" "/>
    <s v="-"/>
    <s v="-"/>
    <s v="-"/>
    <s v="SIQUIRRES"/>
    <s v="INGENIERIA INDUSTRIAL"/>
    <x v="18"/>
    <s v="-"/>
    <s v="INDUSTRIA"/>
    <s v="CAIRO"/>
    <s v="SIN ENFASIS"/>
    <s v="COSTA RICA"/>
    <x v="341"/>
    <s v="-"/>
    <s v="ESTUDIANTE"/>
    <s v="-"/>
    <n v="127297"/>
    <n v="1"/>
    <n v="1"/>
    <n v="31"/>
  </r>
  <r>
    <x v="1"/>
    <x v="1"/>
    <x v="1"/>
    <x v="0"/>
    <n v="31240250"/>
    <x v="9"/>
    <n v="12050000"/>
    <n v="207040113"/>
    <x v="0"/>
    <x v="269"/>
    <x v="0"/>
    <x v="0"/>
    <x v="1"/>
    <s v="N"/>
    <x v="3"/>
    <n v="127212"/>
    <s v="NORMAL"/>
    <d v="2021-12-20T00:00:00"/>
    <d v="2022-01-05T00:00:00"/>
    <x v="9"/>
    <d v="2022-03-09T00:00:00"/>
    <n v="302330"/>
    <s v="RESOLI"/>
    <s v="-"/>
    <s v="-"/>
    <s v="S"/>
    <x v="0"/>
    <n v="1"/>
    <s v="-"/>
    <n v="2009"/>
    <n v="13"/>
    <s v="-"/>
    <s v="4-POSG.EXTERIOR"/>
    <x v="2"/>
    <s v="-"/>
    <s v="-"/>
    <s v="-"/>
    <n v="10"/>
    <n v="5"/>
    <n v="120"/>
    <n v="2"/>
    <n v="0"/>
    <s v="MARIMOVI.1421@GMAIL.COM"/>
    <s v="UNIV. PRIVADA"/>
    <n v="29"/>
    <s v="SOLTERO(A)"/>
    <d v="2021-12-22T00:00:00"/>
    <n v="1"/>
    <s v="ESPECIALIZACION"/>
    <s v=" "/>
    <s v=" "/>
    <s v=" "/>
    <s v=" "/>
    <n v="607585"/>
    <n v="2"/>
    <s v="-"/>
    <s v="SAN CARLOS"/>
    <s v="ORTODONCIA"/>
    <x v="87"/>
    <s v="-"/>
    <s v="FARMACIA"/>
    <s v="VENECIA"/>
    <s v="SIN ENFASIS"/>
    <s v="MEXICO"/>
    <x v="342"/>
    <s v="-"/>
    <s v="ESTUDIANTE"/>
    <n v="77"/>
    <n v="127212"/>
    <n v="1"/>
    <n v="4"/>
    <n v="61"/>
  </r>
  <r>
    <x v="0"/>
    <x v="1"/>
    <x v="1"/>
    <x v="1"/>
    <n v="31238250"/>
    <x v="4"/>
    <n v="3203600"/>
    <n v="112740720"/>
    <x v="4"/>
    <x v="86"/>
    <x v="0"/>
    <x v="1"/>
    <x v="0"/>
    <s v="N"/>
    <x v="0"/>
    <n v="127322"/>
    <s v="NORMAL"/>
    <d v="2021-12-28T00:00:00"/>
    <d v="2022-01-07T00:00:00"/>
    <x v="4"/>
    <d v="2022-02-09T00:00:00"/>
    <n v="302856"/>
    <s v="RESOLI"/>
    <s v="-"/>
    <s v="-"/>
    <s v="S"/>
    <x v="0"/>
    <n v="1"/>
    <s v="-"/>
    <n v="2005"/>
    <n v="17"/>
    <s v="-"/>
    <s v="1-PREG.COSTA-RICA"/>
    <x v="6"/>
    <s v="-"/>
    <s v="-"/>
    <s v="-"/>
    <n v="11"/>
    <n v="4"/>
    <n v="100"/>
    <n v="1"/>
    <n v="0"/>
    <s v="LCESPEDESM06@HOTMAIL.COM"/>
    <s v="UNIV. PRIVADA"/>
    <n v="35"/>
    <s v="SOLTERO(A)"/>
    <d v="2022-01-06T00:00:00"/>
    <n v="1"/>
    <s v="BACHILLER"/>
    <s v=" "/>
    <s v=" "/>
    <s v=" "/>
    <s v=" "/>
    <n v="435000"/>
    <n v="1"/>
    <s v="-"/>
    <s v="VAZQUEZ DE CORONADO"/>
    <s v="ADMINISTRACION DE NEGOCIOS"/>
    <x v="88"/>
    <s v="-"/>
    <s v="ADMINISTRACION"/>
    <s v="PATALILLO"/>
    <s v="GERENCIA"/>
    <s v="COSTA RICA"/>
    <x v="343"/>
    <n v="25491234"/>
    <s v="TÉCNICO FINANCIERO C"/>
    <n v="79"/>
    <n v="127322"/>
    <n v="1"/>
    <n v="1"/>
    <n v="30"/>
  </r>
  <r>
    <x v="0"/>
    <x v="1"/>
    <x v="1"/>
    <x v="0"/>
    <n v="31238390"/>
    <x v="4"/>
    <n v="1516300"/>
    <n v="116100852"/>
    <x v="0"/>
    <x v="270"/>
    <x v="0"/>
    <x v="0"/>
    <x v="2"/>
    <s v="N"/>
    <x v="6"/>
    <n v="127324"/>
    <s v="NORMAL"/>
    <d v="2021-12-22T00:00:00"/>
    <d v="2022-01-07T00:00:00"/>
    <x v="4"/>
    <d v="2022-02-09T00:00:00"/>
    <n v="302661"/>
    <s v="RESOLI"/>
    <s v="-"/>
    <s v="-"/>
    <s v="S"/>
    <x v="0"/>
    <n v="1"/>
    <s v="-"/>
    <n v="2016"/>
    <n v="6"/>
    <s v="-"/>
    <s v="1-PREG.COSTA-RICA"/>
    <x v="6"/>
    <s v="-"/>
    <s v="-"/>
    <s v="-"/>
    <n v="3"/>
    <n v="1"/>
    <n v="100"/>
    <n v="6"/>
    <n v="0"/>
    <s v="CARITOTS95@HOTMAIL.COM"/>
    <s v="UNIV. PRIVADA"/>
    <n v="26"/>
    <s v="SOLTERO(A)"/>
    <d v="2022-01-06T00:00:00"/>
    <n v="1"/>
    <s v="TECNICO"/>
    <s v=" "/>
    <s v=" "/>
    <s v=" "/>
    <s v=" "/>
    <n v="460339"/>
    <n v="3"/>
    <s v="-"/>
    <s v="BUENOS AIRES"/>
    <s v="TECNICO ATENCION PRIMARIA"/>
    <x v="13"/>
    <s v="-"/>
    <s v="MEDICINA HUMANA"/>
    <s v="BUENOS AIRES"/>
    <s v="SIN ENFASIS"/>
    <s v="COSTA RICA"/>
    <x v="344"/>
    <n v="27300116"/>
    <s v="ASISTENTE DE PACIENTES"/>
    <n v="81"/>
    <n v="127324"/>
    <n v="1"/>
    <n v="1"/>
    <n v="30"/>
  </r>
  <r>
    <x v="0"/>
    <x v="1"/>
    <x v="0"/>
    <x v="1"/>
    <n v="31193280"/>
    <x v="4"/>
    <n v="1395000"/>
    <n v="118280396"/>
    <x v="1"/>
    <x v="196"/>
    <x v="0"/>
    <x v="1"/>
    <x v="2"/>
    <s v="N"/>
    <x v="0"/>
    <n v="127336"/>
    <s v="NORMAL"/>
    <d v="2021-12-20T00:00:00"/>
    <d v="2022-01-07T00:00:00"/>
    <x v="4"/>
    <d v="2022-02-14T00:00:00"/>
    <n v="302397"/>
    <s v="RESOLI"/>
    <s v="-"/>
    <s v="S"/>
    <s v="-"/>
    <x v="1"/>
    <n v="1"/>
    <s v="-"/>
    <s v="-"/>
    <s v="-"/>
    <s v="-"/>
    <s v="1-PREG.COSTA-RICA"/>
    <x v="0"/>
    <s v="-"/>
    <s v="-"/>
    <s v="-"/>
    <n v="19"/>
    <n v="4"/>
    <n v="100"/>
    <n v="1"/>
    <n v="0"/>
    <s v="GERSONU1013@GMAIL.COM"/>
    <s v="UNIV. PRIVADA"/>
    <n v="20"/>
    <s v="SOLTERO(A)"/>
    <s v="-"/>
    <n v="1"/>
    <s v="LICENCIATURA"/>
    <s v=" "/>
    <s v=" "/>
    <s v=" "/>
    <s v=" "/>
    <s v="-"/>
    <s v="-"/>
    <s v="-"/>
    <s v="PEREZ ZELEDON"/>
    <s v="ENSEÑANZA DE LA EDUC. FISICA"/>
    <x v="89"/>
    <s v="-"/>
    <s v="EDUCACION TECNICA,ARTISTICA Y DEPORTIVA"/>
    <s v="RIVAS"/>
    <s v="SIN ENFASIS"/>
    <s v="COSTA RICA"/>
    <x v="345"/>
    <n v="85374429"/>
    <s v="ESTUDIANTE"/>
    <s v="-"/>
    <n v="127336"/>
    <n v="1"/>
    <n v="1"/>
    <n v="30"/>
  </r>
  <r>
    <x v="0"/>
    <x v="1"/>
    <x v="1"/>
    <x v="1"/>
    <n v="31238030"/>
    <x v="4"/>
    <n v="5844770"/>
    <n v="117670645"/>
    <x v="4"/>
    <x v="271"/>
    <x v="0"/>
    <x v="1"/>
    <x v="2"/>
    <s v="N"/>
    <x v="0"/>
    <n v="127347"/>
    <s v="NORMAL"/>
    <d v="2021-12-16T00:00:00"/>
    <d v="2022-01-07T00:00:00"/>
    <x v="4"/>
    <d v="2022-02-09T00:00:00"/>
    <n v="302127"/>
    <s v="RESOLI"/>
    <s v="-"/>
    <s v="-"/>
    <s v="S"/>
    <x v="0"/>
    <n v="1"/>
    <s v="-"/>
    <n v="2017"/>
    <n v="5"/>
    <s v="-"/>
    <s v="1-PREG.COSTA-RICA"/>
    <x v="6"/>
    <s v="-"/>
    <s v="-"/>
    <s v="-"/>
    <n v="19"/>
    <n v="9"/>
    <n v="100"/>
    <n v="1"/>
    <n v="0"/>
    <s v="MGAM1767@GMAIL.COM"/>
    <s v="UNIV. PRIVADA"/>
    <n v="22"/>
    <s v="SOLTERO(A)"/>
    <s v="-"/>
    <n v="1"/>
    <s v="BACHILLER"/>
    <s v="LICENCIATURA"/>
    <s v=" "/>
    <s v=" "/>
    <s v=" "/>
    <n v="395772"/>
    <n v="2"/>
    <s v="-"/>
    <s v="PEREZ ZELEDON"/>
    <s v="PSICOLOGIA"/>
    <x v="39"/>
    <s v="-"/>
    <s v="PSICOLOGIA"/>
    <s v="BARU"/>
    <s v="SIN ENFASIS"/>
    <s v="COSTA RICA"/>
    <x v="346"/>
    <s v="-"/>
    <s v="ESTUDIANTE"/>
    <n v="85"/>
    <n v="127347"/>
    <n v="1"/>
    <n v="1"/>
    <n v="30"/>
  </r>
  <r>
    <x v="0"/>
    <x v="1"/>
    <x v="1"/>
    <x v="1"/>
    <n v="31238040"/>
    <x v="4"/>
    <n v="6000000"/>
    <n v="117360617"/>
    <x v="1"/>
    <x v="272"/>
    <x v="0"/>
    <x v="1"/>
    <x v="1"/>
    <s v="N"/>
    <x v="0"/>
    <n v="127352"/>
    <s v="NORMAL"/>
    <d v="2021-12-15T00:00:00"/>
    <d v="2022-01-07T00:00:00"/>
    <x v="4"/>
    <d v="2022-02-09T00:00:00"/>
    <n v="301998"/>
    <s v="RESOLI"/>
    <s v="-"/>
    <s v="S"/>
    <s v="-"/>
    <x v="1"/>
    <n v="1"/>
    <s v="ADQUISICION DE EQUIPO"/>
    <n v="2021"/>
    <n v="1"/>
    <s v="-"/>
    <s v="1-PREG.COSTA-RICA"/>
    <x v="6"/>
    <s v="-"/>
    <s v="-"/>
    <s v="-"/>
    <n v="19"/>
    <n v="1"/>
    <n v="100"/>
    <n v="1"/>
    <n v="0"/>
    <s v="JOSUEMUTANTEWAR@GMAIL.COM"/>
    <s v="UNIV. PRIVADA"/>
    <n v="22"/>
    <s v="SOLTERO(A)"/>
    <d v="2022-01-06T00:00:00"/>
    <n v="1"/>
    <s v="BACHILLER"/>
    <s v=" "/>
    <s v=" "/>
    <s v=" "/>
    <s v=" "/>
    <n v="422764"/>
    <n v="2"/>
    <s v="-"/>
    <s v="PEREZ ZELEDON"/>
    <s v="ENSEÑANZA DE LA MUSICA"/>
    <x v="51"/>
    <s v="AE"/>
    <s v="EDUCACION TECNICA,ARTISTICA Y DEPORTIVA"/>
    <s v="SAN ISIDRO DE EL GENERAL"/>
    <s v="SIN ENFASIS"/>
    <s v="COSTA RICA"/>
    <x v="347"/>
    <n v="72208052"/>
    <s v="ESTUDIANTE"/>
    <n v="95.28"/>
    <n v="127352"/>
    <n v="1"/>
    <n v="1"/>
    <n v="30"/>
  </r>
  <r>
    <x v="0"/>
    <x v="3"/>
    <x v="1"/>
    <x v="1"/>
    <n v="31238160"/>
    <x v="4"/>
    <n v="7083600"/>
    <n v="117610753"/>
    <x v="4"/>
    <x v="2"/>
    <x v="0"/>
    <x v="1"/>
    <x v="2"/>
    <s v="N"/>
    <x v="6"/>
    <n v="127354"/>
    <s v="NORMAL"/>
    <d v="2021-12-15T00:00:00"/>
    <d v="2022-01-07T00:00:00"/>
    <x v="4"/>
    <d v="2022-02-09T00:00:00"/>
    <n v="301887"/>
    <s v="RESOLI"/>
    <s v="-"/>
    <s v="-"/>
    <s v="S"/>
    <x v="0"/>
    <n v="8"/>
    <s v="-"/>
    <n v="2018"/>
    <n v="4"/>
    <s v="-"/>
    <s v="1-PREG.COSTA-RICA"/>
    <x v="5"/>
    <s v="-"/>
    <s v="-"/>
    <s v="-"/>
    <n v="3"/>
    <n v="1"/>
    <n v="100"/>
    <n v="6"/>
    <n v="0"/>
    <s v="VARGASTERESITA08@GMAIL.COM"/>
    <s v="UNIV. PRIVADA"/>
    <n v="22"/>
    <s v="UNION LIBRE"/>
    <s v="-"/>
    <n v="1"/>
    <s v="BACHILLER"/>
    <s v="LICENCIATURA"/>
    <s v=" "/>
    <s v=" "/>
    <s v=" "/>
    <n v="165000"/>
    <n v="2"/>
    <s v="-"/>
    <s v="BUENOS AIRES"/>
    <s v="PSICOLOGIA"/>
    <x v="39"/>
    <s v="-"/>
    <s v="PSICOLOGIA"/>
    <s v="BUENOS AIRES"/>
    <s v="SIN ENFASIS"/>
    <s v="COSTA RICA"/>
    <x v="348"/>
    <n v="86643331"/>
    <s v="OFICIOS DOMÉSTICOS"/>
    <n v="86.72"/>
    <n v="127354"/>
    <n v="1"/>
    <n v="1"/>
    <n v="30"/>
  </r>
  <r>
    <x v="0"/>
    <x v="3"/>
    <x v="1"/>
    <x v="1"/>
    <n v="31238190"/>
    <x v="4"/>
    <n v="2452400"/>
    <n v="604720317"/>
    <x v="1"/>
    <x v="2"/>
    <x v="0"/>
    <x v="1"/>
    <x v="3"/>
    <s v="N"/>
    <x v="6"/>
    <n v="127368"/>
    <s v="NORMAL"/>
    <d v="2021-12-08T00:00:00"/>
    <d v="2022-01-07T00:00:00"/>
    <x v="4"/>
    <d v="2022-02-09T00:00:00"/>
    <n v="301134"/>
    <s v="RESOLI"/>
    <s v="-"/>
    <s v="S"/>
    <s v="-"/>
    <x v="1"/>
    <n v="8"/>
    <s v="ADQUISICION DE EQUIPO"/>
    <n v="2019"/>
    <n v="3"/>
    <s v="-"/>
    <s v="1-PREG.COSTA-RICA"/>
    <x v="6"/>
    <s v="-"/>
    <s v="-"/>
    <s v="-"/>
    <n v="3"/>
    <n v="3"/>
    <n v="100"/>
    <n v="6"/>
    <n v="0"/>
    <s v="GRANADOSMYMY63@GMAIL.COM"/>
    <s v="UNIV. PRIVADA"/>
    <n v="20"/>
    <s v="SOLTERO(A)"/>
    <s v="-"/>
    <n v="1"/>
    <s v="BACHILLER"/>
    <s v=" "/>
    <s v=" "/>
    <s v=" "/>
    <s v=" "/>
    <n v="325732"/>
    <n v="5"/>
    <s v="-"/>
    <s v="BUENOS AIRES"/>
    <s v="ENSEÑANZA DE ESTUDIOS SOCIALES"/>
    <x v="73"/>
    <s v="AE"/>
    <s v="EDUCACION PRIMARIA"/>
    <s v="POTRERO GRANDE"/>
    <s v="SIN ENFASIS"/>
    <s v="COSTA RICA"/>
    <x v="349"/>
    <s v="-"/>
    <s v="ESTUDIANTE"/>
    <n v="95.44"/>
    <n v="127368"/>
    <n v="1"/>
    <n v="1"/>
    <n v="30"/>
  </r>
  <r>
    <x v="0"/>
    <x v="1"/>
    <x v="1"/>
    <x v="0"/>
    <n v="31238260"/>
    <x v="4"/>
    <n v="1611475"/>
    <n v="116290802"/>
    <x v="0"/>
    <x v="273"/>
    <x v="0"/>
    <x v="0"/>
    <x v="2"/>
    <s v="N"/>
    <x v="0"/>
    <n v="127417"/>
    <s v="NORMAL"/>
    <d v="2021-12-02T00:00:00"/>
    <d v="2022-01-10T00:00:00"/>
    <x v="4"/>
    <d v="2022-02-09T00:00:00"/>
    <n v="300403"/>
    <s v="RESOLI"/>
    <s v="-"/>
    <s v="-"/>
    <s v="S"/>
    <x v="0"/>
    <n v="1"/>
    <s v="-"/>
    <n v="2014"/>
    <n v="8"/>
    <s v="-"/>
    <s v="1-PREG.COSTA-RICA"/>
    <x v="6"/>
    <s v="-"/>
    <s v="-"/>
    <s v="-"/>
    <n v="6"/>
    <n v="3"/>
    <n v="100"/>
    <n v="1"/>
    <n v="0"/>
    <s v="GAMBOA2224@GMAIL.COM"/>
    <s v="UNIV. PRIVADA"/>
    <n v="26"/>
    <s v="SOLTERO(A)"/>
    <s v="-"/>
    <n v="1"/>
    <s v="TECNICO"/>
    <s v=" "/>
    <s v=" "/>
    <s v=" "/>
    <s v=" "/>
    <n v="376776"/>
    <n v="2"/>
    <s v="-"/>
    <s v="ASERRI"/>
    <s v="TEC ASIS TEC ATENCION PRIMARIA"/>
    <x v="66"/>
    <s v="-"/>
    <s v="MEDICINA HUMANA"/>
    <s v="VUELTA DE JORCO"/>
    <s v="SIN ENFASIS"/>
    <s v="COSTA RICA"/>
    <x v="350"/>
    <n v="25000359"/>
    <s v="SECRETARIA"/>
    <n v="83.93"/>
    <n v="127417"/>
    <n v="1"/>
    <n v="1"/>
    <n v="27"/>
  </r>
  <r>
    <x v="0"/>
    <x v="3"/>
    <x v="1"/>
    <x v="1"/>
    <n v="31237910"/>
    <x v="4"/>
    <n v="8112500"/>
    <n v="604660009"/>
    <x v="1"/>
    <x v="2"/>
    <x v="0"/>
    <x v="1"/>
    <x v="3"/>
    <s v="N"/>
    <x v="6"/>
    <n v="127661"/>
    <s v="NORMAL"/>
    <d v="2021-12-09T00:00:00"/>
    <d v="2022-01-19T00:00:00"/>
    <x v="4"/>
    <d v="2022-02-09T00:00:00"/>
    <n v="301325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ANATALIA.BEJARANO2000@GMAIL.COM"/>
    <s v="UNIV. PRIVADA"/>
    <n v="21"/>
    <s v="SOLTERO(A)"/>
    <s v="-"/>
    <n v="1"/>
    <s v="BACHILLER"/>
    <s v=" "/>
    <s v=" "/>
    <s v=" "/>
    <s v=" "/>
    <n v="80000"/>
    <n v="2"/>
    <s v="-"/>
    <s v="GOLFITO"/>
    <s v="EDUCACION PREESCOLAR"/>
    <x v="40"/>
    <s v="AE"/>
    <s v="EDUCACION PREESCOLAR"/>
    <s v="PAVON"/>
    <s v="SIN ENFASIS"/>
    <s v="COSTA RICA"/>
    <x v="351"/>
    <s v="-"/>
    <s v="PROPIO"/>
    <n v="87"/>
    <n v="127661"/>
    <n v="1"/>
    <n v="1"/>
    <n v="18"/>
  </r>
  <r>
    <x v="0"/>
    <x v="3"/>
    <x v="1"/>
    <x v="1"/>
    <n v="31238410"/>
    <x v="4"/>
    <n v="5333100"/>
    <n v="604770435"/>
    <x v="1"/>
    <x v="2"/>
    <x v="0"/>
    <x v="1"/>
    <x v="3"/>
    <s v="N"/>
    <x v="6"/>
    <n v="127662"/>
    <s v="NORMAL"/>
    <d v="2021-12-09T00:00:00"/>
    <d v="2022-01-19T00:00:00"/>
    <x v="4"/>
    <d v="2022-02-09T00:00:00"/>
    <n v="301314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7"/>
    <n v="4"/>
    <n v="100"/>
    <n v="6"/>
    <n v="0"/>
    <s v="ROXIMTZBEJARANO5@GMAIL.COM"/>
    <s v="UNIV. PRIVADA"/>
    <n v="19"/>
    <s v="SOLTERO(A)"/>
    <s v="-"/>
    <n v="1"/>
    <s v="BACHILLER"/>
    <s v=" "/>
    <s v=" "/>
    <s v=" "/>
    <s v=" "/>
    <n v="30000"/>
    <n v="1"/>
    <s v="-"/>
    <s v="GOLFITO"/>
    <s v="EDUCACION PREESCOLAR"/>
    <x v="40"/>
    <s v="AE"/>
    <s v="EDUCACION PREESCOLAR"/>
    <s v="PAVON"/>
    <s v="SIN ENFASIS"/>
    <s v="COSTA RICA"/>
    <x v="352"/>
    <s v="-"/>
    <s v="PROPIO"/>
    <n v="88"/>
    <n v="127662"/>
    <n v="1"/>
    <n v="1"/>
    <n v="18"/>
  </r>
  <r>
    <x v="0"/>
    <x v="1"/>
    <x v="1"/>
    <x v="1"/>
    <n v="31238100"/>
    <x v="4"/>
    <n v="2675209"/>
    <n v="114830426"/>
    <x v="1"/>
    <x v="274"/>
    <x v="0"/>
    <x v="1"/>
    <x v="3"/>
    <s v="N"/>
    <x v="6"/>
    <n v="127665"/>
    <s v="ESPECIAL"/>
    <d v="2021-12-07T00:00:00"/>
    <d v="2022-01-19T00:00:00"/>
    <x v="4"/>
    <d v="2022-02-09T00:00:00"/>
    <n v="301099"/>
    <s v="RESOLI"/>
    <s v="-"/>
    <s v="-"/>
    <s v="S"/>
    <x v="0"/>
    <n v="1"/>
    <s v="COBERTURA INFERIOR, ADQUISICION DE EQUIPO"/>
    <n v="2013"/>
    <n v="9"/>
    <s v="-"/>
    <s v="1-PREG.COSTA-RICA"/>
    <x v="2"/>
    <s v="-"/>
    <s v="-"/>
    <s v="-"/>
    <n v="7"/>
    <n v="4"/>
    <n v="100"/>
    <n v="6"/>
    <n v="0"/>
    <s v="CYNDIMONTEZ3150@GMAIL.COM"/>
    <s v="UNIV. PRIVADA"/>
    <n v="30"/>
    <s v="SOLTERO(A)"/>
    <s v="-"/>
    <n v="1"/>
    <s v="BACHILLER"/>
    <s v=" "/>
    <s v=" "/>
    <s v=" "/>
    <s v=" "/>
    <n v="501277"/>
    <n v="3"/>
    <s v="-"/>
    <s v="GOLFITO"/>
    <s v="EDUCACION PREESCOLAR"/>
    <x v="40"/>
    <s v="CI, AE"/>
    <s v="EDUCACION PREESCOLAR"/>
    <s v="PAVON"/>
    <s v="SIN ENFASIS"/>
    <s v="COSTA RICA"/>
    <x v="353"/>
    <n v="87443962"/>
    <s v="PROFESORA"/>
    <n v="70"/>
    <n v="127665"/>
    <n v="1"/>
    <n v="1"/>
    <n v="18"/>
  </r>
  <r>
    <x v="0"/>
    <x v="3"/>
    <x v="1"/>
    <x v="1"/>
    <n v="31237840"/>
    <x v="4"/>
    <n v="7136900"/>
    <n v="604720444"/>
    <x v="1"/>
    <x v="2"/>
    <x v="0"/>
    <x v="1"/>
    <x v="3"/>
    <s v="N"/>
    <x v="6"/>
    <n v="127667"/>
    <s v="NORMAL"/>
    <d v="2021-12-07T00:00:00"/>
    <d v="2022-01-19T00:00:00"/>
    <x v="4"/>
    <d v="2022-02-09T00:00:00"/>
    <n v="301028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PALACIOATENCIO20@GMAIL.COM"/>
    <s v="UNIV. PRIVADA"/>
    <n v="19"/>
    <s v="SOLTERO(A)"/>
    <s v="-"/>
    <n v="1"/>
    <s v="BACHILLER"/>
    <s v=" "/>
    <s v=" "/>
    <s v=" "/>
    <s v=" "/>
    <n v="40000"/>
    <n v="1"/>
    <s v="-"/>
    <s v="GOLFITO"/>
    <s v="CS EDUCACION ESPECIAL"/>
    <x v="90"/>
    <s v="AE"/>
    <s v="EDUCACION ESPECIAL"/>
    <s v="PAVON"/>
    <s v="SIN ENFASIS"/>
    <s v="COSTA RICA"/>
    <x v="354"/>
    <s v="-"/>
    <s v="PROPIO"/>
    <n v="93.5"/>
    <n v="127667"/>
    <n v="1"/>
    <n v="1"/>
    <n v="18"/>
  </r>
  <r>
    <x v="0"/>
    <x v="3"/>
    <x v="1"/>
    <x v="1"/>
    <n v="31238110"/>
    <x v="4"/>
    <n v="8319230"/>
    <n v="604630019"/>
    <x v="1"/>
    <x v="2"/>
    <x v="0"/>
    <x v="1"/>
    <x v="3"/>
    <s v="N"/>
    <x v="6"/>
    <n v="127669"/>
    <s v="NORMAL"/>
    <d v="2021-12-07T00:00:00"/>
    <d v="2022-01-19T00:00:00"/>
    <x v="4"/>
    <d v="2022-02-09T00:00:00"/>
    <n v="300998"/>
    <s v="RESOLI"/>
    <s v="-"/>
    <s v="S"/>
    <s v="-"/>
    <x v="1"/>
    <n v="8"/>
    <s v="ADQUISICION DE EQUIPO"/>
    <n v="2017"/>
    <n v="5"/>
    <s v="-"/>
    <s v="1-PREG.COSTA-RICA"/>
    <x v="5"/>
    <s v="-"/>
    <s v="-"/>
    <s v="-"/>
    <n v="7"/>
    <n v="4"/>
    <n v="100"/>
    <n v="6"/>
    <n v="0"/>
    <s v="RGUILLENMONTEZUMA@GMAIL.COM"/>
    <s v="UNIV. PRIVADA"/>
    <n v="22"/>
    <s v="SOLTERO(A)"/>
    <s v="-"/>
    <n v="1"/>
    <s v="BACHILLER"/>
    <s v=" "/>
    <s v=" "/>
    <s v=" "/>
    <s v=" "/>
    <n v="30000"/>
    <n v="1"/>
    <s v="-"/>
    <s v="GOLFITO"/>
    <s v="CIENCIAS DE LA EDUCACION"/>
    <x v="20"/>
    <s v="AE"/>
    <s v="EDUCACION SECUNDARIA"/>
    <s v="PAVON"/>
    <s v="ENSEÑANZA DE LOS EST SOCIALES"/>
    <s v="COSTA RICA"/>
    <x v="355"/>
    <s v="-"/>
    <s v="PROPIO"/>
    <n v="83"/>
    <n v="127669"/>
    <n v="1"/>
    <n v="1"/>
    <n v="18"/>
  </r>
  <r>
    <x v="0"/>
    <x v="3"/>
    <x v="1"/>
    <x v="1"/>
    <n v="31237930"/>
    <x v="4"/>
    <n v="8798830"/>
    <n v="115670230"/>
    <x v="1"/>
    <x v="2"/>
    <x v="0"/>
    <x v="1"/>
    <x v="3"/>
    <s v="N"/>
    <x v="6"/>
    <n v="127670"/>
    <s v="NORMAL"/>
    <d v="2021-12-06T00:00:00"/>
    <d v="2022-01-19T00:00:00"/>
    <x v="4"/>
    <d v="2022-02-09T00:00:00"/>
    <n v="300929"/>
    <s v="RESOLI"/>
    <s v="-"/>
    <s v="S"/>
    <s v="-"/>
    <x v="1"/>
    <n v="8"/>
    <s v="ADQUISICION DE EQUIPO"/>
    <n v="2014"/>
    <n v="8"/>
    <s v="-"/>
    <s v="1-PREG.COSTA-RICA"/>
    <x v="5"/>
    <s v="-"/>
    <s v="-"/>
    <s v="-"/>
    <n v="7"/>
    <n v="4"/>
    <n v="100"/>
    <n v="6"/>
    <n v="0"/>
    <s v="JOSDAVID.BEJARANO70@GMAIL.COM"/>
    <s v="UNIV. PRIVADA"/>
    <n v="27"/>
    <s v="UNION LIBRE"/>
    <s v="-"/>
    <n v="1"/>
    <s v="BACHILLER"/>
    <s v=" "/>
    <s v=" "/>
    <s v=" "/>
    <s v=" "/>
    <n v="70000"/>
    <n v="2"/>
    <s v="-"/>
    <s v="GOLFITO"/>
    <s v="CIENCIAS DE LA EDUCACION"/>
    <x v="20"/>
    <s v="AE"/>
    <s v="EDUCACION SECUNDARIA"/>
    <s v="PAVON"/>
    <s v="ENSEÑANZA DE LAS CIENCIAS"/>
    <s v="COSTA RICA"/>
    <x v="356"/>
    <s v="-"/>
    <s v="PROPIO"/>
    <n v="70"/>
    <n v="127670"/>
    <n v="1"/>
    <n v="1"/>
    <n v="18"/>
  </r>
  <r>
    <x v="0"/>
    <x v="3"/>
    <x v="1"/>
    <x v="1"/>
    <n v="31237830"/>
    <x v="4"/>
    <n v="8517730"/>
    <n v="604670820"/>
    <x v="1"/>
    <x v="2"/>
    <x v="0"/>
    <x v="1"/>
    <x v="3"/>
    <s v="N"/>
    <x v="6"/>
    <n v="127674"/>
    <s v="NORMAL"/>
    <d v="2021-12-04T00:00:00"/>
    <d v="2022-01-19T00:00:00"/>
    <x v="4"/>
    <d v="2022-02-09T00:00:00"/>
    <n v="300743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7"/>
    <n v="4"/>
    <n v="100"/>
    <n v="6"/>
    <n v="0"/>
    <s v="SIANNY.ATENCIO2021@GMAIL.COM"/>
    <s v="UNIV. PRIVADA"/>
    <n v="20"/>
    <s v="SOLTERO(A)"/>
    <s v="-"/>
    <n v="1"/>
    <s v="BACHILLER"/>
    <s v=" "/>
    <s v=" "/>
    <s v=" "/>
    <s v=" "/>
    <n v="40000"/>
    <n v="3"/>
    <s v="-"/>
    <s v="GOLFITO"/>
    <s v="CS.EDUC.I Y II CICLO"/>
    <x v="20"/>
    <s v="AE"/>
    <s v="EDUCACION PRIMARIA"/>
    <s v="PAVON"/>
    <s v="SIN ENFASIS"/>
    <s v="COSTA RICA"/>
    <x v="357"/>
    <s v="-"/>
    <s v="ESTUDIANTE"/>
    <n v="93.5"/>
    <n v="127674"/>
    <n v="1"/>
    <n v="1"/>
    <n v="18"/>
  </r>
  <r>
    <x v="0"/>
    <x v="3"/>
    <x v="1"/>
    <x v="1"/>
    <n v="31237990"/>
    <x v="4"/>
    <n v="8954810"/>
    <n v="604530262"/>
    <x v="1"/>
    <x v="2"/>
    <x v="0"/>
    <x v="1"/>
    <x v="3"/>
    <s v="N"/>
    <x v="6"/>
    <n v="127671"/>
    <s v="NORMAL"/>
    <d v="2021-12-06T00:00:00"/>
    <d v="2022-01-19T00:00:00"/>
    <x v="4"/>
    <d v="2022-02-09T00:00:00"/>
    <n v="300902"/>
    <s v="RESOLI"/>
    <s v="-"/>
    <s v="S"/>
    <s v="-"/>
    <x v="1"/>
    <n v="8"/>
    <s v="ADQUISICION DE EQUIPO"/>
    <n v="2016"/>
    <n v="6"/>
    <s v="-"/>
    <s v="1-PREG.COSTA-RICA"/>
    <x v="5"/>
    <s v="-"/>
    <s v="-"/>
    <s v="-"/>
    <n v="7"/>
    <n v="4"/>
    <n v="100"/>
    <n v="6"/>
    <n v="0"/>
    <s v="RITOBEJARNO99@GMAIL.COM"/>
    <s v="UNIV. PRIVADA"/>
    <n v="22"/>
    <s v="SOLTERO(A)"/>
    <s v="-"/>
    <n v="1"/>
    <s v="BACHILLER"/>
    <s v=" "/>
    <s v=" "/>
    <s v=" "/>
    <s v=" "/>
    <n v="30000"/>
    <n v="1"/>
    <s v="-"/>
    <s v="GOLFITO"/>
    <s v="CIENCIAS DE LA EDUCACION"/>
    <x v="20"/>
    <s v="AE"/>
    <s v="EDUCACION SECUNDARIA"/>
    <s v="PAVON"/>
    <s v="ENSEÑANZA DE LA MATEMATICA"/>
    <s v="COSTA RICA"/>
    <x v="358"/>
    <s v="-"/>
    <s v="PROPIO "/>
    <n v="84.33"/>
    <n v="127671"/>
    <n v="1"/>
    <n v="1"/>
    <n v="18"/>
  </r>
  <r>
    <x v="0"/>
    <x v="3"/>
    <x v="1"/>
    <x v="1"/>
    <n v="31238130"/>
    <x v="4"/>
    <n v="7412868"/>
    <n v="115320839"/>
    <x v="1"/>
    <x v="2"/>
    <x v="0"/>
    <x v="1"/>
    <x v="2"/>
    <s v="N"/>
    <x v="0"/>
    <n v="127161"/>
    <s v="NORMAL"/>
    <d v="2021-12-16T00:00:00"/>
    <d v="2021-12-22T00:00:00"/>
    <x v="4"/>
    <d v="2022-02-09T00:00:00"/>
    <n v="302154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19"/>
    <n v="12"/>
    <n v="100"/>
    <n v="1"/>
    <n v="0"/>
    <s v="BELARORTIZ8@GMAIL.COM"/>
    <s v="UNIV. PRIVADA"/>
    <n v="28"/>
    <s v="UNION LIBRE"/>
    <d v="2021-12-21T00:00:00"/>
    <n v="1"/>
    <s v="BACHILLER"/>
    <s v=" "/>
    <s v=" "/>
    <s v=" "/>
    <s v=" "/>
    <n v="158000"/>
    <n v="4"/>
    <s v="-"/>
    <s v="PEREZ ZELEDON"/>
    <s v="ENSEÑANZA DE LA EDUC. FISICA"/>
    <x v="89"/>
    <s v="AE"/>
    <s v="EDUCACION TECNICA,ARTISTICA Y DEPORTIVA"/>
    <s v="LA AMISTAD"/>
    <s v="SIN ENFASIS"/>
    <s v="COSTA RICA"/>
    <x v="359"/>
    <s v="-"/>
    <s v="ESTUDIANTE"/>
    <n v="89.57"/>
    <n v="127161"/>
    <n v="1"/>
    <n v="1"/>
    <n v="46"/>
  </r>
  <r>
    <x v="0"/>
    <x v="1"/>
    <x v="0"/>
    <x v="0"/>
    <n v="31140630"/>
    <x v="5"/>
    <n v="2662572"/>
    <n v="117290814"/>
    <x v="2"/>
    <x v="145"/>
    <x v="0"/>
    <x v="0"/>
    <x v="1"/>
    <s v="N"/>
    <x v="0"/>
    <n v="126151"/>
    <s v="NORMAL"/>
    <d v="2021-09-07T00:00:00"/>
    <d v="2021-09-16T00:00:00"/>
    <x v="5"/>
    <d v="2022-02-28T00:00:00"/>
    <n v="296629"/>
    <s v="RESOLI"/>
    <s v="-"/>
    <s v="S"/>
    <s v="-"/>
    <x v="1"/>
    <n v="1"/>
    <s v="-"/>
    <s v="-"/>
    <s v="-"/>
    <s v="-"/>
    <s v="1-PREG.COSTA-RICA"/>
    <x v="0"/>
    <s v="-"/>
    <s v="-"/>
    <s v="-"/>
    <n v="10"/>
    <n v="3"/>
    <n v="100"/>
    <n v="1"/>
    <n v="0"/>
    <s v="E.DUARD98@HOTMAIL.ES"/>
    <s v="UNIV. PRIVADA"/>
    <n v="23"/>
    <s v="SOLTERO(A)"/>
    <d v="2021-09-15T00:00:00"/>
    <n v="1"/>
    <s v="BACHILLER"/>
    <s v=" "/>
    <s v=" "/>
    <s v=" "/>
    <s v=" "/>
    <s v="-"/>
    <s v="-"/>
    <s v="-"/>
    <s v="ALAJUELITA"/>
    <s v="INGENIERIA INDUSTRIAL"/>
    <x v="6"/>
    <s v="-"/>
    <s v="INGENIERIA"/>
    <s v="SAN ANTONIO"/>
    <s v="SIN ENFASIS"/>
    <s v="COSTA RICA"/>
    <x v="360"/>
    <s v="-"/>
    <s v="ESTUDIANTE"/>
    <s v="-"/>
    <n v="126151"/>
    <n v="1"/>
    <n v="1"/>
    <n v="150"/>
  </r>
  <r>
    <x v="0"/>
    <x v="1"/>
    <x v="1"/>
    <x v="1"/>
    <n v="31236110"/>
    <x v="5"/>
    <n v="7096200"/>
    <n v="401720485"/>
    <x v="4"/>
    <x v="275"/>
    <x v="0"/>
    <x v="1"/>
    <x v="0"/>
    <s v="N"/>
    <x v="1"/>
    <n v="126400"/>
    <s v="ESPECIAL"/>
    <d v="2021-10-12T00:00:00"/>
    <d v="2021-10-15T00:00:00"/>
    <x v="5"/>
    <d v="2022-02-15T00:00:00"/>
    <n v="298020"/>
    <s v="RESOLI"/>
    <s v="-"/>
    <s v="-"/>
    <s v="S"/>
    <x v="0"/>
    <n v="1"/>
    <s v="-"/>
    <n v="1997"/>
    <n v="25"/>
    <s v="-"/>
    <s v="1-PREG.COSTA-RICA"/>
    <x v="5"/>
    <s v="-"/>
    <s v="-"/>
    <s v="-"/>
    <n v="2"/>
    <n v="3"/>
    <n v="100"/>
    <n v="4"/>
    <n v="0"/>
    <s v="KARLA-VAL@HOTMAIL.COM"/>
    <s v="UNIV. PRIVADA"/>
    <n v="41"/>
    <s v="DIVORCIADO(A)"/>
    <d v="2021-10-14T00:00:00"/>
    <n v="1"/>
    <s v="LICENCIATURA"/>
    <s v=" "/>
    <s v=" "/>
    <s v=" "/>
    <s v=" "/>
    <n v="0"/>
    <n v="4"/>
    <s v="-"/>
    <s v="BARVA"/>
    <s v="DERECHO"/>
    <x v="30"/>
    <s v="-"/>
    <s v="DERECHO"/>
    <s v="SAN PABLO"/>
    <s v="SIN ENFASIS"/>
    <s v="COSTA RICA"/>
    <x v="361"/>
    <s v="-"/>
    <s v="ESTUDIANTE"/>
    <n v="75"/>
    <n v="126400"/>
    <n v="1"/>
    <n v="1"/>
    <n v="121"/>
  </r>
  <r>
    <x v="0"/>
    <x v="1"/>
    <x v="1"/>
    <x v="0"/>
    <n v="31238920"/>
    <x v="5"/>
    <n v="17787940"/>
    <n v="503770338"/>
    <x v="0"/>
    <x v="276"/>
    <x v="0"/>
    <x v="0"/>
    <x v="1"/>
    <s v="N"/>
    <x v="4"/>
    <n v="126474"/>
    <s v="NORMAL"/>
    <d v="2021-10-08T00:00:00"/>
    <d v="2021-10-27T00:00:00"/>
    <x v="5"/>
    <d v="2022-02-15T00:00:00"/>
    <n v="297890"/>
    <s v="RESOLI"/>
    <s v="-"/>
    <s v="-"/>
    <s v="S"/>
    <x v="0"/>
    <n v="1"/>
    <s v="-"/>
    <n v="2008"/>
    <n v="14"/>
    <s v="-"/>
    <s v="1-PREG.COSTA-RICA"/>
    <x v="3"/>
    <s v="-"/>
    <s v="-"/>
    <s v="-"/>
    <n v="2"/>
    <n v="1"/>
    <n v="100"/>
    <n v="5"/>
    <n v="0"/>
    <s v="YURIS_15@YAHOO.ES"/>
    <s v="UNIV. PRIVADA"/>
    <n v="31"/>
    <s v="CASADO(A)"/>
    <d v="2021-10-26T00:00:00"/>
    <n v="1"/>
    <s v="LICENCIATURA"/>
    <s v=" "/>
    <s v=" "/>
    <s v=" "/>
    <s v=" "/>
    <n v="1688234"/>
    <n v="4"/>
    <s v="-"/>
    <s v="NICOYA"/>
    <s v="MEDICINA Y CIRUGIA"/>
    <x v="0"/>
    <s v="-"/>
    <s v="MEDICINA HUMANA"/>
    <s v="NICOYA"/>
    <s v="SIN ENFASIS"/>
    <s v="COSTA RICA"/>
    <x v="362"/>
    <n v="26798046"/>
    <s v="DOCENTE "/>
    <n v="90"/>
    <n v="126474"/>
    <n v="1"/>
    <n v="1"/>
    <n v="109"/>
  </r>
  <r>
    <x v="0"/>
    <x v="0"/>
    <x v="0"/>
    <x v="0"/>
    <n v="31063770"/>
    <x v="5"/>
    <n v="16697115"/>
    <n v="116980896"/>
    <x v="0"/>
    <x v="277"/>
    <x v="0"/>
    <x v="0"/>
    <x v="2"/>
    <s v="N"/>
    <x v="6"/>
    <n v="126602"/>
    <s v="NORMAL"/>
    <d v="2021-11-09T00:00:00"/>
    <d v="2021-11-19T00:00:00"/>
    <x v="5"/>
    <d v="2022-03-21T00:00:00"/>
    <n v="299127"/>
    <s v="RESOLI"/>
    <s v="-"/>
    <s v="-"/>
    <s v="S"/>
    <x v="0"/>
    <n v="5"/>
    <s v="-"/>
    <s v="-"/>
    <s v="-"/>
    <s v="-"/>
    <s v="1-PREG.COSTA-RICA"/>
    <x v="0"/>
    <n v="50.69"/>
    <s v="-"/>
    <s v="-"/>
    <n v="3"/>
    <n v="1"/>
    <n v="100"/>
    <n v="6"/>
    <n v="0"/>
    <s v="jakynv@gmail.com"/>
    <s v="UNIV. PRIVADA"/>
    <n v="24"/>
    <s v="SOLTERO(A)"/>
    <d v="2021-11-18T00:00:00"/>
    <n v="1"/>
    <s v="LICENCIATURA"/>
    <s v=" "/>
    <s v=" "/>
    <s v=" "/>
    <s v=" "/>
    <s v="-"/>
    <s v="-"/>
    <s v="-"/>
    <s v="BUENOS AIRES"/>
    <s v="MEDICINA Y CIRUGIA"/>
    <x v="53"/>
    <s v="-"/>
    <s v="MEDICINA HUMANA"/>
    <s v="BUENOS AIRES"/>
    <s v="SIN ENFASIS"/>
    <s v="COSTA RICA"/>
    <x v="363"/>
    <s v="-"/>
    <s v="ESTUDIANTE"/>
    <s v="-"/>
    <n v="126602"/>
    <n v="1"/>
    <n v="1"/>
    <n v="86"/>
  </r>
  <r>
    <x v="0"/>
    <x v="2"/>
    <x v="0"/>
    <x v="0"/>
    <n v="31033770"/>
    <x v="9"/>
    <n v="8578482"/>
    <n v="207820503"/>
    <x v="0"/>
    <x v="2"/>
    <x v="0"/>
    <x v="0"/>
    <x v="0"/>
    <s v="N"/>
    <x v="3"/>
    <n v="127433"/>
    <s v="NORMAL"/>
    <d v="2022-01-05T00:00:00"/>
    <d v="2022-01-11T00:00:00"/>
    <x v="9"/>
    <d v="2022-03-14T00:00:00"/>
    <n v="303312"/>
    <s v="RESOLI"/>
    <s v="-"/>
    <s v="-"/>
    <s v="S"/>
    <x v="0"/>
    <n v="2"/>
    <s v="-"/>
    <s v="-"/>
    <s v="-"/>
    <s v="-"/>
    <s v="1-PREG.COSTA-RICA"/>
    <x v="0"/>
    <n v="124.7"/>
    <s v="-"/>
    <s v="-"/>
    <n v="1"/>
    <n v="1"/>
    <n v="100"/>
    <n v="2"/>
    <n v="0"/>
    <s v="IRINA98@HOTMAIL.ES"/>
    <s v="UNIV. PRIVADA"/>
    <n v="23"/>
    <s v="SOLTERO(A)"/>
    <d v="2022-01-10T00:00:00"/>
    <n v="1"/>
    <s v="LICENCIATURA"/>
    <s v=" "/>
    <s v=" "/>
    <s v=" "/>
    <s v=" "/>
    <s v="-"/>
    <s v="-"/>
    <s v="-"/>
    <s v="ALAJUELA"/>
    <s v="MEDICINA Y CIRUGIA VETERINARIA"/>
    <x v="19"/>
    <s v="-"/>
    <s v="MEDICINA VETERINARIA"/>
    <s v="ALAJUELA"/>
    <s v="SIN ENFASIS"/>
    <s v="COSTA RICA"/>
    <x v="364"/>
    <n v="89459431"/>
    <s v="ESTUDIANTE"/>
    <s v="-"/>
    <n v="127433"/>
    <n v="1"/>
    <n v="1"/>
    <n v="55"/>
  </r>
  <r>
    <x v="0"/>
    <x v="1"/>
    <x v="1"/>
    <x v="0"/>
    <n v="31240320"/>
    <x v="9"/>
    <n v="5395000"/>
    <n v="208300096"/>
    <x v="0"/>
    <x v="278"/>
    <x v="0"/>
    <x v="0"/>
    <x v="1"/>
    <s v="N"/>
    <x v="3"/>
    <n v="127686"/>
    <s v="NORMAL"/>
    <d v="2022-01-17T00:00:00"/>
    <d v="2022-01-20T00:00:00"/>
    <x v="9"/>
    <d v="2022-03-09T00:00:00"/>
    <n v="304766"/>
    <s v="RESOLI"/>
    <s v="-"/>
    <s v="-"/>
    <s v="S"/>
    <x v="0"/>
    <n v="1"/>
    <s v="-"/>
    <n v="2019"/>
    <n v="3"/>
    <s v="-"/>
    <s v="1-PREG.COSTA-RICA"/>
    <x v="5"/>
    <s v="-"/>
    <s v="-"/>
    <s v="-"/>
    <n v="10"/>
    <n v="1"/>
    <n v="100"/>
    <n v="2"/>
    <n v="0"/>
    <s v="NJIMENEZA.1402@GMAIL.COM"/>
    <s v="UNIV. PRIVADA"/>
    <n v="19"/>
    <s v="SOLTERO(A)"/>
    <d v="2022-01-19T00:00:00"/>
    <n v="1"/>
    <s v="BACHILLER"/>
    <s v="LICENCIATURA"/>
    <s v=" "/>
    <s v=" "/>
    <s v=" "/>
    <n v="10000"/>
    <n v="3"/>
    <s v="-"/>
    <s v="SAN CARLOS"/>
    <s v="ENFERMERIA"/>
    <x v="79"/>
    <s v="-"/>
    <s v="ENFERMERIA"/>
    <s v="QUESADA"/>
    <s v="SIN ENFASIS"/>
    <s v="COSTA RICA"/>
    <x v="365"/>
    <n v="88814645"/>
    <s v="DUEÑA"/>
    <n v="91.73"/>
    <n v="127686"/>
    <n v="1"/>
    <n v="1"/>
    <n v="46"/>
  </r>
  <r>
    <x v="0"/>
    <x v="1"/>
    <x v="1"/>
    <x v="0"/>
    <n v="31238810"/>
    <x v="5"/>
    <n v="6186675"/>
    <n v="115780244"/>
    <x v="0"/>
    <x v="279"/>
    <x v="0"/>
    <x v="0"/>
    <x v="1"/>
    <s v="N"/>
    <x v="0"/>
    <n v="126688"/>
    <s v="NORMAL"/>
    <d v="2021-12-01T00:00:00"/>
    <d v="2021-12-06T00:00:00"/>
    <x v="5"/>
    <d v="2022-02-15T00:00:00"/>
    <n v="300323"/>
    <s v="RESOLI"/>
    <s v="-"/>
    <s v="-"/>
    <s v="S"/>
    <x v="0"/>
    <n v="1"/>
    <s v="-"/>
    <n v="2013"/>
    <n v="9"/>
    <s v="-"/>
    <s v="1-PREG.COSTA-RICA"/>
    <x v="6"/>
    <s v="-"/>
    <s v="-"/>
    <s v="-"/>
    <n v="1"/>
    <n v="7"/>
    <n v="100"/>
    <n v="1"/>
    <n v="0"/>
    <s v="YA_VASS8@HOTMAIL.COM"/>
    <s v="UNIV. PRIVADA"/>
    <n v="27"/>
    <s v="SOLTERO(A)"/>
    <d v="2021-12-03T00:00:00"/>
    <n v="1"/>
    <s v="BACHILLER"/>
    <s v="LICENCIATURA"/>
    <s v=" "/>
    <s v=" "/>
    <s v=" "/>
    <n v="358494"/>
    <n v="0"/>
    <s v="-"/>
    <s v="SAN JOSE"/>
    <s v="ENFERMERIA"/>
    <x v="53"/>
    <s v="-"/>
    <s v="ENFERMERIA"/>
    <s v="URUCA"/>
    <s v="SIN ENFASIS"/>
    <s v="COSTA RICA"/>
    <x v="366"/>
    <n v="22220610"/>
    <s v="CAJERA"/>
    <n v="80"/>
    <n v="126688"/>
    <n v="1"/>
    <n v="1"/>
    <n v="69"/>
  </r>
  <r>
    <x v="0"/>
    <x v="1"/>
    <x v="1"/>
    <x v="0"/>
    <n v="31238520"/>
    <x v="5"/>
    <n v="9717310"/>
    <n v="604670281"/>
    <x v="0"/>
    <x v="3"/>
    <x v="0"/>
    <x v="0"/>
    <x v="2"/>
    <s v="N"/>
    <x v="6"/>
    <n v="126714"/>
    <s v="NORMAL"/>
    <d v="2021-12-03T00:00:00"/>
    <d v="2021-12-07T00:00:00"/>
    <x v="5"/>
    <d v="2022-02-15T00:00:00"/>
    <n v="300598"/>
    <s v="RESOLI"/>
    <s v="-"/>
    <s v="S"/>
    <s v="-"/>
    <x v="1"/>
    <n v="1"/>
    <s v="COBERTURA INFERIOR"/>
    <n v="2018"/>
    <n v="4"/>
    <s v="-"/>
    <s v="1-PREG.COSTA-RICA"/>
    <x v="4"/>
    <s v="-"/>
    <s v="-"/>
    <s v="-"/>
    <n v="7"/>
    <n v="3"/>
    <n v="100"/>
    <n v="6"/>
    <n v="0"/>
    <s v="JAREDCE1215@OUTLOOK.COM"/>
    <s v="UNIV. PRIVADA"/>
    <n v="20"/>
    <s v="SOLTERO(A)"/>
    <d v="2021-12-06T00:00:00"/>
    <n v="1"/>
    <s v="BACHILLER"/>
    <s v=" "/>
    <s v=" "/>
    <s v=" "/>
    <s v=" "/>
    <n v="1101500"/>
    <n v="1"/>
    <s v="-"/>
    <s v="GOLFITO"/>
    <s v="MICROBIOLOGI Y QUIMICA CLINICA"/>
    <x v="12"/>
    <s v="CI"/>
    <s v="MICROBIOLOGIA"/>
    <s v="GUAYCARA"/>
    <s v="SIN ENFASIS"/>
    <s v="COSTA RICA"/>
    <x v="367"/>
    <s v="-"/>
    <s v="ESTUDIANTE"/>
    <n v="92.52"/>
    <n v="126714"/>
    <n v="1"/>
    <n v="1"/>
    <n v="68"/>
  </r>
  <r>
    <x v="0"/>
    <x v="1"/>
    <x v="1"/>
    <x v="0"/>
    <n v="31238530"/>
    <x v="5"/>
    <n v="4374000"/>
    <n v="504470565"/>
    <x v="6"/>
    <x v="280"/>
    <x v="0"/>
    <x v="0"/>
    <x v="0"/>
    <s v="N"/>
    <x v="0"/>
    <n v="126738"/>
    <s v="NORMAL"/>
    <d v="2021-11-25T00:00:00"/>
    <d v="2021-12-07T00:00:00"/>
    <x v="5"/>
    <d v="2022-02-15T00:00:00"/>
    <n v="299993"/>
    <s v="RESOLI"/>
    <s v="-"/>
    <s v="S"/>
    <s v="-"/>
    <x v="1"/>
    <n v="1"/>
    <s v="ADQUISICION DE EQUIPO"/>
    <n v="2020"/>
    <n v="2"/>
    <s v="-"/>
    <s v="1-PREG.COSTA-RICA"/>
    <x v="4"/>
    <s v="-"/>
    <s v="-"/>
    <s v="-"/>
    <n v="3"/>
    <n v="12"/>
    <n v="100"/>
    <n v="1"/>
    <n v="0"/>
    <s v="WALTICO17@OUTLOOK.COM"/>
    <s v="UNIV. PUBLICA"/>
    <n v="18"/>
    <s v="SOLTERO(A)"/>
    <d v="2021-12-06T00:00:00"/>
    <n v="1"/>
    <s v="BACHILLER"/>
    <s v=" "/>
    <s v=" "/>
    <s v=" "/>
    <s v=" "/>
    <n v="816553"/>
    <n v="2"/>
    <s v="-"/>
    <s v="DESAMPARADOS"/>
    <s v="ING MANEJO RECURSO HIDRICO"/>
    <x v="91"/>
    <s v="AE"/>
    <s v="ECOLOGIA"/>
    <s v="GRAVILIAS"/>
    <s v="SIN ENFASIS"/>
    <s v="COSTA RICA"/>
    <x v="368"/>
    <s v="-"/>
    <s v="ESTUDIANTE"/>
    <n v="100"/>
    <n v="126738"/>
    <n v="2"/>
    <n v="1"/>
    <n v="68"/>
  </r>
  <r>
    <x v="0"/>
    <x v="1"/>
    <x v="1"/>
    <x v="1"/>
    <n v="31238730"/>
    <x v="5"/>
    <n v="5603359"/>
    <n v="702850632"/>
    <x v="5"/>
    <x v="281"/>
    <x v="0"/>
    <x v="1"/>
    <x v="3"/>
    <s v="N"/>
    <x v="5"/>
    <n v="126768"/>
    <s v="NORMAL"/>
    <d v="2021-12-02T00:00:00"/>
    <d v="2021-12-08T00:00:00"/>
    <x v="5"/>
    <d v="2022-02-15T00:00:00"/>
    <n v="300478"/>
    <s v="RESOLI"/>
    <s v="-"/>
    <s v="-"/>
    <s v="S"/>
    <x v="0"/>
    <n v="1"/>
    <s v="ADQUISICION DE EQUIPO"/>
    <n v="2018"/>
    <n v="4"/>
    <s v="-"/>
    <s v="1-PREG.COSTA-RICA"/>
    <x v="6"/>
    <s v="-"/>
    <s v="-"/>
    <s v="-"/>
    <n v="2"/>
    <n v="4"/>
    <n v="100"/>
    <n v="7"/>
    <n v="0"/>
    <s v="PERAZAMARIA830@GMAIL.COM"/>
    <s v="UNIV. PRIVADA"/>
    <n v="20"/>
    <s v="SOLTERO(A)"/>
    <d v="2021-12-07T00:00:00"/>
    <n v="1"/>
    <s v="BACHILLER"/>
    <s v=" "/>
    <s v=" "/>
    <s v=" "/>
    <s v=" "/>
    <n v="364459"/>
    <n v="3"/>
    <s v="-"/>
    <s v="POCOCI"/>
    <s v="INGLES"/>
    <x v="0"/>
    <s v="AE"/>
    <s v="LENGUAS"/>
    <s v="ROXANA"/>
    <s v="EN LA ENSEÑANZA"/>
    <s v="COSTA RICA"/>
    <x v="369"/>
    <s v="-"/>
    <s v="ESTUDIANTE"/>
    <n v="95.77"/>
    <n v="126768"/>
    <n v="1"/>
    <n v="1"/>
    <n v="67"/>
  </r>
  <r>
    <x v="0"/>
    <x v="1"/>
    <x v="1"/>
    <x v="1"/>
    <n v="31239010"/>
    <x v="5"/>
    <n v="2137900"/>
    <n v="115890229"/>
    <x v="1"/>
    <x v="25"/>
    <x v="0"/>
    <x v="1"/>
    <x v="1"/>
    <s v="N"/>
    <x v="0"/>
    <n v="126775"/>
    <s v="NORMAL"/>
    <d v="2021-12-01T00:00:00"/>
    <d v="2021-12-08T00:00:00"/>
    <x v="5"/>
    <d v="2022-02-15T00:00:00"/>
    <n v="300328"/>
    <s v="RESOLI"/>
    <s v="-"/>
    <s v="S"/>
    <s v="-"/>
    <x v="1"/>
    <n v="1"/>
    <s v="ADQUISICION DE EQUIPO"/>
    <n v="2012"/>
    <n v="10"/>
    <s v="-"/>
    <s v="1-PREG.COSTA-RICA"/>
    <x v="6"/>
    <s v="-"/>
    <s v="-"/>
    <s v="-"/>
    <n v="3"/>
    <n v="11"/>
    <n v="100"/>
    <n v="1"/>
    <n v="0"/>
    <s v="DI.SANTAMARIA94@GMAIL.COM"/>
    <s v="UNIV. PUBLICA"/>
    <n v="27"/>
    <s v="SOLTERO(A)"/>
    <d v="2021-12-07T00:00:00"/>
    <n v="1"/>
    <s v="LICENCIATURA"/>
    <s v=" "/>
    <s v=" "/>
    <s v=" "/>
    <s v=" "/>
    <n v="432508"/>
    <n v="2"/>
    <s v="-"/>
    <s v="DESAMPARADOS"/>
    <s v="EDUCACION TECNICA"/>
    <x v="61"/>
    <s v="AE"/>
    <s v="EDUCACION TECNICA,ARTISTICA Y DEPORTIVA"/>
    <s v="SAN RAFAEL ABAJO"/>
    <s v="SIN ENFASIS"/>
    <s v="COSTA RICA"/>
    <x v="370"/>
    <n v="25621753"/>
    <s v="ESPECIALISTA IV RECO"/>
    <n v="86"/>
    <n v="126775"/>
    <n v="2"/>
    <n v="1"/>
    <n v="67"/>
  </r>
  <r>
    <x v="0"/>
    <x v="1"/>
    <x v="1"/>
    <x v="0"/>
    <n v="31240460"/>
    <x v="9"/>
    <n v="11823120"/>
    <n v="118920873"/>
    <x v="0"/>
    <x v="3"/>
    <x v="0"/>
    <x v="0"/>
    <x v="1"/>
    <s v="N"/>
    <x v="2"/>
    <n v="128469"/>
    <s v="NORMAL"/>
    <d v="2022-02-14T00:00:00"/>
    <d v="2022-02-22T00:00:00"/>
    <x v="9"/>
    <d v="2022-03-09T00:00:00"/>
    <n v="307228"/>
    <s v="RESOLI"/>
    <s v="-"/>
    <s v="-"/>
    <s v="S"/>
    <x v="0"/>
    <n v="1"/>
    <s v="COBERTURA INFERIOR"/>
    <n v="2020"/>
    <n v="2"/>
    <s v="-"/>
    <s v="1-PREG.COSTA-RICA"/>
    <x v="6"/>
    <s v="-"/>
    <s v="-"/>
    <s v="-"/>
    <n v="3"/>
    <n v="5"/>
    <n v="100"/>
    <n v="3"/>
    <n v="0"/>
    <s v="XIMEMA0103@GMAIL.COM"/>
    <s v="UNIV. PRIVADA"/>
    <n v="18"/>
    <s v="SOLTERO(A)"/>
    <d v="2022-02-21T00:00:00"/>
    <n v="1"/>
    <s v="LICENCIATURA"/>
    <s v=" "/>
    <s v=" "/>
    <s v=" "/>
    <s v=" "/>
    <n v="400000"/>
    <n v="3"/>
    <s v="-"/>
    <s v="LA UNION"/>
    <s v="FARMACIA"/>
    <x v="0"/>
    <s v="CI"/>
    <s v="FARMACIA"/>
    <s v="CONCEPCION"/>
    <s v="SIN ENFASIS"/>
    <s v="COSTA RICA"/>
    <x v="371"/>
    <s v="-"/>
    <s v="ESTUDIANTE"/>
    <n v="96"/>
    <n v="128469"/>
    <n v="1"/>
    <n v="1"/>
    <n v="13"/>
  </r>
  <r>
    <x v="0"/>
    <x v="1"/>
    <x v="1"/>
    <x v="0"/>
    <n v="31239020"/>
    <x v="5"/>
    <n v="8548000"/>
    <n v="604180010"/>
    <x v="0"/>
    <x v="282"/>
    <x v="0"/>
    <x v="0"/>
    <x v="1"/>
    <s v="N"/>
    <x v="6"/>
    <n v="126846"/>
    <s v="ESPECIAL"/>
    <d v="2021-12-05T00:00:00"/>
    <d v="2021-12-10T00:00:00"/>
    <x v="5"/>
    <d v="2022-02-15T00:00:00"/>
    <n v="300791"/>
    <s v="RESOLI"/>
    <s v="-"/>
    <s v="-"/>
    <s v="S"/>
    <x v="0"/>
    <n v="1"/>
    <s v="COBERTURA INFERIOR"/>
    <n v="2011"/>
    <n v="11"/>
    <s v="-"/>
    <s v="1-PREG.COSTA-RICA"/>
    <x v="4"/>
    <s v="-"/>
    <s v="-"/>
    <s v="-"/>
    <n v="1"/>
    <n v="12"/>
    <n v="100"/>
    <n v="6"/>
    <n v="0"/>
    <s v="DORALEIVA98@GMAIL.COM"/>
    <s v="UNIV. PRIVADA"/>
    <n v="27"/>
    <s v="SOLTERO(A)"/>
    <d v="2021-12-09T00:00:00"/>
    <n v="1"/>
    <s v="BACHILLER"/>
    <s v="LICENCIATURA"/>
    <s v=" "/>
    <s v=" "/>
    <s v=" "/>
    <n v="1074978"/>
    <n v="4"/>
    <s v="-"/>
    <s v="PUNTARENAS"/>
    <s v="ENFERMERIA"/>
    <x v="49"/>
    <s v="CI"/>
    <s v="ENFERMERIA"/>
    <s v="CHACARITA"/>
    <s v="SIN ENFASIS"/>
    <s v="COSTA RICA"/>
    <x v="372"/>
    <s v="-"/>
    <s v="ESTUDIANTE"/>
    <n v="91"/>
    <n v="126846"/>
    <n v="1"/>
    <n v="1"/>
    <n v="65"/>
  </r>
  <r>
    <x v="0"/>
    <x v="1"/>
    <x v="1"/>
    <x v="1"/>
    <n v="31239000"/>
    <x v="5"/>
    <n v="4633000"/>
    <n v="703120076"/>
    <x v="1"/>
    <x v="50"/>
    <x v="0"/>
    <x v="1"/>
    <x v="1"/>
    <s v="N"/>
    <x v="5"/>
    <n v="126868"/>
    <s v="NORMAL"/>
    <d v="2021-11-12T00:00:00"/>
    <d v="2021-12-10T00:00:00"/>
    <x v="5"/>
    <d v="2022-02-15T00:00:00"/>
    <n v="299296"/>
    <s v="RESOLI"/>
    <s v="-"/>
    <s v="-"/>
    <s v="S"/>
    <x v="0"/>
    <n v="1"/>
    <s v="-"/>
    <n v="2021"/>
    <n v="1"/>
    <s v="-"/>
    <s v="1-PREG.COSTA-RICA"/>
    <x v="6"/>
    <s v="-"/>
    <s v="-"/>
    <s v="-"/>
    <n v="2"/>
    <n v="1"/>
    <n v="100"/>
    <n v="7"/>
    <n v="0"/>
    <s v="KENASAGOT@GMAIL.COM"/>
    <s v="UNIV. PRIVADA"/>
    <n v="17"/>
    <s v="SOLTERO(A)"/>
    <d v="2021-12-09T00:00:00"/>
    <n v="1"/>
    <s v="BACHILLER"/>
    <s v="LICENCIATURA"/>
    <s v=" "/>
    <s v=" "/>
    <s v=" "/>
    <n v="451794"/>
    <n v="3"/>
    <s v="-"/>
    <s v="POCOCI"/>
    <s v="CS.EDUC.I Y II CICLO"/>
    <x v="29"/>
    <s v="-"/>
    <s v="EDUCACION PRIMARIA"/>
    <s v="GUAPILES"/>
    <s v="CS.ED.I Y II CICLO ENF.INGLES"/>
    <s v="COSTA RICA"/>
    <x v="373"/>
    <s v="-"/>
    <s v="ESTUDIANTE"/>
    <n v="92.67"/>
    <n v="126868"/>
    <n v="1"/>
    <n v="1"/>
    <n v="65"/>
  </r>
  <r>
    <x v="0"/>
    <x v="1"/>
    <x v="0"/>
    <x v="0"/>
    <n v="31158040"/>
    <x v="10"/>
    <n v="2514167"/>
    <n v="305180629"/>
    <x v="2"/>
    <x v="283"/>
    <x v="0"/>
    <x v="0"/>
    <x v="1"/>
    <s v="N"/>
    <x v="2"/>
    <n v="126636"/>
    <s v="NORMAL"/>
    <d v="2021-10-27T00:00:00"/>
    <d v="2021-11-25T00:00:00"/>
    <x v="10"/>
    <d v="2022-03-30T00:00:00"/>
    <n v="298555"/>
    <s v="RESOLI"/>
    <s v="-"/>
    <s v="S"/>
    <s v="-"/>
    <x v="1"/>
    <n v="1"/>
    <s v="-"/>
    <s v="-"/>
    <s v="-"/>
    <s v="-"/>
    <s v="1-PREG.COSTA-RICA"/>
    <x v="0"/>
    <s v="-"/>
    <s v="-"/>
    <s v="-"/>
    <n v="7"/>
    <n v="1"/>
    <n v="100"/>
    <n v="3"/>
    <n v="0"/>
    <s v="ADRIANSOLIS28@HOTMAIL.COM"/>
    <s v="UNIV. PRIVADA"/>
    <n v="22"/>
    <s v="SOLTERO(A)"/>
    <d v="2021-11-24T00:00:00"/>
    <n v="1"/>
    <s v="BACHILLER"/>
    <s v=" "/>
    <s v=" "/>
    <s v=" "/>
    <s v=" "/>
    <s v="-"/>
    <s v="-"/>
    <s v="-"/>
    <s v="OREAMUNO"/>
    <s v="INGENIERIA INDUSTRIAL"/>
    <x v="6"/>
    <s v="-"/>
    <s v="INGENIERIA"/>
    <s v="SAN RAFAEL"/>
    <s v="SIN ENFASIS"/>
    <s v="COSTA RICA"/>
    <x v="374"/>
    <s v="-"/>
    <s v="ESTUDIANTE"/>
    <s v="-"/>
    <n v="126636"/>
    <n v="1"/>
    <n v="1"/>
    <n v="108"/>
  </r>
  <r>
    <x v="2"/>
    <x v="1"/>
    <x v="1"/>
    <x v="1"/>
    <n v="31238610"/>
    <x v="5"/>
    <n v="3000000"/>
    <n v="111650481"/>
    <x v="4"/>
    <x v="284"/>
    <x v="0"/>
    <x v="1"/>
    <x v="0"/>
    <s v="N"/>
    <x v="0"/>
    <n v="126882"/>
    <s v="NORMAL"/>
    <d v="2021-09-06T00:00:00"/>
    <d v="2021-12-10T00:00:00"/>
    <x v="5"/>
    <d v="2022-02-15T00:00:00"/>
    <n v="296604"/>
    <s v="RESOLI"/>
    <s v="-"/>
    <s v="S"/>
    <s v="-"/>
    <x v="1"/>
    <n v="1"/>
    <s v="-"/>
    <n v="2001"/>
    <n v="21"/>
    <s v="-"/>
    <s v="3-POSG.COSTA-RICA"/>
    <x v="3"/>
    <s v="-"/>
    <s v="-"/>
    <s v="-"/>
    <n v="7"/>
    <n v="1"/>
    <n v="100"/>
    <n v="1"/>
    <n v="0"/>
    <s v="AMASIS198353@GMAIL.COM"/>
    <s v="UNIV. PUBLICA"/>
    <n v="38"/>
    <s v="CASADO(A)"/>
    <d v="2021-12-09T00:00:00"/>
    <n v="1"/>
    <s v="MAESTRIA"/>
    <s v=" "/>
    <s v=" "/>
    <s v=" "/>
    <s v=" "/>
    <n v="2152800"/>
    <n v="3"/>
    <s v="-"/>
    <s v="MORA"/>
    <s v="ADUANAS"/>
    <x v="52"/>
    <s v="-"/>
    <s v="ADMINISTRACION"/>
    <s v="COLON"/>
    <s v="ADM ADUANERA Y COMERC INTNAL"/>
    <s v="COSTA RICA"/>
    <x v="375"/>
    <n v="22042500"/>
    <s v="GERENTE COMERCIAL "/>
    <n v="84"/>
    <n v="126882"/>
    <n v="2"/>
    <n v="3"/>
    <n v="65"/>
  </r>
  <r>
    <x v="0"/>
    <x v="0"/>
    <x v="0"/>
    <x v="0"/>
    <n v="31100950"/>
    <x v="5"/>
    <n v="7083407"/>
    <n v="116810437"/>
    <x v="0"/>
    <x v="285"/>
    <x v="0"/>
    <x v="0"/>
    <x v="1"/>
    <s v="N"/>
    <x v="0"/>
    <n v="126894"/>
    <s v="NORMAL"/>
    <d v="2021-12-09T00:00:00"/>
    <d v="2021-12-13T00:00:00"/>
    <x v="5"/>
    <d v="2022-02-28T00:00:00"/>
    <n v="301260"/>
    <s v="RESOLI"/>
    <s v="-"/>
    <s v="S"/>
    <s v="-"/>
    <x v="1"/>
    <n v="5"/>
    <s v="-"/>
    <s v="-"/>
    <s v="-"/>
    <s v="-"/>
    <s v="1-PREG.COSTA-RICA"/>
    <x v="0"/>
    <n v="75.59"/>
    <s v="-"/>
    <s v="-"/>
    <n v="1"/>
    <n v="9"/>
    <n v="100"/>
    <n v="1"/>
    <n v="0"/>
    <s v="D.RUIZ00@HOTMAIL.COM"/>
    <s v="UNIV. PRIVADA"/>
    <n v="24"/>
    <s v="SOLTERO(A)"/>
    <d v="2021-12-10T00:00:00"/>
    <n v="1"/>
    <s v="LICENCIATURA"/>
    <s v=" "/>
    <s v=" "/>
    <s v=" "/>
    <s v=" "/>
    <s v="-"/>
    <s v="-"/>
    <s v="-"/>
    <s v="SAN JOSE"/>
    <s v="MEDICINA"/>
    <x v="12"/>
    <s v="-"/>
    <s v="MEDICINA HUMANA"/>
    <s v="PAVAS"/>
    <s v="SIN ENFASIS"/>
    <s v="COSTA RICA"/>
    <x v="376"/>
    <s v="-"/>
    <s v="ESTUDIANTE"/>
    <s v="-"/>
    <n v="126894"/>
    <n v="1"/>
    <n v="1"/>
    <n v="62"/>
  </r>
  <r>
    <x v="0"/>
    <x v="1"/>
    <x v="0"/>
    <x v="0"/>
    <n v="31077000"/>
    <x v="10"/>
    <n v="1863700"/>
    <n v="207890386"/>
    <x v="2"/>
    <x v="286"/>
    <x v="0"/>
    <x v="0"/>
    <x v="1"/>
    <s v="N"/>
    <x v="3"/>
    <n v="126695"/>
    <s v="NORMAL"/>
    <d v="2021-11-17T00:00:00"/>
    <d v="2021-12-06T00:00:00"/>
    <x v="10"/>
    <d v="2022-03-18T00:00:00"/>
    <n v="299557"/>
    <s v="RESOLI"/>
    <s v="-"/>
    <s v="S"/>
    <s v="-"/>
    <x v="1"/>
    <n v="1"/>
    <s v="-"/>
    <s v="-"/>
    <s v="-"/>
    <s v="-"/>
    <s v="1-PREG.COSTA-RICA"/>
    <x v="0"/>
    <s v="-"/>
    <s v="-"/>
    <s v="-"/>
    <n v="2"/>
    <n v="6"/>
    <n v="100"/>
    <n v="2"/>
    <n v="0"/>
    <s v="ALLANVARGAS000@GMAIL.COM"/>
    <s v="UNIV. PRIVADA"/>
    <n v="23"/>
    <s v="SOLTERO(A)"/>
    <d v="2021-12-03T00:00:00"/>
    <n v="1"/>
    <s v="BACHILLER"/>
    <s v=" "/>
    <s v=" "/>
    <s v=" "/>
    <s v=" "/>
    <s v="-"/>
    <s v="-"/>
    <s v="-"/>
    <s v="SAN RAMON"/>
    <s v="ING. EN SISTEMAS DE COMPUTACIO"/>
    <x v="6"/>
    <s v="-"/>
    <s v="INGENIERIA"/>
    <s v="SAN RAFAEL"/>
    <s v="SIN ENFASIS"/>
    <s v="COSTA RICA"/>
    <x v="377"/>
    <n v="84519397"/>
    <s v="SR. ASSOCIATE, Scr, Svc"/>
    <s v="-"/>
    <n v="126695"/>
    <n v="1"/>
    <n v="1"/>
    <n v="97"/>
  </r>
  <r>
    <x v="0"/>
    <x v="1"/>
    <x v="1"/>
    <x v="1"/>
    <n v="31238800"/>
    <x v="5"/>
    <n v="3435107"/>
    <n v="115840718"/>
    <x v="5"/>
    <x v="287"/>
    <x v="0"/>
    <x v="1"/>
    <x v="0"/>
    <s v="N"/>
    <x v="0"/>
    <n v="126907"/>
    <s v="NORMAL"/>
    <d v="2021-12-05T00:00:00"/>
    <d v="2021-12-13T00:00:00"/>
    <x v="5"/>
    <d v="2022-02-15T00:00:00"/>
    <n v="300788"/>
    <s v="RESOLI"/>
    <s v="-"/>
    <s v="-"/>
    <s v="S"/>
    <x v="0"/>
    <n v="1"/>
    <s v="ADQUISICION DE EQUIPO"/>
    <n v="2017"/>
    <n v="5"/>
    <s v="-"/>
    <s v="1-PREG.COSTA-RICA"/>
    <x v="4"/>
    <s v="-"/>
    <s v="-"/>
    <s v="-"/>
    <n v="1"/>
    <n v="5"/>
    <n v="100"/>
    <n v="1"/>
    <n v="0"/>
    <s v="KAYESTAR27@GMAIL.COM"/>
    <s v="UNIV. PRIVADA"/>
    <n v="27"/>
    <s v="UNION LIBRE"/>
    <d v="2021-12-10T00:00:00"/>
    <n v="1"/>
    <s v="BACHILLER"/>
    <s v=" "/>
    <s v=" "/>
    <s v=" "/>
    <s v=" "/>
    <n v="1015430"/>
    <n v="2"/>
    <s v="-"/>
    <s v="SAN JOSE"/>
    <s v="BIBLIOTECOLOGIA"/>
    <x v="26"/>
    <s v="AE"/>
    <s v="BIBLIOTECOLOGIA"/>
    <s v="ZAPOTE"/>
    <s v="SIN ENFASIS"/>
    <s v="COSTA RICA"/>
    <x v="378"/>
    <s v="-"/>
    <s v="ESTUDIANTE"/>
    <n v="75"/>
    <n v="126907"/>
    <n v="1"/>
    <n v="1"/>
    <n v="62"/>
  </r>
  <r>
    <x v="0"/>
    <x v="1"/>
    <x v="1"/>
    <x v="1"/>
    <n v="31238840"/>
    <x v="5"/>
    <n v="2101200"/>
    <n v="402270129"/>
    <x v="4"/>
    <x v="288"/>
    <x v="0"/>
    <x v="1"/>
    <x v="1"/>
    <s v="N"/>
    <x v="1"/>
    <n v="126921"/>
    <s v="NORMAL"/>
    <d v="2021-11-24T00:00:00"/>
    <d v="2021-12-13T00:00:00"/>
    <x v="5"/>
    <d v="2022-02-15T00:00:00"/>
    <n v="299951"/>
    <s v="RESOLI"/>
    <s v="-"/>
    <s v="-"/>
    <s v="S"/>
    <x v="0"/>
    <n v="1"/>
    <s v="-"/>
    <n v="2012"/>
    <n v="10"/>
    <s v="-"/>
    <s v="1-PREG.COSTA-RICA"/>
    <x v="4"/>
    <s v="-"/>
    <s v="-"/>
    <s v="-"/>
    <n v="1"/>
    <n v="3"/>
    <n v="100"/>
    <n v="4"/>
    <n v="0"/>
    <s v="MAFEJIDE@GMAIL.COM"/>
    <s v="UNIV. PRIVADA"/>
    <n v="26"/>
    <s v="SOLTERO(A)"/>
    <d v="2021-12-10T00:00:00"/>
    <n v="1"/>
    <s v="LICENCIATURA"/>
    <s v=" "/>
    <s v=" "/>
    <s v=" "/>
    <s v=" "/>
    <n v="816678"/>
    <n v="1"/>
    <s v="-"/>
    <s v="HEREDIA"/>
    <s v="DIRECCION DE EMPRESAS"/>
    <x v="64"/>
    <s v="-"/>
    <s v="ADMINISTRACION"/>
    <s v="SAN FRANCISCO"/>
    <s v="SIN ENFASIS"/>
    <s v="COSTA RICA"/>
    <x v="379"/>
    <n v="24309489"/>
    <s v="GERENTE "/>
    <n v="70"/>
    <n v="126921"/>
    <n v="1"/>
    <n v="1"/>
    <n v="62"/>
  </r>
  <r>
    <x v="0"/>
    <x v="3"/>
    <x v="1"/>
    <x v="0"/>
    <n v="31238900"/>
    <x v="5"/>
    <n v="8809832"/>
    <n v="702840063"/>
    <x v="2"/>
    <x v="2"/>
    <x v="0"/>
    <x v="0"/>
    <x v="0"/>
    <s v="N"/>
    <x v="0"/>
    <n v="126942"/>
    <s v="NORMAL"/>
    <d v="2021-12-10T00:00:00"/>
    <d v="2021-12-14T00:00:00"/>
    <x v="5"/>
    <d v="2022-02-15T00:00:00"/>
    <n v="301491"/>
    <s v="RESOLI"/>
    <s v="-"/>
    <s v="-"/>
    <s v="S"/>
    <x v="0"/>
    <n v="8"/>
    <s v="-"/>
    <n v="2018"/>
    <n v="4"/>
    <s v="-"/>
    <s v="1-PREG.COSTA-RICA"/>
    <x v="5"/>
    <s v="-"/>
    <s v="-"/>
    <s v="-"/>
    <n v="15"/>
    <n v="4"/>
    <n v="100"/>
    <n v="1"/>
    <n v="0"/>
    <s v="MISHELLBR330@GMAIL.COM"/>
    <s v="UNIV. PRIVADA"/>
    <n v="20"/>
    <s v="SOLTERO(A)"/>
    <d v="2021-12-13T00:00:00"/>
    <n v="1"/>
    <s v="BACHILLER"/>
    <s v=" "/>
    <s v=" "/>
    <s v=" "/>
    <s v=" "/>
    <n v="175000"/>
    <n v="3"/>
    <s v="-"/>
    <s v="MONTES DE OCA"/>
    <s v="INGENIERIA ELECTROMECANICA"/>
    <x v="6"/>
    <s v="-"/>
    <s v="INGENIERIA"/>
    <s v="SAN RAFAEL"/>
    <s v="SIN ENFASIS"/>
    <s v="COSTA RICA"/>
    <x v="380"/>
    <s v="-"/>
    <s v="ESTUDIANTE"/>
    <n v="95.55"/>
    <n v="126942"/>
    <n v="1"/>
    <n v="1"/>
    <n v="61"/>
  </r>
  <r>
    <x v="0"/>
    <x v="1"/>
    <x v="1"/>
    <x v="0"/>
    <n v="31241250"/>
    <x v="10"/>
    <n v="11551150"/>
    <n v="208080070"/>
    <x v="0"/>
    <x v="3"/>
    <x v="0"/>
    <x v="0"/>
    <x v="1"/>
    <s v="N"/>
    <x v="3"/>
    <n v="126865"/>
    <s v="NORMAL"/>
    <d v="2021-11-22T00:00:00"/>
    <d v="2021-12-10T00:00:00"/>
    <x v="10"/>
    <d v="2022-03-15T00:00:00"/>
    <n v="299800"/>
    <s v="RESOLI"/>
    <s v="-"/>
    <s v="-"/>
    <s v="S"/>
    <x v="0"/>
    <n v="1"/>
    <s v="COBERTURA INFERIOR"/>
    <n v="2020"/>
    <n v="2"/>
    <s v="-"/>
    <s v="1-PREG.COSTA-RICA"/>
    <x v="6"/>
    <s v="-"/>
    <s v="-"/>
    <s v="-"/>
    <n v="10"/>
    <n v="1"/>
    <n v="100"/>
    <n v="2"/>
    <n v="0"/>
    <s v="SARAH12TERAN@GMAIL.COM"/>
    <s v="UNIV. PRIVADA"/>
    <n v="21"/>
    <s v="SOLTERO(A)"/>
    <d v="2021-12-09T00:00:00"/>
    <n v="1"/>
    <s v="DIPLOMADO"/>
    <s v=" "/>
    <s v=" "/>
    <s v=" "/>
    <s v=" "/>
    <n v="360000"/>
    <n v="4"/>
    <s v="-"/>
    <s v="SAN CARLOS"/>
    <s v="ORTOPEDIA"/>
    <x v="92"/>
    <s v="CI"/>
    <s v="MEDICINA HUMANA"/>
    <s v="QUESADA"/>
    <s v="SIN ENFASIS"/>
    <s v="COSTA RICA"/>
    <x v="381"/>
    <s v="-"/>
    <s v="ESTUDIANTE"/>
    <n v="78"/>
    <n v="126865"/>
    <n v="1"/>
    <n v="1"/>
    <n v="93"/>
  </r>
  <r>
    <x v="0"/>
    <x v="1"/>
    <x v="2"/>
    <x v="0"/>
    <n v="31238540"/>
    <x v="5"/>
    <n v="5545534"/>
    <n v="304230629"/>
    <x v="2"/>
    <x v="289"/>
    <x v="0"/>
    <x v="0"/>
    <x v="2"/>
    <s v="N"/>
    <x v="0"/>
    <n v="126966"/>
    <s v="NORMAL"/>
    <d v="2021-11-17T00:00:00"/>
    <d v="2021-12-14T00:00:00"/>
    <x v="5"/>
    <d v="2022-02-15T00:00:00"/>
    <n v="299580"/>
    <s v="RESOLI"/>
    <s v="-"/>
    <s v="-"/>
    <s v="S"/>
    <x v="0"/>
    <n v="1"/>
    <s v="-"/>
    <n v="2008"/>
    <n v="14"/>
    <s v="-"/>
    <s v="5-REFUND.PREG.C.R"/>
    <x v="3"/>
    <s v="-"/>
    <s v="-"/>
    <s v="-"/>
    <n v="3"/>
    <n v="6"/>
    <n v="100"/>
    <n v="1"/>
    <n v="0"/>
    <s v="JBC-15@HOTMAIL.COM"/>
    <s v="UNIV. PRIVADA"/>
    <n v="34"/>
    <s v="CASADO(A)"/>
    <d v="2021-12-13T00:00:00"/>
    <n v="1"/>
    <s v="LICENCIATURA"/>
    <s v=" "/>
    <s v=" "/>
    <s v=" "/>
    <s v=" "/>
    <n v="1532506"/>
    <n v="3"/>
    <s v="-"/>
    <s v="DESAMPARADOS"/>
    <s v="ING TOPOGRAFICA Y CATASTRAL"/>
    <x v="26"/>
    <s v="-"/>
    <s v="TOPOGRAFIA"/>
    <s v="FRAILES"/>
    <s v="SIN ENFASIS"/>
    <s v="COSTA RICA"/>
    <x v="382"/>
    <n v="22173500"/>
    <s v="COORDINADORA "/>
    <n v="83.3"/>
    <n v="126966"/>
    <n v="1"/>
    <n v="5"/>
    <n v="61"/>
  </r>
  <r>
    <x v="0"/>
    <x v="1"/>
    <x v="1"/>
    <x v="0"/>
    <n v="31241230"/>
    <x v="10"/>
    <n v="8328700"/>
    <n v="208330925"/>
    <x v="0"/>
    <x v="290"/>
    <x v="0"/>
    <x v="0"/>
    <x v="1"/>
    <s v="N"/>
    <x v="3"/>
    <n v="127172"/>
    <s v="NORMAL"/>
    <d v="2021-12-14T00:00:00"/>
    <d v="2021-12-22T00:00:00"/>
    <x v="10"/>
    <d v="2022-03-15T00:00:00"/>
    <n v="301756"/>
    <s v="RESOLI"/>
    <s v="-"/>
    <s v="-"/>
    <s v="S"/>
    <x v="0"/>
    <n v="1"/>
    <s v="-"/>
    <n v="2019"/>
    <n v="3"/>
    <s v="-"/>
    <s v="1-PREG.COSTA-RICA"/>
    <x v="3"/>
    <s v="-"/>
    <s v="-"/>
    <s v="-"/>
    <n v="1"/>
    <n v="2"/>
    <n v="100"/>
    <n v="2"/>
    <n v="0"/>
    <s v="PRIOROZCO02@GMAIL.COM"/>
    <s v="UNIV. PRIVADA"/>
    <n v="19"/>
    <s v="SOLTERO(A)"/>
    <d v="2021-12-21T00:00:00"/>
    <n v="1"/>
    <s v="BACHILLER"/>
    <s v=" "/>
    <s v=" "/>
    <s v=" "/>
    <s v=" "/>
    <n v="2299331"/>
    <n v="3"/>
    <s v="-"/>
    <s v="ALAJUELA"/>
    <s v="MICROBIOLOGI Y QUIMICA CLINICA"/>
    <x v="12"/>
    <s v="-"/>
    <s v="MICROBIOLOGIA"/>
    <s v="SAN JOSE"/>
    <s v="SIN ENFASIS"/>
    <s v="COSTA RICA"/>
    <x v="383"/>
    <s v="-"/>
    <s v="ESTUDIANTE"/>
    <n v="96.4"/>
    <n v="127172"/>
    <n v="1"/>
    <n v="1"/>
    <n v="81"/>
  </r>
  <r>
    <x v="0"/>
    <x v="1"/>
    <x v="1"/>
    <x v="0"/>
    <n v="31238550"/>
    <x v="5"/>
    <n v="6092030"/>
    <n v="604820285"/>
    <x v="2"/>
    <x v="291"/>
    <x v="0"/>
    <x v="0"/>
    <x v="2"/>
    <s v="N"/>
    <x v="6"/>
    <n v="127004"/>
    <s v="NORMAL"/>
    <d v="2021-11-21T00:00:00"/>
    <d v="2021-12-15T00:00:00"/>
    <x v="5"/>
    <d v="2022-02-15T00:00:00"/>
    <n v="299769"/>
    <s v="RESOLI"/>
    <s v="-"/>
    <s v="-"/>
    <s v="S"/>
    <x v="0"/>
    <n v="1"/>
    <s v="-"/>
    <n v="2021"/>
    <n v="1"/>
    <s v="-"/>
    <s v="1-PREG.COSTA-RICA"/>
    <x v="3"/>
    <s v="-"/>
    <s v="-"/>
    <s v="-"/>
    <n v="8"/>
    <n v="1"/>
    <n v="100"/>
    <n v="6"/>
    <n v="0"/>
    <s v="CORRALESVALERY22@GMAIL.COM"/>
    <s v="UNIV. PRIVADA"/>
    <n v="18"/>
    <s v="SOLTERO(A)"/>
    <d v="2021-12-14T00:00:00"/>
    <n v="1"/>
    <s v="BACHILLER"/>
    <s v=" "/>
    <s v=" "/>
    <s v=" "/>
    <s v=" "/>
    <n v="1258107"/>
    <n v="4"/>
    <s v="-"/>
    <s v="COTO BRUS"/>
    <s v="ING INDUSTRIAL"/>
    <x v="39"/>
    <s v="-"/>
    <s v="INGENIERIA"/>
    <s v="SAN VITO"/>
    <s v="SIN ENFASIS"/>
    <s v="COSTA RICA"/>
    <x v="384"/>
    <s v="-"/>
    <s v="ESTUDIANTE"/>
    <n v="98.92"/>
    <n v="127004"/>
    <n v="1"/>
    <n v="1"/>
    <n v="60"/>
  </r>
  <r>
    <x v="0"/>
    <x v="1"/>
    <x v="1"/>
    <x v="0"/>
    <n v="31241110"/>
    <x v="10"/>
    <n v="3140050"/>
    <n v="118090070"/>
    <x v="0"/>
    <x v="292"/>
    <x v="0"/>
    <x v="0"/>
    <x v="1"/>
    <s v="N"/>
    <x v="3"/>
    <n v="127317"/>
    <s v="NORMAL"/>
    <d v="2022-01-04T00:00:00"/>
    <d v="2022-01-07T00:00:00"/>
    <x v="10"/>
    <d v="2022-03-15T00:00:00"/>
    <n v="303307"/>
    <s v="RESOLI"/>
    <s v="-"/>
    <s v="-"/>
    <s v="S"/>
    <x v="0"/>
    <n v="1"/>
    <s v="-"/>
    <n v="2020"/>
    <n v="2"/>
    <s v="-"/>
    <s v="1-PREG.COSTA-RICA"/>
    <x v="5"/>
    <s v="-"/>
    <s v="-"/>
    <s v="-"/>
    <n v="7"/>
    <n v="6"/>
    <n v="100"/>
    <n v="2"/>
    <n v="0"/>
    <s v="NITZAARNESTO@GMAIL.COM"/>
    <s v="UNIV. PRIVADA"/>
    <n v="20"/>
    <s v="SOLTERO(A)"/>
    <d v="2022-01-06T00:00:00"/>
    <n v="1"/>
    <s v="LICENCIATURA"/>
    <s v=" "/>
    <s v=" "/>
    <s v=" "/>
    <s v=" "/>
    <n v="173757"/>
    <n v="3"/>
    <s v="-"/>
    <s v="PALMARES"/>
    <s v="ENFERMERIA"/>
    <x v="53"/>
    <s v="-"/>
    <s v="ENFERMERIA"/>
    <s v="ESQUIPULAS"/>
    <s v="SIN ENFASIS"/>
    <s v="COSTA RICA"/>
    <x v="385"/>
    <s v="-"/>
    <s v="ESTUDIANTE"/>
    <n v="90"/>
    <n v="127317"/>
    <n v="1"/>
    <n v="1"/>
    <n v="65"/>
  </r>
  <r>
    <x v="0"/>
    <x v="2"/>
    <x v="1"/>
    <x v="1"/>
    <n v="31238630"/>
    <x v="5"/>
    <n v="16079700"/>
    <n v="208440177"/>
    <x v="5"/>
    <x v="2"/>
    <x v="0"/>
    <x v="1"/>
    <x v="0"/>
    <s v="N"/>
    <x v="0"/>
    <n v="127032"/>
    <s v="NORMAL"/>
    <d v="2021-12-08T00:00:00"/>
    <d v="2021-12-16T00:00:00"/>
    <x v="5"/>
    <d v="2022-02-15T00:00:00"/>
    <n v="301184"/>
    <s v="RESOLI"/>
    <s v="-"/>
    <s v="S"/>
    <s v="-"/>
    <x v="1"/>
    <n v="2"/>
    <s v="-"/>
    <n v="2020"/>
    <n v="2"/>
    <s v="-"/>
    <s v="1-PREG.COSTA-RICA"/>
    <x v="2"/>
    <n v="357.19"/>
    <s v="-"/>
    <s v="-"/>
    <n v="1"/>
    <n v="5"/>
    <n v="100"/>
    <n v="1"/>
    <n v="0"/>
    <s v="DENZELCHAVESMORERA@GMAIL.COM"/>
    <s v="UNIV. PRIVADA"/>
    <n v="18"/>
    <s v="SOLTERO(A)"/>
    <d v="2021-12-15T00:00:00"/>
    <n v="1"/>
    <s v="LICENCIATURA"/>
    <s v=" "/>
    <s v=" "/>
    <s v=" "/>
    <s v=" "/>
    <n v="727511"/>
    <n v="4"/>
    <s v="-"/>
    <s v="SAN JOSE"/>
    <s v="ANIMACION DIGITAL"/>
    <x v="33"/>
    <s v="-"/>
    <s v="ARTES Y LETRAS "/>
    <s v="ZAPOTE"/>
    <s v="SIN ENFASIS"/>
    <s v="COSTA RICA"/>
    <x v="386"/>
    <n v="64072980"/>
    <s v="ESTUDIANTE"/>
    <n v="99.4"/>
    <n v="127032"/>
    <n v="1"/>
    <n v="1"/>
    <n v="59"/>
  </r>
  <r>
    <x v="0"/>
    <x v="3"/>
    <x v="1"/>
    <x v="0"/>
    <n v="31238780"/>
    <x v="5"/>
    <n v="5615660"/>
    <n v="117780528"/>
    <x v="2"/>
    <x v="2"/>
    <x v="0"/>
    <x v="0"/>
    <x v="3"/>
    <s v="N"/>
    <x v="6"/>
    <n v="127037"/>
    <s v="NORMAL"/>
    <d v="2021-12-05T00:00:00"/>
    <d v="2021-12-16T00:00:00"/>
    <x v="5"/>
    <d v="2022-02-15T00:00:00"/>
    <n v="300796"/>
    <s v="RESOLI"/>
    <s v="-"/>
    <s v="-"/>
    <s v="S"/>
    <x v="0"/>
    <n v="8"/>
    <s v="ADQUISICION DE EQUIPO"/>
    <n v="2018"/>
    <n v="4"/>
    <s v="-"/>
    <s v="1-PREG.COSTA-RICA"/>
    <x v="5"/>
    <s v="-"/>
    <s v="-"/>
    <s v="-"/>
    <n v="3"/>
    <n v="4"/>
    <n v="100"/>
    <n v="6"/>
    <n v="0"/>
    <s v="ARIASMAROTO35@GMAIL.COM"/>
    <s v="UNIV. PRIVADA"/>
    <n v="21"/>
    <s v="SOLTERO(A)"/>
    <d v="2021-12-15T00:00:00"/>
    <n v="1"/>
    <s v="BACHILLER"/>
    <s v=" "/>
    <s v=" "/>
    <s v=" "/>
    <s v=" "/>
    <n v="80000"/>
    <n v="2"/>
    <s v="-"/>
    <s v="BUENOS AIRES"/>
    <s v="INGENIERIA INDUSTRIAL"/>
    <x v="21"/>
    <s v="AE"/>
    <s v="INDUSTRIA"/>
    <s v="BORUCA"/>
    <s v="SIN ENFASIS"/>
    <s v="COSTA RICA"/>
    <x v="387"/>
    <s v="-"/>
    <s v="ESTUDIANTE"/>
    <n v="87.18"/>
    <n v="127037"/>
    <n v="1"/>
    <n v="1"/>
    <n v="59"/>
  </r>
  <r>
    <x v="0"/>
    <x v="1"/>
    <x v="0"/>
    <x v="0"/>
    <n v="31190330"/>
    <x v="10"/>
    <n v="10034028"/>
    <n v="801210146"/>
    <x v="0"/>
    <x v="293"/>
    <x v="0"/>
    <x v="0"/>
    <x v="1"/>
    <s v="N"/>
    <x v="3"/>
    <n v="127430"/>
    <s v="ESPECIAL"/>
    <d v="2022-01-05T00:00:00"/>
    <d v="2022-01-11T00:00:00"/>
    <x v="10"/>
    <d v="2022-03-18T00:00:00"/>
    <n v="303367"/>
    <s v="RESOLI"/>
    <s v="-"/>
    <s v="-"/>
    <s v="S"/>
    <x v="0"/>
    <n v="1"/>
    <s v="-"/>
    <s v="-"/>
    <s v="-"/>
    <s v="-"/>
    <s v="1-PREG.COSTA-RICA"/>
    <x v="0"/>
    <s v="-"/>
    <s v="-"/>
    <s v="-"/>
    <n v="1"/>
    <n v="4"/>
    <n v="100"/>
    <n v="2"/>
    <n v="0"/>
    <s v="SUZELEDON@HOTMAIL.COM"/>
    <s v="UNIV. PRIVADA"/>
    <n v="34"/>
    <s v="SOLTERO(A)"/>
    <d v="2022-01-10T00:00:00"/>
    <n v="1"/>
    <s v="LICENCIATURA"/>
    <s v=" "/>
    <s v=" "/>
    <s v=" "/>
    <s v=" "/>
    <s v="-"/>
    <s v="-"/>
    <s v="-"/>
    <s v="ALAJUELA"/>
    <s v="ODONTOLOGIA"/>
    <x v="45"/>
    <s v="-"/>
    <s v="ODONTOLOGIA"/>
    <s v="SAN ANTONIO"/>
    <s v="SIN ENFASIS"/>
    <s v="COSTA RICA"/>
    <x v="388"/>
    <n v="22328233"/>
    <s v="ASISTENTE DENTAL "/>
    <s v="-"/>
    <n v="127430"/>
    <n v="1"/>
    <n v="1"/>
    <n v="61"/>
  </r>
  <r>
    <x v="0"/>
    <x v="1"/>
    <x v="1"/>
    <x v="0"/>
    <n v="31241150"/>
    <x v="10"/>
    <n v="7037408"/>
    <n v="604550185"/>
    <x v="2"/>
    <x v="294"/>
    <x v="0"/>
    <x v="0"/>
    <x v="1"/>
    <s v="N"/>
    <x v="3"/>
    <n v="127437"/>
    <s v="ESPECIAL"/>
    <d v="2021-12-29T00:00:00"/>
    <d v="2022-01-11T00:00:00"/>
    <x v="10"/>
    <d v="2022-03-15T00:00:00"/>
    <n v="302901"/>
    <s v="RESOLI"/>
    <s v="-"/>
    <s v="S"/>
    <s v="-"/>
    <x v="1"/>
    <n v="1"/>
    <s v="ADQUISICION DE EQUIPO"/>
    <n v="2017"/>
    <n v="5"/>
    <s v="-"/>
    <s v="1-PREG.COSTA-RICA"/>
    <x v="6"/>
    <s v="-"/>
    <s v="-"/>
    <s v="-"/>
    <n v="9"/>
    <n v="1"/>
    <n v="100"/>
    <n v="2"/>
    <n v="0"/>
    <s v="ROYRAN.SANDOVAL.ARB@GMAIL.COM"/>
    <s v="UNIV. PRIVADA"/>
    <n v="22"/>
    <s v="SOLTERO(A)"/>
    <d v="2022-01-10T00:00:00"/>
    <n v="1"/>
    <s v="BACHILLER"/>
    <s v="LICENCIATURA"/>
    <s v=" "/>
    <s v=" "/>
    <s v=" "/>
    <n v="364170"/>
    <n v="5"/>
    <s v="-"/>
    <s v="OROTINA"/>
    <s v="ING SISTEMAS EN COMPUTACION"/>
    <x v="8"/>
    <s v="AE"/>
    <s v="INGENIERIA"/>
    <s v="OROTINA"/>
    <s v="SIN ENFASIS"/>
    <s v="COSTA RICA"/>
    <x v="389"/>
    <n v="60064501"/>
    <s v="-"/>
    <n v="83.17"/>
    <n v="127437"/>
    <n v="1"/>
    <n v="1"/>
    <n v="61"/>
  </r>
  <r>
    <x v="0"/>
    <x v="1"/>
    <x v="0"/>
    <x v="0"/>
    <n v="31190700"/>
    <x v="5"/>
    <n v="4999108"/>
    <n v="503750338"/>
    <x v="0"/>
    <x v="295"/>
    <x v="0"/>
    <x v="0"/>
    <x v="0"/>
    <s v="N"/>
    <x v="0"/>
    <n v="127058"/>
    <s v="NORMAL"/>
    <d v="2021-12-15T00:00:00"/>
    <d v="2021-12-17T00:00:00"/>
    <x v="5"/>
    <d v="2022-02-22T00:00:00"/>
    <n v="301868"/>
    <s v="RESOLI"/>
    <s v="-"/>
    <s v="-"/>
    <s v="S"/>
    <x v="0"/>
    <n v="1"/>
    <s v="-"/>
    <s v="-"/>
    <s v="-"/>
    <s v="-"/>
    <s v="1-PREG.COSTA-RICA"/>
    <x v="0"/>
    <s v="-"/>
    <s v="-"/>
    <s v="-"/>
    <n v="18"/>
    <n v="2"/>
    <n v="100"/>
    <n v="1"/>
    <n v="0"/>
    <s v="MEOG_020@HOTMAIL.COM"/>
    <s v="UNIV. PRIVADA"/>
    <n v="31"/>
    <s v="SOLTERO(A)"/>
    <d v="2021-12-16T00:00:00"/>
    <n v="1"/>
    <s v="LICENCIATURA"/>
    <s v=" "/>
    <s v=" "/>
    <s v=" "/>
    <s v=" "/>
    <s v="-"/>
    <s v="-"/>
    <s v="-"/>
    <s v="CURRIDABAT"/>
    <s v="FARMACIA"/>
    <x v="0"/>
    <s v="-"/>
    <s v="FARMACIA"/>
    <s v="GRANADILLA"/>
    <s v="SIN ENFASIS"/>
    <s v="COSTA RICA"/>
    <x v="390"/>
    <s v="-"/>
    <s v="ESTUDIANTE"/>
    <s v="-"/>
    <n v="127058"/>
    <n v="1"/>
    <n v="1"/>
    <n v="58"/>
  </r>
  <r>
    <x v="0"/>
    <x v="2"/>
    <x v="1"/>
    <x v="0"/>
    <n v="31240940"/>
    <x v="10"/>
    <n v="21048000"/>
    <n v="208190867"/>
    <x v="0"/>
    <x v="2"/>
    <x v="0"/>
    <x v="0"/>
    <x v="0"/>
    <s v="N"/>
    <x v="3"/>
    <n v="127456"/>
    <s v="NORMAL"/>
    <d v="2021-11-28T00:00:00"/>
    <d v="2022-01-11T00:00:00"/>
    <x v="10"/>
    <d v="2022-03-15T00:00:00"/>
    <n v="300124"/>
    <s v="RESOLI"/>
    <s v="-"/>
    <s v="-"/>
    <s v="S"/>
    <x v="0"/>
    <n v="2"/>
    <s v="-"/>
    <n v="2018"/>
    <n v="4"/>
    <s v="-"/>
    <s v="1-PREG.COSTA-RICA"/>
    <x v="4"/>
    <n v="100"/>
    <s v="-"/>
    <s v="-"/>
    <n v="7"/>
    <n v="3"/>
    <n v="100"/>
    <n v="2"/>
    <n v="0"/>
    <s v="VARHE.G2001@GMAIL.COM"/>
    <s v="UNIV. PRIVADA"/>
    <n v="20"/>
    <s v="SOLTERO(A)"/>
    <d v="2022-01-10T00:00:00"/>
    <n v="1"/>
    <s v="BACHILLER"/>
    <s v="LICENCIATURA"/>
    <s v=" "/>
    <s v=" "/>
    <s v=" "/>
    <n v="868800"/>
    <n v="4"/>
    <s v="-"/>
    <s v="PALMARES"/>
    <s v="MICROBIOLOGIA"/>
    <x v="12"/>
    <s v="-"/>
    <s v="MICROBIOLOGIA"/>
    <s v="BUENOS AIRES"/>
    <s v="SIN ENFASIS"/>
    <s v="COSTA RICA"/>
    <x v="391"/>
    <s v="-"/>
    <s v="ESTUDIANTE"/>
    <n v="92.9"/>
    <n v="127456"/>
    <n v="1"/>
    <n v="1"/>
    <n v="61"/>
  </r>
  <r>
    <x v="0"/>
    <x v="1"/>
    <x v="1"/>
    <x v="1"/>
    <n v="31238750"/>
    <x v="5"/>
    <n v="3959776"/>
    <n v="114090427"/>
    <x v="4"/>
    <x v="296"/>
    <x v="0"/>
    <x v="1"/>
    <x v="1"/>
    <s v="N"/>
    <x v="0"/>
    <n v="127073"/>
    <s v="ESPECIAL"/>
    <d v="2021-12-03T00:00:00"/>
    <d v="2021-12-17T00:00:00"/>
    <x v="5"/>
    <d v="2022-02-15T00:00:00"/>
    <n v="300584"/>
    <s v="RESOLI"/>
    <s v="-"/>
    <s v="-"/>
    <s v="S"/>
    <x v="0"/>
    <n v="1"/>
    <s v="COBERTURA INFERIOR"/>
    <n v="2018"/>
    <n v="4"/>
    <s v="-"/>
    <s v="1-PREG.COSTA-RICA"/>
    <x v="6"/>
    <s v="-"/>
    <s v="-"/>
    <s v="-"/>
    <n v="1"/>
    <n v="9"/>
    <n v="100"/>
    <n v="1"/>
    <n v="0"/>
    <s v="FIORELLA0126@HOTMAIL.COM"/>
    <s v="UNIV. PRIVADA"/>
    <n v="32"/>
    <s v="DIVORCIADO(A)"/>
    <d v="2021-12-16T00:00:00"/>
    <n v="1"/>
    <s v="BACHILLER"/>
    <s v=" "/>
    <s v=" "/>
    <s v=" "/>
    <s v=" "/>
    <n v="343390"/>
    <n v="6"/>
    <s v="-"/>
    <s v="SAN JOSE"/>
    <s v="DERECHO"/>
    <x v="31"/>
    <s v="CI"/>
    <s v="DERECHO"/>
    <s v="PAVAS"/>
    <s v="SIN ENFASIS"/>
    <s v="COSTA RICA"/>
    <x v="392"/>
    <n v="25284900"/>
    <s v="AGENTE TELEFONICO"/>
    <n v="70"/>
    <n v="127073"/>
    <n v="1"/>
    <n v="1"/>
    <n v="58"/>
  </r>
  <r>
    <x v="0"/>
    <x v="1"/>
    <x v="1"/>
    <x v="0"/>
    <n v="31237790"/>
    <x v="5"/>
    <n v="2700000"/>
    <n v="117290383"/>
    <x v="3"/>
    <x v="297"/>
    <x v="2"/>
    <x v="0"/>
    <x v="0"/>
    <s v="N"/>
    <x v="0"/>
    <n v="127093"/>
    <s v="NORMAL"/>
    <d v="2021-12-16T00:00:00"/>
    <d v="2021-12-20T00:00:00"/>
    <x v="5"/>
    <d v="2022-02-15T00:00:00"/>
    <n v="302050"/>
    <s v="RESOLI"/>
    <s v="-"/>
    <s v="-"/>
    <s v="S"/>
    <x v="0"/>
    <n v="1"/>
    <s v="COBERTURA INFERIOR"/>
    <n v="2015"/>
    <n v="7"/>
    <s v="-"/>
    <s v="1-PREG.COSTA-RICA"/>
    <x v="6"/>
    <s v="-"/>
    <s v="-"/>
    <s v="-"/>
    <n v="18"/>
    <n v="1"/>
    <n v="100"/>
    <n v="1"/>
    <n v="6"/>
    <s v="DANIELAMORA89@GMAIL.COM"/>
    <s v="UNIV. PRIVADA"/>
    <n v="23"/>
    <s v="SOLTERO(A)"/>
    <d v="2021-12-17T00:00:00"/>
    <n v="1"/>
    <s v="BACHILLER"/>
    <s v=" "/>
    <s v=" "/>
    <s v=" "/>
    <s v=" "/>
    <n v="450000"/>
    <n v="3"/>
    <s v="-"/>
    <s v="CURRIDABAT"/>
    <s v="INGENIERIA DE SISTEMAS"/>
    <x v="31"/>
    <s v="CI"/>
    <s v="COMPUTO"/>
    <s v="CURRIDABAT"/>
    <s v="SIN ENFASIS"/>
    <s v="COSTA RICA"/>
    <x v="393"/>
    <n v="40830100"/>
    <s v="DIGITADORA"/>
    <n v="92.61"/>
    <n v="127093"/>
    <n v="1"/>
    <n v="1"/>
    <n v="55"/>
  </r>
  <r>
    <x v="0"/>
    <x v="2"/>
    <x v="0"/>
    <x v="0"/>
    <n v="31168510"/>
    <x v="5"/>
    <n v="21695920"/>
    <n v="402420835"/>
    <x v="0"/>
    <x v="2"/>
    <x v="0"/>
    <x v="0"/>
    <x v="0"/>
    <s v="N"/>
    <x v="0"/>
    <n v="127101"/>
    <s v="NORMAL"/>
    <d v="2021-12-11T00:00:00"/>
    <d v="2021-12-20T00:00:00"/>
    <x v="5"/>
    <d v="2022-03-14T00:00:00"/>
    <n v="301517"/>
    <s v="RESOLI"/>
    <s v="-"/>
    <s v="S"/>
    <s v="-"/>
    <x v="1"/>
    <n v="2"/>
    <s v="-"/>
    <s v="-"/>
    <s v="-"/>
    <s v="-"/>
    <s v="1-PREG.COSTA-RICA"/>
    <x v="0"/>
    <n v="113.26"/>
    <s v="-"/>
    <s v="-"/>
    <n v="13"/>
    <n v="3"/>
    <n v="100"/>
    <n v="1"/>
    <n v="0"/>
    <s v="TAVOPV6599@HOTMAIL.COM"/>
    <s v="UNIV. PRIVADA"/>
    <n v="22"/>
    <s v="SOLTERO(A)"/>
    <d v="2021-12-17T00:00:00"/>
    <n v="1"/>
    <s v="BACHILLER"/>
    <s v="LICENCIATURA"/>
    <s v=" "/>
    <s v=" "/>
    <s v=" "/>
    <s v="-"/>
    <s v="-"/>
    <s v="-"/>
    <s v="TIBAS"/>
    <s v="MEDICINA"/>
    <x v="13"/>
    <s v="-"/>
    <s v="MEDICINA HUMANA"/>
    <s v="ANSELMO LLORENTE"/>
    <s v="SIN ENFASIS"/>
    <s v="COSTA RICA"/>
    <x v="394"/>
    <s v="-"/>
    <s v="ESTUDIANTE"/>
    <s v="-"/>
    <n v="127101"/>
    <n v="1"/>
    <n v="1"/>
    <n v="55"/>
  </r>
  <r>
    <x v="0"/>
    <x v="2"/>
    <x v="0"/>
    <x v="0"/>
    <n v="31177070"/>
    <x v="10"/>
    <n v="12120842"/>
    <n v="118200541"/>
    <x v="0"/>
    <x v="2"/>
    <x v="0"/>
    <x v="0"/>
    <x v="0"/>
    <s v="N"/>
    <x v="3"/>
    <n v="127555"/>
    <s v="NORMAL"/>
    <d v="2022-01-11T00:00:00"/>
    <d v="2022-01-17T00:00:00"/>
    <x v="10"/>
    <d v="2022-03-23T00:00:00"/>
    <n v="304117"/>
    <s v="RESOLI"/>
    <s v="-"/>
    <s v="-"/>
    <s v="S"/>
    <x v="0"/>
    <n v="2"/>
    <s v="-"/>
    <s v="-"/>
    <s v="-"/>
    <s v="-"/>
    <s v="1-PREG.COSTA-RICA"/>
    <x v="0"/>
    <n v="105.58"/>
    <s v="-"/>
    <s v="-"/>
    <n v="7"/>
    <n v="1"/>
    <n v="100"/>
    <n v="2"/>
    <n v="0"/>
    <s v="MARIANGELESOLISARAYA12@GMAIL.COM"/>
    <s v="UNIV. PRIVADA"/>
    <n v="20"/>
    <s v="SOLTERO(A)"/>
    <d v="2022-01-14T00:00:00"/>
    <n v="1"/>
    <s v="LICENCIATURA"/>
    <s v=" "/>
    <s v=" "/>
    <s v=" "/>
    <s v=" "/>
    <s v="-"/>
    <s v="-"/>
    <s v="-"/>
    <s v="PALMARES"/>
    <s v="MICROBIOLOGI Y QUIMICA CLINICA"/>
    <x v="12"/>
    <s v="-"/>
    <s v="MICROBIOLOGIA"/>
    <s v="PALMARES"/>
    <s v="SIN ENFASIS"/>
    <s v="COSTA RICA"/>
    <x v="395"/>
    <n v="86476604"/>
    <s v="ESTUDIANTE"/>
    <s v="-"/>
    <n v="127555"/>
    <n v="1"/>
    <n v="1"/>
    <n v="55"/>
  </r>
  <r>
    <x v="0"/>
    <x v="1"/>
    <x v="1"/>
    <x v="0"/>
    <n v="31240850"/>
    <x v="10"/>
    <n v="2545000"/>
    <n v="207750506"/>
    <x v="0"/>
    <x v="298"/>
    <x v="0"/>
    <x v="0"/>
    <x v="1"/>
    <s v="N"/>
    <x v="3"/>
    <n v="127666"/>
    <s v="NORMAL"/>
    <d v="2021-12-07T00:00:00"/>
    <d v="2022-01-19T00:00:00"/>
    <x v="10"/>
    <d v="2022-03-15T00:00:00"/>
    <n v="301075"/>
    <s v="RESOLI"/>
    <s v="-"/>
    <s v="-"/>
    <s v="S"/>
    <x v="0"/>
    <n v="1"/>
    <s v="-"/>
    <n v="2016"/>
    <n v="6"/>
    <s v="-"/>
    <s v="1-PREG.COSTA-RICA"/>
    <x v="6"/>
    <s v="-"/>
    <s v="-"/>
    <s v="-"/>
    <n v="12"/>
    <n v="1"/>
    <n v="100"/>
    <n v="2"/>
    <n v="0"/>
    <s v="KARINA101998@GMAIL.COM"/>
    <s v="UNIV. PRIVADA"/>
    <n v="24"/>
    <s v="SOLTERO(A)"/>
    <d v="2022-01-18T00:00:00"/>
    <n v="1"/>
    <s v="BACHILLER"/>
    <s v="LICENCIATURA"/>
    <s v=" "/>
    <s v=" "/>
    <s v=" "/>
    <n v="344085"/>
    <n v="3"/>
    <s v="-"/>
    <s v="VALVERDE VEGA"/>
    <s v="ENFERMERIA"/>
    <x v="53"/>
    <s v="-"/>
    <s v="ENFERMERIA"/>
    <s v="SARCHI NORTE"/>
    <s v="SIN ENFASIS"/>
    <s v="COSTA RICA"/>
    <x v="396"/>
    <s v="-"/>
    <s v="ESTUDIANTE"/>
    <n v="92.6"/>
    <n v="127666"/>
    <n v="1"/>
    <n v="1"/>
    <n v="53"/>
  </r>
  <r>
    <x v="0"/>
    <x v="1"/>
    <x v="1"/>
    <x v="0"/>
    <n v="31238830"/>
    <x v="5"/>
    <n v="7869236"/>
    <n v="117930372"/>
    <x v="0"/>
    <x v="4"/>
    <x v="0"/>
    <x v="0"/>
    <x v="0"/>
    <s v="N"/>
    <x v="0"/>
    <n v="127133"/>
    <s v="NORMAL"/>
    <d v="2021-12-15T00:00:00"/>
    <d v="2021-12-21T00:00:00"/>
    <x v="5"/>
    <d v="2022-02-15T00:00:00"/>
    <n v="302019"/>
    <s v="RESOLI"/>
    <s v="-"/>
    <s v="-"/>
    <s v="S"/>
    <x v="0"/>
    <n v="1"/>
    <s v="ADQUISICION DE EQUIPO"/>
    <n v="2018"/>
    <n v="4"/>
    <s v="-"/>
    <s v="1-PREG.COSTA-RICA"/>
    <x v="2"/>
    <s v="-"/>
    <s v="-"/>
    <s v="-"/>
    <n v="3"/>
    <n v="12"/>
    <n v="100"/>
    <n v="1"/>
    <n v="0"/>
    <s v="GARCIARUIZDANIELA61@GMAIL.COM"/>
    <s v="UNIV. PRIVADA"/>
    <n v="21"/>
    <s v="SOLTERO(A)"/>
    <d v="2021-12-20T00:00:00"/>
    <n v="1"/>
    <s v="LICENCIATURA"/>
    <s v=" "/>
    <s v=" "/>
    <s v=" "/>
    <s v=" "/>
    <n v="542000"/>
    <n v="2"/>
    <s v="-"/>
    <s v="DESAMPARADOS"/>
    <s v="MEDICINA Y CIRUGIA VETERINARIA"/>
    <x v="19"/>
    <s v="AE"/>
    <s v="MEDICINA VETERINARIA"/>
    <s v="GRAVILIAS"/>
    <s v="SIN ENFASIS"/>
    <s v="COSTA RICA"/>
    <x v="397"/>
    <s v="-"/>
    <s v="ESTUDIANTE"/>
    <n v="79.36"/>
    <n v="127133"/>
    <n v="1"/>
    <n v="1"/>
    <n v="54"/>
  </r>
  <r>
    <x v="0"/>
    <x v="1"/>
    <x v="1"/>
    <x v="0"/>
    <n v="31238990"/>
    <x v="5"/>
    <n v="8564360"/>
    <n v="117170116"/>
    <x v="0"/>
    <x v="299"/>
    <x v="0"/>
    <x v="0"/>
    <x v="0"/>
    <s v="N"/>
    <x v="0"/>
    <n v="127143"/>
    <s v="NORMAL"/>
    <d v="2021-12-06T00:00:00"/>
    <d v="2021-12-21T00:00:00"/>
    <x v="5"/>
    <d v="2022-02-15T00:00:00"/>
    <n v="300851"/>
    <s v="RESOLI"/>
    <s v="-"/>
    <s v="-"/>
    <s v="S"/>
    <x v="0"/>
    <n v="1"/>
    <s v="-"/>
    <n v="2014"/>
    <n v="8"/>
    <s v="-"/>
    <s v="1-PREG.COSTA-RICA"/>
    <x v="3"/>
    <s v="-"/>
    <s v="-"/>
    <s v="-"/>
    <n v="3"/>
    <n v="1"/>
    <n v="100"/>
    <n v="1"/>
    <n v="0"/>
    <s v="MAAGUMOR@GMAIL.COM"/>
    <s v="UNIV. PRIVADA"/>
    <n v="23"/>
    <s v="SOLTERO(A)"/>
    <d v="2021-12-20T00:00:00"/>
    <n v="1"/>
    <s v="LICENCIATURA"/>
    <s v=" "/>
    <s v=" "/>
    <s v=" "/>
    <s v=" "/>
    <n v="1161427"/>
    <n v="2"/>
    <s v="-"/>
    <s v="DESAMPARADOS"/>
    <s v="MEDICINA Y CIRUGIA"/>
    <x v="53"/>
    <s v="-"/>
    <s v="MEDICINA HUMANA"/>
    <s v="DESAMPARADOS"/>
    <s v="SIN ENFASIS"/>
    <s v="COSTA RICA"/>
    <x v="398"/>
    <s v="-"/>
    <s v="ESTUDIANTE"/>
    <n v="90"/>
    <n v="127143"/>
    <n v="1"/>
    <n v="1"/>
    <n v="54"/>
  </r>
  <r>
    <x v="1"/>
    <x v="1"/>
    <x v="1"/>
    <x v="0"/>
    <n v="31239040"/>
    <x v="5"/>
    <n v="13100000"/>
    <n v="115060860"/>
    <x v="3"/>
    <x v="196"/>
    <x v="0"/>
    <x v="0"/>
    <x v="0"/>
    <s v="N"/>
    <x v="0"/>
    <n v="127145"/>
    <s v="NORMAL"/>
    <d v="2021-12-02T00:00:00"/>
    <d v="2021-12-21T00:00:00"/>
    <x v="5"/>
    <d v="2022-02-15T00:00:00"/>
    <n v="300536"/>
    <s v="RESOLI"/>
    <s v="-"/>
    <s v="S"/>
    <s v="-"/>
    <x v="1"/>
    <n v="1"/>
    <s v="-"/>
    <n v="2009"/>
    <n v="13"/>
    <s v="-"/>
    <s v="4-POSG.EXTERIOR"/>
    <x v="1"/>
    <s v="-"/>
    <s v="-"/>
    <s v="-"/>
    <n v="11"/>
    <n v="4"/>
    <n v="130"/>
    <n v="1"/>
    <n v="0"/>
    <s v="RCARBALLO27@HOTMAIL.COM"/>
    <s v="UNIV. PUBLICA"/>
    <n v="29"/>
    <s v="SOLTERO(A)"/>
    <d v="2021-12-20T00:00:00"/>
    <n v="1"/>
    <s v="MAESTRIA"/>
    <s v=" "/>
    <s v=" "/>
    <s v=" "/>
    <s v=" "/>
    <n v="2620903"/>
    <n v="4"/>
    <s v="-"/>
    <s v="VAZQUEZ DE CORONADO"/>
    <s v="INGENIERIA DEL TERRENO"/>
    <x v="93"/>
    <s v="-"/>
    <s v="GEOLOGIA"/>
    <s v="PATALILLO"/>
    <s v="SIN ENFASIS"/>
    <s v="ESPAÑA"/>
    <x v="399"/>
    <s v="-"/>
    <s v="ESTUDIANTE"/>
    <n v="77.2"/>
    <n v="127145"/>
    <n v="2"/>
    <n v="4"/>
    <n v="54"/>
  </r>
  <r>
    <x v="0"/>
    <x v="1"/>
    <x v="0"/>
    <x v="0"/>
    <n v="31194180"/>
    <x v="10"/>
    <n v="6445430"/>
    <n v="207640477"/>
    <x v="0"/>
    <x v="300"/>
    <x v="0"/>
    <x v="0"/>
    <x v="1"/>
    <s v="N"/>
    <x v="3"/>
    <n v="127775"/>
    <s v="ESPECIAL"/>
    <d v="2022-01-11T00:00:00"/>
    <d v="2022-01-24T00:00:00"/>
    <x v="10"/>
    <d v="2022-03-23T00:00:00"/>
    <n v="304111"/>
    <s v="RESOLI"/>
    <s v="-"/>
    <s v="-"/>
    <s v="S"/>
    <x v="0"/>
    <n v="1"/>
    <s v="-"/>
    <s v="-"/>
    <s v="-"/>
    <s v="-"/>
    <s v="1-PREG.COSTA-RICA"/>
    <x v="0"/>
    <s v="-"/>
    <s v="-"/>
    <s v="-"/>
    <n v="6"/>
    <n v="6"/>
    <n v="100"/>
    <n v="2"/>
    <n v="0"/>
    <s v="MICHELLARAYAVILLALOBOS@HOTMAIL.COM"/>
    <s v="UNIV. PRIVADA"/>
    <n v="24"/>
    <s v="SOLTERO(A)"/>
    <d v="2022-01-21T00:00:00"/>
    <n v="1"/>
    <s v="LICENCIATURA"/>
    <s v=" "/>
    <s v=" "/>
    <s v=" "/>
    <s v=" "/>
    <s v="-"/>
    <s v="-"/>
    <s v="-"/>
    <s v="NARANJO"/>
    <s v="FARMACIA"/>
    <x v="0"/>
    <s v="-"/>
    <s v="FARMACIA"/>
    <s v="SAN JUAN"/>
    <s v="SIN ENFASIS"/>
    <s v="COSTA RICA"/>
    <x v="400"/>
    <s v="-"/>
    <s v="ESTUDIANTE"/>
    <s v="-"/>
    <n v="127775"/>
    <n v="1"/>
    <n v="1"/>
    <n v="48"/>
  </r>
  <r>
    <x v="0"/>
    <x v="1"/>
    <x v="1"/>
    <x v="1"/>
    <n v="31238850"/>
    <x v="5"/>
    <n v="3069700"/>
    <n v="504030825"/>
    <x v="1"/>
    <x v="301"/>
    <x v="0"/>
    <x v="1"/>
    <x v="0"/>
    <s v="N"/>
    <x v="0"/>
    <n v="127157"/>
    <s v="NORMAL"/>
    <d v="2021-12-17T00:00:00"/>
    <d v="2021-12-22T00:00:00"/>
    <x v="5"/>
    <d v="2022-02-15T00:00:00"/>
    <n v="302259"/>
    <s v="RESOLI"/>
    <s v="-"/>
    <s v="S"/>
    <s v="-"/>
    <x v="1"/>
    <n v="1"/>
    <s v="-"/>
    <n v="2013"/>
    <n v="9"/>
    <s v="-"/>
    <s v="1-PREG.COSTA-RICA"/>
    <x v="5"/>
    <s v="-"/>
    <s v="-"/>
    <s v="-"/>
    <n v="15"/>
    <n v="1"/>
    <n v="100"/>
    <n v="1"/>
    <n v="0"/>
    <s v="LEONARDO_1107@HOTMAIL.COM"/>
    <s v="UNIV. PUBLICA"/>
    <n v="26"/>
    <s v="SOLTERO(A)"/>
    <d v="2021-12-21T00:00:00"/>
    <n v="1"/>
    <s v="BACHILLER"/>
    <s v=" "/>
    <s v=" "/>
    <s v=" "/>
    <s v=" "/>
    <n v="0"/>
    <n v="1"/>
    <s v="-"/>
    <s v="MONTES DE OCA"/>
    <s v="ADMINISTRACION EDUCATIVA"/>
    <x v="58"/>
    <s v="-"/>
    <s v="EDUCACION GENERAL"/>
    <s v="SAN PEDRO"/>
    <s v="SIN ENFASIS"/>
    <s v="COSTA RICA"/>
    <x v="401"/>
    <s v="-"/>
    <s v="ESTUDIANTE"/>
    <n v="82.92"/>
    <n v="127157"/>
    <n v="2"/>
    <n v="1"/>
    <n v="53"/>
  </r>
  <r>
    <x v="0"/>
    <x v="1"/>
    <x v="1"/>
    <x v="1"/>
    <n v="31238070"/>
    <x v="5"/>
    <n v="3962838"/>
    <n v="703040832"/>
    <x v="4"/>
    <x v="177"/>
    <x v="0"/>
    <x v="1"/>
    <x v="2"/>
    <s v="N"/>
    <x v="5"/>
    <n v="127163"/>
    <s v="NORMAL"/>
    <d v="2021-12-16T00:00:00"/>
    <d v="2021-12-22T00:00:00"/>
    <x v="5"/>
    <d v="2022-02-15T00:00:00"/>
    <n v="302065"/>
    <s v="RESOLI"/>
    <s v="-"/>
    <s v="-"/>
    <s v="S"/>
    <x v="0"/>
    <n v="1"/>
    <s v="-"/>
    <n v="2021"/>
    <n v="1"/>
    <s v="-"/>
    <s v="1-PREG.COSTA-RICA"/>
    <x v="5"/>
    <s v="-"/>
    <s v="-"/>
    <s v="-"/>
    <n v="6"/>
    <n v="1"/>
    <n v="100"/>
    <n v="7"/>
    <n v="0"/>
    <s v="THAMARANGQ@GMAIL.COM"/>
    <s v="UNIV. PRIVADA"/>
    <n v="18"/>
    <s v="SOLTERO(A)"/>
    <d v="2021-12-21T00:00:00"/>
    <n v="1"/>
    <s v="BACHILLER"/>
    <s v=" "/>
    <s v=" "/>
    <s v=" "/>
    <s v=" "/>
    <n v="200000"/>
    <n v="2"/>
    <s v="-"/>
    <s v="GUACIMO"/>
    <s v="PSICOLOGIA"/>
    <x v="15"/>
    <s v="-"/>
    <s v="PSICOLOGIA"/>
    <s v="GUACIMO"/>
    <s v="SIN ENFASIS"/>
    <s v="COSTA RICA"/>
    <x v="402"/>
    <s v="-"/>
    <s v="ESTUDIANTE"/>
    <n v="92"/>
    <n v="127163"/>
    <n v="1"/>
    <n v="1"/>
    <n v="53"/>
  </r>
  <r>
    <x v="0"/>
    <x v="1"/>
    <x v="1"/>
    <x v="0"/>
    <n v="31238600"/>
    <x v="5"/>
    <n v="2128900"/>
    <n v="118340822"/>
    <x v="7"/>
    <x v="302"/>
    <x v="0"/>
    <x v="0"/>
    <x v="0"/>
    <s v="N"/>
    <x v="0"/>
    <n v="127178"/>
    <s v="NORMAL"/>
    <d v="2021-12-13T00:00:00"/>
    <d v="2021-12-22T00:00:00"/>
    <x v="5"/>
    <d v="2022-02-15T00:00:00"/>
    <n v="301625"/>
    <s v="RESOLI"/>
    <s v="-"/>
    <s v="-"/>
    <s v="S"/>
    <x v="0"/>
    <n v="1"/>
    <s v="-"/>
    <n v="2021"/>
    <n v="1"/>
    <s v="-"/>
    <s v="1-PREG.COSTA-RICA"/>
    <x v="2"/>
    <s v="-"/>
    <s v="-"/>
    <s v="-"/>
    <n v="9"/>
    <n v="3"/>
    <n v="100"/>
    <n v="1"/>
    <n v="0"/>
    <s v="NATYMG31@GMAIL.COM"/>
    <s v="UNIV. PRIVADA"/>
    <n v="20"/>
    <s v="SOLTERO(A)"/>
    <d v="2021-12-21T00:00:00"/>
    <n v="1"/>
    <s v="TECNICO"/>
    <s v=" "/>
    <s v=" "/>
    <s v=" "/>
    <s v=" "/>
    <n v="531844"/>
    <n v="3"/>
    <s v="-"/>
    <s v="SANTA ANA"/>
    <s v="DISEÑO GRAFICO"/>
    <x v="3"/>
    <s v="-"/>
    <s v="TECNICO"/>
    <s v="POZOS"/>
    <s v="SIN ENFASIS"/>
    <s v="COSTA RICA"/>
    <x v="403"/>
    <s v="-"/>
    <s v="ESTUDIANTE"/>
    <n v="80"/>
    <n v="127178"/>
    <n v="1"/>
    <n v="1"/>
    <n v="53"/>
  </r>
  <r>
    <x v="0"/>
    <x v="1"/>
    <x v="1"/>
    <x v="1"/>
    <n v="31238820"/>
    <x v="5"/>
    <n v="4260722"/>
    <n v="115290256"/>
    <x v="1"/>
    <x v="303"/>
    <x v="0"/>
    <x v="1"/>
    <x v="2"/>
    <s v="N"/>
    <x v="5"/>
    <n v="127194"/>
    <s v="NORMAL"/>
    <d v="2021-11-24T00:00:00"/>
    <d v="2021-12-22T00:00:00"/>
    <x v="5"/>
    <d v="2022-02-15T00:00:00"/>
    <n v="299926"/>
    <s v="RESOLI"/>
    <s v="-"/>
    <s v="-"/>
    <s v="S"/>
    <x v="0"/>
    <n v="1"/>
    <s v="ADQUISICION DE EQUIPO"/>
    <n v="2011"/>
    <n v="11"/>
    <s v="-"/>
    <s v="1-PREG.COSTA-RICA"/>
    <x v="3"/>
    <s v="-"/>
    <s v="-"/>
    <s v="-"/>
    <n v="2"/>
    <n v="5"/>
    <n v="100"/>
    <n v="7"/>
    <n v="0"/>
    <s v="MELIM786@GMAIL.COM"/>
    <s v="UNIV. PRIVADA"/>
    <n v="28"/>
    <s v="CASADO(A)"/>
    <d v="2021-12-21T00:00:00"/>
    <n v="1"/>
    <s v="BACHILLER"/>
    <s v=" "/>
    <s v=" "/>
    <s v=" "/>
    <s v=" "/>
    <n v="1793024"/>
    <n v="4"/>
    <s v="-"/>
    <s v="POCOCI"/>
    <s v="EDUCACION PRIMARIA"/>
    <x v="44"/>
    <s v="AE"/>
    <s v="EDUCACION PRIMARIA"/>
    <s v="CARIARI"/>
    <s v="INGLES"/>
    <s v="COSTA RICA"/>
    <x v="404"/>
    <n v="27106026"/>
    <s v="AUXILIAR DE CONTABILIDAD"/>
    <n v="83.77"/>
    <n v="127194"/>
    <n v="1"/>
    <n v="1"/>
    <n v="53"/>
  </r>
  <r>
    <x v="0"/>
    <x v="1"/>
    <x v="1"/>
    <x v="0"/>
    <n v="31241240"/>
    <x v="10"/>
    <n v="4407204"/>
    <n v="305060740"/>
    <x v="2"/>
    <x v="49"/>
    <x v="0"/>
    <x v="0"/>
    <x v="1"/>
    <s v="N"/>
    <x v="2"/>
    <n v="127779"/>
    <s v="NORMAL"/>
    <d v="2022-01-10T00:00:00"/>
    <d v="2022-01-24T00:00:00"/>
    <x v="10"/>
    <d v="2022-03-15T00:00:00"/>
    <n v="303919"/>
    <s v="RESOLI"/>
    <s v="-"/>
    <s v="-"/>
    <s v="S"/>
    <x v="0"/>
    <n v="1"/>
    <s v="-"/>
    <n v="2015"/>
    <n v="7"/>
    <s v="-"/>
    <s v="1-PREG.COSTA-RICA"/>
    <x v="6"/>
    <s v="-"/>
    <s v="-"/>
    <s v="-"/>
    <n v="1"/>
    <n v="5"/>
    <n v="100"/>
    <n v="3"/>
    <n v="0"/>
    <s v="SULY2002@HOTMAIL.COM"/>
    <s v="UNIV. PRIVADA"/>
    <n v="24"/>
    <s v="SOLTERO(A)"/>
    <d v="2022-01-21T00:00:00"/>
    <n v="1"/>
    <s v="BACHILLER"/>
    <s v="LICENCIATURA"/>
    <s v=" "/>
    <s v=" "/>
    <s v=" "/>
    <n v="416629"/>
    <n v="4"/>
    <s v="-"/>
    <s v="CARTAGO"/>
    <s v="INGENIERIA INDUSTRIAL"/>
    <x v="6"/>
    <s v="-"/>
    <s v="INGENIERIA"/>
    <s v="AGUACALIENTE (SAN FRANCISCO)"/>
    <s v="SIN ENFASIS"/>
    <s v="COSTA RICA"/>
    <x v="405"/>
    <n v="25284900"/>
    <s v="agente telefonica"/>
    <n v="84"/>
    <n v="127779"/>
    <n v="1"/>
    <n v="1"/>
    <n v="48"/>
  </r>
  <r>
    <x v="0"/>
    <x v="1"/>
    <x v="0"/>
    <x v="0"/>
    <n v="31121260"/>
    <x v="5"/>
    <n v="2246730"/>
    <n v="702660063"/>
    <x v="0"/>
    <x v="304"/>
    <x v="0"/>
    <x v="0"/>
    <x v="0"/>
    <s v="N"/>
    <x v="0"/>
    <n v="127203"/>
    <s v="NORMAL"/>
    <d v="2021-12-21T00:00:00"/>
    <d v="2022-01-05T00:00:00"/>
    <x v="5"/>
    <d v="2022-02-21T00:00:00"/>
    <n v="302547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1"/>
    <n v="0"/>
    <s v="PEBBLES260199@GMAIL.COM"/>
    <s v="UNIV. PRIVADA"/>
    <n v="23"/>
    <s v="SOLTERO(A)"/>
    <d v="2021-12-22T00:00:00"/>
    <n v="1"/>
    <s v="LICENCIATURA"/>
    <s v=" "/>
    <s v=" "/>
    <s v=" "/>
    <s v=" "/>
    <s v="-"/>
    <s v="-"/>
    <s v="-"/>
    <s v="SAN JOSE"/>
    <s v="FARMACIA"/>
    <x v="0"/>
    <s v="-"/>
    <s v="FARMACIA"/>
    <s v="CARMEN"/>
    <s v="SIN ENFASIS"/>
    <s v="COSTA RICA"/>
    <x v="406"/>
    <s v="-"/>
    <s v="ESTUDIANTE"/>
    <s v="-"/>
    <n v="127203"/>
    <n v="1"/>
    <n v="1"/>
    <n v="39"/>
  </r>
  <r>
    <x v="2"/>
    <x v="1"/>
    <x v="2"/>
    <x v="1"/>
    <n v="31238640"/>
    <x v="5"/>
    <n v="6838061"/>
    <n v="112490583"/>
    <x v="4"/>
    <x v="305"/>
    <x v="0"/>
    <x v="1"/>
    <x v="1"/>
    <s v="N"/>
    <x v="0"/>
    <n v="127205"/>
    <s v="NORMAL"/>
    <d v="2021-12-21T00:00:00"/>
    <d v="2022-01-05T00:00:00"/>
    <x v="5"/>
    <d v="2022-02-15T00:00:00"/>
    <n v="302444"/>
    <s v="RESOLI"/>
    <s v="-"/>
    <s v="-"/>
    <s v="S"/>
    <x v="0"/>
    <n v="1"/>
    <s v="-"/>
    <n v="2003"/>
    <n v="19"/>
    <s v="-"/>
    <s v="7-REFUND.POSG.C.R"/>
    <x v="4"/>
    <s v="-"/>
    <s v="-"/>
    <s v="-"/>
    <n v="10"/>
    <n v="5"/>
    <n v="100"/>
    <n v="1"/>
    <n v="0"/>
    <s v="LINDA.MESEN@FDCSALES.COM"/>
    <s v="UNIV. PRIVADA"/>
    <n v="36"/>
    <s v="SOLTERO(A)"/>
    <d v="2021-12-22T00:00:00"/>
    <n v="1"/>
    <s v="MAESTRIA"/>
    <s v=" "/>
    <s v=" "/>
    <s v=" "/>
    <s v=" "/>
    <n v="1136728"/>
    <n v="2"/>
    <s v="-"/>
    <s v="ALAJUELITA"/>
    <s v="GERENCIA PROYECTOS PROFESIONAL"/>
    <x v="30"/>
    <s v="-"/>
    <s v="ADMINISTRACION"/>
    <s v="SAN FELIPE"/>
    <s v="SIN ENFASIS"/>
    <s v="COSTA RICA"/>
    <x v="407"/>
    <n v="22916212"/>
    <s v="ENCARGADA DE IB"/>
    <n v="88"/>
    <n v="127205"/>
    <n v="1"/>
    <n v="7"/>
    <n v="39"/>
  </r>
  <r>
    <x v="0"/>
    <x v="1"/>
    <x v="0"/>
    <x v="0"/>
    <n v="31171140"/>
    <x v="5"/>
    <n v="3161698"/>
    <n v="402510892"/>
    <x v="0"/>
    <x v="306"/>
    <x v="0"/>
    <x v="0"/>
    <x v="0"/>
    <s v="N"/>
    <x v="1"/>
    <n v="127206"/>
    <s v="NORMAL"/>
    <d v="2021-12-20T00:00:00"/>
    <d v="2022-01-05T00:00:00"/>
    <x v="5"/>
    <d v="2022-02-24T00:00:00"/>
    <n v="302425"/>
    <s v="RESOLI"/>
    <s v="-"/>
    <s v="-"/>
    <s v="S"/>
    <x v="0"/>
    <n v="1"/>
    <s v="-"/>
    <s v="-"/>
    <s v="-"/>
    <s v="-"/>
    <s v="1-PREG.COSTA-RICA"/>
    <x v="0"/>
    <s v="-"/>
    <s v="-"/>
    <s v="-"/>
    <n v="6"/>
    <n v="1"/>
    <n v="100"/>
    <n v="4"/>
    <n v="0"/>
    <s v="FATIMASG2030@GMAIL.COM"/>
    <s v="UNIV. PRIVADA"/>
    <n v="20"/>
    <s v="SOLTERO(A)"/>
    <d v="2021-12-22T00:00:00"/>
    <n v="1"/>
    <s v="LICENCIATURA"/>
    <s v=" "/>
    <s v=" "/>
    <s v=" "/>
    <s v=" "/>
    <s v="-"/>
    <s v="-"/>
    <s v="-"/>
    <s v="SAN ISIDRO"/>
    <s v="ENFERMERIA"/>
    <x v="13"/>
    <s v="-"/>
    <s v="ENFERMERIA"/>
    <s v="SAN ISIDRO"/>
    <s v="SIN ENFASIS"/>
    <s v="COSTA RICA"/>
    <x v="408"/>
    <s v="-"/>
    <s v="ESTUDIANTE"/>
    <s v="-"/>
    <n v="127206"/>
    <n v="1"/>
    <n v="1"/>
    <n v="39"/>
  </r>
  <r>
    <x v="0"/>
    <x v="1"/>
    <x v="2"/>
    <x v="0"/>
    <n v="31238970"/>
    <x v="5"/>
    <n v="19000000"/>
    <n v="116490785"/>
    <x v="0"/>
    <x v="307"/>
    <x v="0"/>
    <x v="0"/>
    <x v="0"/>
    <s v="N"/>
    <x v="1"/>
    <n v="127219"/>
    <s v="NORMAL"/>
    <d v="2021-12-17T00:00:00"/>
    <d v="2022-01-05T00:00:00"/>
    <x v="5"/>
    <d v="2022-02-15T00:00:00"/>
    <n v="302255"/>
    <s v="RESOLI"/>
    <s v="-"/>
    <s v="-"/>
    <s v="S"/>
    <x v="0"/>
    <n v="1"/>
    <s v="-"/>
    <n v="2013"/>
    <n v="9"/>
    <s v="-"/>
    <s v="5-REFUND.PREG.C.R"/>
    <x v="1"/>
    <s v="-"/>
    <s v="-"/>
    <s v="-"/>
    <n v="2"/>
    <n v="4"/>
    <n v="100"/>
    <n v="4"/>
    <n v="0"/>
    <s v="STEPHANIE.MELISA@GMAIL.COM"/>
    <s v="UNIV. PRIVADA"/>
    <n v="25"/>
    <s v="SOLTERO(A)"/>
    <d v="2021-12-22T00:00:00"/>
    <n v="1"/>
    <s v="LICENCIATURA"/>
    <s v=" "/>
    <s v=" "/>
    <s v=" "/>
    <s v=" "/>
    <n v="2919771"/>
    <n v="3"/>
    <s v="-"/>
    <s v="BARVA"/>
    <s v="MEDICINA Y CIRUGIA"/>
    <x v="53"/>
    <s v="-"/>
    <s v="MEDICINA HUMANA"/>
    <s v="SAN ROQUE"/>
    <s v="SIN ENFASIS"/>
    <s v="COSTA RICA"/>
    <x v="409"/>
    <n v="84160517"/>
    <s v="ESTUDIANTE"/>
    <n v="95"/>
    <n v="127219"/>
    <n v="1"/>
    <n v="5"/>
    <n v="39"/>
  </r>
  <r>
    <x v="0"/>
    <x v="0"/>
    <x v="0"/>
    <x v="0"/>
    <n v="31116860"/>
    <x v="5"/>
    <n v="7887250"/>
    <n v="117780377"/>
    <x v="0"/>
    <x v="308"/>
    <x v="0"/>
    <x v="0"/>
    <x v="0"/>
    <s v="N"/>
    <x v="0"/>
    <n v="127231"/>
    <s v="NORMAL"/>
    <d v="2021-12-14T00:00:00"/>
    <d v="2022-01-05T00:00:00"/>
    <x v="5"/>
    <d v="2022-02-22T00:00:00"/>
    <n v="301723"/>
    <s v="RESOLI"/>
    <s v="-"/>
    <s v="-"/>
    <s v="S"/>
    <x v="0"/>
    <n v="5"/>
    <s v="-"/>
    <s v="-"/>
    <s v="-"/>
    <s v="-"/>
    <s v="1-PREG.COSTA-RICA"/>
    <x v="0"/>
    <n v="80.41"/>
    <s v="-"/>
    <s v="-"/>
    <n v="8"/>
    <n v="1"/>
    <n v="100"/>
    <n v="1"/>
    <n v="0"/>
    <s v="ROJASMARI2174@HOTMAIL.COM"/>
    <s v="UNIV. PRIVADA"/>
    <n v="21"/>
    <s v="SOLTERO(A)"/>
    <d v="2021-12-22T00:00:00"/>
    <n v="1"/>
    <s v="LICENCIATURA"/>
    <s v=" "/>
    <s v=" "/>
    <s v=" "/>
    <s v=" "/>
    <s v="-"/>
    <s v="-"/>
    <s v="-"/>
    <s v="GOICOECHEA"/>
    <s v="MEDICINA Y CIRUGIA"/>
    <x v="53"/>
    <s v="-"/>
    <s v="MEDICINA HUMANA"/>
    <s v="GUADALUPE"/>
    <s v="SIN ENFASIS"/>
    <s v="COSTA RICA"/>
    <x v="410"/>
    <s v="-"/>
    <s v="ESTUDIANTE"/>
    <s v="-"/>
    <n v="127231"/>
    <n v="1"/>
    <n v="1"/>
    <n v="39"/>
  </r>
  <r>
    <x v="0"/>
    <x v="1"/>
    <x v="1"/>
    <x v="1"/>
    <n v="31238860"/>
    <x v="5"/>
    <n v="2299840"/>
    <n v="702050993"/>
    <x v="1"/>
    <x v="309"/>
    <x v="0"/>
    <x v="1"/>
    <x v="3"/>
    <s v="N"/>
    <x v="5"/>
    <n v="127247"/>
    <s v="NORMAL"/>
    <d v="2021-12-07T00:00:00"/>
    <d v="2022-01-05T00:00:00"/>
    <x v="5"/>
    <d v="2022-02-15T00:00:00"/>
    <n v="300996"/>
    <s v="RESOLI"/>
    <s v="-"/>
    <s v="S"/>
    <s v="-"/>
    <x v="1"/>
    <n v="1"/>
    <s v="-"/>
    <n v="2008"/>
    <n v="14"/>
    <s v="-"/>
    <s v="1-PREG.COSTA-RICA"/>
    <x v="2"/>
    <s v="-"/>
    <s v="-"/>
    <s v="-"/>
    <n v="2"/>
    <n v="4"/>
    <n v="100"/>
    <n v="7"/>
    <n v="0"/>
    <s v="JAVIERDIAZ230789@GMAIL.COM"/>
    <s v="UNIV. PRIVADA"/>
    <n v="30"/>
    <s v="CASADO(A)"/>
    <d v="2021-12-22T00:00:00"/>
    <n v="1"/>
    <s v="BACHILLER"/>
    <s v=" "/>
    <s v=" "/>
    <s v=" "/>
    <s v=" "/>
    <n v="527956.5"/>
    <n v="3"/>
    <s v="-"/>
    <s v="POCOCI"/>
    <s v="CIENCIAS DE LA EDUCACION"/>
    <x v="44"/>
    <s v="-"/>
    <s v="EDUCACION SECUNDARIA"/>
    <s v="ROXANA"/>
    <s v="ENSEÑANZA DEL ESPAÑOL"/>
    <s v="COSTA RICA"/>
    <x v="411"/>
    <s v="-"/>
    <s v="ESTUDIANTE"/>
    <n v="89.5"/>
    <n v="127247"/>
    <n v="1"/>
    <n v="1"/>
    <n v="39"/>
  </r>
  <r>
    <x v="0"/>
    <x v="1"/>
    <x v="1"/>
    <x v="0"/>
    <n v="31238740"/>
    <x v="5"/>
    <n v="1434695"/>
    <n v="117600649"/>
    <x v="7"/>
    <x v="310"/>
    <x v="0"/>
    <x v="0"/>
    <x v="0"/>
    <s v="N"/>
    <x v="0"/>
    <n v="127250"/>
    <s v="NORMAL"/>
    <d v="2021-12-06T00:00:00"/>
    <d v="2022-01-05T00:00:00"/>
    <x v="5"/>
    <d v="2022-02-15T00:00:00"/>
    <n v="300879"/>
    <s v="RESOLI"/>
    <s v="-"/>
    <s v="S"/>
    <s v="-"/>
    <x v="1"/>
    <n v="1"/>
    <s v="-"/>
    <n v="2020"/>
    <n v="2"/>
    <s v="-"/>
    <s v="1-PREG.COSTA-RICA"/>
    <x v="6"/>
    <s v="-"/>
    <s v="-"/>
    <s v="-"/>
    <n v="8"/>
    <n v="1"/>
    <n v="100"/>
    <n v="1"/>
    <n v="0"/>
    <s v="MORABRENESIVAN7@GMAIL.COM"/>
    <s v="UNIV. PUBLICA"/>
    <n v="22"/>
    <s v="SOLTERO(A)"/>
    <d v="2021-12-22T00:00:00"/>
    <n v="1"/>
    <s v="TECNICO"/>
    <s v=" "/>
    <s v=" "/>
    <s v=" "/>
    <s v=" "/>
    <n v="216000"/>
    <n v="4"/>
    <s v="-"/>
    <s v="GOICOECHEA"/>
    <s v="TECNICO CISCO CCNA"/>
    <x v="52"/>
    <s v="-"/>
    <s v="TECNICO"/>
    <s v="GUADALUPE"/>
    <s v="SIN ENFASIS"/>
    <s v="COSTA RICA"/>
    <x v="412"/>
    <s v="-"/>
    <s v="ESTUDIANTE"/>
    <n v="96.83"/>
    <n v="127250"/>
    <n v="2"/>
    <n v="1"/>
    <n v="39"/>
  </r>
  <r>
    <x v="1"/>
    <x v="1"/>
    <x v="1"/>
    <x v="1"/>
    <n v="31238590"/>
    <x v="5"/>
    <n v="17999999"/>
    <n v="114650207"/>
    <x v="5"/>
    <x v="311"/>
    <x v="0"/>
    <x v="1"/>
    <x v="0"/>
    <s v="N"/>
    <x v="0"/>
    <n v="127255"/>
    <s v="NORMAL"/>
    <d v="2021-11-23T00:00:00"/>
    <d v="2022-01-05T00:00:00"/>
    <x v="5"/>
    <d v="2022-02-15T00:00:00"/>
    <n v="299884"/>
    <s v="RESOLI"/>
    <s v="-"/>
    <s v="S"/>
    <s v="-"/>
    <x v="1"/>
    <n v="1"/>
    <s v="-"/>
    <n v="2008"/>
    <n v="14"/>
    <s v="-"/>
    <s v="4-POSG.EXTERIOR"/>
    <x v="2"/>
    <s v="-"/>
    <s v="-"/>
    <s v="-"/>
    <n v="1"/>
    <n v="6"/>
    <n v="200"/>
    <n v="1"/>
    <n v="0"/>
    <s v="DLIRANDO.ARQ@GMAIL.COM"/>
    <s v="UNIV. PRIVADA"/>
    <n v="30"/>
    <s v="SOLTERO(A)"/>
    <d v="2021-12-22T00:00:00"/>
    <n v="1"/>
    <s v="MAESTRIA"/>
    <s v=" "/>
    <s v=" "/>
    <s v=" "/>
    <s v=" "/>
    <n v="722683"/>
    <n v="3"/>
    <s v="-"/>
    <s v="SAN JOSE"/>
    <s v="DISEÑO DE PRODUCTO Y SERVICIOS"/>
    <x v="94"/>
    <s v="-"/>
    <s v="ARTE PUBLICITARIO"/>
    <s v="SAN FRANCISCO"/>
    <s v="SIN ENFASIS"/>
    <s v="ITALIA"/>
    <x v="413"/>
    <n v="25621300"/>
    <s v="BUSINESS PRESENTATIO"/>
    <n v="94.47"/>
    <n v="127255"/>
    <n v="1"/>
    <n v="4"/>
    <n v="39"/>
  </r>
  <r>
    <x v="2"/>
    <x v="1"/>
    <x v="0"/>
    <x v="0"/>
    <n v="31188170"/>
    <x v="10"/>
    <n v="9000000"/>
    <n v="304650032"/>
    <x v="0"/>
    <x v="312"/>
    <x v="0"/>
    <x v="0"/>
    <x v="0"/>
    <s v="N"/>
    <x v="2"/>
    <n v="127806"/>
    <s v="NORMAL"/>
    <d v="2021-11-01T00:00:00"/>
    <d v="2022-01-25T00:00:00"/>
    <x v="10"/>
    <d v="2022-03-18T00:00:00"/>
    <n v="298702"/>
    <s v="RESOLI"/>
    <s v="-"/>
    <s v="-"/>
    <s v="S"/>
    <x v="0"/>
    <n v="1"/>
    <s v="-"/>
    <s v="-"/>
    <s v="-"/>
    <s v="-"/>
    <s v="3-POSG.COSTA-RICA"/>
    <x v="0"/>
    <s v="-"/>
    <s v="-"/>
    <s v="-"/>
    <n v="1"/>
    <n v="1"/>
    <n v="100"/>
    <n v="3"/>
    <n v="0"/>
    <s v="ARABOSTE@HOTMAIL.COM"/>
    <s v="UNIV. PRIVADA"/>
    <n v="29"/>
    <s v="SOLTERO(A)"/>
    <d v="2022-01-24T00:00:00"/>
    <n v="1"/>
    <s v="ESPECIALIZACION"/>
    <s v=" "/>
    <s v=" "/>
    <s v=" "/>
    <s v=" "/>
    <s v="-"/>
    <s v="-"/>
    <s v="-"/>
    <s v="CARTAGO"/>
    <s v="ORTOD Y OPERATORIA FUNCIONAL"/>
    <x v="45"/>
    <s v="-"/>
    <s v="ODONTOLOGIA"/>
    <s v="ORIENTE DE CARTAGO"/>
    <s v="SIN ENFASIS"/>
    <s v="COSTA RICA"/>
    <x v="414"/>
    <n v="40353300"/>
    <s v="ESTUDIANTE"/>
    <s v="-"/>
    <n v="127806"/>
    <n v="1"/>
    <n v="3"/>
    <n v="47"/>
  </r>
  <r>
    <x v="0"/>
    <x v="1"/>
    <x v="0"/>
    <x v="1"/>
    <n v="31179870"/>
    <x v="5"/>
    <n v="2616770"/>
    <n v="702690643"/>
    <x v="1"/>
    <x v="313"/>
    <x v="0"/>
    <x v="1"/>
    <x v="2"/>
    <s v="N"/>
    <x v="5"/>
    <n v="127298"/>
    <s v="NORMAL"/>
    <d v="2021-10-05T00:00:00"/>
    <d v="2022-01-06T00:00:00"/>
    <x v="5"/>
    <d v="2022-02-22T00:00:00"/>
    <n v="297767"/>
    <s v="RESOLI"/>
    <s v="-"/>
    <s v="-"/>
    <s v="S"/>
    <x v="0"/>
    <n v="1"/>
    <s v="-"/>
    <s v="-"/>
    <s v="-"/>
    <s v="-"/>
    <s v="1-PREG.COSTA-RICA"/>
    <x v="0"/>
    <s v="-"/>
    <s v="-"/>
    <s v="-"/>
    <n v="2"/>
    <n v="5"/>
    <n v="100"/>
    <n v="7"/>
    <n v="0"/>
    <s v="QUIROSJOSHUA35@GMAIL.COM"/>
    <s v="UNIV. PRIVADA"/>
    <n v="22"/>
    <s v="SOLTERO(A)"/>
    <d v="2022-01-06T00:00:00"/>
    <n v="1"/>
    <s v="LICENCIATURA"/>
    <s v=" "/>
    <s v=" "/>
    <s v=" "/>
    <s v=" "/>
    <s v="-"/>
    <s v="-"/>
    <s v="-"/>
    <s v="POCOCI"/>
    <s v="ENSEÑANZA DEL INGLES"/>
    <x v="18"/>
    <s v="-"/>
    <s v="EDUCACION SECUNDARIA"/>
    <s v="CARIARI"/>
    <s v="SIN ENFASIS"/>
    <s v="COSTA RICA"/>
    <x v="415"/>
    <s v="-"/>
    <s v="ESTUDIANTE"/>
    <s v="-"/>
    <n v="127298"/>
    <n v="1"/>
    <n v="1"/>
    <n v="38"/>
  </r>
  <r>
    <x v="0"/>
    <x v="1"/>
    <x v="0"/>
    <x v="0"/>
    <n v="31181260"/>
    <x v="5"/>
    <n v="2320000"/>
    <n v="702740062"/>
    <x v="2"/>
    <x v="207"/>
    <x v="0"/>
    <x v="0"/>
    <x v="0"/>
    <s v="N"/>
    <x v="0"/>
    <n v="127300"/>
    <s v="NORMAL"/>
    <d v="2022-01-04T00:00:00"/>
    <d v="2022-01-06T00:00:00"/>
    <x v="5"/>
    <d v="2022-02-23T00:00:00"/>
    <n v="303233"/>
    <s v="RESOLI"/>
    <s v="-"/>
    <s v="-"/>
    <s v="S"/>
    <x v="0"/>
    <n v="1"/>
    <s v="-"/>
    <s v="-"/>
    <s v="-"/>
    <s v="-"/>
    <s v="1-PREG.COSTA-RICA"/>
    <x v="0"/>
    <s v="-"/>
    <s v="-"/>
    <s v="-"/>
    <n v="15"/>
    <n v="2"/>
    <n v="100"/>
    <n v="1"/>
    <n v="0"/>
    <s v="FERENRIQUEZV02@GMAIL.COM"/>
    <s v="UNIV. PUBLICA"/>
    <n v="22"/>
    <s v="SOLTERO(A)"/>
    <d v="2022-01-06T00:00:00"/>
    <n v="1"/>
    <s v="LICENCIATURA"/>
    <s v=" "/>
    <s v=" "/>
    <s v=" "/>
    <s v=" "/>
    <s v="-"/>
    <s v="-"/>
    <s v="-"/>
    <s v="MONTES DE OCA"/>
    <s v="INGENIERIA DE ALIMENTOS"/>
    <x v="52"/>
    <s v="-"/>
    <s v="INDUSTRIA"/>
    <s v="SABANILLA"/>
    <s v="SIN ENFASIS"/>
    <s v="COSTA RICA"/>
    <x v="416"/>
    <s v="-"/>
    <s v="ESTUDIANTE"/>
    <s v="-"/>
    <n v="127300"/>
    <n v="2"/>
    <n v="1"/>
    <n v="38"/>
  </r>
  <r>
    <x v="0"/>
    <x v="1"/>
    <x v="1"/>
    <x v="0"/>
    <n v="31241040"/>
    <x v="10"/>
    <n v="2396770"/>
    <n v="401650758"/>
    <x v="2"/>
    <x v="314"/>
    <x v="0"/>
    <x v="0"/>
    <x v="1"/>
    <s v="N"/>
    <x v="2"/>
    <n v="127944"/>
    <s v="NORMAL"/>
    <d v="2022-01-25T00:00:00"/>
    <d v="2022-01-28T00:00:00"/>
    <x v="10"/>
    <d v="2022-03-15T00:00:00"/>
    <n v="305728"/>
    <s v="RESOLI"/>
    <s v="-"/>
    <s v="-"/>
    <s v="S"/>
    <x v="0"/>
    <n v="1"/>
    <s v="-"/>
    <n v="1995"/>
    <n v="27"/>
    <s v="-"/>
    <s v="1-PREG.COSTA-RICA"/>
    <x v="3"/>
    <s v="-"/>
    <s v="-"/>
    <s v="-"/>
    <n v="3"/>
    <n v="5"/>
    <n v="100"/>
    <n v="3"/>
    <n v="0"/>
    <s v="LINVILL758@YAHOO.COM"/>
    <s v="UNIV. PRIVADA"/>
    <n v="44"/>
    <s v="CASADO(A)"/>
    <d v="2022-01-27T00:00:00"/>
    <n v="1"/>
    <s v="LICENCIATURA"/>
    <s v=" "/>
    <s v=" "/>
    <s v=" "/>
    <s v=" "/>
    <n v="2009180"/>
    <n v="4"/>
    <s v="-"/>
    <s v="LA UNION"/>
    <s v="INGENIERIA INDUSTRIAL"/>
    <x v="3"/>
    <s v="-"/>
    <s v="INGENIERIA"/>
    <s v="CONCEPCION"/>
    <s v="GESTION DE LA CADENA SUMINISTR"/>
    <s v="COSTA RICA"/>
    <x v="417"/>
    <n v="83974904"/>
    <s v="ESTUDIANTE"/>
    <n v="80"/>
    <n v="127944"/>
    <n v="1"/>
    <n v="1"/>
    <n v="44"/>
  </r>
  <r>
    <x v="0"/>
    <x v="1"/>
    <x v="0"/>
    <x v="0"/>
    <n v="31192570"/>
    <x v="5"/>
    <n v="2323350"/>
    <n v="114150730"/>
    <x v="3"/>
    <x v="315"/>
    <x v="0"/>
    <x v="0"/>
    <x v="1"/>
    <s v="N"/>
    <x v="0"/>
    <n v="127307"/>
    <s v="NORMAL"/>
    <d v="2021-12-17T00:00:00"/>
    <d v="2022-01-06T00:00:00"/>
    <x v="5"/>
    <d v="2022-02-22T00:00:00"/>
    <n v="302223"/>
    <s v="RESOLI"/>
    <s v="-"/>
    <s v="S"/>
    <s v="-"/>
    <x v="1"/>
    <n v="1"/>
    <s v="-"/>
    <s v="-"/>
    <s v="-"/>
    <s v="-"/>
    <s v="1-PREG.COSTA-RICA"/>
    <x v="0"/>
    <s v="-"/>
    <s v="-"/>
    <s v="-"/>
    <n v="1"/>
    <n v="9"/>
    <n v="100"/>
    <n v="1"/>
    <n v="0"/>
    <s v="JAMARTINEZU@GRUPOPURDY.COM"/>
    <s v="UNIV. PRIVADA"/>
    <n v="32"/>
    <s v="SOLTERO(A)"/>
    <s v="-"/>
    <n v="1"/>
    <s v="LICENCIATURA"/>
    <s v=" "/>
    <s v=" "/>
    <s v=" "/>
    <s v=" "/>
    <s v="-"/>
    <s v="-"/>
    <s v="-"/>
    <s v="SAN JOSE"/>
    <s v="ING INFORMATICA"/>
    <x v="1"/>
    <s v="-"/>
    <s v="COMPUTO"/>
    <s v="PAVAS"/>
    <s v="SISTEMAS DE INFORMACION"/>
    <s v="COSTA RICA"/>
    <x v="418"/>
    <n v="25209808"/>
    <s v="ANALISTA PROGRAMADOR"/>
    <s v="-"/>
    <n v="127307"/>
    <n v="1"/>
    <n v="1"/>
    <n v="38"/>
  </r>
  <r>
    <x v="0"/>
    <x v="2"/>
    <x v="1"/>
    <x v="0"/>
    <n v="31241820"/>
    <x v="11"/>
    <n v="17170451"/>
    <n v="305360725"/>
    <x v="2"/>
    <x v="2"/>
    <x v="0"/>
    <x v="0"/>
    <x v="1"/>
    <s v="N"/>
    <x v="2"/>
    <n v="129018"/>
    <s v="NORMAL"/>
    <d v="2021-06-12T00:00:00"/>
    <d v="2022-03-18T00:00:00"/>
    <x v="11"/>
    <d v="2022-03-18T00:00:00"/>
    <n v="291639"/>
    <s v="RESOLI"/>
    <s v="-"/>
    <s v="-"/>
    <s v="S"/>
    <x v="0"/>
    <n v="2"/>
    <s v="-"/>
    <n v="2020"/>
    <n v="2"/>
    <s v="-"/>
    <s v="1-PREG.COSTA-RICA"/>
    <x v="3"/>
    <n v="134.66"/>
    <s v="-"/>
    <n v="11"/>
    <n v="3"/>
    <n v="4"/>
    <n v="100"/>
    <n v="3"/>
    <n v="0"/>
    <s v="D.CRUZNAV@GMAIL.COM"/>
    <s v="UNIV. PRIVADA"/>
    <n v="20"/>
    <s v="SOLTERO(A)"/>
    <d v="2021-09-08T00:00:00"/>
    <n v="1"/>
    <s v="LICENCIATURA"/>
    <s v=" "/>
    <s v=" "/>
    <s v=" "/>
    <s v=" "/>
    <n v="1329999"/>
    <n v="3"/>
    <s v="JENNIFER FLORES AVILA"/>
    <s v="LA UNION"/>
    <s v="ARQUITECTURA"/>
    <x v="33"/>
    <s v="-"/>
    <s v="OBRAS CIVILES"/>
    <s v="SAN RAFAEL"/>
    <s v="SIN ENFASIS"/>
    <s v="COSTA RICA"/>
    <x v="419"/>
    <s v="-"/>
    <s v="ESTUDIANTE"/>
    <n v="70"/>
    <n v="129018"/>
    <n v="1"/>
    <n v="1"/>
    <n v="0"/>
  </r>
  <r>
    <x v="0"/>
    <x v="1"/>
    <x v="1"/>
    <x v="0"/>
    <n v="31238680"/>
    <x v="5"/>
    <n v="5061200"/>
    <n v="117560530"/>
    <x v="0"/>
    <x v="316"/>
    <x v="0"/>
    <x v="0"/>
    <x v="3"/>
    <s v="N"/>
    <x v="0"/>
    <n v="127355"/>
    <s v="NORMAL"/>
    <d v="2021-12-14T00:00:00"/>
    <d v="2022-01-07T00:00:00"/>
    <x v="5"/>
    <d v="2022-02-15T00:00:00"/>
    <n v="301835"/>
    <s v="RESOLI"/>
    <s v="-"/>
    <s v="-"/>
    <s v="S"/>
    <x v="0"/>
    <n v="1"/>
    <s v="-"/>
    <n v="2017"/>
    <n v="5"/>
    <s v="-"/>
    <s v="1-PREG.COSTA-RICA"/>
    <x v="6"/>
    <s v="-"/>
    <s v="-"/>
    <s v="-"/>
    <n v="19"/>
    <n v="10"/>
    <n v="100"/>
    <n v="1"/>
    <n v="0"/>
    <s v="MORANAZARETH040@GMAIL.COM"/>
    <s v="PARAUNIV. PUB"/>
    <n v="22"/>
    <s v="SOLTERO(A)"/>
    <s v="-"/>
    <n v="1"/>
    <s v="DIPLOMADO"/>
    <s v=" "/>
    <s v=" "/>
    <s v=" "/>
    <s v=" "/>
    <n v="256000"/>
    <n v="3"/>
    <s v="-"/>
    <s v="PEREZ ZELEDON"/>
    <s v="MECANICA DENTAL"/>
    <x v="95"/>
    <s v="-"/>
    <s v="ODONTOLOGIA"/>
    <s v="RIO NUEVO"/>
    <s v="SIN ENFASIS"/>
    <s v="COSTA RICA"/>
    <x v="420"/>
    <s v="-"/>
    <s v="ESTUDIANTE"/>
    <n v="78"/>
    <n v="127355"/>
    <n v="4"/>
    <n v="1"/>
    <n v="37"/>
  </r>
  <r>
    <x v="0"/>
    <x v="1"/>
    <x v="0"/>
    <x v="1"/>
    <n v="31189410"/>
    <x v="5"/>
    <n v="6444000"/>
    <n v="118180813"/>
    <x v="5"/>
    <x v="317"/>
    <x v="0"/>
    <x v="1"/>
    <x v="1"/>
    <s v="N"/>
    <x v="0"/>
    <n v="127391"/>
    <s v="NORMAL"/>
    <d v="2021-12-27T00:00:00"/>
    <d v="2022-01-10T00:00:00"/>
    <x v="5"/>
    <d v="2022-02-23T00:00:00"/>
    <n v="302818"/>
    <s v="RESOLI"/>
    <s v="-"/>
    <s v="-"/>
    <s v="S"/>
    <x v="0"/>
    <n v="1"/>
    <s v="COBERTURA INFERIOR"/>
    <s v="-"/>
    <s v="-"/>
    <s v="-"/>
    <s v="1-PREG.COSTA-RICA"/>
    <x v="0"/>
    <s v="-"/>
    <s v="-"/>
    <s v="-"/>
    <n v="6"/>
    <n v="1"/>
    <n v="100"/>
    <n v="1"/>
    <n v="0"/>
    <s v="DENISSE.222@HOTMAIL.COM"/>
    <s v="UNIV. PRIVADA"/>
    <n v="20"/>
    <s v="SOLTERO(A)"/>
    <d v="2022-01-07T00:00:00"/>
    <n v="1"/>
    <s v="BACHILLER"/>
    <s v=" "/>
    <s v=" "/>
    <s v=" "/>
    <s v=" "/>
    <s v="-"/>
    <s v="-"/>
    <s v="-"/>
    <s v="ASERRI"/>
    <s v="DISEÑO DEL PRODUCTO"/>
    <x v="33"/>
    <s v="CI"/>
    <s v="ARTE PUBLICITARIO"/>
    <s v="ASERRI"/>
    <s v="DISEÑO DE MODA"/>
    <s v="COSTA RICA"/>
    <x v="421"/>
    <n v="88055953"/>
    <s v="ESTUDIANTE"/>
    <s v="-"/>
    <n v="127391"/>
    <n v="1"/>
    <n v="1"/>
    <n v="34"/>
  </r>
  <r>
    <x v="0"/>
    <x v="1"/>
    <x v="0"/>
    <x v="0"/>
    <n v="31179040"/>
    <x v="5"/>
    <n v="3778000"/>
    <n v="118070655"/>
    <x v="2"/>
    <x v="318"/>
    <x v="0"/>
    <x v="0"/>
    <x v="0"/>
    <s v="N"/>
    <x v="0"/>
    <n v="127396"/>
    <s v="NORMAL"/>
    <d v="2021-12-22T00:00:00"/>
    <d v="2022-01-10T00:00:00"/>
    <x v="5"/>
    <d v="2022-02-18T00:00:00"/>
    <n v="302648"/>
    <s v="RESOLI"/>
    <s v="-"/>
    <s v="S"/>
    <s v="-"/>
    <x v="1"/>
    <n v="1"/>
    <s v="-"/>
    <s v="-"/>
    <s v="-"/>
    <s v="-"/>
    <s v="1-PREG.COSTA-RICA"/>
    <x v="0"/>
    <s v="-"/>
    <s v="-"/>
    <s v="-"/>
    <n v="11"/>
    <n v="3"/>
    <n v="100"/>
    <n v="1"/>
    <n v="0"/>
    <s v="CHRIS442001@GMAIL.COM"/>
    <s v="UNIV. PRIVADA"/>
    <n v="20"/>
    <s v="SOLTERO(A)"/>
    <s v="-"/>
    <n v="1"/>
    <s v="BACHILLER"/>
    <s v=" "/>
    <s v=" "/>
    <s v=" "/>
    <s v=" "/>
    <s v="-"/>
    <s v="-"/>
    <s v="-"/>
    <s v="VAZQUEZ DE CORONADO"/>
    <s v="ELECTRONICA "/>
    <x v="88"/>
    <s v="-"/>
    <s v="INGENIERIA"/>
    <s v="DULCE NOMBRE JESUS"/>
    <s v="SIN ENFASIS"/>
    <s v="COSTA RICA"/>
    <x v="422"/>
    <s v="-"/>
    <s v="ESTUDIANTE"/>
    <s v="-"/>
    <n v="127396"/>
    <n v="1"/>
    <n v="1"/>
    <n v="34"/>
  </r>
  <r>
    <x v="0"/>
    <x v="1"/>
    <x v="0"/>
    <x v="0"/>
    <n v="31128540"/>
    <x v="5"/>
    <n v="2999000"/>
    <n v="115730671"/>
    <x v="0"/>
    <x v="319"/>
    <x v="0"/>
    <x v="0"/>
    <x v="1"/>
    <s v="N"/>
    <x v="0"/>
    <n v="127450"/>
    <s v="NORMAL"/>
    <d v="2021-12-17T00:00:00"/>
    <d v="2022-01-11T00:00:00"/>
    <x v="5"/>
    <d v="2022-02-22T00:00:00"/>
    <n v="302202"/>
    <s v="RESOLI"/>
    <s v="-"/>
    <s v="-"/>
    <s v="S"/>
    <x v="0"/>
    <n v="1"/>
    <s v="-"/>
    <s v="-"/>
    <s v="-"/>
    <s v="-"/>
    <s v="1-PREG.COSTA-RICA"/>
    <x v="0"/>
    <s v="-"/>
    <s v="-"/>
    <s v="-"/>
    <n v="4"/>
    <n v="1"/>
    <n v="100"/>
    <n v="1"/>
    <n v="0"/>
    <s v="KA.90RAMIREZ@GMAIL.COM"/>
    <s v="UNIV. PRIVADA"/>
    <n v="27"/>
    <s v="CASADO(A)"/>
    <d v="2022-01-10T00:00:00"/>
    <n v="1"/>
    <s v="LICENCIATURA"/>
    <s v=" "/>
    <s v=" "/>
    <s v=" "/>
    <s v=" "/>
    <s v="-"/>
    <s v="-"/>
    <s v="-"/>
    <s v="PURISCAL"/>
    <s v="ODONTOLOGIA"/>
    <x v="3"/>
    <s v="-"/>
    <s v="ODONTOLOGIA"/>
    <s v="SANTIAGO"/>
    <s v="SIN ENFASIS"/>
    <s v="COSTA RICA"/>
    <x v="423"/>
    <n v="24170011"/>
    <s v="ASIT VETERINARIA"/>
    <s v="-"/>
    <n v="127450"/>
    <n v="1"/>
    <n v="1"/>
    <n v="33"/>
  </r>
  <r>
    <x v="0"/>
    <x v="1"/>
    <x v="1"/>
    <x v="0"/>
    <n v="31238650"/>
    <x v="5"/>
    <n v="2731900"/>
    <n v="117430807"/>
    <x v="2"/>
    <x v="320"/>
    <x v="0"/>
    <x v="0"/>
    <x v="2"/>
    <s v="N"/>
    <x v="6"/>
    <n v="127466"/>
    <s v="NORMAL"/>
    <d v="2022-01-09T00:00:00"/>
    <d v="2022-01-12T00:00:00"/>
    <x v="5"/>
    <d v="2022-02-15T00:00:00"/>
    <n v="303893"/>
    <s v="RESOLI"/>
    <s v="-"/>
    <s v="S"/>
    <s v="-"/>
    <x v="1"/>
    <n v="1"/>
    <s v="-"/>
    <n v="2019"/>
    <n v="3"/>
    <s v="-"/>
    <s v="1-PREG.COSTA-RICA"/>
    <x v="3"/>
    <s v="-"/>
    <s v="-"/>
    <s v="-"/>
    <n v="3"/>
    <n v="1"/>
    <n v="100"/>
    <n v="6"/>
    <n v="0"/>
    <s v="DORYANILAMA10@GMAIL.COM"/>
    <s v="UNIV. PRIVADA"/>
    <n v="22"/>
    <s v="SOLTERO(A)"/>
    <d v="2022-01-11T00:00:00"/>
    <n v="1"/>
    <s v="BACHILLER"/>
    <s v=" "/>
    <s v=" "/>
    <s v=" "/>
    <s v=" "/>
    <n v="1398541"/>
    <n v="3"/>
    <s v="-"/>
    <s v="BUENOS AIRES"/>
    <s v="INGENIERIA CIVIL"/>
    <x v="96"/>
    <s v="-"/>
    <s v="OBRAS CIVILES"/>
    <s v="BUENOS AIRES"/>
    <s v="SIN ENFASIS"/>
    <s v="COSTA RICA"/>
    <x v="424"/>
    <s v="-"/>
    <s v="ESTUDIANTE"/>
    <n v="82.5"/>
    <n v="127466"/>
    <n v="1"/>
    <n v="1"/>
    <n v="32"/>
  </r>
  <r>
    <x v="0"/>
    <x v="1"/>
    <x v="1"/>
    <x v="1"/>
    <n v="31238660"/>
    <x v="5"/>
    <n v="3298500"/>
    <n v="701800427"/>
    <x v="1"/>
    <x v="321"/>
    <x v="0"/>
    <x v="1"/>
    <x v="3"/>
    <s v="N"/>
    <x v="0"/>
    <n v="127498"/>
    <s v="NORMAL"/>
    <d v="2022-01-06T00:00:00"/>
    <d v="2022-01-13T00:00:00"/>
    <x v="5"/>
    <d v="2022-02-15T00:00:00"/>
    <n v="303573"/>
    <s v="RESOLI"/>
    <s v="-"/>
    <s v="-"/>
    <s v="S"/>
    <x v="0"/>
    <n v="1"/>
    <s v="-"/>
    <n v="2018"/>
    <n v="4"/>
    <s v="-"/>
    <s v="1-PREG.COSTA-RICA"/>
    <x v="6"/>
    <s v="-"/>
    <s v="-"/>
    <s v="-"/>
    <n v="19"/>
    <n v="7"/>
    <n v="100"/>
    <n v="1"/>
    <n v="0"/>
    <s v="CYNJD23@GMAIL.COM"/>
    <s v="UNIV. PRIVADA"/>
    <n v="34"/>
    <s v="UNION LIBRE"/>
    <d v="2022-01-12T00:00:00"/>
    <n v="1"/>
    <s v="BACHILLER"/>
    <s v=" "/>
    <s v=" "/>
    <s v=" "/>
    <s v=" "/>
    <n v="249588"/>
    <n v="2"/>
    <s v="-"/>
    <s v="PEREZ ZELEDON"/>
    <s v="CS EDUC I Y II CICLO"/>
    <x v="34"/>
    <s v="-"/>
    <s v="EDUCACION PRIMARIA"/>
    <s v="PEJIBAYE"/>
    <s v="SIN ENFASIS"/>
    <s v="COSTA RICA"/>
    <x v="425"/>
    <s v="-"/>
    <s v="ESTUDIANTE"/>
    <n v="92.75"/>
    <n v="127498"/>
    <n v="1"/>
    <n v="1"/>
    <n v="31"/>
  </r>
  <r>
    <x v="0"/>
    <x v="3"/>
    <x v="1"/>
    <x v="1"/>
    <n v="31238490"/>
    <x v="5"/>
    <n v="8960260"/>
    <n v="208360566"/>
    <x v="4"/>
    <x v="2"/>
    <x v="0"/>
    <x v="1"/>
    <x v="0"/>
    <s v="N"/>
    <x v="0"/>
    <n v="127519"/>
    <s v="NORMAL"/>
    <d v="2022-01-12T00:00:00"/>
    <d v="2022-01-14T00:00:00"/>
    <x v="5"/>
    <d v="2022-02-15T00:00:00"/>
    <n v="304345"/>
    <s v="RESOLI"/>
    <s v="-"/>
    <s v="-"/>
    <s v="S"/>
    <x v="0"/>
    <n v="8"/>
    <s v="ADQUISICION DE EQUIPO"/>
    <n v="2020"/>
    <n v="2"/>
    <s v="-"/>
    <s v="1-PREG.COSTA-RICA"/>
    <x v="6"/>
    <s v="-"/>
    <s v="-"/>
    <s v="-"/>
    <n v="11"/>
    <n v="3"/>
    <n v="100"/>
    <n v="1"/>
    <n v="0"/>
    <s v="NCOL.MONGE.VIALES@GMAIL.COM"/>
    <s v="UNIV. PRIVADA"/>
    <n v="19"/>
    <s v="SOLTERO(A)"/>
    <d v="2022-01-13T00:00:00"/>
    <n v="1"/>
    <s v="BACHILLER"/>
    <s v=" "/>
    <s v=" "/>
    <s v=" "/>
    <s v=" "/>
    <n v="320000"/>
    <n v="3"/>
    <s v="-"/>
    <s v="VAZQUEZ DE CORONADO"/>
    <s v="PSICOLOGIA"/>
    <x v="53"/>
    <s v="AE"/>
    <s v="PSICOLOGIA"/>
    <s v="DULCE NOMBRE JESUS"/>
    <s v="SIN ENFASIS"/>
    <s v="COSTA RICA"/>
    <x v="426"/>
    <s v="-"/>
    <s v="ESTUDIANTE"/>
    <n v="81.900000000000006"/>
    <n v="127519"/>
    <n v="1"/>
    <n v="1"/>
    <n v="30"/>
  </r>
  <r>
    <x v="2"/>
    <x v="1"/>
    <x v="2"/>
    <x v="1"/>
    <n v="31238570"/>
    <x v="5"/>
    <n v="8873863"/>
    <n v="114830438"/>
    <x v="4"/>
    <x v="322"/>
    <x v="0"/>
    <x v="1"/>
    <x v="0"/>
    <s v="N"/>
    <x v="0"/>
    <n v="127521"/>
    <s v="NORMAL"/>
    <d v="2022-01-12T00:00:00"/>
    <d v="2022-01-14T00:00:00"/>
    <x v="5"/>
    <d v="2022-02-15T00:00:00"/>
    <n v="304333"/>
    <s v="RESOLI"/>
    <s v="-"/>
    <s v="-"/>
    <s v="S"/>
    <x v="0"/>
    <n v="1"/>
    <s v="ADQUISICION DE EQUIPO"/>
    <n v="2011"/>
    <n v="11"/>
    <s v="-"/>
    <s v="7-REFUND.POSG.C.R"/>
    <x v="3"/>
    <s v="-"/>
    <s v="-"/>
    <s v="-"/>
    <n v="2"/>
    <n v="1"/>
    <n v="100"/>
    <n v="1"/>
    <n v="0"/>
    <s v="GINA_12VEBE@HOTMAIL.ES"/>
    <s v="UNIV. PRIVADA"/>
    <n v="30"/>
    <s v="CASADO(A)"/>
    <d v="2022-01-13T00:00:00"/>
    <n v="1"/>
    <s v="MAESTRIA"/>
    <s v=" "/>
    <s v=" "/>
    <s v=" "/>
    <s v=" "/>
    <n v="1200000"/>
    <n v="3"/>
    <s v="-"/>
    <s v="ESCAZU"/>
    <s v="ADMINISTRACION EDUCATIVA"/>
    <x v="32"/>
    <s v="AE"/>
    <s v="ADMINISTRACION"/>
    <s v="ESCAZU"/>
    <s v="SIN ENFASIS"/>
    <s v="COSTA RICA"/>
    <x v="427"/>
    <n v="22827263"/>
    <s v="DOCENTE"/>
    <n v="87.7"/>
    <n v="127521"/>
    <n v="1"/>
    <n v="7"/>
    <n v="30"/>
  </r>
  <r>
    <x v="0"/>
    <x v="1"/>
    <x v="0"/>
    <x v="1"/>
    <n v="31093780"/>
    <x v="5"/>
    <n v="704000"/>
    <n v="117600085"/>
    <x v="1"/>
    <x v="267"/>
    <x v="0"/>
    <x v="1"/>
    <x v="1"/>
    <s v="N"/>
    <x v="0"/>
    <n v="127526"/>
    <s v="NORMAL"/>
    <d v="2022-01-11T00:00:00"/>
    <d v="2022-01-14T00:00:00"/>
    <x v="5"/>
    <d v="2022-02-18T00:00:00"/>
    <n v="304083"/>
    <s v="RESOLI"/>
    <s v="-"/>
    <s v="-"/>
    <s v="S"/>
    <x v="0"/>
    <n v="1"/>
    <s v="-"/>
    <s v="-"/>
    <s v="-"/>
    <s v="-"/>
    <s v="1-PREG.COSTA-RICA"/>
    <x v="0"/>
    <s v="-"/>
    <s v="-"/>
    <s v="-"/>
    <n v="19"/>
    <n v="3"/>
    <n v="100"/>
    <n v="1"/>
    <n v="0"/>
    <s v="AUROSANSAN28@GMAIL.COM"/>
    <s v="UNIV. PRIVADA"/>
    <n v="22"/>
    <s v="SOLTERO(A)"/>
    <d v="2022-01-13T00:00:00"/>
    <n v="1"/>
    <s v="BACHILLER"/>
    <s v=" "/>
    <s v=" "/>
    <s v=" "/>
    <s v=" "/>
    <s v="-"/>
    <s v="-"/>
    <s v="-"/>
    <s v="PEREZ ZELEDON"/>
    <s v="CS EDUC I Y II CICLO"/>
    <x v="34"/>
    <s v="-"/>
    <s v="EDUCACION PRIMARIA"/>
    <s v="DANIEL FLORES"/>
    <s v="SIN ENFASIS"/>
    <s v="COSTA RICA"/>
    <x v="428"/>
    <s v="-"/>
    <s v="ESTUDIANTE"/>
    <s v="-"/>
    <n v="127526"/>
    <n v="1"/>
    <n v="1"/>
    <n v="30"/>
  </r>
  <r>
    <x v="0"/>
    <x v="1"/>
    <x v="0"/>
    <x v="0"/>
    <n v="31104570"/>
    <x v="5"/>
    <n v="2062240"/>
    <n v="117510058"/>
    <x v="0"/>
    <x v="196"/>
    <x v="0"/>
    <x v="0"/>
    <x v="1"/>
    <s v="N"/>
    <x v="0"/>
    <n v="127538"/>
    <s v="NORMAL"/>
    <d v="2021-12-29T00:00:00"/>
    <d v="2022-01-14T00:00:00"/>
    <x v="5"/>
    <d v="2022-02-21T00:00:00"/>
    <n v="302912"/>
    <s v="RESOLI"/>
    <s v="-"/>
    <s v="-"/>
    <s v="S"/>
    <x v="0"/>
    <n v="1"/>
    <s v="-"/>
    <s v="-"/>
    <s v="-"/>
    <s v="-"/>
    <s v="1-PREG.COSTA-RICA"/>
    <x v="0"/>
    <s v="-"/>
    <s v="-"/>
    <s v="-"/>
    <n v="19"/>
    <n v="1"/>
    <n v="100"/>
    <n v="1"/>
    <n v="0"/>
    <s v="BELENVS99@GMAIL.COM"/>
    <s v="UNIV. PRIVADA"/>
    <n v="22"/>
    <s v="SOLTERO(A)"/>
    <d v="2022-01-13T00:00:00"/>
    <n v="1"/>
    <s v="LICENCIATURA"/>
    <s v=" "/>
    <s v=" "/>
    <s v=" "/>
    <s v=" "/>
    <s v="-"/>
    <s v="-"/>
    <s v="-"/>
    <s v="PEREZ ZELEDON"/>
    <s v="FARMACIA"/>
    <x v="0"/>
    <s v="-"/>
    <s v="FARMACIA"/>
    <s v="SAN ISIDRO DE EL GENERAL"/>
    <s v="SIN ENFASIS"/>
    <s v="COSTA RICA"/>
    <x v="429"/>
    <s v="-"/>
    <s v="ESTUDIANTE"/>
    <s v="-"/>
    <n v="127538"/>
    <n v="1"/>
    <n v="1"/>
    <n v="30"/>
  </r>
  <r>
    <x v="0"/>
    <x v="1"/>
    <x v="1"/>
    <x v="0"/>
    <n v="31238670"/>
    <x v="5"/>
    <n v="15139109"/>
    <n v="118730277"/>
    <x v="2"/>
    <x v="250"/>
    <x v="0"/>
    <x v="0"/>
    <x v="1"/>
    <s v="N"/>
    <x v="0"/>
    <n v="127650"/>
    <s v="NORMAL"/>
    <d v="2022-01-05T00:00:00"/>
    <d v="2022-01-19T00:00:00"/>
    <x v="5"/>
    <d v="2022-02-15T00:00:00"/>
    <n v="303498"/>
    <s v="RESOLI"/>
    <s v="-"/>
    <s v="-"/>
    <s v="S"/>
    <x v="0"/>
    <n v="1"/>
    <s v="-"/>
    <n v="2020"/>
    <n v="2"/>
    <s v="-"/>
    <s v="1-PREG.COSTA-RICA"/>
    <x v="3"/>
    <s v="-"/>
    <s v="-"/>
    <s v="-"/>
    <n v="19"/>
    <n v="1"/>
    <n v="100"/>
    <n v="1"/>
    <n v="0"/>
    <s v="KLUBARCO@GMAIL.COM"/>
    <s v="UNIV. PRIVADA"/>
    <n v="18"/>
    <s v="SOLTERO(A)"/>
    <d v="2022-01-18T00:00:00"/>
    <n v="1"/>
    <s v="LICENCIATURA"/>
    <s v=" "/>
    <s v=" "/>
    <s v=" "/>
    <s v=" "/>
    <n v="2528709"/>
    <n v="3"/>
    <s v="-"/>
    <s v="PEREZ ZELEDON"/>
    <s v="INGENIERIA BIOMEDICA"/>
    <x v="3"/>
    <s v="-"/>
    <s v="INGENIERIA"/>
    <s v="SAN ISIDRO DE EL GENERAL"/>
    <s v="SIN ENFASIS"/>
    <s v="COSTA RICA"/>
    <x v="430"/>
    <s v="-"/>
    <s v="ESTUDIANTE"/>
    <n v="99.08"/>
    <n v="127650"/>
    <n v="1"/>
    <n v="1"/>
    <n v="25"/>
  </r>
  <r>
    <x v="0"/>
    <x v="1"/>
    <x v="1"/>
    <x v="1"/>
    <n v="31238690"/>
    <x v="5"/>
    <n v="3792500"/>
    <n v="118060794"/>
    <x v="1"/>
    <x v="323"/>
    <x v="0"/>
    <x v="1"/>
    <x v="3"/>
    <s v="N"/>
    <x v="6"/>
    <n v="127652"/>
    <s v="NORMAL"/>
    <d v="2022-01-03T00:00:00"/>
    <d v="2022-01-19T00:00:00"/>
    <x v="5"/>
    <d v="2022-02-15T00:00:00"/>
    <n v="303144"/>
    <s v="RESOLI"/>
    <s v="-"/>
    <s v="-"/>
    <s v="S"/>
    <x v="0"/>
    <n v="1"/>
    <s v="-"/>
    <n v="2018"/>
    <n v="4"/>
    <s v="-"/>
    <s v="1-PREG.COSTA-RICA"/>
    <x v="3"/>
    <s v="-"/>
    <s v="-"/>
    <s v="-"/>
    <n v="3"/>
    <n v="2"/>
    <n v="100"/>
    <n v="6"/>
    <n v="0"/>
    <s v="MARIANASILES16@GMAIL.COM"/>
    <s v="UNIV. PRIVADA"/>
    <n v="20"/>
    <s v="SOLTERO(A)"/>
    <d v="2022-01-18T00:00:00"/>
    <n v="1"/>
    <s v="BACHILLER"/>
    <s v=" "/>
    <s v=" "/>
    <s v=" "/>
    <s v=" "/>
    <n v="1438216"/>
    <n v="5"/>
    <s v="-"/>
    <s v="BUENOS AIRES"/>
    <s v="ENSEÑANZA DEL ESPAÑOL"/>
    <x v="34"/>
    <s v="-"/>
    <s v="EDUCACION GENERAL"/>
    <s v="VOLCAN"/>
    <s v="SIN ENFASIS"/>
    <s v="COSTA RICA"/>
    <x v="431"/>
    <n v="88863977"/>
    <s v="ESTUDIANTE"/>
    <n v="89.76"/>
    <n v="127652"/>
    <n v="1"/>
    <n v="1"/>
    <n v="25"/>
  </r>
  <r>
    <x v="0"/>
    <x v="1"/>
    <x v="1"/>
    <x v="0"/>
    <n v="31238700"/>
    <x v="5"/>
    <n v="4100000"/>
    <n v="118790938"/>
    <x v="2"/>
    <x v="3"/>
    <x v="0"/>
    <x v="0"/>
    <x v="1"/>
    <s v="N"/>
    <x v="0"/>
    <n v="127736"/>
    <s v="NORMAL"/>
    <d v="2022-01-05T00:00:00"/>
    <d v="2022-01-21T00:00:00"/>
    <x v="5"/>
    <d v="2022-02-15T00:00:00"/>
    <n v="303445"/>
    <s v="RESOLI"/>
    <s v="-"/>
    <s v="-"/>
    <s v="S"/>
    <x v="0"/>
    <n v="1"/>
    <s v="COBERTURA INFERIOR"/>
    <n v="2020"/>
    <n v="2"/>
    <s v="-"/>
    <s v="1-PREG.COSTA-RICA"/>
    <x v="4"/>
    <s v="-"/>
    <s v="-"/>
    <s v="-"/>
    <n v="19"/>
    <n v="3"/>
    <n v="100"/>
    <n v="1"/>
    <n v="0"/>
    <s v="VJIMENEZJ@COLONOS.COM"/>
    <s v="UNIV. PUBLICA"/>
    <n v="18"/>
    <s v="SOLTERO(A)"/>
    <d v="2022-01-20T00:00:00"/>
    <n v="1"/>
    <s v="LICENCIATURA"/>
    <s v=" "/>
    <s v=" "/>
    <s v=" "/>
    <s v=" "/>
    <n v="820000"/>
    <n v="4"/>
    <s v="-"/>
    <s v="PEREZ ZELEDON"/>
    <s v="INGENIERIA EN CONSTRUCCION"/>
    <x v="61"/>
    <s v="CI"/>
    <s v="OBRAS CIVILES"/>
    <s v="DANIEL FLORES"/>
    <s v="SIN ENFASIS"/>
    <s v="COSTA RICA"/>
    <x v="432"/>
    <s v="-"/>
    <s v="ESTUDIANTE"/>
    <n v="97"/>
    <n v="127736"/>
    <n v="2"/>
    <n v="1"/>
    <n v="23"/>
  </r>
  <r>
    <x v="0"/>
    <x v="3"/>
    <x v="1"/>
    <x v="1"/>
    <n v="31238910"/>
    <x v="5"/>
    <n v="8184600"/>
    <n v="603950479"/>
    <x v="1"/>
    <x v="2"/>
    <x v="0"/>
    <x v="1"/>
    <x v="3"/>
    <s v="N"/>
    <x v="6"/>
    <n v="127878"/>
    <s v="NORMAL"/>
    <d v="2021-12-12T00:00:00"/>
    <d v="2022-01-26T00:00:00"/>
    <x v="5"/>
    <d v="2022-02-15T00:00:00"/>
    <n v="301548"/>
    <s v="RESOLI"/>
    <s v="-"/>
    <s v="-"/>
    <s v="S"/>
    <x v="0"/>
    <n v="8"/>
    <s v="ADQUISICION DE EQUIPO"/>
    <n v="2018"/>
    <n v="4"/>
    <s v="-"/>
    <s v="1-PREG.COSTA-RICA"/>
    <x v="5"/>
    <s v="-"/>
    <s v="-"/>
    <s v="-"/>
    <n v="7"/>
    <n v="4"/>
    <n v="100"/>
    <n v="6"/>
    <n v="0"/>
    <s v="OSIRIS.MONTEZUMA2022@GMAIL.COM"/>
    <s v="UNIV. PRIVADA"/>
    <n v="31"/>
    <s v="SOLTERO(A)"/>
    <s v="-"/>
    <n v="1"/>
    <s v="BACHILLER"/>
    <s v=" "/>
    <s v=" "/>
    <s v=" "/>
    <s v=" "/>
    <n v="70000"/>
    <n v="2"/>
    <s v="-"/>
    <s v="GOLFITO"/>
    <s v="CS EDUCACION"/>
    <x v="40"/>
    <s v="AE"/>
    <s v="EDUCACION GENERAL"/>
    <s v="PAVON"/>
    <s v="I Y II CICLO"/>
    <s v="COSTA RICA"/>
    <x v="433"/>
    <s v="-"/>
    <s v="PROPIO"/>
    <n v="70"/>
    <n v="127878"/>
    <n v="1"/>
    <n v="1"/>
    <n v="18"/>
  </r>
  <r>
    <x v="0"/>
    <x v="2"/>
    <x v="1"/>
    <x v="0"/>
    <n v="31238710"/>
    <x v="5"/>
    <n v="4422000"/>
    <n v="119200519"/>
    <x v="0"/>
    <x v="2"/>
    <x v="0"/>
    <x v="0"/>
    <x v="1"/>
    <s v="N"/>
    <x v="0"/>
    <n v="128049"/>
    <s v="NORMAL"/>
    <d v="2022-01-14T00:00:00"/>
    <d v="2022-02-01T00:00:00"/>
    <x v="5"/>
    <d v="2022-02-15T00:00:00"/>
    <n v="304582"/>
    <s v="RESOLI"/>
    <s v="-"/>
    <s v="S"/>
    <s v="-"/>
    <x v="1"/>
    <n v="2"/>
    <s v="-"/>
    <n v="2022"/>
    <n v="0"/>
    <s v="-"/>
    <s v="1-PREG.COSTA-RICA"/>
    <x v="4"/>
    <n v="346.05"/>
    <s v="-"/>
    <s v="-"/>
    <n v="19"/>
    <n v="1"/>
    <n v="100"/>
    <n v="1"/>
    <n v="0"/>
    <s v="URBINAABRAHAMXD@GMAIL.COM"/>
    <s v="UNIV. PRIVADA"/>
    <n v="17"/>
    <s v="SOLTERO(A)"/>
    <d v="2022-01-17T00:00:00"/>
    <n v="1"/>
    <s v="LICENCIATURA"/>
    <s v=" "/>
    <s v=" "/>
    <s v=" "/>
    <s v=" "/>
    <n v="1134469"/>
    <n v="4"/>
    <s v="-"/>
    <s v="PEREZ ZELEDON"/>
    <s v="ENFERMERIA"/>
    <x v="39"/>
    <s v="-"/>
    <s v="ENFERMERIA"/>
    <s v="SAN ISIDRO DE EL GENERAL"/>
    <s v="SIN ENFASIS"/>
    <s v="COSTA RICA"/>
    <x v="434"/>
    <s v="-"/>
    <s v="ESTUDIANTE"/>
    <n v="94.53"/>
    <n v="128049"/>
    <n v="1"/>
    <n v="1"/>
    <n v="12"/>
  </r>
  <r>
    <x v="0"/>
    <x v="2"/>
    <x v="0"/>
    <x v="0"/>
    <n v="31070470"/>
    <x v="12"/>
    <n v="4805898"/>
    <n v="113560456"/>
    <x v="0"/>
    <x v="2"/>
    <x v="0"/>
    <x v="0"/>
    <x v="1"/>
    <s v="N"/>
    <x v="1"/>
    <n v="128349"/>
    <s v="NORMAL"/>
    <d v="2021-12-01T00:00:00"/>
    <d v="2022-02-15T00:00:00"/>
    <x v="12"/>
    <s v="-"/>
    <n v="300210"/>
    <s v="RESOLI"/>
    <s v="-"/>
    <s v="-"/>
    <s v="S"/>
    <x v="0"/>
    <n v="2"/>
    <s v="-"/>
    <s v="-"/>
    <s v="-"/>
    <s v="-"/>
    <s v="1-PREG.COSTA-RICA"/>
    <x v="0"/>
    <n v="193.53"/>
    <s v="-"/>
    <n v="6"/>
    <n v="2"/>
    <n v="2"/>
    <n v="100"/>
    <n v="4"/>
    <n v="0"/>
    <s v="NVALLEJOC@GMAIL.COM"/>
    <s v="UNIV. PRIVADA"/>
    <n v="33"/>
    <s v="SOLTERO(A)"/>
    <d v="2021-12-02T00:00:00"/>
    <n v="1"/>
    <s v="LICENCIATURA"/>
    <s v=" "/>
    <s v=" "/>
    <s v=" "/>
    <s v=" "/>
    <s v="-"/>
    <s v="-"/>
    <s v="MARIO PORTA GARCIA"/>
    <s v="BARVA"/>
    <s v="MEDICINA Y CIRUGIA"/>
    <x v="53"/>
    <s v="-"/>
    <s v="MEDICINA HUMANA"/>
    <s v="SAN PEDRO"/>
    <s v="SIN ENFASIS"/>
    <s v="COSTA RICA"/>
    <x v="435"/>
    <s v="-"/>
    <s v="ESTUDIANTE"/>
    <s v="-"/>
    <n v="128349"/>
    <n v="1"/>
    <n v="1"/>
    <n v="1"/>
  </r>
  <r>
    <x v="0"/>
    <x v="1"/>
    <x v="1"/>
    <x v="0"/>
    <n v="31241880"/>
    <x v="13"/>
    <n v="7385496"/>
    <n v="305170818"/>
    <x v="2"/>
    <x v="324"/>
    <x v="0"/>
    <x v="0"/>
    <x v="1"/>
    <s v="N"/>
    <x v="2"/>
    <n v="127091"/>
    <s v="NORMAL"/>
    <d v="2021-12-16T00:00:00"/>
    <d v="2021-12-20T00:00:00"/>
    <x v="13"/>
    <d v="2022-03-23T00:00:00"/>
    <n v="302087"/>
    <s v="RESOLI"/>
    <s v="-"/>
    <s v="S"/>
    <s v="-"/>
    <x v="1"/>
    <n v="1"/>
    <s v="ADQUISICION DE EQUIPO"/>
    <n v="2020"/>
    <n v="2"/>
    <s v="-"/>
    <s v="1-PREG.COSTA-RICA"/>
    <x v="6"/>
    <s v="-"/>
    <s v="-"/>
    <s v="-"/>
    <n v="7"/>
    <n v="1"/>
    <n v="100"/>
    <n v="3"/>
    <n v="0"/>
    <s v="ROBERTO_GV91@HOTMAIL.COM"/>
    <s v="UNIV. PRIVADA"/>
    <n v="22"/>
    <s v="SOLTERO(A)"/>
    <d v="2021-12-17T00:00:00"/>
    <n v="1"/>
    <s v="BACHILLER"/>
    <s v=" "/>
    <s v=" "/>
    <s v=" "/>
    <s v=" "/>
    <n v="353328"/>
    <n v="7"/>
    <s v="-"/>
    <s v="OREAMUNO"/>
    <s v="INGENIERIA INDUSTRIAL"/>
    <x v="3"/>
    <s v="AE"/>
    <s v="INGENIERIA"/>
    <s v="SAN RAFAEL"/>
    <s v="SIN ENFASIS"/>
    <s v="COSTA RICA"/>
    <x v="436"/>
    <s v="-"/>
    <s v="ESTUDIANTE"/>
    <n v="75.78"/>
    <n v="127091"/>
    <n v="1"/>
    <n v="1"/>
    <n v="90"/>
  </r>
  <r>
    <x v="0"/>
    <x v="1"/>
    <x v="1"/>
    <x v="0"/>
    <n v="31239260"/>
    <x v="6"/>
    <n v="10694506"/>
    <n v="113990866"/>
    <x v="2"/>
    <x v="325"/>
    <x v="0"/>
    <x v="0"/>
    <x v="0"/>
    <s v="N"/>
    <x v="0"/>
    <n v="126740"/>
    <s v="NORMAL"/>
    <d v="2021-11-25T00:00:00"/>
    <d v="2021-12-07T00:00:00"/>
    <x v="6"/>
    <d v="2022-02-22T00:00:00"/>
    <n v="299966"/>
    <s v="RESOLI"/>
    <s v="-"/>
    <s v="S"/>
    <s v="-"/>
    <x v="1"/>
    <n v="1"/>
    <s v="ADQUISICION DE EQUIPO"/>
    <n v="2016"/>
    <n v="6"/>
    <s v="-"/>
    <s v="1-PREG.COSTA-RICA"/>
    <x v="6"/>
    <s v="-"/>
    <s v="-"/>
    <s v="-"/>
    <n v="15"/>
    <n v="3"/>
    <n v="100"/>
    <n v="1"/>
    <n v="0"/>
    <s v="TELLEZ1489@GMAIL.COM"/>
    <s v="UNIV. PRIVADA"/>
    <n v="32"/>
    <s v="SOLTERO(A)"/>
    <d v="2021-12-06T00:00:00"/>
    <n v="1"/>
    <s v="BACHILLER"/>
    <s v="LICENCIATURA"/>
    <s v=" "/>
    <s v=" "/>
    <s v=" "/>
    <n v="347516"/>
    <n v="4"/>
    <s v="-"/>
    <s v="MONTES DE OCA"/>
    <s v="INGENIERIA CIVIL"/>
    <x v="6"/>
    <s v="AE"/>
    <s v="OBRAS CIVILES"/>
    <s v="MERCEDES"/>
    <s v="SIN ENFASIS"/>
    <s v="COSTA RICA"/>
    <x v="437"/>
    <n v="22901900"/>
    <s v="VENDEDOR"/>
    <n v="79"/>
    <n v="126740"/>
    <n v="1"/>
    <n v="1"/>
    <n v="75"/>
  </r>
  <r>
    <x v="2"/>
    <x v="1"/>
    <x v="1"/>
    <x v="0"/>
    <n v="31241830"/>
    <x v="13"/>
    <n v="3006587"/>
    <n v="111540320"/>
    <x v="3"/>
    <x v="326"/>
    <x v="0"/>
    <x v="0"/>
    <x v="1"/>
    <s v="N"/>
    <x v="2"/>
    <n v="127273"/>
    <s v="NORMAL"/>
    <d v="2021-12-23T00:00:00"/>
    <d v="2022-01-06T00:00:00"/>
    <x v="13"/>
    <d v="2022-03-23T00:00:00"/>
    <n v="302733"/>
    <s v="RESOLI"/>
    <s v="-"/>
    <s v="S"/>
    <s v="-"/>
    <x v="1"/>
    <n v="1"/>
    <s v="-"/>
    <n v="2001"/>
    <n v="21"/>
    <s v="-"/>
    <s v="3-POSG.COSTA-RICA"/>
    <x v="1"/>
    <s v="-"/>
    <s v="-"/>
    <s v="-"/>
    <n v="1"/>
    <n v="7"/>
    <n v="100"/>
    <n v="3"/>
    <n v="0"/>
    <s v="CRISGUZ487@GMAIL.COM "/>
    <s v="UNIV. PRIVADA"/>
    <n v="39"/>
    <s v="CASADO(A)"/>
    <d v="2022-01-05T00:00:00"/>
    <n v="1"/>
    <s v="MAESTRIA"/>
    <s v=" "/>
    <s v=" "/>
    <s v=" "/>
    <s v=" "/>
    <n v="3230689"/>
    <n v="2"/>
    <s v="-"/>
    <s v="CARTAGO"/>
    <s v="GESTION DE LA TECNOLOGIA"/>
    <x v="6"/>
    <s v="-"/>
    <s v="COMPUTO"/>
    <s v="CORRALILLO"/>
    <s v="SIN ENFASIS"/>
    <s v="COSTA RICA"/>
    <x v="438"/>
    <n v="44007000"/>
    <s v="EJECUTIVO DE VENTAS "/>
    <n v="87"/>
    <n v="127273"/>
    <n v="1"/>
    <n v="3"/>
    <n v="73"/>
  </r>
  <r>
    <x v="0"/>
    <x v="1"/>
    <x v="1"/>
    <x v="0"/>
    <n v="31241500"/>
    <x v="13"/>
    <n v="11254253"/>
    <n v="604890135"/>
    <x v="0"/>
    <x v="327"/>
    <x v="0"/>
    <x v="0"/>
    <x v="1"/>
    <s v="N"/>
    <x v="2"/>
    <n v="127581"/>
    <s v="NORMAL"/>
    <d v="2021-11-24T00:00:00"/>
    <d v="2022-01-17T00:00:00"/>
    <x v="13"/>
    <d v="2022-03-23T00:00:00"/>
    <n v="299909"/>
    <s v="RESOLI"/>
    <s v="-"/>
    <s v="S"/>
    <s v="-"/>
    <x v="1"/>
    <n v="1"/>
    <s v="-"/>
    <n v="2021"/>
    <n v="1"/>
    <s v="-"/>
    <s v="1-PREG.COSTA-RICA"/>
    <x v="3"/>
    <s v="-"/>
    <s v="-"/>
    <s v="-"/>
    <n v="5"/>
    <n v="1"/>
    <n v="100"/>
    <n v="3"/>
    <n v="0"/>
    <s v="LUISJOSEBONILLAPRENDAS1810@GMAIL.COM"/>
    <s v="UNIV. PRIVADA"/>
    <n v="17"/>
    <s v="SOLTERO(A)"/>
    <d v="2022-01-14T00:00:00"/>
    <n v="1"/>
    <s v="BACHILLER"/>
    <s v=" "/>
    <s v=" "/>
    <s v=" "/>
    <s v=" "/>
    <n v="1336812"/>
    <n v="3"/>
    <s v="-"/>
    <s v="TURRIALBA"/>
    <s v="GASTRONOMIA"/>
    <x v="30"/>
    <s v="-"/>
    <s v="MEDICINA HUMANA"/>
    <s v="TURRIALBA"/>
    <s v="SIN ENFASIS"/>
    <s v="COSTA RICA"/>
    <x v="439"/>
    <s v="-"/>
    <s v="ESTUDIANTE"/>
    <n v="100"/>
    <n v="127581"/>
    <n v="1"/>
    <n v="1"/>
    <n v="62"/>
  </r>
  <r>
    <x v="0"/>
    <x v="1"/>
    <x v="1"/>
    <x v="0"/>
    <n v="31241950"/>
    <x v="13"/>
    <n v="2583995"/>
    <n v="504470826"/>
    <x v="0"/>
    <x v="328"/>
    <x v="0"/>
    <x v="0"/>
    <x v="2"/>
    <s v="N"/>
    <x v="3"/>
    <n v="127582"/>
    <s v="NORMAL"/>
    <d v="2021-11-19T00:00:00"/>
    <d v="2022-01-17T00:00:00"/>
    <x v="13"/>
    <d v="2022-03-23T00:00:00"/>
    <n v="299697"/>
    <s v="RESOLI"/>
    <s v="-"/>
    <s v="-"/>
    <s v="S"/>
    <x v="0"/>
    <n v="1"/>
    <s v="-"/>
    <n v="2020"/>
    <n v="2"/>
    <s v="-"/>
    <s v="1-PREG.COSTA-RICA"/>
    <x v="3"/>
    <s v="-"/>
    <s v="-"/>
    <s v="-"/>
    <n v="13"/>
    <n v="1"/>
    <n v="100"/>
    <n v="2"/>
    <n v="0"/>
    <s v="ARAYAMENDOZAYADRIELA@GMAIL.COM"/>
    <s v="UNIV. PRIVADA"/>
    <n v="19"/>
    <s v="SOLTERO(A)"/>
    <d v="2022-01-14T00:00:00"/>
    <n v="1"/>
    <s v="TECNICO"/>
    <s v=" "/>
    <s v=" "/>
    <s v=" "/>
    <s v=" "/>
    <n v="1562655"/>
    <n v="4"/>
    <s v="-"/>
    <s v="UPALA"/>
    <s v="TECNICO ATENCION PRIMARIA"/>
    <x v="13"/>
    <s v="-"/>
    <s v="MEDICINA HUMANA"/>
    <s v="UPALA"/>
    <s v="SIN ENFASIS"/>
    <s v="COSTA RICA"/>
    <x v="440"/>
    <s v="-"/>
    <s v="ESTUDIANTE"/>
    <n v="91.07"/>
    <n v="127582"/>
    <n v="1"/>
    <n v="1"/>
    <n v="62"/>
  </r>
  <r>
    <x v="0"/>
    <x v="1"/>
    <x v="1"/>
    <x v="0"/>
    <n v="31241910"/>
    <x v="13"/>
    <n v="3317630"/>
    <n v="303830522"/>
    <x v="2"/>
    <x v="329"/>
    <x v="0"/>
    <x v="0"/>
    <x v="0"/>
    <s v="N"/>
    <x v="2"/>
    <n v="127597"/>
    <s v="NORMAL"/>
    <d v="2022-01-11T00:00:00"/>
    <d v="2022-01-18T00:00:00"/>
    <x v="13"/>
    <d v="2022-03-23T00:00:00"/>
    <n v="304170"/>
    <s v="RESOLI"/>
    <s v="-"/>
    <s v="S"/>
    <s v="-"/>
    <x v="1"/>
    <n v="1"/>
    <s v="-"/>
    <n v="2009"/>
    <n v="13"/>
    <s v="-"/>
    <s v="1-PREG.COSTA-RICA"/>
    <x v="4"/>
    <s v="-"/>
    <s v="-"/>
    <s v="-"/>
    <n v="1"/>
    <n v="9"/>
    <n v="100"/>
    <n v="3"/>
    <n v="0"/>
    <s v="SOCRA82@GMAIL.COM"/>
    <s v="UNIV. PRIVADA"/>
    <n v="39"/>
    <s v="CASADO(A)"/>
    <d v="2022-01-17T00:00:00"/>
    <n v="1"/>
    <s v="BACHILLER"/>
    <s v=" "/>
    <s v=" "/>
    <s v=" "/>
    <s v=" "/>
    <n v="827722"/>
    <n v="4"/>
    <s v="-"/>
    <s v="CARTAGO"/>
    <s v="INGENIERIA INDUSTRIAL"/>
    <x v="21"/>
    <s v="-"/>
    <s v="INDUSTRIA"/>
    <s v="DULCE NOMBRE"/>
    <s v="SIN ENFASIS"/>
    <s v="COSTA RICA"/>
    <x v="441"/>
    <n v="25902607"/>
    <s v="ANALISTA JR"/>
    <n v="82.93"/>
    <n v="127597"/>
    <n v="1"/>
    <n v="1"/>
    <n v="61"/>
  </r>
  <r>
    <x v="0"/>
    <x v="1"/>
    <x v="1"/>
    <x v="0"/>
    <n v="31242160"/>
    <x v="13"/>
    <n v="6902100"/>
    <n v="117310454"/>
    <x v="0"/>
    <x v="330"/>
    <x v="0"/>
    <x v="0"/>
    <x v="1"/>
    <s v="N"/>
    <x v="3"/>
    <n v="127614"/>
    <s v="NORMAL"/>
    <d v="2022-01-03T00:00:00"/>
    <d v="2022-01-18T00:00:00"/>
    <x v="13"/>
    <d v="2022-03-23T00:00:00"/>
    <n v="303173"/>
    <s v="RESOLI"/>
    <s v="-"/>
    <s v="S"/>
    <s v="-"/>
    <x v="1"/>
    <n v="1"/>
    <s v="-"/>
    <n v="2016"/>
    <n v="6"/>
    <s v="-"/>
    <s v="1-PREG.COSTA-RICA"/>
    <x v="3"/>
    <s v="-"/>
    <s v="-"/>
    <s v="-"/>
    <n v="9"/>
    <n v="1"/>
    <n v="100"/>
    <n v="2"/>
    <n v="0"/>
    <s v="IFNUAR@GMAIL.COM"/>
    <s v="UNIV. PRIVADA"/>
    <n v="23"/>
    <s v="SOLTERO(A)"/>
    <d v="2022-01-17T00:00:00"/>
    <n v="1"/>
    <s v="LICENCIATURA"/>
    <s v=" "/>
    <s v=" "/>
    <s v=" "/>
    <s v=" "/>
    <n v="2488207"/>
    <n v="3"/>
    <s v="-"/>
    <s v="OROTINA"/>
    <s v="MEDICINA Y CIRUGIA"/>
    <x v="5"/>
    <s v="-"/>
    <s v="MEDICINA HUMANA"/>
    <s v="OROTINA"/>
    <s v="SIN ENFASIS"/>
    <s v="COSTA RICA"/>
    <x v="442"/>
    <s v="-"/>
    <s v="ESTUDIANTE"/>
    <n v="90.23"/>
    <n v="127614"/>
    <n v="1"/>
    <n v="1"/>
    <n v="61"/>
  </r>
  <r>
    <x v="2"/>
    <x v="1"/>
    <x v="2"/>
    <x v="0"/>
    <n v="31241810"/>
    <x v="13"/>
    <n v="11530772.050000001"/>
    <n v="801030598"/>
    <x v="0"/>
    <x v="230"/>
    <x v="0"/>
    <x v="0"/>
    <x v="1"/>
    <s v="N"/>
    <x v="3"/>
    <n v="127732"/>
    <s v="NORMAL"/>
    <d v="2022-01-13T00:00:00"/>
    <d v="2022-01-21T00:00:00"/>
    <x v="13"/>
    <d v="2022-03-23T00:00:00"/>
    <n v="304404"/>
    <s v="RESOLI"/>
    <s v="-"/>
    <s v="-"/>
    <s v="S"/>
    <x v="0"/>
    <n v="1"/>
    <s v="-"/>
    <n v="1995"/>
    <n v="27"/>
    <s v="-"/>
    <s v="7-REFUND.POSG.C.R"/>
    <x v="3"/>
    <s v="-"/>
    <s v="-"/>
    <s v="-"/>
    <n v="1"/>
    <n v="8"/>
    <n v="100"/>
    <n v="2"/>
    <n v="0"/>
    <s v="samcor0205@hotmail.com"/>
    <s v="UNIV. PRIVADA"/>
    <n v="43"/>
    <s v="CASADO(A)"/>
    <d v="2022-01-20T00:00:00"/>
    <n v="1"/>
    <s v="ESPECIALIZACION"/>
    <s v=" "/>
    <s v=" "/>
    <s v=" "/>
    <s v=" "/>
    <n v="2336500"/>
    <n v="3"/>
    <s v="-"/>
    <s v="ALAJUELA"/>
    <s v="ORTOD Y OPERATORIA FUNCIONAL"/>
    <x v="45"/>
    <s v="-"/>
    <s v="ODONTOLOGIA"/>
    <s v="SAN RAFAEL"/>
    <s v="SIN ENFASIS"/>
    <s v="COSTA RICA"/>
    <x v="443"/>
    <n v="60150461"/>
    <s v="ODONTOLOGA"/>
    <n v="8.5"/>
    <n v="127732"/>
    <n v="1"/>
    <n v="7"/>
    <n v="58"/>
  </r>
  <r>
    <x v="0"/>
    <x v="1"/>
    <x v="1"/>
    <x v="0"/>
    <n v="31241640"/>
    <x v="13"/>
    <n v="7703300"/>
    <n v="305470655"/>
    <x v="2"/>
    <x v="331"/>
    <x v="0"/>
    <x v="0"/>
    <x v="1"/>
    <s v="N"/>
    <x v="2"/>
    <n v="127767"/>
    <s v="NORMAL"/>
    <d v="2022-01-16T00:00:00"/>
    <d v="2022-01-24T00:00:00"/>
    <x v="13"/>
    <d v="2022-03-23T00:00:00"/>
    <n v="304747"/>
    <s v="RESOLI"/>
    <s v="-"/>
    <s v="-"/>
    <s v="S"/>
    <x v="0"/>
    <n v="1"/>
    <s v="ADQUISICION DE EQUIPO"/>
    <n v="2022"/>
    <n v="0"/>
    <s v="-"/>
    <s v="1-PREG.COSTA-RICA"/>
    <x v="6"/>
    <s v="-"/>
    <s v="-"/>
    <s v="-"/>
    <n v="8"/>
    <n v="1"/>
    <n v="100"/>
    <n v="3"/>
    <n v="0"/>
    <s v="VMN741278@GMAIL.COM"/>
    <s v="UNIV. PRIVADA"/>
    <n v="18"/>
    <s v="SOLTERO(A)"/>
    <d v="2022-01-21T00:00:00"/>
    <n v="1"/>
    <s v="BACHILLER"/>
    <s v=" "/>
    <s v=" "/>
    <s v=" "/>
    <s v=" "/>
    <n v="337420"/>
    <n v="6"/>
    <s v="-"/>
    <s v="EL GUARCO"/>
    <s v="ING. EN SISTEMAS DE COMPUTACIO"/>
    <x v="6"/>
    <s v="AE"/>
    <s v="INGENIERIA"/>
    <s v="TEJAR"/>
    <s v="SIN ENFASIS"/>
    <s v="COSTA RICA"/>
    <x v="444"/>
    <s v="-"/>
    <s v="ESTUDIANTE"/>
    <n v="95"/>
    <n v="127767"/>
    <n v="1"/>
    <n v="1"/>
    <n v="55"/>
  </r>
  <r>
    <x v="0"/>
    <x v="1"/>
    <x v="1"/>
    <x v="0"/>
    <n v="31239310"/>
    <x v="6"/>
    <n v="5227608"/>
    <n v="402590056"/>
    <x v="2"/>
    <x v="332"/>
    <x v="0"/>
    <x v="0"/>
    <x v="0"/>
    <s v="N"/>
    <x v="1"/>
    <n v="126861"/>
    <s v="NORMAL"/>
    <d v="2021-12-01T00:00:00"/>
    <d v="2021-12-10T00:00:00"/>
    <x v="6"/>
    <d v="2022-02-22T00:00:00"/>
    <n v="300220"/>
    <s v="RESOLI"/>
    <s v="-"/>
    <s v="-"/>
    <s v="S"/>
    <x v="0"/>
    <n v="1"/>
    <s v="-"/>
    <n v="2021"/>
    <n v="1"/>
    <s v="-"/>
    <s v="1-PREG.COSTA-RICA"/>
    <x v="3"/>
    <s v="-"/>
    <s v="-"/>
    <s v="-"/>
    <n v="1"/>
    <n v="2"/>
    <n v="100"/>
    <n v="4"/>
    <n v="0"/>
    <s v="ANGELICAVALERIN13@GMAIL.COM"/>
    <s v="UNIV. PRIVADA"/>
    <n v="19"/>
    <s v="SOLTERO(A)"/>
    <d v="2021-12-09T00:00:00"/>
    <n v="1"/>
    <s v="BACHILLER"/>
    <s v=" "/>
    <s v=" "/>
    <s v=" "/>
    <s v=" "/>
    <n v="2144567"/>
    <n v="4"/>
    <s v="-"/>
    <s v="HEREDIA"/>
    <s v="ING SISTEMAS EN COMPUTACION"/>
    <x v="8"/>
    <s v="-"/>
    <s v="INGENIERIA"/>
    <s v="MERCEDES"/>
    <s v="SIN ENFASIS"/>
    <s v="COSTA RICA"/>
    <x v="445"/>
    <s v="-"/>
    <s v="ESTUDIANTE"/>
    <n v="98.17"/>
    <n v="126861"/>
    <n v="1"/>
    <n v="1"/>
    <n v="72"/>
  </r>
  <r>
    <x v="0"/>
    <x v="1"/>
    <x v="1"/>
    <x v="0"/>
    <n v="31239350"/>
    <x v="6"/>
    <n v="4500000"/>
    <n v="117240741"/>
    <x v="0"/>
    <x v="333"/>
    <x v="0"/>
    <x v="0"/>
    <x v="1"/>
    <s v="N"/>
    <x v="0"/>
    <n v="126869"/>
    <s v="NORMAL"/>
    <d v="2021-11-11T00:00:00"/>
    <d v="2021-12-10T00:00:00"/>
    <x v="6"/>
    <d v="2022-02-22T00:00:00"/>
    <n v="299264"/>
    <s v="RESOLI"/>
    <s v="-"/>
    <s v="-"/>
    <s v="S"/>
    <x v="0"/>
    <n v="1"/>
    <s v="-"/>
    <n v="2016"/>
    <n v="6"/>
    <s v="-"/>
    <s v="1-PREG.COSTA-RICA"/>
    <x v="3"/>
    <s v="-"/>
    <s v="-"/>
    <s v="-"/>
    <n v="4"/>
    <n v="1"/>
    <n v="100"/>
    <n v="1"/>
    <n v="0"/>
    <s v="DLUCIARS26@GMAIL.COM"/>
    <s v="UNIV. PRIVADA"/>
    <n v="23"/>
    <s v="SOLTERO(A)"/>
    <d v="2021-12-09T00:00:00"/>
    <n v="1"/>
    <s v="BACHILLER"/>
    <s v="LICENCIATURA"/>
    <s v=" "/>
    <s v=" "/>
    <s v=" "/>
    <n v="1178893"/>
    <n v="5"/>
    <s v="-"/>
    <s v="PURISCAL"/>
    <s v="ENFERMERIA"/>
    <x v="97"/>
    <s v="-"/>
    <s v="ENFERMERIA"/>
    <s v="SANTIAGO"/>
    <s v="SIN ENFASIS"/>
    <s v="COSTA RICA"/>
    <x v="446"/>
    <s v="-"/>
    <s v="ESTUDIANTE"/>
    <n v="94.73"/>
    <n v="126869"/>
    <n v="1"/>
    <n v="1"/>
    <n v="72"/>
  </r>
  <r>
    <x v="0"/>
    <x v="0"/>
    <x v="1"/>
    <x v="0"/>
    <n v="31241560"/>
    <x v="13"/>
    <n v="22383851"/>
    <n v="208340104"/>
    <x v="0"/>
    <x v="334"/>
    <x v="0"/>
    <x v="0"/>
    <x v="1"/>
    <s v="N"/>
    <x v="3"/>
    <n v="127790"/>
    <s v="NORMAL"/>
    <d v="2021-12-15T00:00:00"/>
    <d v="2022-01-24T00:00:00"/>
    <x v="13"/>
    <d v="2022-03-23T00:00:00"/>
    <n v="301932"/>
    <s v="RESOLI"/>
    <s v="-"/>
    <s v="-"/>
    <s v="S"/>
    <x v="0"/>
    <n v="5"/>
    <s v="-"/>
    <n v="2021"/>
    <n v="1"/>
    <s v="-"/>
    <s v="1-PREG.COSTA-RICA"/>
    <x v="3"/>
    <n v="75.3"/>
    <s v="-"/>
    <s v="-"/>
    <n v="10"/>
    <n v="1"/>
    <n v="100"/>
    <n v="2"/>
    <n v="0"/>
    <s v="PAOSALASG30@HOTMAIL.COM"/>
    <s v="UNIV. PRIVADA"/>
    <n v="19"/>
    <s v="SOLTERO(A)"/>
    <d v="2022-01-21T00:00:00"/>
    <n v="1"/>
    <s v="LICENCIATURA"/>
    <s v=" "/>
    <s v=" "/>
    <s v=" "/>
    <s v=" "/>
    <n v="1319126"/>
    <n v="3"/>
    <s v="-"/>
    <s v="SAN CARLOS"/>
    <s v="MEDICINA Y CIRUGIA VETERINARIA"/>
    <x v="19"/>
    <s v="-"/>
    <s v="MEDICINA VETERINARIA"/>
    <s v="QUESADA"/>
    <s v="SIN ENFASIS"/>
    <s v="COSTA RICA"/>
    <x v="447"/>
    <s v="-"/>
    <s v="ESTUDIANTE"/>
    <n v="95.22"/>
    <n v="127790"/>
    <n v="1"/>
    <n v="1"/>
    <n v="55"/>
  </r>
  <r>
    <x v="0"/>
    <x v="1"/>
    <x v="1"/>
    <x v="0"/>
    <n v="31241510"/>
    <x v="13"/>
    <n v="8072000"/>
    <n v="118230063"/>
    <x v="0"/>
    <x v="335"/>
    <x v="0"/>
    <x v="0"/>
    <x v="3"/>
    <s v="N"/>
    <x v="3"/>
    <n v="127803"/>
    <s v="ESPECIAL"/>
    <d v="2022-01-10T00:00:00"/>
    <d v="2022-01-24T00:00:00"/>
    <x v="13"/>
    <d v="2022-03-23T00:00:00"/>
    <n v="304047"/>
    <s v="RESOLI"/>
    <s v="-"/>
    <s v="-"/>
    <s v="S"/>
    <x v="0"/>
    <n v="1"/>
    <s v="COBERTURA INFERIOR"/>
    <n v="2019"/>
    <n v="3"/>
    <s v="-"/>
    <s v="1-PREG.COSTA-RICA"/>
    <x v="5"/>
    <s v="-"/>
    <s v="-"/>
    <s v="-"/>
    <n v="10"/>
    <n v="10"/>
    <n v="100"/>
    <n v="2"/>
    <n v="0"/>
    <s v="MARIA.AC.CR@HOTMAIL.COM"/>
    <s v="UNIV. PRIVADA"/>
    <n v="20"/>
    <s v="SOLTERO(A)"/>
    <d v="2022-01-21T00:00:00"/>
    <n v="1"/>
    <s v="BACHILLER"/>
    <s v="LICENCIATURA"/>
    <s v=" "/>
    <s v=" "/>
    <s v=" "/>
    <n v="82000"/>
    <n v="2"/>
    <s v="-"/>
    <s v="SAN CARLOS"/>
    <s v="ENFERMERIA"/>
    <x v="79"/>
    <s v="CI"/>
    <s v="ENFERMERIA"/>
    <s v="VENADO"/>
    <s v="SIN ENFASIS"/>
    <s v="COSTA RICA"/>
    <x v="448"/>
    <s v="-"/>
    <s v="ESTUDIANTE"/>
    <n v="86.33"/>
    <n v="127803"/>
    <n v="1"/>
    <n v="1"/>
    <n v="55"/>
  </r>
  <r>
    <x v="0"/>
    <x v="3"/>
    <x v="1"/>
    <x v="1"/>
    <n v="31239660"/>
    <x v="6"/>
    <n v="2749300"/>
    <n v="402440405"/>
    <x v="4"/>
    <x v="2"/>
    <x v="0"/>
    <x v="1"/>
    <x v="0"/>
    <s v="N"/>
    <x v="1"/>
    <n v="126913"/>
    <s v="NORMAL"/>
    <d v="2021-12-02T00:00:00"/>
    <d v="2021-12-13T00:00:00"/>
    <x v="6"/>
    <d v="2022-02-22T00:00:00"/>
    <n v="300554"/>
    <s v="RESOLI"/>
    <s v="-"/>
    <s v="S"/>
    <s v="-"/>
    <x v="1"/>
    <n v="8"/>
    <s v="-"/>
    <n v="2018"/>
    <n v="4"/>
    <s v="-"/>
    <s v="1-PREG.COSTA-RICA"/>
    <x v="6"/>
    <s v="-"/>
    <s v="-"/>
    <s v="-"/>
    <n v="3"/>
    <n v="6"/>
    <n v="100"/>
    <n v="4"/>
    <n v="0"/>
    <s v="ANDREYCALVO019@GMAIL.COM"/>
    <s v="UNIV. PRIVADA"/>
    <n v="22"/>
    <s v="SOLTERO(A)"/>
    <d v="2021-12-10T00:00:00"/>
    <n v="1"/>
    <s v="BACHILLER"/>
    <s v=" "/>
    <s v=" "/>
    <s v=" "/>
    <s v=" "/>
    <n v="300000"/>
    <n v="4"/>
    <s v="-"/>
    <s v="SANTO DOMINGO"/>
    <s v="ADMINISTRACION DE EMPRESAS"/>
    <x v="3"/>
    <s v="-"/>
    <s v="ADMINISTRACION"/>
    <s v="SANTA ROSA"/>
    <s v="SIN ENFASIS"/>
    <s v="COSTA RICA"/>
    <x v="449"/>
    <n v="99999999"/>
    <s v="SERVICIO DE EXPERIEN"/>
    <n v="70"/>
    <n v="126913"/>
    <n v="1"/>
    <n v="1"/>
    <n v="69"/>
  </r>
  <r>
    <x v="0"/>
    <x v="1"/>
    <x v="1"/>
    <x v="0"/>
    <n v="31239270"/>
    <x v="6"/>
    <n v="6800000"/>
    <n v="702900421"/>
    <x v="0"/>
    <x v="173"/>
    <x v="0"/>
    <x v="0"/>
    <x v="3"/>
    <s v="N"/>
    <x v="5"/>
    <n v="126918"/>
    <s v="NORMAL"/>
    <d v="2021-12-01T00:00:00"/>
    <d v="2021-12-13T00:00:00"/>
    <x v="6"/>
    <d v="2022-02-22T00:00:00"/>
    <n v="300218"/>
    <s v="RESOLI"/>
    <s v="-"/>
    <s v="-"/>
    <s v="S"/>
    <x v="0"/>
    <n v="1"/>
    <s v="-"/>
    <n v="2020"/>
    <n v="2"/>
    <s v="-"/>
    <s v="1-PREG.COSTA-RICA"/>
    <x v="6"/>
    <s v="-"/>
    <s v="-"/>
    <s v="-"/>
    <n v="1"/>
    <n v="3"/>
    <n v="100"/>
    <n v="7"/>
    <n v="0"/>
    <s v="MENDOZA200224@ICLOUD.COM"/>
    <s v="UNIV. PRIVADA"/>
    <n v="20"/>
    <s v="SOLTERO(A)"/>
    <d v="2021-12-10T00:00:00"/>
    <n v="1"/>
    <s v="LICENCIATURA"/>
    <s v=" "/>
    <s v=" "/>
    <s v=" "/>
    <s v=" "/>
    <n v="427713"/>
    <n v="2"/>
    <s v="-"/>
    <s v="LIMON"/>
    <s v="MEDICINA Y CIRUGIA"/>
    <x v="53"/>
    <s v="-"/>
    <s v="MEDICINA HUMANA"/>
    <s v="RIO BLANCO"/>
    <s v="SIN ENFASIS"/>
    <s v="COSTA RICA"/>
    <x v="450"/>
    <s v="-"/>
    <s v="ESTUDIANTE"/>
    <n v="97.08"/>
    <n v="126918"/>
    <n v="1"/>
    <n v="1"/>
    <n v="69"/>
  </r>
  <r>
    <x v="0"/>
    <x v="1"/>
    <x v="1"/>
    <x v="0"/>
    <n v="31239610"/>
    <x v="6"/>
    <n v="4058000"/>
    <n v="503740413"/>
    <x v="0"/>
    <x v="61"/>
    <x v="0"/>
    <x v="0"/>
    <x v="2"/>
    <s v="N"/>
    <x v="4"/>
    <n v="126936"/>
    <s v="NORMAL"/>
    <d v="2021-08-24T00:00:00"/>
    <d v="2021-12-13T00:00:00"/>
    <x v="6"/>
    <d v="2022-02-22T00:00:00"/>
    <n v="295849"/>
    <s v="RESOLI"/>
    <s v="-"/>
    <s v="-"/>
    <s v="S"/>
    <x v="0"/>
    <n v="1"/>
    <s v="-"/>
    <n v="2010"/>
    <n v="12"/>
    <s v="-"/>
    <s v="1-PREG.COSTA-RICA"/>
    <x v="4"/>
    <s v="-"/>
    <s v="-"/>
    <s v="-"/>
    <n v="10"/>
    <n v="1"/>
    <n v="100"/>
    <n v="5"/>
    <n v="0"/>
    <s v="TAYMARIEL@HOTMAIL.COM"/>
    <s v="UNIV. PRIVADA"/>
    <n v="31"/>
    <s v="CASADO(A)"/>
    <d v="2021-12-10T00:00:00"/>
    <n v="1"/>
    <s v="LICENCIATURA"/>
    <s v=" "/>
    <s v=" "/>
    <s v=" "/>
    <s v=" "/>
    <n v="820319"/>
    <n v="6"/>
    <s v="-"/>
    <s v="LA CRUZ"/>
    <s v="ENFERMERIA"/>
    <x v="49"/>
    <s v="-"/>
    <s v="ENFERMERIA"/>
    <s v="LA CRUZ"/>
    <s v="SIN ENFASIS"/>
    <s v="COSTA RICA"/>
    <x v="451"/>
    <s v="-"/>
    <s v="ESTUDIANTE"/>
    <n v="87"/>
    <n v="126936"/>
    <n v="1"/>
    <n v="1"/>
    <n v="69"/>
  </r>
  <r>
    <x v="0"/>
    <x v="1"/>
    <x v="1"/>
    <x v="1"/>
    <n v="31239490"/>
    <x v="6"/>
    <n v="7650000"/>
    <n v="114890133"/>
    <x v="1"/>
    <x v="336"/>
    <x v="0"/>
    <x v="1"/>
    <x v="2"/>
    <s v="N"/>
    <x v="0"/>
    <n v="126939"/>
    <s v="NORMAL"/>
    <d v="2021-12-13T00:00:00"/>
    <d v="2021-12-14T00:00:00"/>
    <x v="6"/>
    <d v="2022-02-22T00:00:00"/>
    <n v="301585"/>
    <s v="RESOLI"/>
    <s v="-"/>
    <s v="-"/>
    <s v="S"/>
    <x v="0"/>
    <n v="1"/>
    <s v="ADQUISICION DE EQUIPO"/>
    <n v="2021"/>
    <n v="1"/>
    <s v="-"/>
    <s v="1-PREG.COSTA-RICA"/>
    <x v="2"/>
    <s v="-"/>
    <s v="-"/>
    <s v="-"/>
    <n v="3"/>
    <n v="13"/>
    <n v="100"/>
    <n v="1"/>
    <n v="0"/>
    <s v="NICKOLBUST@HOTMAIL.COM"/>
    <s v="UNIV. PUBLICA"/>
    <n v="30"/>
    <s v="UNION LIBRE"/>
    <d v="2021-12-13T00:00:00"/>
    <n v="1"/>
    <s v="BACHILLER"/>
    <s v="LICENCIATURA"/>
    <s v=" "/>
    <s v=" "/>
    <s v=" "/>
    <n v="511565"/>
    <n v="2"/>
    <s v="-"/>
    <s v="DESAMPARADOS"/>
    <s v="EDUCACION ESPECIAL"/>
    <x v="58"/>
    <s v="AE"/>
    <s v="EDUCACION ESPECIAL"/>
    <s v="LOS GUIDO"/>
    <s v="SIN ENFASIS"/>
    <s v="COSTA RICA"/>
    <x v="452"/>
    <s v="-"/>
    <s v="ESTUDIANTE"/>
    <n v="85"/>
    <n v="126939"/>
    <n v="2"/>
    <n v="1"/>
    <n v="68"/>
  </r>
  <r>
    <x v="0"/>
    <x v="1"/>
    <x v="1"/>
    <x v="0"/>
    <n v="31239170"/>
    <x v="6"/>
    <n v="6675000"/>
    <n v="115660160"/>
    <x v="3"/>
    <x v="327"/>
    <x v="0"/>
    <x v="0"/>
    <x v="1"/>
    <s v="N"/>
    <x v="0"/>
    <n v="126949"/>
    <s v="NORMAL"/>
    <d v="2021-12-08T00:00:00"/>
    <d v="2021-12-14T00:00:00"/>
    <x v="6"/>
    <d v="2022-02-22T00:00:00"/>
    <n v="301233"/>
    <s v="RESOLI"/>
    <s v="-"/>
    <s v="S"/>
    <s v="-"/>
    <x v="1"/>
    <n v="1"/>
    <s v="ADQUISICION DE EQUIPO"/>
    <n v="2011"/>
    <n v="11"/>
    <s v="-"/>
    <s v="1-PREG.COSTA-RICA"/>
    <x v="2"/>
    <s v="-"/>
    <s v="-"/>
    <s v="-"/>
    <n v="1"/>
    <n v="10"/>
    <n v="100"/>
    <n v="1"/>
    <n v="0"/>
    <s v="alvamoj@gmail.com"/>
    <s v="UNIV. PRIVADA"/>
    <n v="27"/>
    <s v="SOLTERO(A)"/>
    <d v="2021-12-13T00:00:00"/>
    <n v="1"/>
    <s v="BACHILLER"/>
    <s v=" "/>
    <s v=" "/>
    <s v=" "/>
    <s v=" "/>
    <n v="539018"/>
    <n v="3"/>
    <s v="-"/>
    <s v="SAN JOSE"/>
    <s v="ING INFORMATICA"/>
    <x v="1"/>
    <s v="AE"/>
    <s v="COMPUTO"/>
    <s v="HATILLO"/>
    <s v="SISTEMAS DE INFORMACION"/>
    <s v="COSTA RICA"/>
    <x v="453"/>
    <n v="22426700"/>
    <s v="MENSAJERO"/>
    <n v="80"/>
    <n v="126949"/>
    <n v="1"/>
    <n v="1"/>
    <n v="68"/>
  </r>
  <r>
    <x v="0"/>
    <x v="1"/>
    <x v="0"/>
    <x v="0"/>
    <n v="31142840"/>
    <x v="13"/>
    <n v="500000"/>
    <n v="305180028"/>
    <x v="0"/>
    <x v="337"/>
    <x v="0"/>
    <x v="0"/>
    <x v="1"/>
    <s v="N"/>
    <x v="2"/>
    <n v="127837"/>
    <s v="NORMAL"/>
    <d v="2022-01-12T00:00:00"/>
    <d v="2022-01-25T00:00:00"/>
    <x v="13"/>
    <d v="2022-04-06T00:00:00"/>
    <n v="304260"/>
    <s v="RESOLI"/>
    <s v="-"/>
    <s v="-"/>
    <s v="S"/>
    <x v="0"/>
    <n v="1"/>
    <s v="-"/>
    <s v="-"/>
    <s v="-"/>
    <s v="-"/>
    <s v="1-PREG.COSTA-RICA"/>
    <x v="0"/>
    <s v="-"/>
    <s v="-"/>
    <s v="-"/>
    <n v="1"/>
    <n v="4"/>
    <n v="100"/>
    <n v="3"/>
    <n v="0"/>
    <s v="WEN0312@HOTMAIL.COM"/>
    <s v="UNIV. PRIVADA"/>
    <n v="22"/>
    <s v="SOLTERO(A)"/>
    <d v="2022-01-24T00:00:00"/>
    <n v="1"/>
    <s v="DIPLOMADO"/>
    <s v=" "/>
    <s v=" "/>
    <s v=" "/>
    <s v=" "/>
    <s v="-"/>
    <s v="-"/>
    <s v="-"/>
    <s v="CARTAGO"/>
    <s v="ASISTENTE DE LABORATORIO"/>
    <x v="66"/>
    <s v="-"/>
    <s v="MICROBIOLOGIA"/>
    <s v="SAN NICOLAS"/>
    <s v="SIN ENFASIS"/>
    <s v="COSTA RICA"/>
    <x v="454"/>
    <s v="-"/>
    <s v="ESTUDIANTE"/>
    <s v="-"/>
    <n v="127837"/>
    <n v="1"/>
    <n v="1"/>
    <n v="54"/>
  </r>
  <r>
    <x v="0"/>
    <x v="1"/>
    <x v="1"/>
    <x v="0"/>
    <n v="31239090"/>
    <x v="6"/>
    <n v="9066400"/>
    <n v="604720777"/>
    <x v="3"/>
    <x v="338"/>
    <x v="0"/>
    <x v="0"/>
    <x v="0"/>
    <s v="N"/>
    <x v="1"/>
    <n v="126969"/>
    <s v="NORMAL"/>
    <d v="2021-07-22T00:00:00"/>
    <d v="2021-12-14T00:00:00"/>
    <x v="6"/>
    <d v="2022-02-22T00:00:00"/>
    <n v="293943"/>
    <s v="RESOLI"/>
    <s v="-"/>
    <s v="S"/>
    <s v="-"/>
    <x v="1"/>
    <n v="1"/>
    <s v="ADQUISICION DE EQUIPO"/>
    <n v="2020"/>
    <n v="2"/>
    <s v="-"/>
    <s v="1-PREG.COSTA-RICA"/>
    <x v="6"/>
    <s v="-"/>
    <s v="-"/>
    <s v="-"/>
    <n v="1"/>
    <n v="1"/>
    <n v="100"/>
    <n v="4"/>
    <n v="0"/>
    <s v="NUNEZROJASJOSHUA3@GMAIL.COM"/>
    <s v="UNIV. PRIVADA"/>
    <n v="19"/>
    <s v="SOLTERO(A)"/>
    <d v="2021-12-13T00:00:00"/>
    <n v="1"/>
    <s v="BACHILLER"/>
    <s v=" "/>
    <s v=" "/>
    <s v=" "/>
    <s v=" "/>
    <n v="391554"/>
    <n v="3"/>
    <s v="-"/>
    <s v="HEREDIA"/>
    <s v="ING.TECNOLOGIAS INF Y COMUNIC"/>
    <x v="67"/>
    <s v="AE"/>
    <s v="COMPUTO"/>
    <s v="HEREDIA"/>
    <s v="SIN ENFASIS"/>
    <s v="COSTA RICA"/>
    <x v="455"/>
    <s v="-"/>
    <s v="ESTUDIANTE"/>
    <n v="96.55"/>
    <n v="126969"/>
    <n v="1"/>
    <n v="1"/>
    <n v="68"/>
  </r>
  <r>
    <x v="0"/>
    <x v="1"/>
    <x v="1"/>
    <x v="0"/>
    <n v="31239590"/>
    <x v="6"/>
    <n v="7207500"/>
    <n v="116930905"/>
    <x v="0"/>
    <x v="339"/>
    <x v="0"/>
    <x v="0"/>
    <x v="1"/>
    <s v="N"/>
    <x v="0"/>
    <n v="126979"/>
    <s v="NORMAL"/>
    <d v="2021-12-10T00:00:00"/>
    <d v="2021-12-15T00:00:00"/>
    <x v="6"/>
    <d v="2022-02-22T00:00:00"/>
    <n v="301484"/>
    <s v="RESOLI"/>
    <s v="-"/>
    <s v="-"/>
    <s v="S"/>
    <x v="0"/>
    <n v="1"/>
    <s v="-"/>
    <n v="2013"/>
    <n v="9"/>
    <s v="-"/>
    <s v="1-PREG.COSTA-RICA"/>
    <x v="6"/>
    <s v="-"/>
    <s v="-"/>
    <s v="-"/>
    <n v="1"/>
    <n v="11"/>
    <n v="100"/>
    <n v="1"/>
    <n v="0"/>
    <s v="JAZGARCIA2611@GMAIL.COM"/>
    <s v="UNIV. PRIVADA"/>
    <n v="24"/>
    <s v="SOLTERO(A)"/>
    <d v="2021-12-14T00:00:00"/>
    <n v="1"/>
    <s v="BACHILLER"/>
    <s v=" "/>
    <s v=" "/>
    <s v=" "/>
    <s v=" "/>
    <n v="380000"/>
    <n v="2"/>
    <s v="-"/>
    <s v="SAN JOSE"/>
    <s v="NUTRICION"/>
    <x v="53"/>
    <s v="-"/>
    <s v="MEDICINA HUMANA"/>
    <s v="SAN SEBASTIAN"/>
    <s v="SIN ENFASIS"/>
    <s v="COSTA RICA"/>
    <x v="456"/>
    <s v="-"/>
    <s v="COMERCIANTE DE ARTESANIAS"/>
    <n v="91.9"/>
    <n v="126979"/>
    <n v="1"/>
    <n v="1"/>
    <n v="67"/>
  </r>
  <r>
    <x v="0"/>
    <x v="1"/>
    <x v="1"/>
    <x v="0"/>
    <n v="31239430"/>
    <x v="6"/>
    <n v="14786817"/>
    <n v="117750609"/>
    <x v="0"/>
    <x v="340"/>
    <x v="0"/>
    <x v="0"/>
    <x v="0"/>
    <s v="N"/>
    <x v="1"/>
    <n v="127019"/>
    <s v="NORMAL"/>
    <d v="2021-12-14T00:00:00"/>
    <d v="2021-12-16T00:00:00"/>
    <x v="6"/>
    <d v="2022-02-22T00:00:00"/>
    <n v="301752"/>
    <s v="RESOLI"/>
    <s v="-"/>
    <s v="-"/>
    <s v="S"/>
    <x v="0"/>
    <n v="1"/>
    <s v="-"/>
    <n v="2017"/>
    <n v="5"/>
    <s v="-"/>
    <s v="1-PREG.COSTA-RICA"/>
    <x v="2"/>
    <s v="-"/>
    <s v="-"/>
    <s v="-"/>
    <n v="3"/>
    <n v="5"/>
    <n v="100"/>
    <n v="4"/>
    <n v="0"/>
    <s v="NANDASIME13@GMAIL.COM"/>
    <s v="UNIV. PRIVADA"/>
    <n v="21"/>
    <s v="SOLTERO(A)"/>
    <d v="2021-12-15T00:00:00"/>
    <n v="1"/>
    <s v="LICENCIATURA"/>
    <s v=" "/>
    <s v=" "/>
    <s v=" "/>
    <s v=" "/>
    <n v="620596"/>
    <n v="3"/>
    <s v="-"/>
    <s v="SANTO DOMINGO"/>
    <s v="MEDICINA"/>
    <x v="12"/>
    <s v="-"/>
    <s v="MEDICINA HUMANA"/>
    <s v="SANTO TOMAS"/>
    <s v="SIN ENFASIS"/>
    <s v="COSTA RICA"/>
    <x v="457"/>
    <s v="-"/>
    <s v="ESTUDIANTE"/>
    <n v="95"/>
    <n v="127019"/>
    <n v="1"/>
    <n v="1"/>
    <n v="66"/>
  </r>
  <r>
    <x v="0"/>
    <x v="1"/>
    <x v="1"/>
    <x v="0"/>
    <n v="31241840"/>
    <x v="13"/>
    <n v="14614380"/>
    <n v="503450906"/>
    <x v="0"/>
    <x v="341"/>
    <x v="0"/>
    <x v="0"/>
    <x v="0"/>
    <s v="N"/>
    <x v="2"/>
    <n v="128210"/>
    <s v="NORMAL"/>
    <d v="2022-02-08T00:00:00"/>
    <d v="2022-02-09T00:00:00"/>
    <x v="13"/>
    <d v="2022-03-23T00:00:00"/>
    <n v="306816"/>
    <s v="RESOLI"/>
    <s v="-"/>
    <s v="S"/>
    <s v="-"/>
    <x v="1"/>
    <n v="1"/>
    <s v="-"/>
    <n v="2002"/>
    <n v="20"/>
    <s v="-"/>
    <s v="1-PREG.COSTA-RICA"/>
    <x v="2"/>
    <s v="-"/>
    <s v="-"/>
    <s v="-"/>
    <n v="3"/>
    <n v="1"/>
    <n v="100"/>
    <n v="3"/>
    <n v="0"/>
    <s v="MORIANDANG@HOTMAIL.COM"/>
    <s v="UNIV. PRIVADA"/>
    <n v="36"/>
    <s v="SOLTERO(A)"/>
    <d v="2022-02-08T00:00:00"/>
    <n v="1"/>
    <s v="LICENCIATURA"/>
    <s v=" "/>
    <s v=" "/>
    <s v=" "/>
    <s v=" "/>
    <n v="472912"/>
    <n v="1"/>
    <s v="-"/>
    <s v="LA UNION"/>
    <s v="ODONTOLOGIA"/>
    <x v="5"/>
    <s v="-"/>
    <s v="ODONTOLOGIA"/>
    <s v="TRES RIOS"/>
    <s v="SIN ENFASIS"/>
    <s v="COSTA RICA"/>
    <x v="458"/>
    <s v="-"/>
    <s v="ESTUDIANTE"/>
    <n v="70"/>
    <n v="128210"/>
    <n v="1"/>
    <n v="1"/>
    <n v="39"/>
  </r>
  <r>
    <x v="0"/>
    <x v="1"/>
    <x v="1"/>
    <x v="0"/>
    <n v="31239500"/>
    <x v="6"/>
    <n v="7404282"/>
    <n v="208460146"/>
    <x v="2"/>
    <x v="342"/>
    <x v="0"/>
    <x v="0"/>
    <x v="0"/>
    <s v="N"/>
    <x v="1"/>
    <n v="127052"/>
    <s v="NORMAL"/>
    <d v="2021-11-04T00:00:00"/>
    <d v="2021-12-16T00:00:00"/>
    <x v="6"/>
    <d v="2022-02-22T00:00:00"/>
    <n v="298924"/>
    <s v="RESOLI"/>
    <s v="-"/>
    <s v="-"/>
    <s v="S"/>
    <x v="0"/>
    <n v="1"/>
    <s v="-"/>
    <n v="2020"/>
    <n v="2"/>
    <s v="-"/>
    <s v="1-PREG.COSTA-RICA"/>
    <x v="3"/>
    <s v="-"/>
    <s v="-"/>
    <s v="-"/>
    <n v="1"/>
    <n v="2"/>
    <n v="100"/>
    <n v="4"/>
    <n v="0"/>
    <s v="ANALAURACV8@GMAIL.COM"/>
    <s v="UNIV. PRIVADA"/>
    <n v="18"/>
    <s v="SOLTERO(A)"/>
    <d v="2021-12-15T00:00:00"/>
    <n v="1"/>
    <s v="BACHILLER"/>
    <s v=" "/>
    <s v=" "/>
    <s v=" "/>
    <s v=" "/>
    <n v="1800000"/>
    <n v="4"/>
    <s v="-"/>
    <s v="HEREDIA"/>
    <s v="INGENIERIA ELECTROMECANICA"/>
    <x v="8"/>
    <s v="-"/>
    <s v="INGENIERIA"/>
    <s v="MERCEDES"/>
    <s v="SIN ENFASIS"/>
    <s v="COSTA RICA"/>
    <x v="459"/>
    <s v="-"/>
    <s v="ESTUDIANTE"/>
    <n v="93.48"/>
    <n v="127052"/>
    <n v="1"/>
    <n v="1"/>
    <n v="66"/>
  </r>
  <r>
    <x v="0"/>
    <x v="1"/>
    <x v="1"/>
    <x v="0"/>
    <n v="31239380"/>
    <x v="6"/>
    <n v="7197204"/>
    <n v="504340681"/>
    <x v="2"/>
    <x v="343"/>
    <x v="0"/>
    <x v="0"/>
    <x v="2"/>
    <s v="N"/>
    <x v="4"/>
    <n v="127064"/>
    <s v="NORMAL"/>
    <d v="2021-12-10T00:00:00"/>
    <d v="2021-12-17T00:00:00"/>
    <x v="6"/>
    <d v="2022-02-22T00:00:00"/>
    <n v="301476"/>
    <s v="RESOLI"/>
    <s v="-"/>
    <s v="-"/>
    <s v="S"/>
    <x v="0"/>
    <n v="1"/>
    <s v="-"/>
    <n v="2017"/>
    <n v="5"/>
    <s v="-"/>
    <s v="1-PREG.COSTA-RICA"/>
    <x v="3"/>
    <s v="-"/>
    <s v="-"/>
    <s v="-"/>
    <n v="10"/>
    <n v="1"/>
    <n v="100"/>
    <n v="5"/>
    <n v="0"/>
    <s v="MENOCAL.YARITZA234@GMAIL.COM"/>
    <s v="UNIV. PRIVADA"/>
    <n v="21"/>
    <s v="SOLTERO(A)"/>
    <d v="2021-12-16T00:00:00"/>
    <n v="1"/>
    <s v="BACHILLER"/>
    <s v=" "/>
    <s v=" "/>
    <s v=" "/>
    <s v=" "/>
    <n v="1450135"/>
    <n v="3"/>
    <s v="-"/>
    <s v="LA CRUZ"/>
    <s v="INGENIERIA SISTEMAS"/>
    <x v="6"/>
    <s v="-"/>
    <s v="INGENIERIA"/>
    <s v="LA CRUZ"/>
    <s v="INGENIERIA SIST.ENF.COMPUTAC."/>
    <s v="COSTA RICA"/>
    <x v="460"/>
    <s v="-"/>
    <s v="ESTUDIANTE"/>
    <n v="99.29"/>
    <n v="127064"/>
    <n v="1"/>
    <n v="1"/>
    <n v="65"/>
  </r>
  <r>
    <x v="0"/>
    <x v="1"/>
    <x v="1"/>
    <x v="0"/>
    <n v="31239630"/>
    <x v="6"/>
    <n v="5301625"/>
    <n v="402470565"/>
    <x v="2"/>
    <x v="344"/>
    <x v="0"/>
    <x v="0"/>
    <x v="0"/>
    <s v="N"/>
    <x v="1"/>
    <n v="127065"/>
    <s v="NORMAL"/>
    <d v="2021-12-10T00:00:00"/>
    <d v="2021-12-17T00:00:00"/>
    <x v="6"/>
    <d v="2022-02-22T00:00:00"/>
    <n v="301419"/>
    <s v="RESOLI"/>
    <s v="-"/>
    <s v="S"/>
    <s v="-"/>
    <x v="1"/>
    <n v="1"/>
    <s v="-"/>
    <n v="2017"/>
    <n v="5"/>
    <s v="-"/>
    <s v="1-PREG.COSTA-RICA"/>
    <x v="2"/>
    <s v="-"/>
    <s v="-"/>
    <s v="-"/>
    <n v="2"/>
    <n v="1"/>
    <n v="100"/>
    <n v="4"/>
    <n v="0"/>
    <s v="LOPEZ5DEJUNIO@GMAIL.COM"/>
    <s v="UNIV. PRIVADA"/>
    <n v="21"/>
    <s v="SOLTERO(A)"/>
    <d v="2021-12-16T00:00:00"/>
    <n v="1"/>
    <s v="BACHILLER"/>
    <s v=" "/>
    <s v=" "/>
    <s v=" "/>
    <s v=" "/>
    <n v="558608"/>
    <n v="4"/>
    <s v="-"/>
    <s v="BARVA"/>
    <s v="ELECTRONICA"/>
    <x v="1"/>
    <s v="-"/>
    <s v="INGENIERIA"/>
    <s v="BARVA"/>
    <s v="SIN ENFASIS"/>
    <s v="COSTA RICA"/>
    <x v="461"/>
    <n v="83626971"/>
    <s v="AVOCSCOUT"/>
    <n v="84.78"/>
    <n v="127065"/>
    <n v="1"/>
    <n v="1"/>
    <n v="65"/>
  </r>
  <r>
    <x v="0"/>
    <x v="1"/>
    <x v="1"/>
    <x v="0"/>
    <n v="31239300"/>
    <x v="6"/>
    <n v="18405785"/>
    <n v="208550164"/>
    <x v="0"/>
    <x v="153"/>
    <x v="0"/>
    <x v="0"/>
    <x v="0"/>
    <s v="N"/>
    <x v="0"/>
    <n v="127084"/>
    <s v="NORMAL"/>
    <d v="2021-12-17T00:00:00"/>
    <d v="2021-12-20T00:00:00"/>
    <x v="6"/>
    <d v="2022-02-22T00:00:00"/>
    <n v="302209"/>
    <s v="RESOLI"/>
    <s v="-"/>
    <s v="-"/>
    <s v="S"/>
    <x v="0"/>
    <n v="1"/>
    <s v="-"/>
    <n v="2021"/>
    <n v="1"/>
    <s v="-"/>
    <s v="1-PREG.COSTA-RICA"/>
    <x v="3"/>
    <s v="-"/>
    <s v="-"/>
    <s v="-"/>
    <n v="13"/>
    <n v="1"/>
    <n v="100"/>
    <n v="1"/>
    <n v="0"/>
    <s v="ARIASALEJANDRA993@GMAIL.COM"/>
    <s v="UNIV. PRIVADA"/>
    <n v="17"/>
    <s v="SOLTERO(A)"/>
    <d v="2021-12-17T00:00:00"/>
    <n v="1"/>
    <s v="BACHILLER"/>
    <s v=" "/>
    <s v=" "/>
    <s v=" "/>
    <s v=" "/>
    <n v="1312559"/>
    <n v="4"/>
    <s v="-"/>
    <s v="TIBAS"/>
    <s v="MEDICINA"/>
    <x v="13"/>
    <s v="-"/>
    <s v="MEDICINA HUMANA"/>
    <s v="SAN JUAN"/>
    <s v="SIN ENFASIS"/>
    <s v="COSTA RICA"/>
    <x v="462"/>
    <s v="-"/>
    <s v="ESTUDIANTE"/>
    <n v="95.45"/>
    <n v="127084"/>
    <n v="1"/>
    <n v="1"/>
    <n v="62"/>
  </r>
  <r>
    <x v="0"/>
    <x v="1"/>
    <x v="1"/>
    <x v="1"/>
    <n v="31239580"/>
    <x v="6"/>
    <n v="3101278"/>
    <n v="208120486"/>
    <x v="5"/>
    <x v="345"/>
    <x v="0"/>
    <x v="1"/>
    <x v="0"/>
    <s v="N"/>
    <x v="0"/>
    <n v="127103"/>
    <s v="NORMAL"/>
    <d v="2021-12-10T00:00:00"/>
    <d v="2021-12-20T00:00:00"/>
    <x v="6"/>
    <d v="2022-02-22T00:00:00"/>
    <n v="301381"/>
    <s v="RESOLI"/>
    <s v="-"/>
    <s v="-"/>
    <s v="S"/>
    <x v="0"/>
    <n v="1"/>
    <s v="-"/>
    <n v="2019"/>
    <n v="3"/>
    <s v="-"/>
    <s v="1-PREG.COSTA-RICA"/>
    <x v="3"/>
    <s v="-"/>
    <s v="-"/>
    <s v="-"/>
    <n v="15"/>
    <n v="1"/>
    <n v="100"/>
    <n v="1"/>
    <n v="0"/>
    <s v="GENECASTRO2000@GMAIL.COM"/>
    <s v="UNIV. PRIVADA"/>
    <n v="21"/>
    <s v="SOLTERO(A)"/>
    <d v="2021-12-17T00:00:00"/>
    <n v="1"/>
    <s v="BACHILLER"/>
    <s v=" "/>
    <s v=" "/>
    <s v=" "/>
    <s v=" "/>
    <n v="1398046"/>
    <n v="3"/>
    <s v="-"/>
    <s v="MONTES DE OCA"/>
    <s v="DISEÑO PUBLICITARIO"/>
    <x v="6"/>
    <s v="-"/>
    <s v="ARTE PUBLICITARIO"/>
    <s v="SAN PEDRO"/>
    <s v="SIN ENFASIS"/>
    <s v="COSTA RICA"/>
    <x v="463"/>
    <s v="-"/>
    <s v="ESTUDIANTE"/>
    <n v="90.8"/>
    <n v="127103"/>
    <n v="1"/>
    <n v="1"/>
    <n v="62"/>
  </r>
  <r>
    <x v="0"/>
    <x v="1"/>
    <x v="2"/>
    <x v="0"/>
    <n v="31239390"/>
    <x v="6"/>
    <n v="9122562"/>
    <n v="113990850"/>
    <x v="0"/>
    <x v="346"/>
    <x v="0"/>
    <x v="0"/>
    <x v="0"/>
    <s v="N"/>
    <x v="0"/>
    <n v="127112"/>
    <s v="NORMAL"/>
    <d v="2021-12-01T00:00:00"/>
    <d v="2021-12-20T00:00:00"/>
    <x v="6"/>
    <d v="2022-02-22T00:00:00"/>
    <n v="300339"/>
    <s v="RESOLI"/>
    <s v="-"/>
    <s v="-"/>
    <s v="S"/>
    <x v="0"/>
    <n v="1"/>
    <s v="-"/>
    <n v="2009"/>
    <n v="13"/>
    <s v="-"/>
    <s v="5-REFUND.PREG.C.R"/>
    <x v="6"/>
    <s v="-"/>
    <s v="-"/>
    <s v="-"/>
    <n v="1"/>
    <n v="5"/>
    <n v="100"/>
    <n v="1"/>
    <n v="0"/>
    <s v="MARIANELAVALENCIANOS@HOTMAIL.COM"/>
    <s v="UNIV. PRIVADA"/>
    <n v="32"/>
    <s v="SOLTERO(A)"/>
    <d v="2021-12-17T00:00:00"/>
    <n v="1"/>
    <s v="BACHILLER"/>
    <s v="LICENCIATURA"/>
    <s v=" "/>
    <s v=" "/>
    <s v=" "/>
    <n v="220000"/>
    <n v="2"/>
    <s v="-"/>
    <s v="SAN JOSE"/>
    <s v="OPTOMETRIA"/>
    <x v="5"/>
    <s v="-"/>
    <s v="MEDICINA HUMANA"/>
    <s v="ZAPOTE"/>
    <s v="SIN ENFASIS"/>
    <s v="COSTA RICA"/>
    <x v="464"/>
    <n v="22862414"/>
    <s v="PROPIO"/>
    <n v="75"/>
    <n v="127112"/>
    <n v="1"/>
    <n v="5"/>
    <n v="62"/>
  </r>
  <r>
    <x v="0"/>
    <x v="1"/>
    <x v="1"/>
    <x v="1"/>
    <n v="31239420"/>
    <x v="6"/>
    <n v="2025000"/>
    <n v="117370588"/>
    <x v="4"/>
    <x v="347"/>
    <x v="0"/>
    <x v="1"/>
    <x v="1"/>
    <s v="N"/>
    <x v="0"/>
    <n v="127136"/>
    <s v="NORMAL"/>
    <d v="2021-12-14T00:00:00"/>
    <d v="2021-12-21T00:00:00"/>
    <x v="6"/>
    <d v="2022-02-22T00:00:00"/>
    <n v="301772"/>
    <s v="RESOLI"/>
    <s v="-"/>
    <s v="-"/>
    <s v="S"/>
    <x v="0"/>
    <n v="1"/>
    <s v="-"/>
    <n v="2016"/>
    <n v="6"/>
    <s v="-"/>
    <s v="1-PREG.COSTA-RICA"/>
    <x v="3"/>
    <s v="-"/>
    <s v="-"/>
    <s v="-"/>
    <n v="4"/>
    <n v="3"/>
    <n v="100"/>
    <n v="1"/>
    <n v="0"/>
    <s v="TICANOMADADIGITAL@GMAIL.COM"/>
    <s v="UNIV. PRIVADA"/>
    <n v="22"/>
    <s v="SOLTERO(A)"/>
    <d v="2021-12-20T00:00:00"/>
    <n v="1"/>
    <s v="BACHILLER"/>
    <s v=" "/>
    <s v=" "/>
    <s v=" "/>
    <s v=" "/>
    <n v="1219800"/>
    <n v="3"/>
    <s v="-"/>
    <s v="PURISCAL"/>
    <s v="ADMON SIST.INFORMAT.SALUD"/>
    <x v="11"/>
    <s v="-"/>
    <s v="ADMINISTRACION"/>
    <s v="BARBACOAS"/>
    <s v="SIN ENFASIS"/>
    <s v="COSTA RICA"/>
    <x v="465"/>
    <n v="84927215"/>
    <s v="ESTUDIANTE"/>
    <n v="86"/>
    <n v="127136"/>
    <n v="1"/>
    <n v="1"/>
    <n v="61"/>
  </r>
  <r>
    <x v="0"/>
    <x v="2"/>
    <x v="2"/>
    <x v="0"/>
    <n v="31239600"/>
    <x v="6"/>
    <n v="29376753"/>
    <n v="402190642"/>
    <x v="0"/>
    <x v="2"/>
    <x v="0"/>
    <x v="0"/>
    <x v="1"/>
    <s v="N"/>
    <x v="1"/>
    <n v="127141"/>
    <s v="NORMAL"/>
    <d v="2021-12-07T00:00:00"/>
    <d v="2021-12-21T00:00:00"/>
    <x v="6"/>
    <d v="2022-02-22T00:00:00"/>
    <n v="301051"/>
    <s v="RESOLI"/>
    <s v="-"/>
    <s v="S"/>
    <s v="-"/>
    <x v="1"/>
    <n v="2"/>
    <s v="-"/>
    <n v="2011"/>
    <n v="11"/>
    <s v="-"/>
    <s v="5-REFUND.PREG.C.R"/>
    <x v="4"/>
    <n v="164.56"/>
    <s v="-"/>
    <s v="-"/>
    <n v="5"/>
    <n v="2"/>
    <n v="100"/>
    <n v="4"/>
    <n v="0"/>
    <s v="TIJERA_99@HOTMAIL.COM"/>
    <s v="UNIV. PRIVADA"/>
    <n v="28"/>
    <s v="SOLTERO(A)"/>
    <d v="2021-12-20T00:00:00"/>
    <n v="1"/>
    <s v="BACHILLER"/>
    <s v="LICENCIATURA"/>
    <s v=" "/>
    <s v=" "/>
    <s v=" "/>
    <n v="958216"/>
    <n v="4"/>
    <s v="-"/>
    <s v="SAN RAFAEL"/>
    <s v="MEDICINA"/>
    <x v="13"/>
    <s v="-"/>
    <s v="MEDICINA HUMANA"/>
    <s v="SAN JOSECITO"/>
    <s v="SIN ENFASIS"/>
    <s v="COSTA RICA"/>
    <x v="466"/>
    <n v="87970766"/>
    <s v="ESTUDIANTE"/>
    <n v="76"/>
    <n v="127141"/>
    <n v="1"/>
    <n v="5"/>
    <n v="61"/>
  </r>
  <r>
    <x v="0"/>
    <x v="1"/>
    <x v="1"/>
    <x v="1"/>
    <n v="31239470"/>
    <x v="6"/>
    <n v="3366000"/>
    <n v="110670869"/>
    <x v="4"/>
    <x v="49"/>
    <x v="0"/>
    <x v="1"/>
    <x v="1"/>
    <s v="N"/>
    <x v="0"/>
    <n v="127169"/>
    <s v="NORMAL"/>
    <d v="2021-12-14T00:00:00"/>
    <d v="2021-12-22T00:00:00"/>
    <x v="6"/>
    <d v="2022-02-22T00:00:00"/>
    <n v="301809"/>
    <s v="RESOLI"/>
    <s v="-"/>
    <s v="-"/>
    <s v="S"/>
    <x v="0"/>
    <n v="1"/>
    <s v="ADQUISICION DE EQUIPO"/>
    <n v="1997"/>
    <n v="25"/>
    <s v="-"/>
    <s v="1-PREG.COSTA-RICA"/>
    <x v="5"/>
    <s v="-"/>
    <s v="-"/>
    <s v="-"/>
    <n v="4"/>
    <n v="1"/>
    <n v="100"/>
    <n v="1"/>
    <n v="0"/>
    <s v="MRODRIGUEZJI80@GMAIL.COM"/>
    <s v="UNIV. PRIVADA"/>
    <n v="41"/>
    <s v="DIVORCIADO(A)"/>
    <d v="2021-12-21T00:00:00"/>
    <n v="1"/>
    <s v="BACHILLER"/>
    <s v="LICENCIATURA"/>
    <s v=" "/>
    <s v=" "/>
    <s v=" "/>
    <n v="25614"/>
    <n v="2"/>
    <s v="-"/>
    <s v="PURISCAL"/>
    <s v="DERECHO"/>
    <x v="17"/>
    <s v="AE"/>
    <s v="DERECHO"/>
    <s v="SANTIAGO"/>
    <s v="SIN ENFASIS"/>
    <s v="COSTA RICA"/>
    <x v="467"/>
    <n v="24166132"/>
    <s v="TÉCNICA JUDICIAL II"/>
    <n v="90"/>
    <n v="127169"/>
    <n v="1"/>
    <n v="1"/>
    <n v="60"/>
  </r>
  <r>
    <x v="0"/>
    <x v="1"/>
    <x v="1"/>
    <x v="1"/>
    <n v="31239130"/>
    <x v="6"/>
    <n v="4714894"/>
    <n v="117700410"/>
    <x v="4"/>
    <x v="348"/>
    <x v="0"/>
    <x v="1"/>
    <x v="1"/>
    <s v="N"/>
    <x v="6"/>
    <n v="127174"/>
    <s v="NORMAL"/>
    <d v="2021-12-14T00:00:00"/>
    <d v="2021-12-22T00:00:00"/>
    <x v="6"/>
    <d v="2022-02-22T00:00:00"/>
    <n v="301695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1"/>
    <n v="12"/>
    <n v="100"/>
    <n v="6"/>
    <n v="0"/>
    <s v="LUSOFIA220@GMAIL.COM"/>
    <s v="UNIV. PRIVADA"/>
    <n v="21"/>
    <s v="UNION LIBRE"/>
    <d v="2021-12-21T00:00:00"/>
    <n v="1"/>
    <s v="BACHILLER"/>
    <s v=" "/>
    <s v=" "/>
    <s v=" "/>
    <s v=" "/>
    <n v="1128395"/>
    <n v="6"/>
    <s v="-"/>
    <s v="PUNTARENAS"/>
    <s v="CONTADURIA PUBLICA"/>
    <x v="70"/>
    <s v="AE"/>
    <s v="ADMINISTRACION"/>
    <s v="CHACARITA"/>
    <s v="SIN ENFASIS"/>
    <s v="COSTA RICA"/>
    <x v="468"/>
    <s v="-"/>
    <s v="ESTUDIANTE"/>
    <n v="70"/>
    <n v="127174"/>
    <n v="1"/>
    <n v="1"/>
    <n v="60"/>
  </r>
  <r>
    <x v="0"/>
    <x v="2"/>
    <x v="1"/>
    <x v="0"/>
    <n v="31239080"/>
    <x v="6"/>
    <n v="36999707"/>
    <n v="504420313"/>
    <x v="0"/>
    <x v="2"/>
    <x v="0"/>
    <x v="0"/>
    <x v="0"/>
    <s v="N"/>
    <x v="0"/>
    <n v="127183"/>
    <s v="NORMAL"/>
    <d v="2021-12-09T00:00:00"/>
    <d v="2021-12-22T00:00:00"/>
    <x v="6"/>
    <d v="2022-02-22T00:00:00"/>
    <n v="301359"/>
    <s v="RESOLI"/>
    <s v="-"/>
    <s v="S"/>
    <s v="-"/>
    <x v="1"/>
    <n v="2"/>
    <s v="-"/>
    <n v="2018"/>
    <n v="4"/>
    <s v="-"/>
    <s v="1-PREG.COSTA-RICA"/>
    <x v="6"/>
    <n v="100.17"/>
    <s v="-"/>
    <s v="-"/>
    <n v="1"/>
    <n v="1"/>
    <n v="100"/>
    <n v="1"/>
    <n v="0"/>
    <s v="JOHANHC589@GMAIL.COM"/>
    <s v="UNIV. PRIVADA"/>
    <n v="20"/>
    <s v="SOLTERO(A)"/>
    <d v="2021-12-21T00:00:00"/>
    <n v="1"/>
    <s v="LICENCIATURA"/>
    <s v=" "/>
    <s v=" "/>
    <s v=" "/>
    <s v=" "/>
    <n v="300000"/>
    <n v="2"/>
    <s v="-"/>
    <s v="SAN JOSE"/>
    <s v="MEDICINA Y CIRUGIA"/>
    <x v="53"/>
    <s v="-"/>
    <s v="MEDICINA HUMANA"/>
    <s v="CARMEN"/>
    <s v="SIN ENFASIS"/>
    <s v="COSTA RICA"/>
    <x v="469"/>
    <s v="-"/>
    <s v="ESTUDIANTE"/>
    <n v="93.8"/>
    <n v="127183"/>
    <n v="1"/>
    <n v="1"/>
    <n v="60"/>
  </r>
  <r>
    <x v="0"/>
    <x v="2"/>
    <x v="0"/>
    <x v="0"/>
    <n v="31080600"/>
    <x v="13"/>
    <n v="8878001"/>
    <n v="205390668"/>
    <x v="0"/>
    <x v="2"/>
    <x v="0"/>
    <x v="0"/>
    <x v="1"/>
    <s v="N"/>
    <x v="3"/>
    <n v="128213"/>
    <s v="NORMAL"/>
    <d v="2022-02-07T00:00:00"/>
    <d v="2022-02-09T00:00:00"/>
    <x v="13"/>
    <d v="2022-03-30T00:00:00"/>
    <n v="306755"/>
    <s v="RESOLI"/>
    <s v="-"/>
    <s v="S"/>
    <s v="-"/>
    <x v="1"/>
    <n v="2"/>
    <s v="-"/>
    <s v="-"/>
    <s v="-"/>
    <s v="-"/>
    <s v="1-PREG.COSTA-RICA"/>
    <x v="0"/>
    <n v="138.27000000000001"/>
    <s v="-"/>
    <s v="-"/>
    <n v="12"/>
    <n v="2"/>
    <n v="100"/>
    <n v="2"/>
    <n v="0"/>
    <s v="JIMENEZARTURO2000@YAHOO.ES"/>
    <s v="UNIV. PRIVADA"/>
    <n v="42"/>
    <s v="SOLTERO(A)"/>
    <d v="2022-02-08T00:00:00"/>
    <n v="1"/>
    <s v="LICENCIATURA"/>
    <s v=" "/>
    <s v=" "/>
    <s v=" "/>
    <s v=" "/>
    <s v="-"/>
    <s v="-"/>
    <s v="-"/>
    <s v="VALVERDE VEGA"/>
    <s v="MEDICINA Y CIRUGIA VETERINARIA"/>
    <x v="19"/>
    <s v="-"/>
    <s v="MEDICINA VETERINARIA"/>
    <s v="SARCHI SUR"/>
    <s v="SIN ENFASIS"/>
    <s v="COSTA RICA"/>
    <x v="470"/>
    <n v="24544292"/>
    <s v="ESTUDIANTE"/>
    <s v="-"/>
    <n v="128213"/>
    <n v="1"/>
    <n v="1"/>
    <n v="39"/>
  </r>
  <r>
    <x v="0"/>
    <x v="3"/>
    <x v="1"/>
    <x v="1"/>
    <n v="31239140"/>
    <x v="6"/>
    <n v="4081000"/>
    <n v="118150756"/>
    <x v="1"/>
    <x v="2"/>
    <x v="0"/>
    <x v="1"/>
    <x v="2"/>
    <s v="N"/>
    <x v="6"/>
    <n v="127188"/>
    <s v="NORMAL"/>
    <d v="2021-12-06T00:00:00"/>
    <d v="2021-12-22T00:00:00"/>
    <x v="6"/>
    <d v="2022-02-22T00:00:00"/>
    <n v="300920"/>
    <s v="RESOLI"/>
    <s v="-"/>
    <s v="S"/>
    <s v="-"/>
    <x v="1"/>
    <n v="8"/>
    <s v="-"/>
    <n v="2018"/>
    <n v="4"/>
    <s v="-"/>
    <s v="1-PREG.COSTA-RICA"/>
    <x v="6"/>
    <s v="-"/>
    <s v="-"/>
    <s v="-"/>
    <n v="3"/>
    <n v="1"/>
    <n v="100"/>
    <n v="6"/>
    <n v="0"/>
    <s v="KENFA1706@GMAIL.COM"/>
    <s v="UNIV. PRIVADA"/>
    <n v="20"/>
    <s v="SOLTERO(A)"/>
    <d v="2021-12-21T00:00:00"/>
    <n v="1"/>
    <s v="BACHILLER"/>
    <s v=" "/>
    <s v=" "/>
    <s v=" "/>
    <s v=" "/>
    <n v="293367"/>
    <n v="1"/>
    <s v="-"/>
    <s v="BUENOS AIRES"/>
    <s v="ENSEÑANZA DE ESTUDIOS SOCIALES"/>
    <x v="73"/>
    <s v="-"/>
    <s v="EDUCACION PRIMARIA"/>
    <s v="BUENOS AIRES"/>
    <s v="SIN ENFASIS"/>
    <s v="COSTA RICA"/>
    <x v="471"/>
    <n v="27300155"/>
    <s v="JORNALERO"/>
    <n v="85"/>
    <n v="127188"/>
    <n v="1"/>
    <n v="1"/>
    <n v="60"/>
  </r>
  <r>
    <x v="0"/>
    <x v="1"/>
    <x v="1"/>
    <x v="0"/>
    <n v="31239320"/>
    <x v="6"/>
    <n v="3225000"/>
    <n v="114520508"/>
    <x v="0"/>
    <x v="349"/>
    <x v="0"/>
    <x v="0"/>
    <x v="1"/>
    <s v="N"/>
    <x v="0"/>
    <n v="127204"/>
    <s v="NORMAL"/>
    <d v="2021-12-21T00:00:00"/>
    <d v="2022-01-05T00:00:00"/>
    <x v="6"/>
    <d v="2022-02-22T00:00:00"/>
    <n v="302541"/>
    <s v="RESOLI"/>
    <s v="-"/>
    <s v="-"/>
    <s v="S"/>
    <x v="0"/>
    <n v="1"/>
    <s v="-"/>
    <n v="2018"/>
    <n v="4"/>
    <s v="-"/>
    <s v="1-PREG.COSTA-RICA"/>
    <x v="6"/>
    <s v="-"/>
    <s v="-"/>
    <s v="-"/>
    <n v="1"/>
    <n v="3"/>
    <n v="100"/>
    <n v="1"/>
    <n v="0"/>
    <s v="YERLIMENDEZARGUELLO@GMAIL.COM"/>
    <s v="UNIV. PRIVADA"/>
    <n v="31"/>
    <s v="SOLTERO(A)"/>
    <d v="2021-12-22T00:00:00"/>
    <n v="1"/>
    <s v="BACHILLER"/>
    <s v="LICENCIATURA"/>
    <s v=" "/>
    <s v=" "/>
    <s v=" "/>
    <n v="385000"/>
    <n v="2"/>
    <s v="-"/>
    <s v="SAN JOSE"/>
    <s v="ENFERMERIA"/>
    <x v="11"/>
    <s v="-"/>
    <s v="ENFERMERIA"/>
    <s v="HOSPITAL"/>
    <s v="SIN ENFASIS"/>
    <s v="COSTA RICA"/>
    <x v="472"/>
    <n v="40358100"/>
    <s v="ASESORA DE VENTAS "/>
    <n v="87.6"/>
    <n v="127204"/>
    <n v="1"/>
    <n v="1"/>
    <n v="46"/>
  </r>
  <r>
    <x v="0"/>
    <x v="1"/>
    <x v="1"/>
    <x v="0"/>
    <n v="31239330"/>
    <x v="6"/>
    <n v="16828454"/>
    <n v="703000450"/>
    <x v="0"/>
    <x v="350"/>
    <x v="0"/>
    <x v="0"/>
    <x v="3"/>
    <s v="N"/>
    <x v="5"/>
    <n v="127208"/>
    <s v="ESPECIAL"/>
    <d v="2021-12-20T00:00:00"/>
    <d v="2022-01-05T00:00:00"/>
    <x v="6"/>
    <d v="2022-02-22T00:00:00"/>
    <n v="302379"/>
    <s v="RESOLI"/>
    <s v="-"/>
    <s v="-"/>
    <s v="S"/>
    <x v="0"/>
    <n v="1"/>
    <s v="COBERTURA INFERIOR"/>
    <n v="2020"/>
    <n v="2"/>
    <s v="-"/>
    <s v="1-PREG.COSTA-RICA"/>
    <x v="3"/>
    <s v="-"/>
    <s v="-"/>
    <s v="-"/>
    <n v="5"/>
    <n v="3"/>
    <n v="100"/>
    <n v="7"/>
    <n v="0"/>
    <s v="TRAYAESPI@GMAIL.COM"/>
    <s v="UNIV. PRIVADA"/>
    <n v="18"/>
    <s v="SOLTERO(A)"/>
    <d v="2021-12-22T00:00:00"/>
    <n v="1"/>
    <s v="BACHILLER"/>
    <s v=" "/>
    <s v=" "/>
    <s v=" "/>
    <s v=" "/>
    <n v="1683134"/>
    <n v="4"/>
    <s v="-"/>
    <s v="MATINA"/>
    <s v="MICROBIOLOGIA"/>
    <x v="12"/>
    <s v="CI"/>
    <s v="MICROBIOLOGIA"/>
    <s v="CARRANDI"/>
    <s v="SIN ENFASIS"/>
    <s v="COSTA RICA"/>
    <x v="473"/>
    <s v="-"/>
    <s v="ESTUDIANTE"/>
    <n v="100"/>
    <n v="127208"/>
    <n v="1"/>
    <n v="1"/>
    <n v="46"/>
  </r>
  <r>
    <x v="0"/>
    <x v="1"/>
    <x v="1"/>
    <x v="0"/>
    <n v="31239110"/>
    <x v="6"/>
    <n v="6819987"/>
    <n v="305370345"/>
    <x v="0"/>
    <x v="351"/>
    <x v="0"/>
    <x v="0"/>
    <x v="0"/>
    <s v="N"/>
    <x v="0"/>
    <n v="127214"/>
    <s v="NORMAL"/>
    <d v="2021-12-19T00:00:00"/>
    <d v="2022-01-05T00:00:00"/>
    <x v="6"/>
    <d v="2022-02-22T00:00:00"/>
    <n v="302306"/>
    <s v="RESOLI"/>
    <s v="-"/>
    <s v="-"/>
    <s v="S"/>
    <x v="0"/>
    <n v="1"/>
    <s v="COBERTURA INFERIOR, ADQUISICION DE EQUIPO"/>
    <n v="2020"/>
    <n v="2"/>
    <s v="-"/>
    <s v="1-PREG.COSTA-RICA"/>
    <x v="4"/>
    <s v="-"/>
    <s v="-"/>
    <s v="-"/>
    <n v="1"/>
    <n v="1"/>
    <n v="100"/>
    <n v="1"/>
    <n v="0"/>
    <s v="NICKYSTYLES1D27@GMAIL.COM"/>
    <s v="UNIV. PRIVADA"/>
    <n v="20"/>
    <s v="SOLTERO(A)"/>
    <d v="2021-12-22T00:00:00"/>
    <n v="1"/>
    <s v="BACHILLER"/>
    <s v="LICENCIATURA"/>
    <s v=" "/>
    <s v=" "/>
    <s v=" "/>
    <n v="818426"/>
    <n v="3"/>
    <s v="-"/>
    <s v="SAN JOSE"/>
    <s v="ENFERMERIA"/>
    <x v="98"/>
    <s v="CI, AE"/>
    <s v="ENFERMERIA"/>
    <s v="CARMEN"/>
    <s v="SIN ENFASIS"/>
    <s v="COSTA RICA"/>
    <x v="474"/>
    <s v="-"/>
    <s v="ESTUDIANTE"/>
    <n v="91"/>
    <n v="127214"/>
    <n v="1"/>
    <n v="1"/>
    <n v="46"/>
  </r>
  <r>
    <x v="0"/>
    <x v="3"/>
    <x v="1"/>
    <x v="1"/>
    <n v="31239680"/>
    <x v="6"/>
    <n v="8975666"/>
    <n v="702840723"/>
    <x v="4"/>
    <x v="2"/>
    <x v="0"/>
    <x v="1"/>
    <x v="2"/>
    <s v="N"/>
    <x v="5"/>
    <n v="127220"/>
    <s v="NORMAL"/>
    <d v="2021-12-17T00:00:00"/>
    <d v="2022-01-05T00:00:00"/>
    <x v="6"/>
    <d v="2022-02-22T00:00:00"/>
    <n v="302226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2"/>
    <n v="5"/>
    <n v="100"/>
    <n v="7"/>
    <n v="0"/>
    <s v="KEYLINTATIANAGUEVARA@GMAIL.COM"/>
    <s v="UNIV. PRIVADA"/>
    <n v="20"/>
    <s v="SOLTERO(A)"/>
    <d v="2021-12-22T00:00:00"/>
    <n v="1"/>
    <s v="BACHILLER"/>
    <s v=" "/>
    <s v=" "/>
    <s v=" "/>
    <s v=" "/>
    <n v="200"/>
    <n v="5"/>
    <s v="-"/>
    <s v="POCOCI"/>
    <s v="ADMON DE EMPRESAS"/>
    <x v="44"/>
    <s v="AE"/>
    <s v="ADMINISTRACION"/>
    <s v="CARIARI"/>
    <s v="BANCA Y FINANZAS"/>
    <s v="COSTA RICA"/>
    <x v="475"/>
    <s v="-"/>
    <s v="ESTUDIANTE"/>
    <n v="91.42"/>
    <n v="127220"/>
    <n v="1"/>
    <n v="1"/>
    <n v="46"/>
  </r>
  <r>
    <x v="2"/>
    <x v="1"/>
    <x v="1"/>
    <x v="0"/>
    <n v="31239480"/>
    <x v="6"/>
    <n v="5093613"/>
    <n v="116750508"/>
    <x v="2"/>
    <x v="352"/>
    <x v="0"/>
    <x v="0"/>
    <x v="1"/>
    <s v="N"/>
    <x v="1"/>
    <n v="127226"/>
    <s v="NORMAL"/>
    <d v="2021-12-15T00:00:00"/>
    <d v="2022-01-05T00:00:00"/>
    <x v="6"/>
    <d v="2022-02-22T00:00:00"/>
    <n v="301945"/>
    <s v="RESOLI"/>
    <s v="-"/>
    <s v="S"/>
    <s v="-"/>
    <x v="1"/>
    <n v="1"/>
    <s v="-"/>
    <n v="2014"/>
    <n v="8"/>
    <s v="-"/>
    <s v="3-POSG.COSTA-RICA"/>
    <x v="4"/>
    <s v="-"/>
    <s v="-"/>
    <s v="-"/>
    <n v="3"/>
    <n v="8"/>
    <n v="100"/>
    <n v="4"/>
    <n v="0"/>
    <s v="DANLIZANO97@GMAIL.COM"/>
    <s v="UNIV. PUBLICA"/>
    <n v="24"/>
    <s v="SOLTERO(A)"/>
    <d v="2021-12-22T00:00:00"/>
    <n v="1"/>
    <s v="MAESTRIA"/>
    <s v=" "/>
    <s v=" "/>
    <s v=" "/>
    <s v=" "/>
    <n v="960248"/>
    <n v="4"/>
    <s v="-"/>
    <s v="SANTO DOMINGO"/>
    <s v="INGENIERIA DISPOSITIVOS MEDICO"/>
    <x v="61"/>
    <s v="-"/>
    <s v="INGENIERIA"/>
    <s v="PARA"/>
    <s v="SIN ENFASIS"/>
    <s v="COSTA RICA"/>
    <x v="476"/>
    <n v="25090800"/>
    <s v="ENGINEER I, DESIGN C"/>
    <n v="95.85"/>
    <n v="127226"/>
    <n v="2"/>
    <n v="3"/>
    <n v="46"/>
  </r>
  <r>
    <x v="0"/>
    <x v="1"/>
    <x v="1"/>
    <x v="0"/>
    <n v="31239570"/>
    <x v="6"/>
    <n v="16363255"/>
    <n v="604430430"/>
    <x v="0"/>
    <x v="233"/>
    <x v="0"/>
    <x v="0"/>
    <x v="0"/>
    <s v="N"/>
    <x v="0"/>
    <n v="127260"/>
    <s v="NORMAL"/>
    <d v="2021-07-16T00:00:00"/>
    <d v="2022-01-05T00:00:00"/>
    <x v="6"/>
    <d v="2022-02-22T00:00:00"/>
    <n v="293603"/>
    <s v="RESOLI"/>
    <s v="-"/>
    <s v="S"/>
    <s v="-"/>
    <x v="1"/>
    <n v="1"/>
    <s v="-"/>
    <n v="2016"/>
    <n v="6"/>
    <s v="-"/>
    <s v="1-PREG.COSTA-RICA"/>
    <x v="5"/>
    <s v="-"/>
    <s v="-"/>
    <s v="-"/>
    <n v="1"/>
    <n v="1"/>
    <n v="100"/>
    <n v="1"/>
    <n v="0"/>
    <s v="JIMBO12.CHAVARRIA@GMAIL.COM"/>
    <s v="UNIV. PRIVADA"/>
    <n v="24"/>
    <s v="SOLTERO(A)"/>
    <d v="2021-12-22T00:00:00"/>
    <n v="1"/>
    <s v="LICENCIATURA"/>
    <s v=" "/>
    <s v=" "/>
    <s v=" "/>
    <s v=" "/>
    <n v="0"/>
    <n v="1"/>
    <s v="-"/>
    <s v="SAN JOSE"/>
    <s v="FARMACIA"/>
    <x v="0"/>
    <s v="-"/>
    <s v="FARMACIA"/>
    <s v="CARMEN"/>
    <s v="SIN ENFASIS"/>
    <s v="COSTA RICA"/>
    <x v="477"/>
    <s v="-"/>
    <s v="ESTUDIANTE"/>
    <n v="82.17"/>
    <n v="127260"/>
    <n v="1"/>
    <n v="1"/>
    <n v="46"/>
  </r>
  <r>
    <x v="0"/>
    <x v="1"/>
    <x v="1"/>
    <x v="1"/>
    <n v="31239650"/>
    <x v="6"/>
    <n v="2000000"/>
    <n v="702380194"/>
    <x v="1"/>
    <x v="3"/>
    <x v="0"/>
    <x v="1"/>
    <x v="1"/>
    <s v="N"/>
    <x v="5"/>
    <n v="127351"/>
    <s v="ESPECIAL"/>
    <d v="2021-12-16T00:00:00"/>
    <d v="2022-01-07T00:00:00"/>
    <x v="6"/>
    <d v="2022-02-22T00:00:00"/>
    <n v="302064"/>
    <s v="RESOLI"/>
    <s v="-"/>
    <s v="-"/>
    <s v="S"/>
    <x v="0"/>
    <n v="1"/>
    <s v="COBERTURA INFERIOR, ADQUISICION DE EQUIPO"/>
    <n v="2012"/>
    <n v="10"/>
    <s v="-"/>
    <s v="1-PREG.COSTA-RICA"/>
    <x v="6"/>
    <s v="-"/>
    <s v="-"/>
    <s v="-"/>
    <n v="2"/>
    <n v="1"/>
    <n v="100"/>
    <n v="7"/>
    <n v="0"/>
    <s v="JENDRY06@HOTMAIL.COM"/>
    <s v="UNIV. PRIVADA"/>
    <n v="26"/>
    <s v="SOLTERO(A)"/>
    <s v="-"/>
    <n v="1"/>
    <s v="BACHILLER"/>
    <s v=" "/>
    <s v=" "/>
    <s v=" "/>
    <s v=" "/>
    <n v="400009"/>
    <n v="2"/>
    <s v="-"/>
    <s v="POCOCI"/>
    <s v="CS DE EDUCACION I Y II CICLO"/>
    <x v="99"/>
    <s v="CI, AE"/>
    <s v="EDUCACION PRIMARIA"/>
    <s v="GUAPILES"/>
    <s v="SIN ENFASIS"/>
    <s v="COSTA RICA"/>
    <x v="478"/>
    <n v="27103423"/>
    <s v="CAJERA"/>
    <n v="84.13"/>
    <n v="127351"/>
    <n v="1"/>
    <n v="1"/>
    <n v="44"/>
  </r>
  <r>
    <x v="0"/>
    <x v="1"/>
    <x v="1"/>
    <x v="1"/>
    <n v="31238510"/>
    <x v="6"/>
    <n v="5528185"/>
    <n v="116930173"/>
    <x v="1"/>
    <x v="353"/>
    <x v="0"/>
    <x v="1"/>
    <x v="2"/>
    <s v="N"/>
    <x v="0"/>
    <n v="127383"/>
    <s v="NORMAL"/>
    <d v="2022-01-05T00:00:00"/>
    <d v="2022-01-10T00:00:00"/>
    <x v="6"/>
    <d v="2022-02-22T00:00:00"/>
    <n v="303480"/>
    <s v="RESOLI"/>
    <s v="-"/>
    <s v="-"/>
    <s v="S"/>
    <x v="0"/>
    <n v="1"/>
    <s v="-"/>
    <n v="2019"/>
    <n v="3"/>
    <s v="-"/>
    <s v="1-PREG.COSTA-RICA"/>
    <x v="4"/>
    <s v="-"/>
    <s v="-"/>
    <s v="-"/>
    <n v="3"/>
    <n v="13"/>
    <n v="100"/>
    <n v="1"/>
    <n v="0"/>
    <s v="KAROLVASE@GMAIL.COM"/>
    <s v="UNIV. PRIVADA"/>
    <n v="24"/>
    <s v="SOLTERO(A)"/>
    <d v="2022-01-07T00:00:00"/>
    <n v="1"/>
    <s v="BACHILLER"/>
    <s v="LICENCIATURA"/>
    <s v=" "/>
    <s v=" "/>
    <s v=" "/>
    <n v="1112046"/>
    <n v="1"/>
    <s v="-"/>
    <s v="DESAMPARADOS"/>
    <s v="EDUCACION PREESCOLAR"/>
    <x v="31"/>
    <s v="-"/>
    <s v="EDUCACION PREESCOLAR"/>
    <s v="LOS GUIDO"/>
    <s v="SIN ENFASIS"/>
    <s v="COSTA RICA"/>
    <x v="479"/>
    <n v="40175758"/>
    <s v="SUPERVISOR DE MONITO"/>
    <n v="70"/>
    <n v="127383"/>
    <n v="1"/>
    <n v="1"/>
    <n v="41"/>
  </r>
  <r>
    <x v="0"/>
    <x v="1"/>
    <x v="0"/>
    <x v="0"/>
    <n v="31195860"/>
    <x v="6"/>
    <n v="1098300"/>
    <n v="117650069"/>
    <x v="0"/>
    <x v="354"/>
    <x v="0"/>
    <x v="0"/>
    <x v="0"/>
    <s v="N"/>
    <x v="0"/>
    <n v="127447"/>
    <s v="NORMAL"/>
    <d v="2021-12-21T00:00:00"/>
    <d v="2022-01-11T00:00:00"/>
    <x v="6"/>
    <d v="2022-02-28T00:00:00"/>
    <n v="302478"/>
    <s v="RESOLI"/>
    <s v="-"/>
    <s v="-"/>
    <s v="S"/>
    <x v="0"/>
    <n v="1"/>
    <s v="-"/>
    <s v="-"/>
    <s v="-"/>
    <s v="-"/>
    <s v="1-PREG.COSTA-RICA"/>
    <x v="0"/>
    <s v="-"/>
    <s v="-"/>
    <s v="-"/>
    <n v="1"/>
    <n v="6"/>
    <n v="100"/>
    <n v="1"/>
    <n v="0"/>
    <s v="TANY1912@GMAIL.COM"/>
    <s v="UNIV. PRIVADA"/>
    <n v="22"/>
    <s v="SOLTERO(A)"/>
    <d v="2022-01-10T00:00:00"/>
    <n v="1"/>
    <s v="LICENCIATURA"/>
    <s v=" "/>
    <s v=" "/>
    <s v=" "/>
    <s v=" "/>
    <s v="-"/>
    <s v="-"/>
    <s v="-"/>
    <s v="SAN JOSE"/>
    <s v="OPTOMETRIA"/>
    <x v="5"/>
    <s v="-"/>
    <s v="MEDICINA HUMANA"/>
    <s v="SAN FRANCISCO"/>
    <s v="SIN ENFASIS"/>
    <s v="COSTA RICA"/>
    <x v="480"/>
    <s v="-"/>
    <s v="ESTUDIANTE"/>
    <s v="-"/>
    <n v="127447"/>
    <n v="1"/>
    <n v="1"/>
    <n v="40"/>
  </r>
  <r>
    <x v="0"/>
    <x v="1"/>
    <x v="0"/>
    <x v="0"/>
    <n v="31197040"/>
    <x v="6"/>
    <n v="2800000"/>
    <n v="504250133"/>
    <x v="3"/>
    <x v="262"/>
    <x v="0"/>
    <x v="0"/>
    <x v="1"/>
    <s v="N"/>
    <x v="6"/>
    <n v="127448"/>
    <s v="NORMAL"/>
    <d v="2021-12-21T00:00:00"/>
    <d v="2022-01-11T00:00:00"/>
    <x v="6"/>
    <d v="2022-03-04T00:00:00"/>
    <n v="302458"/>
    <s v="RESOLI"/>
    <s v="-"/>
    <s v="-"/>
    <s v="S"/>
    <x v="0"/>
    <n v="1"/>
    <s v="-"/>
    <s v="-"/>
    <s v="-"/>
    <s v="-"/>
    <s v="1-PREG.COSTA-RICA"/>
    <x v="0"/>
    <s v="-"/>
    <s v="-"/>
    <s v="-"/>
    <n v="2"/>
    <n v="3"/>
    <n v="100"/>
    <n v="6"/>
    <n v="0"/>
    <s v="NATAVARGAS98@GMAIL.COM"/>
    <s v="UNIV. PUBLICA"/>
    <n v="23"/>
    <s v="SOLTERO(A)"/>
    <d v="2022-01-10T00:00:00"/>
    <n v="1"/>
    <s v="LICENCIATURA"/>
    <s v=" "/>
    <s v=" "/>
    <s v=" "/>
    <s v=" "/>
    <s v="-"/>
    <s v="-"/>
    <s v="-"/>
    <s v="ESPARZA"/>
    <s v="INFORMATICA Y TECN MULTIMEDIA"/>
    <x v="100"/>
    <s v="-"/>
    <s v="COMPUTO"/>
    <s v="MACACONA"/>
    <s v="SIN ENFASIS"/>
    <s v="COSTA RICA"/>
    <x v="481"/>
    <s v="-"/>
    <s v="ESTUDIANTE"/>
    <s v="-"/>
    <n v="127448"/>
    <n v="2"/>
    <n v="1"/>
    <n v="40"/>
  </r>
  <r>
    <x v="2"/>
    <x v="1"/>
    <x v="1"/>
    <x v="0"/>
    <n v="31239200"/>
    <x v="6"/>
    <n v="4518000"/>
    <n v="115370652"/>
    <x v="0"/>
    <x v="355"/>
    <x v="0"/>
    <x v="0"/>
    <x v="1"/>
    <s v="N"/>
    <x v="0"/>
    <n v="127458"/>
    <s v="NORMAL"/>
    <d v="2021-11-20T00:00:00"/>
    <d v="2022-01-11T00:00:00"/>
    <x v="6"/>
    <d v="2022-02-22T00:00:00"/>
    <n v="299740"/>
    <s v="RESOLI"/>
    <s v="-"/>
    <s v="S"/>
    <s v="-"/>
    <x v="1"/>
    <n v="1"/>
    <s v="-"/>
    <n v="2011"/>
    <n v="11"/>
    <s v="-"/>
    <s v="3-POSG.COSTA-RICA"/>
    <x v="3"/>
    <s v="-"/>
    <s v="-"/>
    <s v="-"/>
    <n v="14"/>
    <n v="3"/>
    <n v="100"/>
    <n v="1"/>
    <n v="0"/>
    <s v="JUAN.CA.CR@HOTMAIL.COM"/>
    <s v="UNIV. PUBLICA"/>
    <n v="28"/>
    <s v="SOLTERO(A)"/>
    <d v="2022-01-10T00:00:00"/>
    <n v="1"/>
    <s v="MAESTRIA"/>
    <s v=" "/>
    <s v=" "/>
    <s v=" "/>
    <s v=" "/>
    <n v="1275471"/>
    <n v="4"/>
    <s v="-"/>
    <s v="MORAVIA"/>
    <s v="EPIDEMIOLOGIA"/>
    <x v="63"/>
    <s v="-"/>
    <s v="MEDICINA HUMANA"/>
    <s v="TRINIDAD"/>
    <s v="EPIDEMIOLOGIA CAMPO Y LAB.DIAG"/>
    <s v="COSTA RICA"/>
    <x v="482"/>
    <n v="22871842"/>
    <s v="MEDICO VETERINARIO 1"/>
    <n v="74"/>
    <n v="127458"/>
    <n v="2"/>
    <n v="3"/>
    <n v="40"/>
  </r>
  <r>
    <x v="0"/>
    <x v="1"/>
    <x v="1"/>
    <x v="1"/>
    <n v="31239060"/>
    <x v="6"/>
    <n v="5717000"/>
    <n v="115820647"/>
    <x v="1"/>
    <x v="356"/>
    <x v="0"/>
    <x v="1"/>
    <x v="2"/>
    <s v="N"/>
    <x v="0"/>
    <n v="127487"/>
    <s v="NORMAL"/>
    <d v="2021-09-08T00:00:00"/>
    <d v="2022-01-12T00:00:00"/>
    <x v="6"/>
    <d v="2022-02-22T00:00:00"/>
    <n v="296694"/>
    <s v="RESOLI"/>
    <s v="-"/>
    <s v="-"/>
    <s v="S"/>
    <x v="0"/>
    <n v="1"/>
    <s v="ADQUISICION DE EQUIPO"/>
    <n v="2012"/>
    <n v="10"/>
    <s v="-"/>
    <s v="1-PREG.COSTA-RICA"/>
    <x v="2"/>
    <s v="-"/>
    <s v="-"/>
    <s v="-"/>
    <n v="19"/>
    <n v="5"/>
    <n v="100"/>
    <n v="1"/>
    <n v="0"/>
    <s v="SOLANOMENDEZ@HOTMAIL.COM"/>
    <s v="UNIV. PRIVADA"/>
    <n v="27"/>
    <s v="CASADO(A)"/>
    <d v="2022-01-11T00:00:00"/>
    <n v="1"/>
    <s v="BACHILLER"/>
    <s v="LICENCIATURA"/>
    <s v=" "/>
    <s v=" "/>
    <s v=" "/>
    <n v="550000"/>
    <n v="2"/>
    <s v="-"/>
    <s v="PEREZ ZELEDON"/>
    <s v="ENS DEL ESPAÑOL"/>
    <x v="34"/>
    <s v="AE"/>
    <s v="EDUCACION SECUNDARIA"/>
    <s v="SAN PEDRO"/>
    <s v="SIN ENFASIS"/>
    <s v="COSTA RICA"/>
    <x v="483"/>
    <s v="-"/>
    <s v="ESTUDIANTE"/>
    <n v="80.150000000000006"/>
    <n v="127487"/>
    <n v="1"/>
    <n v="1"/>
    <n v="39"/>
  </r>
  <r>
    <x v="0"/>
    <x v="1"/>
    <x v="0"/>
    <x v="0"/>
    <n v="31124530"/>
    <x v="6"/>
    <n v="4002500"/>
    <n v="402360374"/>
    <x v="0"/>
    <x v="357"/>
    <x v="0"/>
    <x v="0"/>
    <x v="0"/>
    <s v="N"/>
    <x v="1"/>
    <n v="127490"/>
    <s v="NORMAL"/>
    <d v="2022-01-11T00:00:00"/>
    <d v="2022-01-13T00:00:00"/>
    <x v="6"/>
    <d v="2022-03-09T00:00:00"/>
    <n v="304226"/>
    <s v="RESOLI"/>
    <s v="-"/>
    <s v="S"/>
    <s v="-"/>
    <x v="1"/>
    <n v="1"/>
    <s v="-"/>
    <s v="-"/>
    <s v="-"/>
    <s v="-"/>
    <s v="1-PREG.COSTA-RICA"/>
    <x v="0"/>
    <s v="-"/>
    <s v="-"/>
    <s v="-"/>
    <n v="1"/>
    <n v="2"/>
    <n v="100"/>
    <n v="4"/>
    <n v="0"/>
    <s v="JOCSANAVM@ICLOUD.COM"/>
    <s v="UNIV. PRIVADA"/>
    <n v="24"/>
    <s v="SOLTERO(A)"/>
    <d v="2022-01-12T00:00:00"/>
    <n v="1"/>
    <s v="LICENCIATURA"/>
    <s v=" "/>
    <s v=" "/>
    <s v=" "/>
    <s v=" "/>
    <s v="-"/>
    <s v="-"/>
    <s v="-"/>
    <s v="HEREDIA"/>
    <s v="ODONTOLOGIA"/>
    <x v="3"/>
    <s v="-"/>
    <s v="ODONTOLOGIA"/>
    <s v="MERCEDES"/>
    <s v="SIN ENFASIS"/>
    <s v="COSTA RICA"/>
    <x v="484"/>
    <s v="-"/>
    <s v="ESTUDIANTE"/>
    <s v="-"/>
    <n v="127490"/>
    <n v="1"/>
    <n v="1"/>
    <n v="38"/>
  </r>
  <r>
    <x v="0"/>
    <x v="1"/>
    <x v="1"/>
    <x v="0"/>
    <n v="31241920"/>
    <x v="14"/>
    <n v="6264270"/>
    <n v="116130535"/>
    <x v="2"/>
    <x v="358"/>
    <x v="2"/>
    <x v="0"/>
    <x v="1"/>
    <s v="N"/>
    <x v="3"/>
    <n v="126881"/>
    <s v="NORMAL"/>
    <d v="2021-09-14T00:00:00"/>
    <d v="2021-12-10T00:00:00"/>
    <x v="14"/>
    <d v="2022-03-31T00:00:00"/>
    <n v="296938"/>
    <s v="RESOLI"/>
    <s v="-"/>
    <s v="S"/>
    <s v="-"/>
    <x v="1"/>
    <n v="1"/>
    <s v="COBERTURA INFERIOR"/>
    <n v="2012"/>
    <n v="10"/>
    <s v="-"/>
    <s v="1-PREG.COSTA-RICA"/>
    <x v="2"/>
    <s v="-"/>
    <s v="-"/>
    <s v="-"/>
    <n v="1"/>
    <n v="10"/>
    <n v="100"/>
    <n v="2"/>
    <n v="6"/>
    <s v="EMILIOCHINCHILLA95@GMAIL.COM"/>
    <s v="UNIV. PRIVADA"/>
    <n v="26"/>
    <s v="SOLTERO(A)"/>
    <d v="2021-12-09T00:00:00"/>
    <n v="1"/>
    <s v="BACHILLER"/>
    <s v=" "/>
    <s v=" "/>
    <s v=" "/>
    <s v=" "/>
    <n v="604997"/>
    <n v="3"/>
    <s v="-"/>
    <s v="ALAJUELA"/>
    <s v="INGENIERIA SISTEMAS COMPUTACIO"/>
    <x v="30"/>
    <s v="CI"/>
    <s v="INGENIERIA"/>
    <s v="DESAMPARADOS"/>
    <s v="NINGUNO"/>
    <s v="COSTA RICA"/>
    <x v="485"/>
    <n v="22426700"/>
    <s v="-"/>
    <n v="70"/>
    <n v="126881"/>
    <n v="1"/>
    <n v="1"/>
    <n v="107"/>
  </r>
  <r>
    <x v="0"/>
    <x v="1"/>
    <x v="1"/>
    <x v="0"/>
    <n v="31242670"/>
    <x v="14"/>
    <n v="4718230"/>
    <n v="207310167"/>
    <x v="2"/>
    <x v="3"/>
    <x v="0"/>
    <x v="0"/>
    <x v="1"/>
    <s v="N"/>
    <x v="3"/>
    <n v="127050"/>
    <s v="NORMAL"/>
    <d v="2021-11-16T00:00:00"/>
    <d v="2021-12-16T00:00:00"/>
    <x v="14"/>
    <d v="2022-03-31T00:00:00"/>
    <n v="299480"/>
    <s v="RESOLI"/>
    <s v="-"/>
    <s v="S"/>
    <s v="-"/>
    <x v="1"/>
    <n v="1"/>
    <s v="COBERTURA INFERIOR"/>
    <n v="2019"/>
    <n v="3"/>
    <s v="-"/>
    <s v="1-PREG.COSTA-RICA"/>
    <x v="6"/>
    <s v="-"/>
    <s v="-"/>
    <s v="-"/>
    <n v="2"/>
    <n v="6"/>
    <n v="100"/>
    <n v="2"/>
    <n v="0"/>
    <s v="JOSTENMONTERO02@GMAIL.COM"/>
    <s v="UNIV. PRIVADA"/>
    <n v="27"/>
    <s v="SOLTERO(A)"/>
    <d v="2021-12-15T00:00:00"/>
    <n v="1"/>
    <s v="LICENCIATURA"/>
    <s v=" "/>
    <s v=" "/>
    <s v=" "/>
    <s v=" "/>
    <n v="417900"/>
    <n v="2"/>
    <s v="-"/>
    <s v="SAN RAMON"/>
    <s v="INGENIERIA CIVIL"/>
    <x v="30"/>
    <s v="CI"/>
    <s v="OBRAS CIVILES"/>
    <s v="SAN RAFAEL"/>
    <s v="SIN ENFASIS"/>
    <s v="COSTA RICA"/>
    <x v="486"/>
    <n v="46000080"/>
    <s v="ASISTENTE DE DESARROLLO RESIDENCIAL "/>
    <n v="80"/>
    <n v="127050"/>
    <n v="1"/>
    <n v="1"/>
    <n v="101"/>
  </r>
  <r>
    <x v="0"/>
    <x v="1"/>
    <x v="1"/>
    <x v="0"/>
    <n v="31239560"/>
    <x v="6"/>
    <n v="8800000"/>
    <n v="504540303"/>
    <x v="3"/>
    <x v="359"/>
    <x v="0"/>
    <x v="0"/>
    <x v="0"/>
    <s v="N"/>
    <x v="0"/>
    <n v="127574"/>
    <s v="NORMAL"/>
    <d v="2021-12-21T00:00:00"/>
    <d v="2022-01-17T00:00:00"/>
    <x v="6"/>
    <d v="2022-02-22T00:00:00"/>
    <n v="302429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"/>
    <n v="1"/>
    <n v="100"/>
    <n v="1"/>
    <n v="0"/>
    <s v="OSCARANDRESDIAZ2114@GMAIL.COM"/>
    <s v="UNIV. PUBLICA"/>
    <n v="18"/>
    <s v="SOLTERO(A)"/>
    <s v="-"/>
    <n v="1"/>
    <s v="BACHILLER"/>
    <s v=" "/>
    <s v=" "/>
    <s v=" "/>
    <s v=" "/>
    <n v="1297559"/>
    <n v="5"/>
    <s v="-"/>
    <s v="SAN JOSE"/>
    <s v="INFORMATICA EDUCATIVA"/>
    <x v="58"/>
    <s v="AE"/>
    <s v="COMPUTO"/>
    <s v="CARMEN"/>
    <s v="SIN ENFASIS"/>
    <s v="COSTA RICA"/>
    <x v="487"/>
    <s v="-"/>
    <s v="ESTUDIANTE"/>
    <n v="91.86"/>
    <n v="127574"/>
    <n v="2"/>
    <n v="1"/>
    <n v="34"/>
  </r>
  <r>
    <x v="0"/>
    <x v="1"/>
    <x v="1"/>
    <x v="1"/>
    <n v="31239150"/>
    <x v="6"/>
    <n v="3040198"/>
    <n v="111160437"/>
    <x v="1"/>
    <x v="360"/>
    <x v="0"/>
    <x v="1"/>
    <x v="1"/>
    <s v="N"/>
    <x v="0"/>
    <n v="127595"/>
    <s v="NORMAL"/>
    <d v="2022-01-12T00:00:00"/>
    <d v="2022-01-18T00:00:00"/>
    <x v="6"/>
    <d v="2022-02-22T00:00:00"/>
    <n v="304266"/>
    <s v="RESOLI"/>
    <s v="-"/>
    <s v="-"/>
    <s v="S"/>
    <x v="0"/>
    <n v="1"/>
    <s v="ADQUISICION DE EQUIPO"/>
    <n v="2022"/>
    <n v="0"/>
    <s v="-"/>
    <s v="1-PREG.COSTA-RICA"/>
    <x v="6"/>
    <s v="-"/>
    <s v="-"/>
    <s v="-"/>
    <n v="19"/>
    <n v="3"/>
    <n v="100"/>
    <n v="1"/>
    <n v="0"/>
    <s v="PATZI.MORA.VARGAS@MEP.GO.CR"/>
    <s v="UNIV. PRIVADA"/>
    <n v="40"/>
    <s v="SOLTERO(A)"/>
    <d v="2022-01-17T00:00:00"/>
    <n v="1"/>
    <s v="BACHILLER"/>
    <s v=" "/>
    <s v=" "/>
    <s v=" "/>
    <s v=" "/>
    <n v="326738"/>
    <n v="3"/>
    <s v="-"/>
    <s v="PEREZ ZELEDON"/>
    <s v="EDUCACION EN I Y II CICLO"/>
    <x v="89"/>
    <s v="AE"/>
    <s v="EDUCACION PRIMARIA"/>
    <s v="DANIEL FLORES"/>
    <s v="SIN ENFASIS"/>
    <s v="COSTA RICA"/>
    <x v="488"/>
    <n v="27721813"/>
    <s v="CONSERJE"/>
    <n v="89"/>
    <n v="127595"/>
    <n v="1"/>
    <n v="1"/>
    <n v="33"/>
  </r>
  <r>
    <x v="0"/>
    <x v="3"/>
    <x v="1"/>
    <x v="0"/>
    <n v="31239550"/>
    <x v="6"/>
    <n v="8899971"/>
    <n v="503730959"/>
    <x v="0"/>
    <x v="2"/>
    <x v="0"/>
    <x v="0"/>
    <x v="2"/>
    <s v="N"/>
    <x v="4"/>
    <n v="127628"/>
    <s v="NORMAL"/>
    <d v="2021-11-10T00:00:00"/>
    <d v="2022-01-18T00:00:00"/>
    <x v="6"/>
    <d v="2022-02-22T00:00:00"/>
    <n v="299199"/>
    <s v="RESOLI"/>
    <s v="-"/>
    <s v="-"/>
    <s v="S"/>
    <x v="0"/>
    <n v="8"/>
    <s v="-"/>
    <n v="2009"/>
    <n v="13"/>
    <s v="-"/>
    <s v="1-PREG.COSTA-RICA"/>
    <x v="4"/>
    <s v="-"/>
    <s v="-"/>
    <s v="-"/>
    <n v="2"/>
    <n v="2"/>
    <n v="100"/>
    <n v="5"/>
    <n v="0"/>
    <s v="KARENJIMENEZFAJARDO@GMAIL.COM"/>
    <s v="UNIV. PRIVADA"/>
    <n v="32"/>
    <s v="CASADO(A)"/>
    <d v="2022-01-17T00:00:00"/>
    <n v="1"/>
    <s v="LICENCIATURA"/>
    <s v=" "/>
    <s v=" "/>
    <s v=" "/>
    <s v=" "/>
    <n v="788166"/>
    <n v="3"/>
    <s v="-"/>
    <s v="NICOYA"/>
    <s v="ODONTOLOGIA"/>
    <x v="45"/>
    <s v="-"/>
    <s v="ODONTOLOGIA"/>
    <s v="MANSION"/>
    <s v="SIN ENFASIS"/>
    <s v="COSTA RICA"/>
    <x v="489"/>
    <s v="-"/>
    <s v="ESTUDIANTE"/>
    <n v="81"/>
    <n v="127628"/>
    <n v="1"/>
    <n v="1"/>
    <n v="33"/>
  </r>
  <r>
    <x v="0"/>
    <x v="1"/>
    <x v="0"/>
    <x v="0"/>
    <n v="31202780"/>
    <x v="6"/>
    <n v="3367140"/>
    <n v="604670265"/>
    <x v="0"/>
    <x v="3"/>
    <x v="0"/>
    <x v="0"/>
    <x v="1"/>
    <s v="N"/>
    <x v="6"/>
    <n v="127658"/>
    <s v="NORMAL"/>
    <d v="2021-12-16T00:00:00"/>
    <d v="2022-01-19T00:00:00"/>
    <x v="6"/>
    <d v="2022-03-01T00:00:00"/>
    <n v="302109"/>
    <s v="RESOLI"/>
    <s v="-"/>
    <s v="-"/>
    <s v="S"/>
    <x v="0"/>
    <n v="1"/>
    <s v="COBERTURA INFERIOR"/>
    <s v="-"/>
    <s v="-"/>
    <s v="-"/>
    <s v="1-PREG.COSTA-RICA"/>
    <x v="0"/>
    <s v="-"/>
    <s v="-"/>
    <s v="-"/>
    <n v="1"/>
    <n v="15"/>
    <n v="100"/>
    <n v="6"/>
    <n v="0"/>
    <s v="LUPE-0625@HOTMAIL.COM"/>
    <s v="UNIV. PRIVADA"/>
    <n v="20"/>
    <s v="SOLTERO(A)"/>
    <d v="2022-01-18T00:00:00"/>
    <n v="1"/>
    <s v="BACHILLER"/>
    <s v=" "/>
    <s v=" "/>
    <s v=" "/>
    <s v=" "/>
    <s v="-"/>
    <s v="-"/>
    <s v="-"/>
    <s v="PUNTARENAS"/>
    <s v="ENFERMERIA"/>
    <x v="53"/>
    <s v="CI"/>
    <s v="ENFERMERIA"/>
    <s v="EL ROBLE"/>
    <s v="SIN ENFASIS"/>
    <s v="COSTA RICA"/>
    <x v="490"/>
    <n v="72051303"/>
    <s v="ESTUDIANTE"/>
    <s v="-"/>
    <n v="127658"/>
    <n v="1"/>
    <n v="1"/>
    <n v="32"/>
  </r>
  <r>
    <x v="0"/>
    <x v="1"/>
    <x v="1"/>
    <x v="1"/>
    <n v="31239160"/>
    <x v="6"/>
    <n v="4553550"/>
    <n v="118370634"/>
    <x v="4"/>
    <x v="361"/>
    <x v="0"/>
    <x v="1"/>
    <x v="1"/>
    <s v="N"/>
    <x v="0"/>
    <n v="127723"/>
    <s v="NORMAL"/>
    <d v="2022-01-17T00:00:00"/>
    <d v="2022-01-21T00:00:00"/>
    <x v="6"/>
    <d v="2022-02-22T00:00:00"/>
    <n v="304810"/>
    <s v="RESOLI"/>
    <s v="-"/>
    <s v="S"/>
    <s v="-"/>
    <x v="1"/>
    <n v="1"/>
    <s v="-"/>
    <n v="2019"/>
    <n v="3"/>
    <s v="-"/>
    <s v="1-PREG.COSTA-RICA"/>
    <x v="4"/>
    <s v="-"/>
    <s v="-"/>
    <s v="-"/>
    <n v="19"/>
    <n v="1"/>
    <n v="100"/>
    <n v="1"/>
    <n v="0"/>
    <s v="ISADALCHA20@GMAIL.COM"/>
    <s v="UNIV. PRIVADA"/>
    <n v="19"/>
    <s v="SOLTERO(A)"/>
    <d v="2022-01-20T00:00:00"/>
    <n v="1"/>
    <s v="BACHILLER"/>
    <s v=" "/>
    <s v=" "/>
    <s v=" "/>
    <s v=" "/>
    <n v="918553"/>
    <n v="4"/>
    <s v="-"/>
    <s v="PEREZ ZELEDON"/>
    <s v="ECONOMIA"/>
    <x v="6"/>
    <s v="-"/>
    <s v="ECONOMIA"/>
    <s v="SAN ISIDRO DE EL GENERAL"/>
    <s v="SIN ENFASIS"/>
    <s v="COSTA RICA"/>
    <x v="491"/>
    <s v="-"/>
    <s v="ESTUDIANTE"/>
    <n v="91.88"/>
    <n v="127723"/>
    <n v="1"/>
    <n v="1"/>
    <n v="30"/>
  </r>
  <r>
    <x v="0"/>
    <x v="3"/>
    <x v="1"/>
    <x v="0"/>
    <n v="31239180"/>
    <x v="6"/>
    <n v="9000000"/>
    <n v="118950983"/>
    <x v="0"/>
    <x v="2"/>
    <x v="0"/>
    <x v="0"/>
    <x v="3"/>
    <s v="N"/>
    <x v="6"/>
    <n v="127761"/>
    <s v="NORMAL"/>
    <d v="2022-01-20T00:00:00"/>
    <d v="2022-01-24T00:00:00"/>
    <x v="6"/>
    <d v="2022-02-22T00:00:00"/>
    <n v="305188"/>
    <s v="RESOLI"/>
    <s v="-"/>
    <s v="S"/>
    <s v="-"/>
    <x v="1"/>
    <n v="8"/>
    <s v="-"/>
    <n v="2022"/>
    <n v="0"/>
    <s v="-"/>
    <s v="1-PREG.COSTA-RICA"/>
    <x v="2"/>
    <s v="-"/>
    <s v="-"/>
    <s v="-"/>
    <n v="3"/>
    <n v="2"/>
    <n v="100"/>
    <n v="6"/>
    <n v="0"/>
    <s v="MURILLOBRAYAN205@GMAIL.COM"/>
    <s v="UNIV. PRIVADA"/>
    <n v="18"/>
    <s v="SOLTERO(A)"/>
    <d v="2022-01-21T00:00:00"/>
    <n v="1"/>
    <s v="LICENCIATURA"/>
    <s v=" "/>
    <s v=" "/>
    <s v=" "/>
    <s v=" "/>
    <n v="462690"/>
    <n v="5"/>
    <s v="-"/>
    <s v="BUENOS AIRES"/>
    <s v="ENFERMERIA"/>
    <x v="39"/>
    <s v="-"/>
    <s v="ENFERMERIA"/>
    <s v="VOLCAN"/>
    <s v="SIN ENFASIS"/>
    <s v="COSTA RICA"/>
    <x v="492"/>
    <s v="-"/>
    <s v="ESTUDIANTE"/>
    <n v="92"/>
    <n v="127761"/>
    <n v="1"/>
    <n v="1"/>
    <n v="27"/>
  </r>
  <r>
    <x v="0"/>
    <x v="1"/>
    <x v="1"/>
    <x v="1"/>
    <n v="31239190"/>
    <x v="6"/>
    <n v="2595420"/>
    <n v="116950159"/>
    <x v="1"/>
    <x v="362"/>
    <x v="0"/>
    <x v="1"/>
    <x v="0"/>
    <s v="N"/>
    <x v="0"/>
    <n v="127762"/>
    <s v="NORMAL"/>
    <d v="2022-01-19T00:00:00"/>
    <d v="2022-01-24T00:00:00"/>
    <x v="6"/>
    <d v="2022-02-22T00:00:00"/>
    <n v="305068"/>
    <s v="RESOLI"/>
    <s v="-"/>
    <s v="-"/>
    <s v="S"/>
    <x v="0"/>
    <n v="1"/>
    <s v="-"/>
    <n v="2016"/>
    <n v="6"/>
    <s v="-"/>
    <s v="1-PREG.COSTA-RICA"/>
    <x v="6"/>
    <s v="-"/>
    <s v="-"/>
    <s v="-"/>
    <n v="1"/>
    <n v="1"/>
    <n v="100"/>
    <n v="1"/>
    <n v="0"/>
    <s v="SHAARIAS23@GMAIL.COM"/>
    <s v="UNIV. PRIVADA"/>
    <n v="24"/>
    <s v="CASADO(A)"/>
    <d v="2022-01-21T00:00:00"/>
    <n v="1"/>
    <s v="BACHILLER"/>
    <s v=" "/>
    <s v=" "/>
    <s v=" "/>
    <s v=" "/>
    <n v="320000"/>
    <n v="3"/>
    <s v="-"/>
    <s v="SAN JOSE"/>
    <s v="EDUCACION EN I Y II CICLO"/>
    <x v="89"/>
    <s v="-"/>
    <s v="EDUCACION PRIMARIA"/>
    <s v="CARMEN"/>
    <s v="SIN ENFASIS"/>
    <s v="COSTA RICA"/>
    <x v="493"/>
    <s v="-"/>
    <s v="ESTUDIANTE"/>
    <n v="90.5"/>
    <n v="127762"/>
    <n v="1"/>
    <n v="1"/>
    <n v="27"/>
  </r>
  <r>
    <x v="0"/>
    <x v="1"/>
    <x v="0"/>
    <x v="0"/>
    <n v="31104020"/>
    <x v="6"/>
    <n v="4914000"/>
    <n v="120160019"/>
    <x v="0"/>
    <x v="363"/>
    <x v="0"/>
    <x v="0"/>
    <x v="0"/>
    <s v="N"/>
    <x v="0"/>
    <n v="127853"/>
    <s v="NORMAL"/>
    <d v="2022-01-13T00:00:00"/>
    <d v="2022-01-26T00:00:00"/>
    <x v="6"/>
    <d v="2022-03-02T00:00:00"/>
    <n v="304451"/>
    <s v="RESOLI"/>
    <s v="-"/>
    <s v="-"/>
    <s v="S"/>
    <x v="0"/>
    <n v="1"/>
    <s v="-"/>
    <s v="-"/>
    <s v="-"/>
    <s v="-"/>
    <s v="1-PREG.COSTA-RICA"/>
    <x v="0"/>
    <s v="-"/>
    <s v="-"/>
    <s v="-"/>
    <n v="13"/>
    <n v="3"/>
    <n v="100"/>
    <n v="1"/>
    <n v="0"/>
    <s v="ADELGADOF3098@HOTMAIL.COM"/>
    <s v="UNIV. PRIVADA"/>
    <n v="24"/>
    <s v="CASADO(A)"/>
    <d v="2022-01-25T00:00:00"/>
    <n v="1"/>
    <s v="LICENCIATURA"/>
    <s v=" "/>
    <s v=" "/>
    <s v=" "/>
    <s v=" "/>
    <s v="-"/>
    <s v="-"/>
    <s v="-"/>
    <s v="TIBAS"/>
    <s v="ENFERMERIA"/>
    <x v="13"/>
    <s v="-"/>
    <s v="ENFERMERIA"/>
    <s v="ANSELMO LLORENTE"/>
    <s v="SIN ENFASIS"/>
    <s v="COSTA RICA"/>
    <x v="494"/>
    <n v="22382574"/>
    <s v="ESTUDIANTE"/>
    <s v="-"/>
    <n v="127853"/>
    <n v="1"/>
    <n v="1"/>
    <n v="25"/>
  </r>
  <r>
    <x v="0"/>
    <x v="3"/>
    <x v="1"/>
    <x v="1"/>
    <n v="31239120"/>
    <x v="6"/>
    <n v="8948180"/>
    <n v="604520217"/>
    <x v="1"/>
    <x v="2"/>
    <x v="0"/>
    <x v="1"/>
    <x v="3"/>
    <s v="N"/>
    <x v="6"/>
    <n v="127882"/>
    <s v="NORMAL"/>
    <d v="2021-12-12T00:00:00"/>
    <d v="2022-01-26T00:00:00"/>
    <x v="6"/>
    <d v="2022-02-22T00:00:00"/>
    <n v="301537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WATSONCLAUDIA61@GMAIL.COM"/>
    <s v="UNIV. PRIVADA"/>
    <n v="22"/>
    <s v="SOLTERO(A)"/>
    <s v="-"/>
    <n v="1"/>
    <s v="BACHILLER"/>
    <s v=" "/>
    <s v=" "/>
    <s v=" "/>
    <s v=" "/>
    <n v="40000"/>
    <n v="1"/>
    <s v="-"/>
    <s v="GOLFITO"/>
    <s v="ORIENTACION EDUCATIVA"/>
    <x v="85"/>
    <s v="AE"/>
    <s v="EDUCACION GENERAL"/>
    <s v="PAVON"/>
    <s v="SIN ENFASIS"/>
    <s v="COSTA RICA"/>
    <x v="495"/>
    <s v="-"/>
    <s v="PROPIO"/>
    <n v="94"/>
    <n v="127882"/>
    <n v="1"/>
    <n v="1"/>
    <n v="25"/>
  </r>
  <r>
    <x v="0"/>
    <x v="1"/>
    <x v="1"/>
    <x v="0"/>
    <n v="31239210"/>
    <x v="6"/>
    <n v="13235670"/>
    <n v="118530910"/>
    <x v="0"/>
    <x v="364"/>
    <x v="0"/>
    <x v="0"/>
    <x v="1"/>
    <s v="N"/>
    <x v="0"/>
    <n v="127907"/>
    <s v="NORMAL"/>
    <d v="2022-01-24T00:00:00"/>
    <d v="2022-01-27T00:00:00"/>
    <x v="6"/>
    <d v="2022-02-22T00:00:00"/>
    <n v="305502"/>
    <s v="RESOLI"/>
    <s v="-"/>
    <s v="-"/>
    <s v="S"/>
    <x v="0"/>
    <n v="1"/>
    <s v="-"/>
    <n v="2019"/>
    <n v="3"/>
    <s v="-"/>
    <s v="1-PREG.COSTA-RICA"/>
    <x v="4"/>
    <s v="-"/>
    <s v="-"/>
    <s v="-"/>
    <n v="19"/>
    <n v="1"/>
    <n v="100"/>
    <n v="1"/>
    <n v="0"/>
    <s v="MARVB190@GMAIL.COM"/>
    <s v="UNIV. PRIVADA"/>
    <n v="19"/>
    <s v="SOLTERO(A)"/>
    <d v="2022-01-26T00:00:00"/>
    <n v="1"/>
    <s v="LICENCIATURA"/>
    <s v=" "/>
    <s v=" "/>
    <s v=" "/>
    <s v=" "/>
    <n v="975713"/>
    <n v="2"/>
    <s v="-"/>
    <s v="PEREZ ZELEDON"/>
    <s v="ODONTOLOGIA"/>
    <x v="5"/>
    <s v="-"/>
    <s v="ODONTOLOGIA"/>
    <s v="SAN ISIDRO DE EL GENERAL"/>
    <s v="SIN ENFASIS"/>
    <s v="COSTA RICA"/>
    <x v="496"/>
    <s v="-"/>
    <s v="ESTUDIANTE"/>
    <n v="85.88"/>
    <n v="127907"/>
    <n v="1"/>
    <n v="1"/>
    <n v="24"/>
  </r>
  <r>
    <x v="0"/>
    <x v="1"/>
    <x v="1"/>
    <x v="1"/>
    <n v="31239220"/>
    <x v="6"/>
    <n v="4459000"/>
    <n v="118410516"/>
    <x v="4"/>
    <x v="365"/>
    <x v="0"/>
    <x v="1"/>
    <x v="1"/>
    <s v="N"/>
    <x v="0"/>
    <n v="127917"/>
    <s v="NORMAL"/>
    <d v="2022-01-19T00:00:00"/>
    <d v="2022-01-27T00:00:00"/>
    <x v="6"/>
    <d v="2022-02-22T00:00:00"/>
    <n v="305088"/>
    <s v="RESOLI"/>
    <s v="-"/>
    <s v="-"/>
    <s v="S"/>
    <x v="0"/>
    <n v="1"/>
    <s v="-"/>
    <n v="2019"/>
    <n v="3"/>
    <s v="-"/>
    <s v="1-PREG.COSTA-RICA"/>
    <x v="6"/>
    <s v="-"/>
    <s v="-"/>
    <s v="-"/>
    <n v="19"/>
    <n v="1"/>
    <n v="100"/>
    <n v="1"/>
    <n v="0"/>
    <s v="DANIFM0204@GMAIL.COM"/>
    <s v="UNIV. PRIVADA"/>
    <n v="19"/>
    <s v="SOLTERO(A)"/>
    <d v="2022-01-26T00:00:00"/>
    <n v="1"/>
    <s v="BACHILLER"/>
    <s v=" "/>
    <s v=" "/>
    <s v=" "/>
    <s v=" "/>
    <n v="240000"/>
    <n v="2"/>
    <s v="-"/>
    <s v="PEREZ ZELEDON"/>
    <s v="ADMINISTRACION DE EMPRESAS"/>
    <x v="34"/>
    <s v="-"/>
    <s v="ADMINISTRACION"/>
    <s v="SAN ISIDRO DE EL GENERAL"/>
    <s v="SIN ENFASIS"/>
    <s v="COSTA RICA"/>
    <x v="497"/>
    <s v="-"/>
    <s v="ESTUDIANTE"/>
    <n v="81"/>
    <n v="127917"/>
    <n v="1"/>
    <n v="1"/>
    <n v="24"/>
  </r>
  <r>
    <x v="0"/>
    <x v="1"/>
    <x v="1"/>
    <x v="1"/>
    <n v="31239230"/>
    <x v="6"/>
    <n v="6664770"/>
    <n v="119050940"/>
    <x v="4"/>
    <x v="196"/>
    <x v="0"/>
    <x v="1"/>
    <x v="1"/>
    <s v="N"/>
    <x v="0"/>
    <n v="127936"/>
    <s v="NORMAL"/>
    <d v="2021-12-13T00:00:00"/>
    <d v="2022-01-27T00:00:00"/>
    <x v="6"/>
    <d v="2022-02-22T00:00:00"/>
    <n v="301657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19"/>
    <n v="3"/>
    <n v="100"/>
    <n v="1"/>
    <n v="0"/>
    <s v="JALESARA454@GMAIL.COM"/>
    <s v="UNIV. PRIVADA"/>
    <n v="17"/>
    <s v="SOLTERO(A)"/>
    <d v="2022-01-26T00:00:00"/>
    <n v="1"/>
    <s v="BACHILLER"/>
    <s v="LICENCIATURA"/>
    <s v=" "/>
    <s v=" "/>
    <s v=" "/>
    <n v="1333570"/>
    <n v="8"/>
    <s v="-"/>
    <s v="PEREZ ZELEDON"/>
    <s v="DERECHO"/>
    <x v="39"/>
    <s v="AE"/>
    <s v="DERECHO"/>
    <s v="DANIEL FLORES"/>
    <s v="SIN ENFASIS"/>
    <s v="COSTA RICA"/>
    <x v="498"/>
    <s v="-"/>
    <s v="ESTUDIANTE"/>
    <n v="98"/>
    <n v="127936"/>
    <n v="1"/>
    <n v="1"/>
    <n v="24"/>
  </r>
  <r>
    <x v="0"/>
    <x v="1"/>
    <x v="1"/>
    <x v="0"/>
    <n v="31239340"/>
    <x v="6"/>
    <n v="19000000"/>
    <n v="305260288"/>
    <x v="0"/>
    <x v="366"/>
    <x v="0"/>
    <x v="0"/>
    <x v="0"/>
    <s v="N"/>
    <x v="0"/>
    <n v="128052"/>
    <s v="NORMAL"/>
    <d v="2022-01-31T00:00:00"/>
    <d v="2022-02-02T00:00:00"/>
    <x v="6"/>
    <d v="2022-02-22T00:00:00"/>
    <n v="306253"/>
    <s v="RESOLI"/>
    <s v="-"/>
    <s v="-"/>
    <s v="S"/>
    <x v="0"/>
    <n v="1"/>
    <s v="-"/>
    <n v="2017"/>
    <n v="5"/>
    <s v="-"/>
    <s v="1-PREG.COSTA-RICA"/>
    <x v="3"/>
    <s v="-"/>
    <s v="-"/>
    <s v="-"/>
    <n v="15"/>
    <n v="2"/>
    <n v="100"/>
    <n v="1"/>
    <n v="0"/>
    <s v="Z.DANICARDENAS2614@GMAIL.COM"/>
    <s v="UNIV. PRIVADA"/>
    <n v="21"/>
    <s v="SOLTERO(A)"/>
    <d v="2022-02-01T00:00:00"/>
    <n v="1"/>
    <s v="LICENCIATURA"/>
    <s v=" "/>
    <s v=" "/>
    <s v=" "/>
    <s v=" "/>
    <n v="1584811"/>
    <n v="2"/>
    <s v="-"/>
    <s v="MONTES DE OCA"/>
    <s v="MEDICINA Y CIRUGIA"/>
    <x v="53"/>
    <s v="-"/>
    <s v="MEDICINA HUMANA"/>
    <s v="SABANILLA"/>
    <s v="SIN ENFASIS"/>
    <s v="COSTA RICA"/>
    <x v="499"/>
    <n v="83088090"/>
    <s v="ESTUDIANTE"/>
    <n v="92"/>
    <n v="128052"/>
    <n v="1"/>
    <n v="1"/>
    <n v="18"/>
  </r>
  <r>
    <x v="1"/>
    <x v="0"/>
    <x v="0"/>
    <x v="1"/>
    <n v="31228590"/>
    <x v="6"/>
    <n v="8050001"/>
    <n v="107200419"/>
    <x v="4"/>
    <x v="367"/>
    <x v="0"/>
    <x v="1"/>
    <x v="0"/>
    <s v="N"/>
    <x v="0"/>
    <n v="128182"/>
    <s v="ESPECIAL"/>
    <d v="2021-11-12T00:00:00"/>
    <d v="2022-02-07T00:00:00"/>
    <x v="6"/>
    <d v="2022-03-07T00:00:00"/>
    <n v="299336"/>
    <s v="RESOLI"/>
    <s v="-"/>
    <s v="-"/>
    <s v="S"/>
    <x v="0"/>
    <n v="5"/>
    <s v="-"/>
    <s v="-"/>
    <s v="-"/>
    <s v="-"/>
    <s v="4-POSG.EXTERIOR"/>
    <x v="0"/>
    <n v="70.849999999999994"/>
    <s v="-"/>
    <s v="-"/>
    <n v="2"/>
    <n v="3"/>
    <n v="130"/>
    <n v="1"/>
    <n v="0"/>
    <s v="GAIL.FERNANDEZ@ANDARDEVIAJE.COM"/>
    <s v="UNIV. PUBLICA"/>
    <n v="53"/>
    <s v="DIVORCIADO(A)"/>
    <d v="2022-02-04T00:00:00"/>
    <n v="1"/>
    <s v="MAESTRIA"/>
    <s v=" "/>
    <s v=" "/>
    <s v=" "/>
    <s v=" "/>
    <s v="-"/>
    <s v="-"/>
    <s v="-"/>
    <s v="ESCAZU"/>
    <s v="INNOVACION EN GEST TURISTICA"/>
    <x v="101"/>
    <s v="-"/>
    <s v="TURISMO"/>
    <s v="SAN RAFAEL"/>
    <s v="PATRIMONIO CULTURAL Y NATURAL"/>
    <s v="ESPAÑA"/>
    <x v="500"/>
    <n v="22894484"/>
    <s v="ESTUDIANTE"/>
    <s v="-"/>
    <n v="128182"/>
    <n v="2"/>
    <n v="4"/>
    <n v="13"/>
  </r>
  <r>
    <x v="1"/>
    <x v="1"/>
    <x v="1"/>
    <x v="1"/>
    <n v="31239690"/>
    <x v="8"/>
    <n v="1200000"/>
    <n v="114650360"/>
    <x v="1"/>
    <x v="368"/>
    <x v="0"/>
    <x v="1"/>
    <x v="0"/>
    <s v="N"/>
    <x v="0"/>
    <n v="126650"/>
    <s v="NORMAL"/>
    <d v="2021-11-15T00:00:00"/>
    <d v="2021-11-30T00:00:00"/>
    <x v="8"/>
    <d v="2022-03-01T00:00:00"/>
    <n v="299419"/>
    <s v="RESOLI"/>
    <s v="-"/>
    <s v="-"/>
    <s v="S"/>
    <x v="0"/>
    <n v="1"/>
    <s v="-"/>
    <n v="2008"/>
    <n v="14"/>
    <s v="-"/>
    <s v="4-POSG.EXTERIOR"/>
    <x v="6"/>
    <s v="-"/>
    <s v="-"/>
    <s v="-"/>
    <n v="15"/>
    <n v="1"/>
    <n v="130"/>
    <n v="1"/>
    <n v="0"/>
    <s v="CARO.MR20591@GMAIL.COM"/>
    <s v="UNIV. PUBLICA"/>
    <n v="30"/>
    <s v="SOLTERO(A)"/>
    <d v="2021-11-26T00:00:00"/>
    <n v="1"/>
    <s v="MAESTRIA"/>
    <s v=" "/>
    <s v=" "/>
    <s v=" "/>
    <s v=" "/>
    <n v="290000"/>
    <n v="1"/>
    <s v="-"/>
    <s v="MONTES DE OCA"/>
    <s v="EDUCACION EMOCIONAL Y BIENESTA"/>
    <x v="101"/>
    <s v="-"/>
    <s v="EDUCACION GENERAL"/>
    <s v="SAN PEDRO"/>
    <s v="SIN ENFASIS"/>
    <s v="ESPAÑA"/>
    <x v="501"/>
    <n v="84116667"/>
    <s v="GESTORA DEL PROYECTO"/>
    <n v="90"/>
    <n v="126650"/>
    <n v="2"/>
    <n v="4"/>
    <n v="89"/>
  </r>
  <r>
    <x v="0"/>
    <x v="1"/>
    <x v="0"/>
    <x v="0"/>
    <n v="31196790"/>
    <x v="8"/>
    <n v="4200000"/>
    <n v="402170746"/>
    <x v="0"/>
    <x v="196"/>
    <x v="0"/>
    <x v="0"/>
    <x v="0"/>
    <s v="N"/>
    <x v="1"/>
    <n v="126784"/>
    <s v="NORMAL"/>
    <d v="2021-11-25T00:00:00"/>
    <d v="2021-12-08T00:00:00"/>
    <x v="8"/>
    <d v="2022-03-04T00:00:00"/>
    <n v="299971"/>
    <s v="RESOLI"/>
    <s v="-"/>
    <s v="-"/>
    <s v="S"/>
    <x v="0"/>
    <n v="1"/>
    <s v="-"/>
    <s v="-"/>
    <s v="-"/>
    <s v="-"/>
    <s v="1-PREG.COSTA-RICA"/>
    <x v="0"/>
    <s v="-"/>
    <s v="-"/>
    <s v="-"/>
    <n v="2"/>
    <n v="1"/>
    <n v="100"/>
    <n v="4"/>
    <n v="0"/>
    <s v="SUSALOPEZ18@GMAIL.COM"/>
    <s v="UNIV. PRIVADA"/>
    <n v="29"/>
    <s v="SOLTERO(A)"/>
    <d v="2021-12-07T00:00:00"/>
    <n v="1"/>
    <s v="BACHILLER"/>
    <s v=" "/>
    <s v=" "/>
    <s v=" "/>
    <s v=" "/>
    <s v="-"/>
    <s v="-"/>
    <s v="-"/>
    <s v="BARVA"/>
    <s v="MEDICINA"/>
    <x v="14"/>
    <s v="-"/>
    <s v="MEDICINA HUMANA"/>
    <s v="BARVA"/>
    <s v="SIN ENFASIS"/>
    <s v="COSTA RICA"/>
    <x v="502"/>
    <n v="87139421"/>
    <s v="ESTUDIANTE"/>
    <s v="-"/>
    <n v="126784"/>
    <n v="1"/>
    <n v="1"/>
    <n v="81"/>
  </r>
  <r>
    <x v="2"/>
    <x v="1"/>
    <x v="1"/>
    <x v="1"/>
    <n v="31237810"/>
    <x v="8"/>
    <n v="3686044"/>
    <n v="109750619"/>
    <x v="4"/>
    <x v="369"/>
    <x v="0"/>
    <x v="1"/>
    <x v="0"/>
    <s v="N"/>
    <x v="0"/>
    <n v="126826"/>
    <s v="NORMAL"/>
    <d v="2021-11-07T00:00:00"/>
    <d v="2021-12-09T00:00:00"/>
    <x v="8"/>
    <d v="2022-03-02T00:00:00"/>
    <n v="299029"/>
    <s v="RESOLI"/>
    <s v="-"/>
    <s v="S"/>
    <s v="-"/>
    <x v="1"/>
    <n v="1"/>
    <s v="ADQUISICION DE EQUIPO"/>
    <n v="1996"/>
    <n v="26"/>
    <s v="-"/>
    <s v="3-POSG.COSTA-RICA"/>
    <x v="3"/>
    <s v="-"/>
    <s v="-"/>
    <s v="-"/>
    <n v="15"/>
    <n v="2"/>
    <n v="100"/>
    <n v="1"/>
    <n v="0"/>
    <s v="RVILLACHICA19@HOTMAIL.COM"/>
    <s v="UNIV. PRIVADA"/>
    <n v="44"/>
    <s v="CASADO(A)"/>
    <d v="2021-12-08T00:00:00"/>
    <n v="1"/>
    <s v="MAESTRIA"/>
    <s v=" "/>
    <s v=" "/>
    <s v=" "/>
    <s v=" "/>
    <n v="2561342"/>
    <n v="1"/>
    <s v="-"/>
    <s v="MONTES DE OCA"/>
    <s v="GERENCIA DE PROYECTOS"/>
    <x v="3"/>
    <s v="AE"/>
    <s v="ADMINISTRACION"/>
    <s v="SABANILLA"/>
    <s v="SIN ENFASIS"/>
    <s v="COSTA RICA"/>
    <x v="503"/>
    <n v="25111629"/>
    <s v="EJECUTIVO DE SERVICIO"/>
    <n v="80"/>
    <n v="126826"/>
    <n v="1"/>
    <n v="3"/>
    <n v="80"/>
  </r>
  <r>
    <x v="1"/>
    <x v="1"/>
    <x v="1"/>
    <x v="1"/>
    <n v="31239700"/>
    <x v="8"/>
    <n v="6579300"/>
    <n v="116120142"/>
    <x v="4"/>
    <x v="98"/>
    <x v="0"/>
    <x v="1"/>
    <x v="0"/>
    <s v="N"/>
    <x v="0"/>
    <n v="126837"/>
    <s v="NORMAL"/>
    <d v="2021-12-08T00:00:00"/>
    <d v="2021-12-10T00:00:00"/>
    <x v="8"/>
    <d v="2022-03-01T00:00:00"/>
    <n v="301147"/>
    <s v="RESOLI"/>
    <s v="-"/>
    <s v="S"/>
    <s v="-"/>
    <x v="1"/>
    <n v="1"/>
    <s v="-"/>
    <n v="2012"/>
    <n v="10"/>
    <s v="-"/>
    <s v="4-POSG.EXTERIOR"/>
    <x v="1"/>
    <s v="-"/>
    <s v="-"/>
    <s v="-"/>
    <n v="13"/>
    <n v="1"/>
    <n v="130"/>
    <n v="1"/>
    <n v="0"/>
    <s v="MARCHAVARRIA10@GMAIL.COM"/>
    <s v="UNIV. PRIVADA"/>
    <n v="26"/>
    <s v="SOLTERO(A)"/>
    <d v="2021-12-09T00:00:00"/>
    <n v="1"/>
    <s v="MAESTRIA"/>
    <s v=" "/>
    <s v=" "/>
    <s v=" "/>
    <s v=" "/>
    <n v="2733924"/>
    <n v="4"/>
    <s v="-"/>
    <s v="TIBAS"/>
    <s v="DERECHO CONSTITUCIONAL"/>
    <x v="102"/>
    <s v="-"/>
    <s v="DERECHO"/>
    <s v="SAN JUAN"/>
    <s v="SIN ENFASIS"/>
    <s v="ESPAÑA"/>
    <x v="504"/>
    <n v="25491592"/>
    <s v="ABOGADO-LETRADO"/>
    <n v="85"/>
    <n v="126837"/>
    <n v="1"/>
    <n v="4"/>
    <n v="79"/>
  </r>
  <r>
    <x v="0"/>
    <x v="1"/>
    <x v="1"/>
    <x v="0"/>
    <n v="31241310"/>
    <x v="14"/>
    <n v="13419500"/>
    <n v="118730795"/>
    <x v="2"/>
    <x v="241"/>
    <x v="0"/>
    <x v="0"/>
    <x v="1"/>
    <s v="N"/>
    <x v="3"/>
    <n v="127216"/>
    <s v="NORMAL"/>
    <d v="2021-12-19T00:00:00"/>
    <d v="2022-01-05T00:00:00"/>
    <x v="14"/>
    <d v="2022-03-31T00:00:00"/>
    <n v="302297"/>
    <s v="RESOLI"/>
    <s v="-"/>
    <s v="S"/>
    <s v="-"/>
    <x v="1"/>
    <n v="1"/>
    <s v="-"/>
    <n v="2020"/>
    <n v="2"/>
    <s v="-"/>
    <s v="1-PREG.COSTA-RICA"/>
    <x v="1"/>
    <s v="-"/>
    <s v="-"/>
    <s v="-"/>
    <n v="2"/>
    <n v="3"/>
    <n v="100"/>
    <n v="2"/>
    <n v="0"/>
    <s v="STEVENVASQUEZV99@GMAIL.COM"/>
    <s v="UNIV. PRIVADA"/>
    <n v="18"/>
    <s v="SOLTERO(A)"/>
    <d v="2021-12-22T00:00:00"/>
    <n v="1"/>
    <s v="LICENCIATURA"/>
    <s v=" "/>
    <s v=" "/>
    <s v=" "/>
    <s v=" "/>
    <n v="2912783"/>
    <n v="5"/>
    <s v="-"/>
    <s v="SAN RAMON"/>
    <s v="INGENIERIA BIOMEDICA"/>
    <x v="3"/>
    <s v="-"/>
    <s v="INGENIERIA"/>
    <s v="SAN JUAN"/>
    <s v="SIN ENFASIS"/>
    <s v="COSTA RICA"/>
    <x v="505"/>
    <s v="-"/>
    <s v="ESTUDIANTE"/>
    <n v="99"/>
    <n v="127216"/>
    <n v="1"/>
    <n v="1"/>
    <n v="81"/>
  </r>
  <r>
    <x v="0"/>
    <x v="1"/>
    <x v="0"/>
    <x v="0"/>
    <n v="31020010"/>
    <x v="14"/>
    <n v="5193600"/>
    <n v="116650874"/>
    <x v="0"/>
    <x v="3"/>
    <x v="0"/>
    <x v="0"/>
    <x v="1"/>
    <s v="N"/>
    <x v="2"/>
    <n v="127278"/>
    <s v="NORMAL"/>
    <d v="2021-12-22T00:00:00"/>
    <d v="2022-01-06T00:00:00"/>
    <x v="14"/>
    <d v="2022-04-07T00:00:00"/>
    <n v="302600"/>
    <s v="RESOLI"/>
    <s v="-"/>
    <s v="-"/>
    <s v="S"/>
    <x v="0"/>
    <n v="1"/>
    <s v="COBERTURA INFERIOR"/>
    <s v="-"/>
    <s v="-"/>
    <s v="-"/>
    <s v="1-PREG.COSTA-RICA"/>
    <x v="0"/>
    <s v="-"/>
    <s v="-"/>
    <s v="-"/>
    <n v="7"/>
    <n v="1"/>
    <n v="100"/>
    <n v="3"/>
    <n v="0"/>
    <s v="CAROG97@HOTMAIL.COM"/>
    <s v="UNIV. PRIVADA"/>
    <n v="25"/>
    <s v="SOLTERO(A)"/>
    <d v="2022-01-05T00:00:00"/>
    <n v="1"/>
    <s v="LICENCIATURA"/>
    <s v=" "/>
    <s v=" "/>
    <s v=" "/>
    <s v=" "/>
    <s v="-"/>
    <s v="-"/>
    <s v="-"/>
    <s v="OREAMUNO"/>
    <s v="CIENCIAS MEDICAS O DE LA SALUD"/>
    <x v="103"/>
    <s v="CI"/>
    <s v="MEDICINA HUMANA"/>
    <s v="SAN RAFAEL"/>
    <s v="SIN ENFASIS"/>
    <s v="COSTA RICA"/>
    <x v="506"/>
    <n v="89506696"/>
    <s v="ESTUDIANTE"/>
    <s v="-"/>
    <n v="127278"/>
    <n v="1"/>
    <n v="1"/>
    <n v="80"/>
  </r>
  <r>
    <x v="0"/>
    <x v="1"/>
    <x v="1"/>
    <x v="0"/>
    <n v="31242290"/>
    <x v="14"/>
    <n v="3337475"/>
    <n v="115980407"/>
    <x v="0"/>
    <x v="34"/>
    <x v="0"/>
    <x v="0"/>
    <x v="0"/>
    <s v="N"/>
    <x v="2"/>
    <n v="127395"/>
    <s v="NORMAL"/>
    <d v="2021-12-22T00:00:00"/>
    <d v="2022-01-10T00:00:00"/>
    <x v="14"/>
    <d v="2022-03-29T00:00:00"/>
    <n v="302693"/>
    <s v="RESOLI"/>
    <s v="-"/>
    <s v="-"/>
    <s v="S"/>
    <x v="0"/>
    <n v="1"/>
    <s v="-"/>
    <n v="2012"/>
    <n v="10"/>
    <s v="-"/>
    <s v="1-PREG.COSTA-RICA"/>
    <x v="6"/>
    <s v="-"/>
    <s v="-"/>
    <s v="-"/>
    <n v="3"/>
    <n v="3"/>
    <n v="100"/>
    <n v="3"/>
    <n v="0"/>
    <s v="JAZYUL1995@GMAIL.COM"/>
    <s v="UNIV. PRIVADA"/>
    <n v="27"/>
    <s v="SOLTERO(A)"/>
    <d v="2022-01-07T00:00:00"/>
    <n v="1"/>
    <s v="BACHILLER"/>
    <s v="LICENCIATURA"/>
    <s v=" "/>
    <s v=" "/>
    <s v=" "/>
    <n v="452210"/>
    <n v="3"/>
    <s v="-"/>
    <s v="LA UNION"/>
    <s v="NUTRICION"/>
    <x v="32"/>
    <s v="-"/>
    <s v="MEDICINA HUMANA"/>
    <s v="SAN JUAN"/>
    <s v="SIN ENFASIS"/>
    <s v="COSTA RICA"/>
    <x v="507"/>
    <n v="25227700"/>
    <s v="AUXIIAR DE ENFERMERIA"/>
    <n v="86"/>
    <n v="127395"/>
    <n v="1"/>
    <n v="1"/>
    <n v="76"/>
  </r>
  <r>
    <x v="0"/>
    <x v="1"/>
    <x v="0"/>
    <x v="0"/>
    <n v="31124760"/>
    <x v="14"/>
    <n v="3926032"/>
    <n v="117860175"/>
    <x v="0"/>
    <x v="370"/>
    <x v="0"/>
    <x v="0"/>
    <x v="0"/>
    <s v="N"/>
    <x v="3"/>
    <n v="127429"/>
    <s v="NORMAL"/>
    <d v="2022-01-05T00:00:00"/>
    <d v="2022-01-11T00:00:00"/>
    <x v="14"/>
    <d v="2022-04-27T00:00:00"/>
    <n v="303402"/>
    <s v="RESOLI"/>
    <s v="-"/>
    <s v="-"/>
    <s v="S"/>
    <x v="0"/>
    <n v="1"/>
    <s v="-"/>
    <s v="-"/>
    <s v="-"/>
    <s v="-"/>
    <s v="1-PREG.COSTA-RICA"/>
    <x v="0"/>
    <s v="-"/>
    <s v="-"/>
    <s v="-"/>
    <n v="7"/>
    <n v="1"/>
    <n v="100"/>
    <n v="2"/>
    <n v="0"/>
    <s v="VALERIAHC-20@HOTMAIL.COM"/>
    <s v="UNIV. PRIVADA"/>
    <n v="21"/>
    <s v="SOLTERO(A)"/>
    <d v="2022-01-10T00:00:00"/>
    <n v="1"/>
    <s v="BACHILLER"/>
    <s v="LICENCIATURA"/>
    <s v=" "/>
    <s v=" "/>
    <s v=" "/>
    <s v="-"/>
    <s v="-"/>
    <s v="-"/>
    <s v="PALMARES"/>
    <s v="MICROBIOLOGI Y QUIMICA CLINICA"/>
    <x v="12"/>
    <s v="-"/>
    <s v="MICROBIOLOGIA"/>
    <s v="PALMARES"/>
    <s v="SIN ENFASIS"/>
    <s v="COSTA RICA"/>
    <x v="508"/>
    <s v="-"/>
    <s v="ESTUDIANTE"/>
    <s v="-"/>
    <n v="127429"/>
    <n v="1"/>
    <n v="1"/>
    <n v="75"/>
  </r>
  <r>
    <x v="0"/>
    <x v="1"/>
    <x v="1"/>
    <x v="0"/>
    <n v="31242300"/>
    <x v="14"/>
    <n v="7584797"/>
    <n v="119130855"/>
    <x v="0"/>
    <x v="371"/>
    <x v="0"/>
    <x v="0"/>
    <x v="0"/>
    <s v="N"/>
    <x v="2"/>
    <n v="127471"/>
    <s v="NORMAL"/>
    <d v="2022-01-04T00:00:00"/>
    <d v="2022-01-12T00:00:00"/>
    <x v="14"/>
    <d v="2022-03-31T00:00:00"/>
    <n v="303281"/>
    <s v="RESOLI"/>
    <s v="-"/>
    <s v="S"/>
    <s v="-"/>
    <x v="1"/>
    <n v="1"/>
    <s v="-"/>
    <n v="2021"/>
    <n v="1"/>
    <s v="-"/>
    <s v="1-PREG.COSTA-RICA"/>
    <x v="1"/>
    <s v="-"/>
    <s v="-"/>
    <s v="-"/>
    <n v="3"/>
    <n v="1"/>
    <n v="100"/>
    <n v="3"/>
    <n v="0"/>
    <s v="ROSIBEL36@GMAIL.COM"/>
    <s v="UNIV. PRIVADA"/>
    <n v="17"/>
    <s v="SOLTERO(A)"/>
    <d v="2022-01-11T00:00:00"/>
    <n v="1"/>
    <s v="BACHILLER"/>
    <s v=" "/>
    <s v=" "/>
    <s v=" "/>
    <s v=" "/>
    <n v="3298000"/>
    <n v="3"/>
    <s v="-"/>
    <s v="LA UNION"/>
    <s v="MEDICINA"/>
    <x v="13"/>
    <s v="-"/>
    <s v="MEDICINA HUMANA"/>
    <s v="TRES RIOS"/>
    <s v="SIN ENFASIS"/>
    <s v="COSTA RICA"/>
    <x v="509"/>
    <s v="-"/>
    <s v="ESTUDIANTE"/>
    <n v="91"/>
    <n v="127471"/>
    <n v="1"/>
    <n v="1"/>
    <n v="74"/>
  </r>
  <r>
    <x v="0"/>
    <x v="1"/>
    <x v="1"/>
    <x v="0"/>
    <n v="31242640"/>
    <x v="14"/>
    <n v="4763000"/>
    <n v="800950198"/>
    <x v="0"/>
    <x v="372"/>
    <x v="0"/>
    <x v="0"/>
    <x v="1"/>
    <s v="N"/>
    <x v="3"/>
    <n v="127512"/>
    <s v="NORMAL"/>
    <d v="2021-12-14T00:00:00"/>
    <d v="2022-01-13T00:00:00"/>
    <x v="14"/>
    <d v="2022-03-31T00:00:00"/>
    <n v="301764"/>
    <s v="RESOLI"/>
    <s v="-"/>
    <s v="-"/>
    <s v="S"/>
    <x v="0"/>
    <n v="1"/>
    <s v="-"/>
    <n v="2014"/>
    <n v="8"/>
    <s v="-"/>
    <s v="1-PREG.COSTA-RICA"/>
    <x v="2"/>
    <s v="-"/>
    <s v="-"/>
    <s v="-"/>
    <n v="1"/>
    <n v="4"/>
    <n v="100"/>
    <n v="2"/>
    <n v="0"/>
    <s v="VANESSAURBINA1682@GMAIL.COM"/>
    <s v="UNIV. PRIVADA"/>
    <n v="40"/>
    <s v="CASADO(A)"/>
    <d v="2022-01-12T00:00:00"/>
    <n v="1"/>
    <s v="LICENCIATURA"/>
    <s v=" "/>
    <s v=" "/>
    <s v=" "/>
    <s v=" "/>
    <n v="524026"/>
    <n v="3"/>
    <s v="-"/>
    <s v="ALAJUELA"/>
    <s v="ENFERMERIA"/>
    <x v="9"/>
    <s v="-"/>
    <s v="ENFERMERIA"/>
    <s v="SAN ANTONIO"/>
    <s v="SIN ENFASIS"/>
    <s v="COSTA RICA"/>
    <x v="510"/>
    <n v="21039600"/>
    <s v="ASISTENTE DE PACIENTES"/>
    <n v="76.2"/>
    <n v="127512"/>
    <n v="1"/>
    <n v="1"/>
    <n v="73"/>
  </r>
  <r>
    <x v="0"/>
    <x v="1"/>
    <x v="1"/>
    <x v="1"/>
    <n v="31239730"/>
    <x v="8"/>
    <n v="5573700"/>
    <n v="110500430"/>
    <x v="4"/>
    <x v="373"/>
    <x v="0"/>
    <x v="1"/>
    <x v="0"/>
    <s v="N"/>
    <x v="0"/>
    <n v="126985"/>
    <s v="NORMAL"/>
    <d v="2021-12-07T00:00:00"/>
    <d v="2021-12-15T00:00:00"/>
    <x v="8"/>
    <d v="2022-03-02T00:00:00"/>
    <n v="301121"/>
    <s v="RESOLI"/>
    <s v="-"/>
    <s v="-"/>
    <s v="S"/>
    <x v="0"/>
    <n v="1"/>
    <s v="-"/>
    <n v="1998"/>
    <n v="24"/>
    <s v="-"/>
    <s v="1-PREG.COSTA-RICA"/>
    <x v="2"/>
    <s v="-"/>
    <s v="-"/>
    <s v="-"/>
    <n v="11"/>
    <n v="3"/>
    <n v="100"/>
    <n v="1"/>
    <n v="0"/>
    <s v="FRES_NO@HOTMAIL.COM"/>
    <s v="UNIV. PRIVADA"/>
    <n v="42"/>
    <s v="CASADO(A)"/>
    <d v="2021-12-14T00:00:00"/>
    <n v="1"/>
    <s v="BACHILLER"/>
    <s v=" "/>
    <s v=" "/>
    <s v=" "/>
    <s v=" "/>
    <n v="685188"/>
    <n v="4"/>
    <s v="-"/>
    <s v="VAZQUEZ DE CORONADO"/>
    <s v="DERECHO"/>
    <x v="6"/>
    <s v="-"/>
    <s v="DERECHO"/>
    <s v="DULCE NOMBRE JESUS"/>
    <s v="SIN ENFASIS"/>
    <s v="COSTA RICA"/>
    <x v="511"/>
    <n v="25474793"/>
    <s v="SECRETARIA "/>
    <n v="80.5"/>
    <n v="126985"/>
    <n v="1"/>
    <n v="1"/>
    <n v="74"/>
  </r>
  <r>
    <x v="0"/>
    <x v="1"/>
    <x v="2"/>
    <x v="0"/>
    <n v="31240050"/>
    <x v="8"/>
    <n v="11067086"/>
    <n v="402400514"/>
    <x v="2"/>
    <x v="374"/>
    <x v="0"/>
    <x v="0"/>
    <x v="0"/>
    <s v="N"/>
    <x v="1"/>
    <n v="126998"/>
    <s v="ESPECIAL"/>
    <d v="2021-12-02T00:00:00"/>
    <d v="2021-12-15T00:00:00"/>
    <x v="8"/>
    <d v="2022-03-02T00:00:00"/>
    <n v="300440"/>
    <s v="RESOLI"/>
    <s v="-"/>
    <s v="-"/>
    <s v="S"/>
    <x v="0"/>
    <n v="1"/>
    <s v="COBERTURA INFERIOR"/>
    <n v="2016"/>
    <n v="6"/>
    <s v="-"/>
    <s v="5-REFUND.PREG.C.R"/>
    <x v="3"/>
    <s v="-"/>
    <s v="-"/>
    <s v="-"/>
    <n v="5"/>
    <n v="1"/>
    <n v="100"/>
    <n v="4"/>
    <n v="0"/>
    <s v="MONIKA.HN98@HOTMAIL.COM"/>
    <s v="UNIV. PRIVADA"/>
    <n v="23"/>
    <s v="SOLTERO(A)"/>
    <d v="2021-12-14T00:00:00"/>
    <n v="1"/>
    <s v="LICENCIATURA"/>
    <s v=" "/>
    <s v=" "/>
    <s v=" "/>
    <s v=" "/>
    <n v="1620945"/>
    <n v="3"/>
    <s v="-"/>
    <s v="SAN RAFAEL"/>
    <s v="ARQUITECTURA"/>
    <x v="60"/>
    <s v="CI"/>
    <s v="OBRAS CIVILES"/>
    <s v="SAN RAFAEL"/>
    <s v="SIN ENFASIS"/>
    <s v="COSTA RICA"/>
    <x v="512"/>
    <s v="-"/>
    <s v="ESTUDIANTE"/>
    <n v="85"/>
    <n v="126998"/>
    <n v="1"/>
    <n v="5"/>
    <n v="74"/>
  </r>
  <r>
    <x v="0"/>
    <x v="1"/>
    <x v="0"/>
    <x v="0"/>
    <n v="31206950"/>
    <x v="14"/>
    <n v="4000000"/>
    <n v="504460339"/>
    <x v="3"/>
    <x v="375"/>
    <x v="0"/>
    <x v="0"/>
    <x v="0"/>
    <s v="N"/>
    <x v="3"/>
    <n v="127609"/>
    <s v="NORMAL"/>
    <d v="2022-01-06T00:00:00"/>
    <d v="2022-01-18T00:00:00"/>
    <x v="14"/>
    <d v="2022-04-01T00:00:00"/>
    <n v="303515"/>
    <s v="RESOLI"/>
    <s v="-"/>
    <s v="S"/>
    <s v="-"/>
    <x v="1"/>
    <n v="1"/>
    <s v="-"/>
    <s v="-"/>
    <s v="-"/>
    <s v="-"/>
    <s v="1-PREG.COSTA-RICA"/>
    <x v="0"/>
    <s v="-"/>
    <s v="-"/>
    <s v="-"/>
    <n v="7"/>
    <n v="3"/>
    <n v="100"/>
    <n v="2"/>
    <n v="0"/>
    <s v="EMAHA0208@GMAIL.COM"/>
    <s v="UNIV. PRIVADA"/>
    <n v="19"/>
    <s v="SOLTERO(A)"/>
    <d v="2022-01-17T00:00:00"/>
    <n v="1"/>
    <s v="BACHILLER"/>
    <s v=" "/>
    <s v=" "/>
    <s v=" "/>
    <s v=" "/>
    <s v="-"/>
    <s v="-"/>
    <s v="-"/>
    <s v="PALMARES"/>
    <s v="ING INFORMATICA"/>
    <x v="104"/>
    <s v="-"/>
    <s v="COMPUTO"/>
    <s v="BUENOS AIRES"/>
    <s v="SIN ENFASIS"/>
    <s v="COSTA RICA"/>
    <x v="513"/>
    <s v="-"/>
    <s v="ESTUDIANTE"/>
    <s v="-"/>
    <n v="127609"/>
    <n v="1"/>
    <n v="1"/>
    <n v="68"/>
  </r>
  <r>
    <x v="0"/>
    <x v="1"/>
    <x v="1"/>
    <x v="0"/>
    <n v="31239900"/>
    <x v="8"/>
    <n v="720000"/>
    <n v="118440542"/>
    <x v="2"/>
    <x v="376"/>
    <x v="0"/>
    <x v="0"/>
    <x v="0"/>
    <s v="N"/>
    <x v="0"/>
    <n v="127078"/>
    <s v="NORMAL"/>
    <d v="2021-11-22T00:00:00"/>
    <d v="2021-12-17T00:00:00"/>
    <x v="8"/>
    <d v="2022-03-02T00:00:00"/>
    <n v="299783"/>
    <s v="RESOLI"/>
    <s v="-"/>
    <s v="-"/>
    <s v="S"/>
    <x v="0"/>
    <n v="1"/>
    <s v="-"/>
    <n v="2020"/>
    <n v="2"/>
    <s v="-"/>
    <s v="1-PREG.COSTA-RICA"/>
    <x v="2"/>
    <s v="-"/>
    <s v="-"/>
    <s v="-"/>
    <n v="1"/>
    <n v="1"/>
    <n v="100"/>
    <n v="1"/>
    <n v="0"/>
    <s v="HENGERLYNNASH26@GMAIL.COM"/>
    <s v="UNIV. PUBLICA"/>
    <n v="19"/>
    <s v="SOLTERO(A)"/>
    <d v="2021-12-16T00:00:00"/>
    <n v="1"/>
    <s v="BACHILLER"/>
    <s v=" "/>
    <s v=" "/>
    <s v=" "/>
    <s v=" "/>
    <n v="601309"/>
    <n v="5"/>
    <s v="-"/>
    <s v="SAN JOSE"/>
    <s v="INGENIERIA EN COMPUTACION"/>
    <x v="61"/>
    <s v="-"/>
    <s v="INGENIERIA"/>
    <s v="CARMEN"/>
    <s v="SIN ENFASIS"/>
    <s v="COSTA RICA"/>
    <x v="514"/>
    <s v="-"/>
    <s v="ESTUDIANTE"/>
    <n v="79"/>
    <n v="127078"/>
    <n v="2"/>
    <n v="1"/>
    <n v="72"/>
  </r>
  <r>
    <x v="0"/>
    <x v="1"/>
    <x v="1"/>
    <x v="1"/>
    <n v="31239840"/>
    <x v="8"/>
    <n v="2263750"/>
    <n v="503680371"/>
    <x v="1"/>
    <x v="377"/>
    <x v="0"/>
    <x v="1"/>
    <x v="2"/>
    <s v="N"/>
    <x v="6"/>
    <n v="127197"/>
    <s v="NORMAL"/>
    <d v="2021-10-27T00:00:00"/>
    <d v="2021-12-22T00:00:00"/>
    <x v="8"/>
    <d v="2022-02-25T00:00:00"/>
    <n v="298551"/>
    <s v="RESOLI"/>
    <s v="-"/>
    <s v="-"/>
    <s v="S"/>
    <x v="0"/>
    <n v="1"/>
    <s v="-"/>
    <n v="2007"/>
    <n v="15"/>
    <s v="-"/>
    <s v="1-PREG.COSTA-RICA"/>
    <x v="6"/>
    <s v="-"/>
    <s v="-"/>
    <s v="-"/>
    <n v="1"/>
    <n v="4"/>
    <n v="100"/>
    <n v="6"/>
    <n v="0"/>
    <s v="MAYRELINCHAVERRI@GMAIL.COM"/>
    <s v="UNIV. PRIVADA"/>
    <n v="33"/>
    <s v="SOLTERO(A)"/>
    <d v="2021-12-21T00:00:00"/>
    <n v="1"/>
    <s v="BACHILLER"/>
    <s v=" "/>
    <s v=" "/>
    <s v=" "/>
    <s v=" "/>
    <n v="353911"/>
    <n v="4"/>
    <s v="-"/>
    <s v="PUNTARENAS"/>
    <s v="CS.EDUCACION"/>
    <x v="105"/>
    <s v="-"/>
    <s v="EDUCACION GENERAL"/>
    <s v="LEPANTO"/>
    <s v="ENS DE LOS ESTUDIOS SOCIALES"/>
    <s v="COSTA RICA"/>
    <x v="515"/>
    <s v="-"/>
    <s v="ESTUDIANTE"/>
    <n v="87"/>
    <n v="127197"/>
    <n v="1"/>
    <n v="1"/>
    <n v="67"/>
  </r>
  <r>
    <x v="0"/>
    <x v="1"/>
    <x v="1"/>
    <x v="1"/>
    <n v="31239800"/>
    <x v="8"/>
    <n v="2216000"/>
    <n v="701880166"/>
    <x v="4"/>
    <x v="49"/>
    <x v="0"/>
    <x v="1"/>
    <x v="0"/>
    <s v="N"/>
    <x v="0"/>
    <n v="127225"/>
    <s v="NORMAL"/>
    <d v="2021-12-15T00:00:00"/>
    <d v="2022-01-05T00:00:00"/>
    <x v="8"/>
    <d v="2022-03-02T00:00:00"/>
    <n v="301985"/>
    <s v="RESOLI"/>
    <s v="-"/>
    <s v="S"/>
    <s v="-"/>
    <x v="1"/>
    <n v="1"/>
    <s v="ADQUISICION DE EQUIPO"/>
    <n v="2015"/>
    <n v="7"/>
    <s v="-"/>
    <s v="1-PREG.COSTA-RICA"/>
    <x v="6"/>
    <s v="-"/>
    <s v="-"/>
    <s v="-"/>
    <n v="3"/>
    <n v="1"/>
    <n v="100"/>
    <n v="1"/>
    <n v="0"/>
    <s v="CESAREX88@GMAIL.COM"/>
    <s v="UNIV. PRIVADA"/>
    <n v="33"/>
    <s v="CASADO(A)"/>
    <d v="2021-12-22T00:00:00"/>
    <n v="1"/>
    <s v="BACHILLER"/>
    <s v=" "/>
    <s v=" "/>
    <s v=" "/>
    <s v=" "/>
    <n v="440018"/>
    <n v="1"/>
    <s v="-"/>
    <s v="DESAMPARADOS"/>
    <s v="CONTADURIA"/>
    <x v="37"/>
    <s v="AE"/>
    <s v="ADMINISTRACION"/>
    <s v="DESAMPARADOS"/>
    <s v="SIN ENFASIS"/>
    <s v="COSTA RICA"/>
    <x v="516"/>
    <n v="22178905"/>
    <s v="OFICINISTA PLATAFORM"/>
    <n v="70"/>
    <n v="127225"/>
    <n v="1"/>
    <n v="1"/>
    <n v="53"/>
  </r>
  <r>
    <x v="0"/>
    <x v="1"/>
    <x v="1"/>
    <x v="0"/>
    <n v="31239810"/>
    <x v="8"/>
    <n v="9621220"/>
    <n v="118280311"/>
    <x v="2"/>
    <x v="378"/>
    <x v="0"/>
    <x v="0"/>
    <x v="1"/>
    <s v="N"/>
    <x v="0"/>
    <n v="127235"/>
    <s v="NORMAL"/>
    <d v="2021-12-12T00:00:00"/>
    <d v="2022-01-05T00:00:00"/>
    <x v="8"/>
    <d v="2022-02-25T00:00:00"/>
    <n v="301549"/>
    <s v="RESOLI"/>
    <s v="-"/>
    <s v="S"/>
    <s v="-"/>
    <x v="1"/>
    <n v="1"/>
    <s v="-"/>
    <n v="2019"/>
    <n v="3"/>
    <s v="-"/>
    <s v="1-PREG.COSTA-RICA"/>
    <x v="3"/>
    <s v="-"/>
    <s v="-"/>
    <s v="-"/>
    <n v="10"/>
    <n v="2"/>
    <n v="100"/>
    <n v="1"/>
    <n v="0"/>
    <s v="AMED20_01@HOTMAIL.COM"/>
    <s v="UNIV. PRIVADA"/>
    <n v="20"/>
    <s v="SOLTERO(A)"/>
    <d v="2021-12-22T00:00:00"/>
    <n v="1"/>
    <s v="BACHILLER"/>
    <s v=" "/>
    <s v=" "/>
    <s v=" "/>
    <s v=" "/>
    <n v="1300000"/>
    <n v="3"/>
    <s v="-"/>
    <s v="ALAJUELITA"/>
    <s v="INGENIERIA INFORMATICA"/>
    <x v="3"/>
    <s v="-"/>
    <s v="INGENIERIA"/>
    <s v="SAN JOSECITO"/>
    <s v="SIN ENFASIS"/>
    <s v="COSTA RICA"/>
    <x v="517"/>
    <s v="-"/>
    <s v="ESTUDIANTE"/>
    <n v="85"/>
    <n v="127235"/>
    <n v="1"/>
    <n v="1"/>
    <n v="53"/>
  </r>
  <r>
    <x v="0"/>
    <x v="2"/>
    <x v="0"/>
    <x v="0"/>
    <n v="31190270"/>
    <x v="8"/>
    <n v="7774531"/>
    <n v="118320780"/>
    <x v="7"/>
    <x v="2"/>
    <x v="0"/>
    <x v="0"/>
    <x v="1"/>
    <s v="N"/>
    <x v="5"/>
    <n v="127253"/>
    <s v="NORMAL"/>
    <d v="2021-12-02T00:00:00"/>
    <d v="2022-01-05T00:00:00"/>
    <x v="8"/>
    <d v="2022-03-14T00:00:00"/>
    <n v="300460"/>
    <s v="RESOLI"/>
    <s v="-"/>
    <s v="-"/>
    <s v="S"/>
    <x v="0"/>
    <n v="2"/>
    <s v="-"/>
    <s v="-"/>
    <s v="-"/>
    <s v="-"/>
    <s v="1-PREG.COSTA-RICA"/>
    <x v="0"/>
    <n v="114.21"/>
    <s v="-"/>
    <s v="-"/>
    <n v="2"/>
    <n v="2"/>
    <n v="100"/>
    <n v="7"/>
    <n v="0"/>
    <s v="CLARYSOFIA09@HOTMAIL.COM"/>
    <s v="UNIV. PRIVADA"/>
    <n v="20"/>
    <s v="SOLTERO(A)"/>
    <d v="2021-12-22T00:00:00"/>
    <n v="1"/>
    <s v="TECNICO"/>
    <s v=" "/>
    <s v=" "/>
    <s v=" "/>
    <s v=" "/>
    <s v="-"/>
    <s v="-"/>
    <s v="-"/>
    <s v="POCOCI"/>
    <s v="PILOTO COMERCIAL DE AVION"/>
    <x v="106"/>
    <s v="-"/>
    <s v="TECNICO"/>
    <s v="JIMENEZ"/>
    <s v="SIN ENFASIS"/>
    <s v="COSTA RICA"/>
    <x v="518"/>
    <s v="-"/>
    <s v="ESTUDIANTE"/>
    <s v="-"/>
    <n v="127253"/>
    <n v="1"/>
    <n v="1"/>
    <n v="53"/>
  </r>
  <r>
    <x v="0"/>
    <x v="1"/>
    <x v="1"/>
    <x v="0"/>
    <n v="31240100"/>
    <x v="8"/>
    <n v="9765500"/>
    <n v="118750464"/>
    <x v="2"/>
    <x v="379"/>
    <x v="0"/>
    <x v="0"/>
    <x v="1"/>
    <s v="N"/>
    <x v="0"/>
    <n v="127265"/>
    <s v="NORMAL"/>
    <d v="2022-01-04T00:00:00"/>
    <d v="2022-01-06T00:00:00"/>
    <x v="8"/>
    <d v="2022-03-02T00:00:00"/>
    <n v="303300"/>
    <s v="RESOLI"/>
    <s v="-"/>
    <s v="S"/>
    <s v="-"/>
    <x v="1"/>
    <n v="1"/>
    <s v="-"/>
    <n v="2021"/>
    <n v="1"/>
    <s v="-"/>
    <s v="1-PREG.COSTA-RICA"/>
    <x v="3"/>
    <s v="-"/>
    <s v="-"/>
    <s v="-"/>
    <n v="1"/>
    <n v="11"/>
    <n v="100"/>
    <n v="1"/>
    <n v="0"/>
    <s v="GABOROJAS65@GMAIL.COM"/>
    <s v="UNIV. PRIVADA"/>
    <n v="18"/>
    <s v="SOLTERO(A)"/>
    <d v="2022-01-05T00:00:00"/>
    <n v="1"/>
    <s v="BACHILLER"/>
    <s v="LICENCIATURA"/>
    <s v=" "/>
    <s v=" "/>
    <s v=" "/>
    <n v="2026792"/>
    <n v="4"/>
    <s v="-"/>
    <s v="SAN JOSE"/>
    <s v="ARQUITECTURA"/>
    <x v="53"/>
    <s v="-"/>
    <s v="OBRAS CIVILES"/>
    <s v="SAN SEBASTIAN"/>
    <s v="SIN ENFASIS"/>
    <s v="COSTA RICA"/>
    <x v="519"/>
    <s v="-"/>
    <s v="ESTUDIANTE"/>
    <n v="94.41"/>
    <n v="127265"/>
    <n v="1"/>
    <n v="1"/>
    <n v="52"/>
  </r>
  <r>
    <x v="0"/>
    <x v="1"/>
    <x v="1"/>
    <x v="0"/>
    <n v="31242340"/>
    <x v="14"/>
    <n v="2213800"/>
    <n v="305300624"/>
    <x v="3"/>
    <x v="380"/>
    <x v="0"/>
    <x v="0"/>
    <x v="2"/>
    <s v="N"/>
    <x v="2"/>
    <n v="127906"/>
    <s v="NORMAL"/>
    <d v="2022-01-24T00:00:00"/>
    <d v="2022-01-27T00:00:00"/>
    <x v="14"/>
    <d v="2022-03-31T00:00:00"/>
    <n v="305530"/>
    <s v="RESOLI"/>
    <s v="-"/>
    <s v="S"/>
    <s v="-"/>
    <x v="1"/>
    <n v="1"/>
    <s v="-"/>
    <n v="2018"/>
    <n v="4"/>
    <s v="-"/>
    <s v="1-PREG.COSTA-RICA"/>
    <x v="2"/>
    <s v="-"/>
    <s v="-"/>
    <s v="-"/>
    <n v="5"/>
    <n v="5"/>
    <n v="100"/>
    <n v="3"/>
    <n v="0"/>
    <s v="EMILIOCMDZ@GMAIL.COM"/>
    <s v="UNIV. PRIVADA"/>
    <n v="21"/>
    <s v="SOLTERO(A)"/>
    <d v="2022-01-26T00:00:00"/>
    <n v="1"/>
    <s v="TECNICO"/>
    <s v=" "/>
    <s v=" "/>
    <s v=" "/>
    <s v=" "/>
    <n v="573138"/>
    <n v="3"/>
    <s v="-"/>
    <s v="TURRIALBA"/>
    <s v="DISEÑO Y DESARROLLO WEB"/>
    <x v="67"/>
    <s v="-"/>
    <s v="COMPUTO"/>
    <s v="SANTA TERESITA"/>
    <s v="SIN ENFASIS"/>
    <s v="COSTA RICA"/>
    <x v="520"/>
    <s v="-"/>
    <s v="ESTUDIANTE"/>
    <n v="87"/>
    <n v="127906"/>
    <n v="1"/>
    <n v="1"/>
    <n v="59"/>
  </r>
  <r>
    <x v="0"/>
    <x v="1"/>
    <x v="1"/>
    <x v="0"/>
    <n v="31239770"/>
    <x v="8"/>
    <n v="4203840"/>
    <n v="117720732"/>
    <x v="0"/>
    <x v="381"/>
    <x v="0"/>
    <x v="0"/>
    <x v="2"/>
    <s v="N"/>
    <x v="0"/>
    <n v="127289"/>
    <s v="NORMAL"/>
    <d v="2021-12-09T00:00:00"/>
    <d v="2022-01-06T00:00:00"/>
    <x v="8"/>
    <d v="2022-03-02T00:00:00"/>
    <n v="301278"/>
    <s v="RESOLI"/>
    <s v="-"/>
    <s v="-"/>
    <s v="S"/>
    <x v="0"/>
    <n v="1"/>
    <s v="-"/>
    <n v="2021"/>
    <n v="1"/>
    <s v="-"/>
    <s v="1-PREG.COSTA-RICA"/>
    <x v="4"/>
    <s v="-"/>
    <s v="-"/>
    <s v="-"/>
    <n v="4"/>
    <n v="5"/>
    <n v="100"/>
    <n v="1"/>
    <n v="0"/>
    <s v="MJOSESALAZARARCE@GMAIL.COM"/>
    <s v="UNIV. PRIVADA"/>
    <n v="21"/>
    <s v="SOLTERO(A)"/>
    <d v="2022-01-05T00:00:00"/>
    <n v="1"/>
    <s v="DIPLOMADO"/>
    <s v=" "/>
    <s v=" "/>
    <s v=" "/>
    <s v=" "/>
    <n v="1015113"/>
    <n v="3"/>
    <s v="-"/>
    <s v="PURISCAL"/>
    <s v="ASISTENTE LAB QUIMICO CLINICO"/>
    <x v="77"/>
    <s v="-"/>
    <s v="MEDICINA HUMANA"/>
    <s v="SAN RAFAEL"/>
    <s v="SIN ENFASIS"/>
    <s v="COSTA RICA"/>
    <x v="521"/>
    <s v="-"/>
    <s v="ESTUDIANTE"/>
    <n v="88.29"/>
    <n v="127289"/>
    <n v="1"/>
    <n v="1"/>
    <n v="52"/>
  </r>
  <r>
    <x v="0"/>
    <x v="3"/>
    <x v="1"/>
    <x v="0"/>
    <n v="31242630"/>
    <x v="14"/>
    <n v="6175000"/>
    <n v="208260250"/>
    <x v="0"/>
    <x v="2"/>
    <x v="0"/>
    <x v="0"/>
    <x v="3"/>
    <s v="N"/>
    <x v="3"/>
    <n v="127939"/>
    <s v="NORMAL"/>
    <d v="2021-09-17T00:00:00"/>
    <d v="2022-01-27T00:00:00"/>
    <x v="14"/>
    <d v="2022-03-31T00:00:00"/>
    <n v="297132"/>
    <s v="RESOLI"/>
    <s v="-"/>
    <s v="S"/>
    <s v="-"/>
    <x v="1"/>
    <n v="8"/>
    <s v="-"/>
    <n v="2019"/>
    <n v="3"/>
    <s v="-"/>
    <s v="1-PREG.COSTA-RICA"/>
    <x v="6"/>
    <s v="-"/>
    <s v="-"/>
    <s v="-"/>
    <n v="10"/>
    <n v="11"/>
    <n v="100"/>
    <n v="2"/>
    <n v="0"/>
    <s v="DANIELF1324.DP@GMAIL.COM"/>
    <s v="UNIV. PRIVADA"/>
    <n v="20"/>
    <s v="SOLTERO(A)"/>
    <d v="2022-01-26T00:00:00"/>
    <n v="1"/>
    <s v="BACHILLER"/>
    <s v=" "/>
    <s v=" "/>
    <s v=" "/>
    <s v=" "/>
    <n v="230000"/>
    <n v="5"/>
    <s v="-"/>
    <s v="SAN CARLOS"/>
    <s v="ENFERMERIA"/>
    <x v="79"/>
    <s v="-"/>
    <s v="ENFERMERIA"/>
    <s v="CUTRIS"/>
    <s v="SIN ENFASIS"/>
    <s v="COSTA RICA"/>
    <x v="522"/>
    <n v="83675039"/>
    <s v="ESTUDIANTE"/>
    <n v="83.48"/>
    <n v="127939"/>
    <n v="1"/>
    <n v="1"/>
    <n v="59"/>
  </r>
  <r>
    <x v="0"/>
    <x v="1"/>
    <x v="1"/>
    <x v="0"/>
    <n v="31240070"/>
    <x v="8"/>
    <n v="7890128"/>
    <n v="402590448"/>
    <x v="2"/>
    <x v="382"/>
    <x v="0"/>
    <x v="0"/>
    <x v="0"/>
    <s v="N"/>
    <x v="1"/>
    <n v="127390"/>
    <s v="NORMAL"/>
    <d v="2021-12-27T00:00:00"/>
    <d v="2022-01-10T00:00:00"/>
    <x v="8"/>
    <d v="2022-03-02T00:00:00"/>
    <n v="302828"/>
    <s v="RESOLI"/>
    <s v="-"/>
    <s v="S"/>
    <s v="-"/>
    <x v="1"/>
    <n v="1"/>
    <s v="ADQUISICION DE EQUIPO"/>
    <n v="2021"/>
    <n v="1"/>
    <s v="-"/>
    <s v="1-PREG.COSTA-RICA"/>
    <x v="4"/>
    <s v="-"/>
    <s v="-"/>
    <s v="-"/>
    <n v="1"/>
    <n v="2"/>
    <n v="100"/>
    <n v="4"/>
    <n v="0"/>
    <s v="DANIELMR1914@GMAIL.COM"/>
    <s v="UNIV. PRIVADA"/>
    <n v="18"/>
    <s v="SOLTERO(A)"/>
    <d v="2022-01-07T00:00:00"/>
    <n v="1"/>
    <s v="BACHILLER"/>
    <s v="LICENCIATURA"/>
    <s v=" "/>
    <s v=" "/>
    <s v=" "/>
    <n v="756517"/>
    <n v="6"/>
    <s v="-"/>
    <s v="HEREDIA"/>
    <s v="ING SISTEMAS EN COMPUTACION"/>
    <x v="8"/>
    <s v="AE"/>
    <s v="INGENIERIA"/>
    <s v="MERCEDES"/>
    <s v="SIN ENFASIS"/>
    <s v="COSTA RICA"/>
    <x v="523"/>
    <s v="-"/>
    <s v="ESTUDIANTE"/>
    <n v="91"/>
    <n v="127390"/>
    <n v="1"/>
    <n v="1"/>
    <n v="48"/>
  </r>
  <r>
    <x v="0"/>
    <x v="1"/>
    <x v="1"/>
    <x v="0"/>
    <n v="31242710"/>
    <x v="14"/>
    <n v="9794040"/>
    <n v="208490121"/>
    <x v="0"/>
    <x v="383"/>
    <x v="0"/>
    <x v="0"/>
    <x v="3"/>
    <s v="N"/>
    <x v="3"/>
    <n v="128061"/>
    <s v="NORMAL"/>
    <d v="2022-01-25T00:00:00"/>
    <d v="2022-02-02T00:00:00"/>
    <x v="14"/>
    <d v="2022-03-31T00:00:00"/>
    <n v="305643"/>
    <s v="RESOLI"/>
    <s v="-"/>
    <s v="-"/>
    <s v="S"/>
    <x v="0"/>
    <n v="1"/>
    <s v="-"/>
    <n v="2022"/>
    <n v="0"/>
    <s v="-"/>
    <s v="1-PREG.COSTA-RICA"/>
    <x v="6"/>
    <s v="-"/>
    <s v="-"/>
    <s v="-"/>
    <n v="14"/>
    <n v="2"/>
    <n v="100"/>
    <n v="2"/>
    <n v="0"/>
    <s v="KEYLINCASTROGARCIA@GMAIL.COM"/>
    <s v="UNIV. PRIVADA"/>
    <n v="18"/>
    <s v="SOLTERO(A)"/>
    <d v="2022-02-01T00:00:00"/>
    <n v="1"/>
    <s v="DIPLOMADO"/>
    <s v=" "/>
    <s v=" "/>
    <s v=" "/>
    <s v=" "/>
    <n v="349896"/>
    <n v="5"/>
    <s v="-"/>
    <s v="LOS CHILES"/>
    <s v="ASISTENTE LAB QUIMICO CLINICO"/>
    <x v="77"/>
    <s v="-"/>
    <s v="MEDICINA HUMANA"/>
    <s v="CANO NEGRO"/>
    <s v="SIN ENFASIS"/>
    <s v="COSTA RICA"/>
    <x v="524"/>
    <s v="-"/>
    <s v="ESTUDIANTE"/>
    <n v="98.6"/>
    <n v="128061"/>
    <n v="1"/>
    <n v="1"/>
    <n v="53"/>
  </r>
  <r>
    <x v="0"/>
    <x v="1"/>
    <x v="1"/>
    <x v="0"/>
    <n v="31240030"/>
    <x v="8"/>
    <n v="6398250"/>
    <n v="118870134"/>
    <x v="2"/>
    <x v="384"/>
    <x v="0"/>
    <x v="0"/>
    <x v="1"/>
    <s v="N"/>
    <x v="0"/>
    <n v="127439"/>
    <s v="NORMAL"/>
    <d v="2021-12-28T00:00:00"/>
    <d v="2022-01-11T00:00:00"/>
    <x v="8"/>
    <d v="2022-03-02T00:00:00"/>
    <n v="302885"/>
    <s v="RESOLI"/>
    <s v="-"/>
    <s v="-"/>
    <s v="S"/>
    <x v="0"/>
    <n v="1"/>
    <s v="-"/>
    <n v="2020"/>
    <n v="2"/>
    <s v="-"/>
    <s v="1-PREG.COSTA-RICA"/>
    <x v="3"/>
    <s v="-"/>
    <s v="-"/>
    <s v="-"/>
    <n v="14"/>
    <n v="3"/>
    <n v="100"/>
    <n v="1"/>
    <n v="0"/>
    <s v="MARIVONHEROLD@ICLOUD.COM"/>
    <s v="UNIV. PRIVADA"/>
    <n v="18"/>
    <s v="SOLTERO(A)"/>
    <d v="2022-01-10T00:00:00"/>
    <n v="1"/>
    <s v="BACHILLER"/>
    <s v=" "/>
    <s v=" "/>
    <s v=" "/>
    <s v=" "/>
    <n v="1640436"/>
    <n v="2"/>
    <s v="-"/>
    <s v="MORAVIA"/>
    <s v="ING. EN SISTEMAS DE COMPUTACIO"/>
    <x v="6"/>
    <s v="-"/>
    <s v="INGENIERIA"/>
    <s v="TRINIDAD"/>
    <s v="SIN ENFASIS"/>
    <s v="COSTA RICA"/>
    <x v="525"/>
    <s v="-"/>
    <s v="ESTUDIANTE"/>
    <n v="94.06"/>
    <n v="127439"/>
    <n v="1"/>
    <n v="1"/>
    <n v="47"/>
  </r>
  <r>
    <x v="0"/>
    <x v="1"/>
    <x v="1"/>
    <x v="0"/>
    <n v="31242270"/>
    <x v="14"/>
    <n v="5268910"/>
    <n v="305490632"/>
    <x v="3"/>
    <x v="385"/>
    <x v="0"/>
    <x v="0"/>
    <x v="1"/>
    <s v="N"/>
    <x v="2"/>
    <n v="128129"/>
    <s v="NORMAL"/>
    <d v="2022-02-01T00:00:00"/>
    <d v="2022-02-04T00:00:00"/>
    <x v="14"/>
    <d v="2022-03-29T00:00:00"/>
    <n v="306329"/>
    <s v="RESOLI"/>
    <s v="-"/>
    <s v="S"/>
    <s v="-"/>
    <x v="1"/>
    <n v="1"/>
    <s v="ADQUISICION DE EQUIPO"/>
    <n v="2022"/>
    <n v="0"/>
    <s v="-"/>
    <s v="1-PREG.COSTA-RICA"/>
    <x v="6"/>
    <s v="-"/>
    <s v="-"/>
    <s v="-"/>
    <n v="1"/>
    <n v="5"/>
    <n v="100"/>
    <n v="3"/>
    <n v="0"/>
    <s v="ALEX09SNS03@GMAIL.COM"/>
    <s v="UNIV. PRIVADA"/>
    <n v="18"/>
    <s v="SOLTERO(A)"/>
    <d v="2022-02-03T00:00:00"/>
    <n v="1"/>
    <s v="BACHILLER"/>
    <s v=" "/>
    <s v=" "/>
    <s v=" "/>
    <s v=" "/>
    <n v="275000"/>
    <n v="3"/>
    <s v="-"/>
    <s v="CARTAGO"/>
    <s v="INGENIERIA DE SISTEMAS"/>
    <x v="21"/>
    <s v="AE"/>
    <s v="COMPUTO"/>
    <s v="AGUACALIENTE (SAN FRANCISCO)"/>
    <s v="SIN ENFASIS"/>
    <s v="COSTA RICA"/>
    <x v="526"/>
    <s v="-"/>
    <s v="ESTUDIANTE"/>
    <n v="88.42"/>
    <n v="128129"/>
    <n v="1"/>
    <n v="1"/>
    <n v="51"/>
  </r>
  <r>
    <x v="2"/>
    <x v="1"/>
    <x v="1"/>
    <x v="0"/>
    <n v="31242260"/>
    <x v="14"/>
    <n v="7743613"/>
    <n v="109410844"/>
    <x v="2"/>
    <x v="386"/>
    <x v="0"/>
    <x v="0"/>
    <x v="0"/>
    <s v="N"/>
    <x v="2"/>
    <n v="128365"/>
    <s v="NORMAL"/>
    <d v="2021-11-06T00:00:00"/>
    <d v="2022-02-16T00:00:00"/>
    <x v="14"/>
    <d v="2022-03-29T00:00:00"/>
    <n v="299013"/>
    <s v="RESOLI"/>
    <s v="-"/>
    <s v="-"/>
    <s v="S"/>
    <x v="0"/>
    <n v="1"/>
    <s v="ADQUISICION DE EQUIPO"/>
    <n v="1993"/>
    <n v="29"/>
    <s v="-"/>
    <s v="3-POSG.COSTA-RICA"/>
    <x v="5"/>
    <s v="-"/>
    <s v="-"/>
    <s v="-"/>
    <n v="3"/>
    <n v="1"/>
    <n v="100"/>
    <n v="3"/>
    <n v="0"/>
    <s v="KATHERINE.OBANDO@GMAIL.COM"/>
    <s v="UNIV. PUBLICA"/>
    <n v="45"/>
    <s v="CASADO(A)"/>
    <d v="2022-02-15T00:00:00"/>
    <n v="1"/>
    <s v="MAESTRIA"/>
    <s v=" "/>
    <s v=" "/>
    <s v=" "/>
    <s v=" "/>
    <n v="178902"/>
    <n v="4"/>
    <s v="-"/>
    <s v="LA UNION"/>
    <s v="INGENIERIA DISPOSITIVOS MEDICO"/>
    <x v="61"/>
    <s v="AE"/>
    <s v="INGENIERIA"/>
    <s v="TRES RIOS"/>
    <s v="SIN ENFASIS"/>
    <s v="COSTA RICA"/>
    <x v="527"/>
    <s v="-"/>
    <s v="ESTUDIANTE"/>
    <n v="93"/>
    <n v="128365"/>
    <n v="2"/>
    <n v="3"/>
    <n v="39"/>
  </r>
  <r>
    <x v="0"/>
    <x v="1"/>
    <x v="0"/>
    <x v="0"/>
    <n v="31122800"/>
    <x v="8"/>
    <n v="4040912"/>
    <n v="116010456"/>
    <x v="0"/>
    <x v="237"/>
    <x v="0"/>
    <x v="0"/>
    <x v="0"/>
    <s v="N"/>
    <x v="1"/>
    <n v="127449"/>
    <s v="NORMAL"/>
    <d v="2021-12-20T00:00:00"/>
    <d v="2022-01-11T00:00:00"/>
    <x v="8"/>
    <d v="2022-03-10T00:00:00"/>
    <n v="302424"/>
    <s v="RESOLI"/>
    <s v="-"/>
    <s v="S"/>
    <s v="-"/>
    <x v="1"/>
    <n v="1"/>
    <s v="-"/>
    <s v="-"/>
    <s v="-"/>
    <s v="-"/>
    <s v="1-PREG.COSTA-RICA"/>
    <x v="0"/>
    <s v="-"/>
    <s v="-"/>
    <s v="-"/>
    <n v="1"/>
    <n v="2"/>
    <n v="100"/>
    <n v="4"/>
    <n v="0"/>
    <s v="GIANKCC.95@GMAIL.COM"/>
    <s v="UNIV. PRIVADA"/>
    <n v="26"/>
    <s v="SOLTERO(A)"/>
    <d v="2022-01-10T00:00:00"/>
    <n v="1"/>
    <s v="LICENCIATURA"/>
    <s v=" "/>
    <s v=" "/>
    <s v=" "/>
    <s v=" "/>
    <s v="-"/>
    <s v="-"/>
    <s v="-"/>
    <s v="HEREDIA"/>
    <s v="MEDICINA Y CIRUGIA VETERINARIA"/>
    <x v="19"/>
    <s v="-"/>
    <s v="MEDICINA VETERINARIA"/>
    <s v="MERCEDES"/>
    <s v="SIN ENFASIS"/>
    <s v="COSTA RICA"/>
    <x v="528"/>
    <s v="-"/>
    <s v="ESTUDIANTE"/>
    <s v="-"/>
    <n v="127449"/>
    <n v="1"/>
    <n v="1"/>
    <n v="47"/>
  </r>
  <r>
    <x v="0"/>
    <x v="1"/>
    <x v="1"/>
    <x v="0"/>
    <n v="31240190"/>
    <x v="8"/>
    <n v="7883925"/>
    <n v="117660285"/>
    <x v="0"/>
    <x v="387"/>
    <x v="0"/>
    <x v="0"/>
    <x v="0"/>
    <s v="N"/>
    <x v="0"/>
    <n v="127461"/>
    <s v="NORMAL"/>
    <d v="2022-01-11T00:00:00"/>
    <d v="2022-01-12T00:00:00"/>
    <x v="8"/>
    <d v="2022-03-02T00:00:00"/>
    <n v="304066"/>
    <s v="RESOLI"/>
    <s v="-"/>
    <s v="-"/>
    <s v="S"/>
    <x v="0"/>
    <n v="1"/>
    <s v="-"/>
    <n v="2018"/>
    <n v="4"/>
    <s v="-"/>
    <s v="1-PREG.COSTA-RICA"/>
    <x v="2"/>
    <s v="-"/>
    <s v="-"/>
    <s v="-"/>
    <n v="2"/>
    <n v="3"/>
    <n v="100"/>
    <n v="1"/>
    <n v="0"/>
    <s v="JUDITHAMC10@GMAIL.COM"/>
    <s v="UNIV. PRIVADA"/>
    <n v="22"/>
    <s v="SOLTERO(A)"/>
    <d v="2022-01-11T00:00:00"/>
    <n v="1"/>
    <s v="LICENCIATURA"/>
    <s v=" "/>
    <s v=" "/>
    <s v=" "/>
    <s v=" "/>
    <n v="551862"/>
    <n v="3"/>
    <s v="-"/>
    <s v="ESCAZU"/>
    <s v="ENFERMERIA"/>
    <x v="53"/>
    <s v="-"/>
    <s v="ENFERMERIA"/>
    <s v="SAN RAFAEL"/>
    <s v="SIN ENFASIS"/>
    <s v="COSTA RICA"/>
    <x v="529"/>
    <n v="25065300"/>
    <s v="DOCUMENT CONTROLLER"/>
    <n v="93.84"/>
    <n v="127461"/>
    <n v="1"/>
    <n v="1"/>
    <n v="46"/>
  </r>
  <r>
    <x v="0"/>
    <x v="1"/>
    <x v="0"/>
    <x v="0"/>
    <n v="31092770"/>
    <x v="8"/>
    <n v="3589860"/>
    <n v="504240922"/>
    <x v="0"/>
    <x v="388"/>
    <x v="0"/>
    <x v="0"/>
    <x v="1"/>
    <s v="N"/>
    <x v="4"/>
    <n v="127480"/>
    <s v="NORMAL"/>
    <d v="2021-12-23T00:00:00"/>
    <d v="2022-01-12T00:00:00"/>
    <x v="8"/>
    <d v="2022-03-24T00:00:00"/>
    <n v="302723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5"/>
    <n v="0"/>
    <s v="KEYRACARRILLO2016@GMAIL.COM"/>
    <s v="UNIV. PRIVADA"/>
    <n v="23"/>
    <s v="SOLTERO(A)"/>
    <d v="2022-01-11T00:00:00"/>
    <n v="1"/>
    <s v="LICENCIATURA"/>
    <s v=" "/>
    <s v=" "/>
    <s v=" "/>
    <s v=" "/>
    <s v="-"/>
    <s v="-"/>
    <s v="-"/>
    <s v="SANTA CRUZ"/>
    <s v="ENFERMERIA"/>
    <x v="50"/>
    <s v="-"/>
    <s v="ENFERMERIA"/>
    <s v="SANTA CRUZ"/>
    <s v="SIN ENFASIS"/>
    <s v="COSTA RICA"/>
    <x v="530"/>
    <s v="-"/>
    <s v="ESTUDIANTE"/>
    <s v="-"/>
    <n v="127480"/>
    <n v="1"/>
    <n v="1"/>
    <n v="46"/>
  </r>
  <r>
    <x v="0"/>
    <x v="2"/>
    <x v="1"/>
    <x v="0"/>
    <n v="31239750"/>
    <x v="8"/>
    <n v="19330910"/>
    <n v="504450706"/>
    <x v="0"/>
    <x v="2"/>
    <x v="0"/>
    <x v="0"/>
    <x v="1"/>
    <s v="N"/>
    <x v="4"/>
    <n v="127482"/>
    <s v="NORMAL"/>
    <d v="2021-12-17T00:00:00"/>
    <d v="2022-01-12T00:00:00"/>
    <x v="8"/>
    <d v="2022-03-02T00:00:00"/>
    <n v="302213"/>
    <s v="RESOLI"/>
    <s v="-"/>
    <s v="-"/>
    <s v="S"/>
    <x v="0"/>
    <n v="2"/>
    <s v="-"/>
    <n v="2019"/>
    <n v="3"/>
    <s v="-"/>
    <s v="1-PREG.COSTA-RICA"/>
    <x v="6"/>
    <n v="122.14"/>
    <s v="-"/>
    <s v="-"/>
    <n v="3"/>
    <n v="1"/>
    <n v="100"/>
    <n v="5"/>
    <n v="0"/>
    <s v="ariuudith2011@gmail.com"/>
    <s v="UNIV. PRIVADA"/>
    <n v="19"/>
    <s v="SOLTERO(A)"/>
    <d v="2022-01-11T00:00:00"/>
    <n v="1"/>
    <s v="BACHILLER"/>
    <s v="LICENCIATURA"/>
    <s v=" "/>
    <s v=" "/>
    <s v=" "/>
    <n v="380000"/>
    <n v="2"/>
    <s v="-"/>
    <s v="SANTA CRUZ"/>
    <s v="MICROBIOLOGIA"/>
    <x v="12"/>
    <s v="-"/>
    <s v="MICROBIOLOGIA"/>
    <s v="SANTA CRUZ"/>
    <s v="SIN ENFASIS"/>
    <s v="COSTA RICA"/>
    <x v="531"/>
    <s v="-"/>
    <s v="ESTUDIANTE"/>
    <n v="96.57"/>
    <n v="127482"/>
    <n v="1"/>
    <n v="1"/>
    <n v="46"/>
  </r>
  <r>
    <x v="0"/>
    <x v="1"/>
    <x v="0"/>
    <x v="0"/>
    <n v="31228370"/>
    <x v="14"/>
    <n v="597875"/>
    <n v="206070388"/>
    <x v="0"/>
    <x v="113"/>
    <x v="0"/>
    <x v="0"/>
    <x v="1"/>
    <s v="N"/>
    <x v="3"/>
    <n v="128497"/>
    <s v="NORMAL"/>
    <d v="2022-01-07T00:00:00"/>
    <d v="2022-02-23T00:00:00"/>
    <x v="14"/>
    <d v="2022-04-04T00:00:00"/>
    <n v="303757"/>
    <s v="RESOLI"/>
    <s v="-"/>
    <s v="-"/>
    <s v="S"/>
    <x v="0"/>
    <n v="1"/>
    <s v="ADQUISICION DE EQUIPO"/>
    <s v="-"/>
    <s v="-"/>
    <s v="-"/>
    <s v="1-PREG.COSTA-RICA"/>
    <x v="0"/>
    <s v="-"/>
    <s v="-"/>
    <s v="-"/>
    <n v="3"/>
    <n v="1"/>
    <n v="100"/>
    <n v="2"/>
    <n v="0"/>
    <s v="CARILINAMM17@GMAIL.COM"/>
    <s v="UNIV. PRIVADA"/>
    <n v="36"/>
    <s v="CASADO(A)"/>
    <d v="2022-02-22T00:00:00"/>
    <n v="1"/>
    <s v="TECNICO"/>
    <s v=" "/>
    <s v=" "/>
    <s v=" "/>
    <s v=" "/>
    <s v="-"/>
    <s v="-"/>
    <s v="-"/>
    <s v="GRECIA"/>
    <s v="TECNICO ATENCION PRIMARIA"/>
    <x v="13"/>
    <s v="AE"/>
    <s v="MEDICINA HUMANA"/>
    <s v="GRECIA"/>
    <s v="SIN ENFASIS"/>
    <s v="COSTA RICA"/>
    <x v="532"/>
    <s v="-"/>
    <s v="ESTUDIANTE"/>
    <s v="-"/>
    <n v="128497"/>
    <n v="1"/>
    <n v="1"/>
    <n v="32"/>
  </r>
  <r>
    <x v="0"/>
    <x v="1"/>
    <x v="1"/>
    <x v="0"/>
    <n v="31239950"/>
    <x v="8"/>
    <n v="14761480"/>
    <n v="118580891"/>
    <x v="2"/>
    <x v="389"/>
    <x v="0"/>
    <x v="0"/>
    <x v="1"/>
    <s v="N"/>
    <x v="0"/>
    <n v="127504"/>
    <s v="NORMAL"/>
    <d v="2022-01-02T00:00:00"/>
    <d v="2022-01-13T00:00:00"/>
    <x v="8"/>
    <d v="2022-03-02T00:00:00"/>
    <n v="303011"/>
    <s v="RESOLI"/>
    <s v="-"/>
    <s v="-"/>
    <s v="S"/>
    <x v="0"/>
    <n v="1"/>
    <s v="ADQUISICION DE EQUIPO"/>
    <n v="2020"/>
    <n v="2"/>
    <s v="-"/>
    <s v="1-PREG.COSTA-RICA"/>
    <x v="5"/>
    <s v="-"/>
    <s v="-"/>
    <s v="-"/>
    <n v="1"/>
    <n v="11"/>
    <n v="100"/>
    <n v="1"/>
    <n v="0"/>
    <s v="ARAYAA187@GMAIL.COM"/>
    <s v="UNIV. PUBLICA"/>
    <n v="19"/>
    <s v="SOLTERO(A)"/>
    <d v="2022-01-12T00:00:00"/>
    <n v="1"/>
    <s v="LICENCIATURA"/>
    <s v=" "/>
    <s v=" "/>
    <s v=" "/>
    <s v=" "/>
    <n v="69737"/>
    <n v="3"/>
    <s v="-"/>
    <s v="SAN JOSE"/>
    <s v="DISENO INDUSTRIAL"/>
    <x v="61"/>
    <s v="AE"/>
    <s v="DIBUJO TECNICO"/>
    <s v="SAN SEBASTIAN"/>
    <s v="COMUNICACION VISUAL"/>
    <s v="COSTA RICA"/>
    <x v="533"/>
    <s v="-"/>
    <s v="ESTUDIANTE"/>
    <n v="99"/>
    <n v="127504"/>
    <n v="2"/>
    <n v="1"/>
    <n v="45"/>
  </r>
  <r>
    <x v="0"/>
    <x v="1"/>
    <x v="0"/>
    <x v="1"/>
    <n v="31169520"/>
    <x v="8"/>
    <n v="2005000"/>
    <n v="207330822"/>
    <x v="4"/>
    <x v="390"/>
    <x v="0"/>
    <x v="1"/>
    <x v="1"/>
    <s v="N"/>
    <x v="0"/>
    <n v="127505"/>
    <s v="ESPECIAL"/>
    <d v="2021-12-26T00:00:00"/>
    <d v="2022-01-13T00:00:00"/>
    <x v="8"/>
    <d v="2022-03-07T00:00:00"/>
    <n v="302803"/>
    <s v="RESOLI"/>
    <s v="-"/>
    <s v="-"/>
    <s v="S"/>
    <x v="0"/>
    <n v="1"/>
    <s v="-"/>
    <s v="-"/>
    <s v="-"/>
    <s v="-"/>
    <s v="1-PREG.COSTA-RICA"/>
    <x v="0"/>
    <s v="-"/>
    <s v="-"/>
    <s v="-"/>
    <n v="13"/>
    <n v="2"/>
    <n v="100"/>
    <n v="1"/>
    <n v="0"/>
    <s v="KARIVARGAS0108@HOTMAIL.COM"/>
    <s v="UNIV. PRIVADA"/>
    <n v="27"/>
    <s v="CASADO(A)"/>
    <d v="2022-01-12T00:00:00"/>
    <n v="1"/>
    <s v="LICENCIATURA"/>
    <s v=" "/>
    <s v=" "/>
    <s v=" "/>
    <s v=" "/>
    <s v="-"/>
    <s v="-"/>
    <s v="-"/>
    <s v="TIBAS"/>
    <s v="TRABAJO SOCIAL"/>
    <x v="51"/>
    <s v="-"/>
    <s v="SOCIOLOGIA"/>
    <s v="CINCO ESQUINAS"/>
    <s v="SIN ENFASIS"/>
    <s v="COSTA RICA"/>
    <x v="534"/>
    <s v="-"/>
    <s v="ESTUDIANTE"/>
    <s v="-"/>
    <n v="127505"/>
    <n v="1"/>
    <n v="1"/>
    <n v="45"/>
  </r>
  <r>
    <x v="0"/>
    <x v="1"/>
    <x v="1"/>
    <x v="0"/>
    <n v="31243060"/>
    <x v="15"/>
    <n v="10109060"/>
    <n v="208300140"/>
    <x v="2"/>
    <x v="391"/>
    <x v="0"/>
    <x v="0"/>
    <x v="1"/>
    <s v="N"/>
    <x v="3"/>
    <n v="127382"/>
    <s v="NORMAL"/>
    <d v="2022-01-05T00:00:00"/>
    <d v="2022-01-10T00:00:00"/>
    <x v="15"/>
    <d v="2022-04-06T00:00:00"/>
    <n v="303487"/>
    <s v="RESOLI"/>
    <s v="-"/>
    <s v="S"/>
    <s v="-"/>
    <x v="1"/>
    <n v="1"/>
    <s v="-"/>
    <n v="2019"/>
    <n v="3"/>
    <s v="-"/>
    <s v="1-PREG.COSTA-RICA"/>
    <x v="4"/>
    <s v="-"/>
    <s v="-"/>
    <s v="-"/>
    <n v="2"/>
    <n v="4"/>
    <n v="100"/>
    <n v="2"/>
    <n v="0"/>
    <s v="ERYUANANDREY11@HOTMAIL.COM"/>
    <s v="UNIV. PRIVADA"/>
    <n v="19"/>
    <s v="UNION LIBRE"/>
    <d v="2022-01-07T00:00:00"/>
    <n v="1"/>
    <s v="BACHILLER"/>
    <s v="LICENCIATURA"/>
    <s v=" "/>
    <s v=" "/>
    <s v=" "/>
    <n v="759217"/>
    <n v="4"/>
    <s v="-"/>
    <s v="SAN RAMON"/>
    <s v="INGENIERIA ELECTROMECANICA"/>
    <x v="30"/>
    <s v="-"/>
    <s v="INGENIERIA"/>
    <s v="PIEDADES NORTE"/>
    <s v="SIN ENFASIS"/>
    <s v="COSTA RICA"/>
    <x v="535"/>
    <s v="-"/>
    <s v="ESTUDIANTE"/>
    <n v="87.25"/>
    <n v="127382"/>
    <n v="1"/>
    <n v="1"/>
    <n v="83"/>
  </r>
  <r>
    <x v="0"/>
    <x v="1"/>
    <x v="1"/>
    <x v="0"/>
    <n v="31240130"/>
    <x v="8"/>
    <n v="3812250"/>
    <n v="113750414"/>
    <x v="2"/>
    <x v="392"/>
    <x v="0"/>
    <x v="0"/>
    <x v="0"/>
    <s v="N"/>
    <x v="0"/>
    <n v="127564"/>
    <s v="NORMAL"/>
    <d v="2022-01-06T00:00:00"/>
    <d v="2022-01-17T00:00:00"/>
    <x v="8"/>
    <d v="2022-03-02T00:00:00"/>
    <n v="303512"/>
    <s v="RESOLI"/>
    <s v="-"/>
    <s v="S"/>
    <s v="-"/>
    <x v="1"/>
    <n v="1"/>
    <s v="-"/>
    <n v="2006"/>
    <n v="16"/>
    <s v="-"/>
    <s v="1-PREG.COSTA-RICA"/>
    <x v="4"/>
    <s v="-"/>
    <s v="-"/>
    <s v="-"/>
    <n v="3"/>
    <n v="1"/>
    <n v="100"/>
    <n v="1"/>
    <n v="0"/>
    <s v="WBC_08@OUTLOOK.COM"/>
    <s v="UNIV. PRIVADA"/>
    <n v="33"/>
    <s v="SOLTERO(A)"/>
    <d v="2022-01-14T00:00:00"/>
    <n v="1"/>
    <s v="BACHILLER"/>
    <s v=" "/>
    <s v=" "/>
    <s v=" "/>
    <s v=" "/>
    <n v="824509"/>
    <n v="1"/>
    <s v="-"/>
    <s v="DESAMPARADOS"/>
    <s v="INGENIERIA CIENCIAS DE DATOS"/>
    <x v="27"/>
    <s v="-"/>
    <s v="INGENIERIA"/>
    <s v="DESAMPARADOS"/>
    <s v="SIN ENFASIS"/>
    <s v="COSTA RICA"/>
    <x v="536"/>
    <n v="24434383"/>
    <s v="ANALISTA DE DATOS"/>
    <n v="80"/>
    <n v="127564"/>
    <n v="1"/>
    <n v="1"/>
    <n v="41"/>
  </r>
  <r>
    <x v="0"/>
    <x v="1"/>
    <x v="1"/>
    <x v="1"/>
    <n v="31239870"/>
    <x v="8"/>
    <n v="2920700"/>
    <n v="118080765"/>
    <x v="4"/>
    <x v="393"/>
    <x v="0"/>
    <x v="1"/>
    <x v="0"/>
    <s v="N"/>
    <x v="1"/>
    <n v="127579"/>
    <s v="NORMAL"/>
    <d v="2021-12-10T00:00:00"/>
    <d v="2022-01-17T00:00:00"/>
    <x v="8"/>
    <d v="2022-03-02T00:00:00"/>
    <n v="301415"/>
    <s v="RESOLI"/>
    <s v="-"/>
    <s v="-"/>
    <s v="S"/>
    <x v="0"/>
    <n v="1"/>
    <s v="-"/>
    <n v="2019"/>
    <n v="3"/>
    <s v="-"/>
    <s v="1-PREG.COSTA-RICA"/>
    <x v="6"/>
    <s v="-"/>
    <s v="-"/>
    <s v="-"/>
    <n v="1"/>
    <n v="4"/>
    <n v="100"/>
    <n v="4"/>
    <n v="0"/>
    <s v="MARYANNSOLANO1725@GMAIL.COM"/>
    <s v="UNIV. PRIVADA"/>
    <n v="20"/>
    <s v="SOLTERO(A)"/>
    <d v="2022-01-14T00:00:00"/>
    <n v="1"/>
    <s v="BACHILLER"/>
    <s v=" "/>
    <s v=" "/>
    <s v=" "/>
    <s v=" "/>
    <n v="250000"/>
    <n v="5"/>
    <s v="-"/>
    <s v="HEREDIA"/>
    <s v="ADMINISTRACION DE NEGOCIOS"/>
    <x v="1"/>
    <s v="-"/>
    <s v="ADMINISTRACION"/>
    <s v="ULLOA"/>
    <s v="SIN ENFASIS"/>
    <s v="COSTA RICA"/>
    <x v="537"/>
    <n v="22391240"/>
    <s v="OPERARIO DE PRODUCCI"/>
    <n v="85"/>
    <n v="127579"/>
    <n v="1"/>
    <n v="1"/>
    <n v="41"/>
  </r>
  <r>
    <x v="0"/>
    <x v="1"/>
    <x v="1"/>
    <x v="0"/>
    <n v="31239850"/>
    <x v="8"/>
    <n v="5337150"/>
    <n v="118700294"/>
    <x v="2"/>
    <x v="394"/>
    <x v="0"/>
    <x v="0"/>
    <x v="1"/>
    <s v="N"/>
    <x v="0"/>
    <n v="127598"/>
    <s v="NORMAL"/>
    <d v="2022-01-11T00:00:00"/>
    <d v="2022-01-18T00:00:00"/>
    <x v="8"/>
    <d v="2022-03-02T00:00:00"/>
    <n v="304141"/>
    <s v="RESOLI"/>
    <s v="-"/>
    <s v="S"/>
    <s v="-"/>
    <x v="1"/>
    <n v="1"/>
    <s v="-"/>
    <n v="2021"/>
    <n v="1"/>
    <s v="-"/>
    <s v="1-PREG.COSTA-RICA"/>
    <x v="3"/>
    <s v="-"/>
    <s v="-"/>
    <s v="-"/>
    <n v="1"/>
    <n v="11"/>
    <n v="100"/>
    <n v="1"/>
    <n v="0"/>
    <s v="CARBALLOADRIAN321@GMAIL.COM"/>
    <s v="UNIV. PRIVADA"/>
    <n v="19"/>
    <s v="SOLTERO(A)"/>
    <d v="2022-01-17T00:00:00"/>
    <n v="1"/>
    <s v="BACHILLER"/>
    <s v=" "/>
    <s v=" "/>
    <s v=" "/>
    <s v=" "/>
    <n v="1415511"/>
    <n v="5"/>
    <s v="-"/>
    <s v="SAN JOSE"/>
    <s v="INGENIERIA CIENCIAS DE DATOS"/>
    <x v="27"/>
    <s v="-"/>
    <s v="INGENIERIA"/>
    <s v="SAN SEBASTIAN"/>
    <s v="SIN ENFASIS"/>
    <s v="COSTA RICA"/>
    <x v="538"/>
    <s v="-"/>
    <s v="ESTUDIANTE"/>
    <n v="91.83"/>
    <n v="127598"/>
    <n v="1"/>
    <n v="1"/>
    <n v="40"/>
  </r>
  <r>
    <x v="0"/>
    <x v="3"/>
    <x v="1"/>
    <x v="1"/>
    <n v="31239450"/>
    <x v="8"/>
    <n v="8769230"/>
    <n v="604380582"/>
    <x v="1"/>
    <x v="2"/>
    <x v="0"/>
    <x v="1"/>
    <x v="3"/>
    <s v="N"/>
    <x v="6"/>
    <n v="127668"/>
    <s v="NORMAL"/>
    <d v="2021-12-07T00:00:00"/>
    <d v="2022-01-19T00:00:00"/>
    <x v="8"/>
    <d v="2022-03-02T00:00:00"/>
    <n v="301007"/>
    <s v="RESOLI"/>
    <s v="-"/>
    <s v="S"/>
    <s v="-"/>
    <x v="1"/>
    <n v="8"/>
    <s v="ADQUISICION DE EQUIPO"/>
    <n v="2017"/>
    <n v="5"/>
    <s v="-"/>
    <s v="1-PREG.COSTA-RICA"/>
    <x v="5"/>
    <s v="-"/>
    <s v="-"/>
    <s v="-"/>
    <n v="7"/>
    <n v="4"/>
    <n v="100"/>
    <n v="6"/>
    <n v="0"/>
    <s v="GEINERJUAREZ1996@GMAIL.COM"/>
    <s v="UNIV. PRIVADA"/>
    <n v="25"/>
    <s v="SOLTERO(A)"/>
    <s v="-"/>
    <n v="1"/>
    <s v="BACHILLER"/>
    <s v=" "/>
    <s v=" "/>
    <s v=" "/>
    <s v=" "/>
    <n v="30000"/>
    <n v="1"/>
    <s v="-"/>
    <s v="GOLFITO"/>
    <s v="CIENCIAS DE LA EDUCACION"/>
    <x v="20"/>
    <s v="AE"/>
    <s v="EDUCACION SECUNDARIA"/>
    <s v="PAVON"/>
    <s v="ENSEÑANZA DE LOS EST SOCIALES"/>
    <s v="COSTA RICA"/>
    <x v="539"/>
    <s v="-"/>
    <s v="PEON AGRICOLA"/>
    <n v="75"/>
    <n v="127668"/>
    <n v="1"/>
    <n v="1"/>
    <n v="39"/>
  </r>
  <r>
    <x v="1"/>
    <x v="1"/>
    <x v="2"/>
    <x v="1"/>
    <n v="31239790"/>
    <x v="8"/>
    <n v="12285374"/>
    <n v="109270317"/>
    <x v="4"/>
    <x v="3"/>
    <x v="0"/>
    <x v="1"/>
    <x v="1"/>
    <s v="N"/>
    <x v="0"/>
    <n v="127692"/>
    <s v="NORMAL"/>
    <d v="2022-01-10T00:00:00"/>
    <d v="2022-01-20T00:00:00"/>
    <x v="8"/>
    <d v="2022-03-02T00:00:00"/>
    <n v="304050"/>
    <s v="RESOLI"/>
    <s v="-"/>
    <s v="-"/>
    <s v="S"/>
    <x v="0"/>
    <n v="1"/>
    <s v="COBERTURA INFERIOR"/>
    <n v="1995"/>
    <n v="27"/>
    <s v="-"/>
    <s v="8-REFUND.POSG.EXT"/>
    <x v="5"/>
    <s v="-"/>
    <s v="-"/>
    <s v="-"/>
    <n v="14"/>
    <n v="3"/>
    <n v="130"/>
    <n v="1"/>
    <n v="0"/>
    <s v="ANAJENSY_02@YAHOO.COM"/>
    <s v="UNIV. PRIVADA"/>
    <n v="46"/>
    <s v="DIVORCIADO(A)"/>
    <d v="2022-01-19T00:00:00"/>
    <n v="1"/>
    <s v="MAESTRIA"/>
    <s v=" "/>
    <s v=" "/>
    <s v=" "/>
    <s v=" "/>
    <n v="0"/>
    <n v="3"/>
    <s v="-"/>
    <s v="MORAVIA"/>
    <s v="GESTION Y DIREC RECUR HUMANOS"/>
    <x v="107"/>
    <s v="CI"/>
    <s v="ADMINISTRACION"/>
    <s v="TRINIDAD"/>
    <s v="SIN ENFASIS"/>
    <s v="ESPAÑA"/>
    <x v="540"/>
    <n v="25233600"/>
    <s v="ESTUDIANTE"/>
    <n v="80"/>
    <n v="127692"/>
    <n v="1"/>
    <n v="8"/>
    <n v="38"/>
  </r>
  <r>
    <x v="0"/>
    <x v="0"/>
    <x v="1"/>
    <x v="0"/>
    <n v="31239740"/>
    <x v="8"/>
    <n v="59037340"/>
    <n v="504540043"/>
    <x v="0"/>
    <x v="395"/>
    <x v="0"/>
    <x v="0"/>
    <x v="1"/>
    <s v="N"/>
    <x v="4"/>
    <n v="127748"/>
    <s v="NORMAL"/>
    <d v="2021-12-01T00:00:00"/>
    <d v="2022-01-21T00:00:00"/>
    <x v="8"/>
    <d v="2022-03-02T00:00:00"/>
    <n v="300217"/>
    <s v="RESOLI"/>
    <s v="-"/>
    <s v="S"/>
    <s v="-"/>
    <x v="1"/>
    <n v="5"/>
    <s v="-"/>
    <n v="2021"/>
    <n v="1"/>
    <s v="-"/>
    <s v="1-PREG.COSTA-RICA"/>
    <x v="3"/>
    <n v="81.37"/>
    <s v="-"/>
    <n v="10"/>
    <n v="2"/>
    <n v="1"/>
    <n v="100"/>
    <n v="5"/>
    <n v="0"/>
    <s v="JEMOJI2002@HOTMAIL.COM"/>
    <s v="UNIV. PRIVADA"/>
    <n v="17"/>
    <s v="SOLTERO(A)"/>
    <d v="2022-01-20T00:00:00"/>
    <n v="1"/>
    <s v="BACHILLER"/>
    <s v=" "/>
    <s v=" "/>
    <s v=" "/>
    <s v=" "/>
    <n v="1950000"/>
    <n v="4"/>
    <s v="JESSENIA ALVAREZ MORA"/>
    <s v="NICOYA"/>
    <s v="MEDICINA"/>
    <x v="12"/>
    <s v="-"/>
    <s v="MEDICINA HUMANA"/>
    <s v="NICOYA"/>
    <s v="SIN ENFASIS"/>
    <s v="COSTA RICA"/>
    <x v="541"/>
    <s v="-"/>
    <s v="ESTUDIANTE"/>
    <n v="96.63"/>
    <n v="127748"/>
    <n v="1"/>
    <n v="1"/>
    <n v="37"/>
  </r>
  <r>
    <x v="0"/>
    <x v="2"/>
    <x v="0"/>
    <x v="0"/>
    <n v="31153470"/>
    <x v="8"/>
    <n v="2572560"/>
    <n v="117450019"/>
    <x v="0"/>
    <x v="2"/>
    <x v="0"/>
    <x v="0"/>
    <x v="2"/>
    <s v="N"/>
    <x v="0"/>
    <n v="127766"/>
    <s v="NORMAL"/>
    <d v="2022-01-18T00:00:00"/>
    <d v="2022-01-24T00:00:00"/>
    <x v="8"/>
    <d v="2022-03-21T00:00:00"/>
    <n v="304939"/>
    <s v="RESOLI"/>
    <s v="-"/>
    <s v="S"/>
    <s v="-"/>
    <x v="1"/>
    <n v="2"/>
    <s v="-"/>
    <s v="-"/>
    <s v="-"/>
    <s v="-"/>
    <s v="1-PREG.COSTA-RICA"/>
    <x v="0"/>
    <n v="110.55"/>
    <s v="-"/>
    <s v="-"/>
    <n v="19"/>
    <n v="11"/>
    <n v="100"/>
    <n v="1"/>
    <n v="0"/>
    <s v="ENANOHM2999@HOTMAIL.COM"/>
    <s v="UNIV. PRIVADA"/>
    <n v="22"/>
    <s v="SOLTERO(A)"/>
    <d v="2022-01-21T00:00:00"/>
    <n v="1"/>
    <s v="LICENCIATURA"/>
    <s v=" "/>
    <s v=" "/>
    <s v=" "/>
    <s v=" "/>
    <s v="-"/>
    <s v="-"/>
    <s v="-"/>
    <s v="PEREZ ZELEDON"/>
    <s v="ENFERMERIA"/>
    <x v="39"/>
    <s v="-"/>
    <s v="ENFERMERIA"/>
    <s v="PÁRAMO"/>
    <s v="SIN ENFASIS"/>
    <s v="COSTA RICA"/>
    <x v="542"/>
    <s v="-"/>
    <s v="COMERCIANTE"/>
    <s v="-"/>
    <n v="127766"/>
    <n v="1"/>
    <n v="1"/>
    <n v="34"/>
  </r>
  <r>
    <x v="0"/>
    <x v="1"/>
    <x v="1"/>
    <x v="0"/>
    <n v="31238940"/>
    <x v="8"/>
    <n v="17095762"/>
    <n v="119090886"/>
    <x v="0"/>
    <x v="396"/>
    <x v="0"/>
    <x v="0"/>
    <x v="1"/>
    <s v="N"/>
    <x v="6"/>
    <n v="127798"/>
    <s v="NORMAL"/>
    <d v="2022-01-21T00:00:00"/>
    <d v="2022-01-24T00:00:00"/>
    <x v="8"/>
    <d v="2022-03-02T00:00:00"/>
    <n v="305345"/>
    <s v="RESOLI"/>
    <s v="-"/>
    <s v="-"/>
    <s v="S"/>
    <x v="0"/>
    <n v="1"/>
    <s v="COBERTURA INFERIOR"/>
    <n v="2022"/>
    <n v="0"/>
    <s v="-"/>
    <s v="1-PREG.COSTA-RICA"/>
    <x v="4"/>
    <s v="-"/>
    <s v="-"/>
    <s v="-"/>
    <n v="2"/>
    <n v="3"/>
    <n v="100"/>
    <n v="6"/>
    <n v="0"/>
    <s v="DANIMORALESMONTERO@GMAIL.COM"/>
    <s v="UNIV. PRIVADA"/>
    <n v="17"/>
    <s v="SOLTERO(A)"/>
    <d v="2022-01-21T00:00:00"/>
    <n v="1"/>
    <s v="LICENCIATURA"/>
    <s v=" "/>
    <s v=" "/>
    <s v=" "/>
    <s v=" "/>
    <n v="763465"/>
    <n v="4"/>
    <s v="-"/>
    <s v="ESPARZA"/>
    <s v="FARMACIA"/>
    <x v="0"/>
    <s v="CI"/>
    <s v="FARMACIA"/>
    <s v="MACACONA"/>
    <s v="SIN ENFASIS"/>
    <s v="COSTA RICA"/>
    <x v="543"/>
    <s v="-"/>
    <s v="ESTUDIANTE"/>
    <n v="91.14"/>
    <n v="127798"/>
    <n v="1"/>
    <n v="1"/>
    <n v="34"/>
  </r>
  <r>
    <x v="0"/>
    <x v="1"/>
    <x v="1"/>
    <x v="0"/>
    <n v="31243260"/>
    <x v="15"/>
    <n v="3240999"/>
    <n v="208440940"/>
    <x v="2"/>
    <x v="397"/>
    <x v="0"/>
    <x v="0"/>
    <x v="1"/>
    <s v="N"/>
    <x v="3"/>
    <n v="127556"/>
    <s v="NORMAL"/>
    <d v="2022-01-10T00:00:00"/>
    <d v="2022-01-17T00:00:00"/>
    <x v="15"/>
    <d v="2022-04-06T00:00:00"/>
    <n v="304035"/>
    <s v="RESOLI"/>
    <s v="-"/>
    <s v="S"/>
    <s v="-"/>
    <x v="1"/>
    <n v="1"/>
    <s v="-"/>
    <n v="2020"/>
    <n v="2"/>
    <s v="-"/>
    <s v="1-PREG.COSTA-RICA"/>
    <x v="3"/>
    <s v="-"/>
    <s v="-"/>
    <s v="-"/>
    <n v="1"/>
    <n v="8"/>
    <n v="100"/>
    <n v="2"/>
    <n v="0"/>
    <s v="JOSMAROVIEDO@GMAIL.COM"/>
    <s v="UNIV. PRIVADA"/>
    <n v="18"/>
    <s v="SOLTERO(A)"/>
    <d v="2022-01-14T00:00:00"/>
    <n v="1"/>
    <s v="BACHILLER"/>
    <s v=" "/>
    <s v=" "/>
    <s v=" "/>
    <s v=" "/>
    <n v="1239609"/>
    <n v="4"/>
    <s v="-"/>
    <s v="ALAJUELA"/>
    <s v="ING SISTEMAS EN COMPUTACION"/>
    <x v="8"/>
    <s v="-"/>
    <s v="INGENIERIA"/>
    <s v="SAN RAFAEL"/>
    <s v="SIN ENFASIS"/>
    <s v="COSTA RICA"/>
    <x v="544"/>
    <s v="-"/>
    <s v="ESTUDIANTE"/>
    <n v="87"/>
    <n v="127556"/>
    <n v="1"/>
    <n v="1"/>
    <n v="76"/>
  </r>
  <r>
    <x v="0"/>
    <x v="3"/>
    <x v="1"/>
    <x v="1"/>
    <n v="31240040"/>
    <x v="8"/>
    <n v="8934513"/>
    <n v="603060929"/>
    <x v="1"/>
    <x v="2"/>
    <x v="0"/>
    <x v="1"/>
    <x v="3"/>
    <s v="N"/>
    <x v="6"/>
    <n v="127864"/>
    <s v="NORMAL"/>
    <d v="2021-12-16T00:00:00"/>
    <d v="2022-01-26T00:00:00"/>
    <x v="8"/>
    <d v="2022-03-02T00:00:00"/>
    <n v="302045"/>
    <s v="RESOLI"/>
    <s v="-"/>
    <s v="S"/>
    <s v="-"/>
    <x v="1"/>
    <n v="8"/>
    <s v="ADQUISICION DE EQUIPO"/>
    <n v="2018"/>
    <n v="4"/>
    <s v="-"/>
    <s v="1-PREG.COSTA-RICA"/>
    <x v="6"/>
    <s v="-"/>
    <s v="-"/>
    <s v="-"/>
    <n v="7"/>
    <n v="4"/>
    <n v="100"/>
    <n v="6"/>
    <n v="0"/>
    <s v="HSANCHEZ.GALLARDO2021@GMAIL.COM"/>
    <s v="UNIV. PRIVADA"/>
    <n v="42"/>
    <s v="UNION LIBRE"/>
    <s v="-"/>
    <n v="1"/>
    <s v="BACHILLER"/>
    <s v=" "/>
    <s v=" "/>
    <s v=" "/>
    <s v=" "/>
    <n v="355034"/>
    <n v="4"/>
    <s v="-"/>
    <s v="GOLFITO"/>
    <s v="EDUCACION FISICA Y DEPORTES"/>
    <x v="96"/>
    <s v="AE"/>
    <s v="EDUCACION TECNICA,ARTISTICA Y DEPORTIVA"/>
    <s v="PAVON"/>
    <s v="SIN ENFASIS"/>
    <s v="COSTA RICA"/>
    <x v="545"/>
    <s v="-"/>
    <s v="auxiliar de vigilancia"/>
    <n v="91"/>
    <n v="127864"/>
    <n v="1"/>
    <n v="1"/>
    <n v="32"/>
  </r>
  <r>
    <x v="0"/>
    <x v="3"/>
    <x v="1"/>
    <x v="1"/>
    <n v="31239780"/>
    <x v="8"/>
    <n v="8175800"/>
    <n v="604820825"/>
    <x v="1"/>
    <x v="2"/>
    <x v="0"/>
    <x v="1"/>
    <x v="3"/>
    <s v="N"/>
    <x v="6"/>
    <n v="127881"/>
    <s v="NORMAL"/>
    <d v="2021-12-12T00:00:00"/>
    <d v="2022-01-26T00:00:00"/>
    <x v="8"/>
    <d v="2022-03-02T00:00:00"/>
    <n v="301542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10"/>
    <n v="4"/>
    <n v="100"/>
    <n v="6"/>
    <n v="0"/>
    <s v="SANCHEZWATSONRANDI@GMAIL.COM"/>
    <s v="UNIV. PRIVADA"/>
    <n v="18"/>
    <s v="SOLTERO(A)"/>
    <s v="-"/>
    <n v="1"/>
    <s v="BACHILLER"/>
    <s v=" "/>
    <s v=" "/>
    <s v=" "/>
    <s v=" "/>
    <n v="40000"/>
    <n v="1"/>
    <s v="-"/>
    <s v="CORREDORES"/>
    <s v="EDUCACION PREESCOLAR"/>
    <x v="40"/>
    <s v="AE"/>
    <s v="EDUCACION PREESCOLAR"/>
    <s v="LAUREL"/>
    <s v="SIN ENFASIS"/>
    <s v="COSTA RICA"/>
    <x v="546"/>
    <s v="-"/>
    <s v="PROPIO"/>
    <n v="70"/>
    <n v="127881"/>
    <n v="1"/>
    <n v="1"/>
    <n v="32"/>
  </r>
  <r>
    <x v="0"/>
    <x v="3"/>
    <x v="1"/>
    <x v="1"/>
    <n v="31240140"/>
    <x v="8"/>
    <n v="8660100"/>
    <n v="604680803"/>
    <x v="4"/>
    <x v="2"/>
    <x v="0"/>
    <x v="1"/>
    <x v="3"/>
    <s v="N"/>
    <x v="6"/>
    <n v="127888"/>
    <s v="NORMAL"/>
    <d v="2021-12-09T00:00:00"/>
    <d v="2022-01-26T00:00:00"/>
    <x v="8"/>
    <d v="2022-03-02T00:00:00"/>
    <n v="301296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7"/>
    <n v="4"/>
    <n v="100"/>
    <n v="6"/>
    <n v="0"/>
    <s v="JOSUEBEJARANO00@GMAIL.COM"/>
    <s v="UNIV. PRIVADA"/>
    <n v="20"/>
    <s v="SOLTERO(A)"/>
    <s v="-"/>
    <n v="1"/>
    <s v="BACHILLER"/>
    <s v=" "/>
    <s v=" "/>
    <s v=" "/>
    <s v=" "/>
    <n v="60000"/>
    <n v="1"/>
    <s v="-"/>
    <s v="GOLFITO"/>
    <s v="DERECHO"/>
    <x v="40"/>
    <s v="AE"/>
    <s v="DERECHO"/>
    <s v="PAVON"/>
    <s v="SIN ENFASIS"/>
    <s v="COSTA RICA"/>
    <x v="547"/>
    <s v="-"/>
    <s v="AGRICULTOR"/>
    <n v="92"/>
    <n v="127888"/>
    <n v="1"/>
    <n v="1"/>
    <n v="32"/>
  </r>
  <r>
    <x v="0"/>
    <x v="3"/>
    <x v="1"/>
    <x v="1"/>
    <n v="31240090"/>
    <x v="8"/>
    <n v="8749230"/>
    <n v="118620958"/>
    <x v="1"/>
    <x v="2"/>
    <x v="0"/>
    <x v="1"/>
    <x v="3"/>
    <s v="N"/>
    <x v="6"/>
    <n v="127890"/>
    <s v="NORMAL"/>
    <d v="2021-12-09T00:00:00"/>
    <d v="2022-01-26T00:00:00"/>
    <x v="8"/>
    <d v="2022-03-02T00:00:00"/>
    <n v="301277"/>
    <s v="RESOLI"/>
    <s v="-"/>
    <s v="S"/>
    <s v="-"/>
    <x v="1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VEGAANDREY72@GMAIL.COM"/>
    <s v="UNIV. PRIVADA"/>
    <n v="19"/>
    <s v="SOLTERO(A)"/>
    <s v="-"/>
    <n v="1"/>
    <s v="BACHILLER"/>
    <s v=" "/>
    <s v=" "/>
    <s v=" "/>
    <s v=" "/>
    <n v="30000"/>
    <n v="1"/>
    <s v="-"/>
    <s v="GOLFITO"/>
    <s v="CIENCIAS DE LA EDUCACION"/>
    <x v="20"/>
    <s v="AE"/>
    <s v="EDUCACION SECUNDARIA"/>
    <s v="PAVON"/>
    <s v="ENSEÑANZA DE LOS EST SOCIALES"/>
    <s v="COSTA RICA"/>
    <x v="548"/>
    <s v="-"/>
    <s v="AGRICULTOR"/>
    <n v="98.75"/>
    <n v="127890"/>
    <n v="1"/>
    <n v="1"/>
    <n v="32"/>
  </r>
  <r>
    <x v="0"/>
    <x v="1"/>
    <x v="1"/>
    <x v="0"/>
    <n v="31239890"/>
    <x v="8"/>
    <n v="4396000"/>
    <n v="119000775"/>
    <x v="0"/>
    <x v="398"/>
    <x v="0"/>
    <x v="0"/>
    <x v="2"/>
    <s v="N"/>
    <x v="0"/>
    <n v="127950"/>
    <s v="NORMAL"/>
    <d v="2022-01-24T00:00:00"/>
    <d v="2022-01-28T00:00:00"/>
    <x v="8"/>
    <d v="2022-03-02T00:00:00"/>
    <n v="305582"/>
    <s v="RESOLI"/>
    <s v="-"/>
    <s v="-"/>
    <s v="S"/>
    <x v="0"/>
    <n v="1"/>
    <s v="-"/>
    <n v="2022"/>
    <n v="0"/>
    <s v="-"/>
    <s v="1-PREG.COSTA-RICA"/>
    <x v="4"/>
    <s v="-"/>
    <s v="-"/>
    <s v="-"/>
    <n v="19"/>
    <n v="8"/>
    <n v="100"/>
    <n v="1"/>
    <n v="0"/>
    <s v="YERLI.MARIA.BARRANTES.A.8@GMAIL.COM"/>
    <s v="UNIV. PRIVADA"/>
    <n v="17"/>
    <s v="SOLTERO(A)"/>
    <d v="2022-01-27T00:00:00"/>
    <n v="1"/>
    <s v="BACHILLER"/>
    <s v=" "/>
    <s v=" "/>
    <s v=" "/>
    <s v=" "/>
    <n v="883992"/>
    <n v="3"/>
    <s v="-"/>
    <s v="PEREZ ZELEDON"/>
    <s v="TERAPIA DEL LENGUAJE"/>
    <x v="7"/>
    <s v="-"/>
    <s v="MEDICINA HUMANA"/>
    <s v="CAJON"/>
    <s v="SIN ENFASIS"/>
    <s v="COSTA RICA"/>
    <x v="549"/>
    <s v="-"/>
    <s v="ESTUDIANTE"/>
    <n v="96.64"/>
    <n v="127950"/>
    <n v="1"/>
    <n v="1"/>
    <n v="30"/>
  </r>
  <r>
    <x v="2"/>
    <x v="1"/>
    <x v="1"/>
    <x v="0"/>
    <n v="31239920"/>
    <x v="8"/>
    <n v="2015243"/>
    <n v="114540844"/>
    <x v="6"/>
    <x v="399"/>
    <x v="0"/>
    <x v="0"/>
    <x v="1"/>
    <s v="N"/>
    <x v="0"/>
    <n v="128089"/>
    <s v="NORMAL"/>
    <d v="2022-01-28T00:00:00"/>
    <d v="2022-02-03T00:00:00"/>
    <x v="8"/>
    <d v="2022-03-02T00:00:00"/>
    <n v="306008"/>
    <s v="RESOLI"/>
    <s v="-"/>
    <s v="S"/>
    <s v="-"/>
    <x v="1"/>
    <n v="1"/>
    <s v="ADQUISICION DE EQUIPO"/>
    <n v="2008"/>
    <n v="14"/>
    <s v="-"/>
    <s v="3-POSG.COSTA-RICA"/>
    <x v="3"/>
    <s v="-"/>
    <s v="-"/>
    <s v="-"/>
    <n v="19"/>
    <n v="1"/>
    <n v="100"/>
    <n v="1"/>
    <n v="0"/>
    <s v="ABERROCAL91@GMAIL.COM"/>
    <s v="UNIV. PUBLICA"/>
    <n v="31"/>
    <s v="CASADO(A)"/>
    <d v="2022-02-02T00:00:00"/>
    <n v="1"/>
    <s v="MAESTRIA"/>
    <s v=" "/>
    <s v=" "/>
    <s v=" "/>
    <s v=" "/>
    <n v="2184929"/>
    <n v="3"/>
    <s v="-"/>
    <s v="PEREZ ZELEDON"/>
    <s v="GERENCIA AGROEMPRESARIAL"/>
    <x v="52"/>
    <s v="AE"/>
    <s v="AGROPECUARIO"/>
    <s v="SAN ISIDRO DE EL GENERAL"/>
    <s v="SIN ENFASIS"/>
    <s v="COSTA RICA"/>
    <x v="550"/>
    <n v="22551370"/>
    <s v="SUPERVISOR DE AGRICULTURA"/>
    <n v="1"/>
    <n v="128089"/>
    <n v="2"/>
    <n v="3"/>
    <n v="24"/>
  </r>
  <r>
    <x v="0"/>
    <x v="1"/>
    <x v="1"/>
    <x v="1"/>
    <n v="31239930"/>
    <x v="8"/>
    <n v="5073000"/>
    <n v="116290849"/>
    <x v="1"/>
    <x v="400"/>
    <x v="0"/>
    <x v="1"/>
    <x v="1"/>
    <s v="N"/>
    <x v="0"/>
    <n v="128090"/>
    <s v="NORMAL"/>
    <d v="2022-01-27T00:00:00"/>
    <d v="2022-02-03T00:00:00"/>
    <x v="8"/>
    <d v="2022-03-02T00:00:00"/>
    <n v="305974"/>
    <s v="RESOLI"/>
    <s v="-"/>
    <s v="-"/>
    <s v="S"/>
    <x v="0"/>
    <n v="1"/>
    <s v="ADQUISICION DE EQUIPO"/>
    <n v="2013"/>
    <n v="9"/>
    <s v="-"/>
    <s v="1-PREG.COSTA-RICA"/>
    <x v="4"/>
    <s v="-"/>
    <s v="-"/>
    <s v="-"/>
    <n v="19"/>
    <n v="1"/>
    <n v="100"/>
    <n v="1"/>
    <n v="0"/>
    <s v="MEIDANIPM@GMAIL.COM"/>
    <s v="UNIV. PRIVADA"/>
    <n v="26"/>
    <s v="SOLTERO(A)"/>
    <d v="2022-02-02T00:00:00"/>
    <n v="1"/>
    <s v="BACHILLER"/>
    <s v=" "/>
    <s v=" "/>
    <s v=" "/>
    <s v=" "/>
    <n v="902193"/>
    <n v="5"/>
    <s v="-"/>
    <s v="PEREZ ZELEDON"/>
    <s v="ENS DEL ESPAÑOL"/>
    <x v="34"/>
    <s v="AE"/>
    <s v="EDUCACION SECUNDARIA"/>
    <s v="SAN ISIDRO DE EL GENERAL"/>
    <s v="SIN ENFASIS"/>
    <s v="COSTA RICA"/>
    <x v="551"/>
    <s v="-"/>
    <s v="ESTUDIANTE"/>
    <n v="83.09"/>
    <n v="128090"/>
    <n v="1"/>
    <n v="1"/>
    <n v="24"/>
  </r>
  <r>
    <x v="0"/>
    <x v="3"/>
    <x v="1"/>
    <x v="0"/>
    <n v="31239980"/>
    <x v="8"/>
    <n v="8366740"/>
    <n v="118540386"/>
    <x v="0"/>
    <x v="2"/>
    <x v="0"/>
    <x v="0"/>
    <x v="1"/>
    <s v="N"/>
    <x v="0"/>
    <n v="128095"/>
    <s v="NORMAL"/>
    <d v="2022-01-25T00:00:00"/>
    <d v="2022-02-03T00:00:00"/>
    <x v="8"/>
    <d v="2022-03-02T00:00:00"/>
    <n v="305696"/>
    <s v="RESOLI"/>
    <s v="-"/>
    <s v="-"/>
    <s v="S"/>
    <x v="0"/>
    <n v="8"/>
    <s v="-"/>
    <n v="2022"/>
    <n v="0"/>
    <s v="-"/>
    <s v="1-PREG.COSTA-RICA"/>
    <x v="6"/>
    <s v="-"/>
    <s v="-"/>
    <s v="-"/>
    <n v="19"/>
    <n v="3"/>
    <n v="100"/>
    <n v="1"/>
    <n v="0"/>
    <s v="MENAKAROLINA195@GMAIL.COM"/>
    <s v="UNIV. PRIVADA"/>
    <n v="19"/>
    <s v="SOLTERO(A)"/>
    <d v="2022-02-02T00:00:00"/>
    <n v="1"/>
    <s v="LICENCIATURA"/>
    <s v=" "/>
    <s v=" "/>
    <s v=" "/>
    <s v=" "/>
    <n v="280000"/>
    <n v="3"/>
    <s v="-"/>
    <s v="PEREZ ZELEDON"/>
    <s v="ENFERMERIA"/>
    <x v="39"/>
    <s v="-"/>
    <s v="ENFERMERIA"/>
    <s v="DANIEL FLORES"/>
    <s v="SIN ENFASIS"/>
    <s v="COSTA RICA"/>
    <x v="552"/>
    <s v="-"/>
    <s v="ESTUDIANTE"/>
    <n v="100"/>
    <n v="128095"/>
    <n v="1"/>
    <n v="1"/>
    <n v="24"/>
  </r>
  <r>
    <x v="0"/>
    <x v="3"/>
    <x v="1"/>
    <x v="1"/>
    <n v="31240000"/>
    <x v="8"/>
    <n v="4110500"/>
    <n v="118680884"/>
    <x v="1"/>
    <x v="2"/>
    <x v="0"/>
    <x v="1"/>
    <x v="2"/>
    <s v="N"/>
    <x v="6"/>
    <n v="128106"/>
    <s v="NORMAL"/>
    <d v="2022-01-19T00:00:00"/>
    <d v="2022-02-03T00:00:00"/>
    <x v="8"/>
    <d v="2022-03-02T00:00:00"/>
    <n v="305118"/>
    <s v="RESOLI"/>
    <s v="-"/>
    <s v="-"/>
    <s v="S"/>
    <x v="0"/>
    <n v="8"/>
    <s v="-"/>
    <n v="2020"/>
    <n v="2"/>
    <s v="-"/>
    <s v="1-PREG.COSTA-RICA"/>
    <x v="6"/>
    <s v="-"/>
    <s v="-"/>
    <s v="-"/>
    <n v="8"/>
    <n v="1"/>
    <n v="100"/>
    <n v="6"/>
    <n v="0"/>
    <s v="LUCIAMORA548@GMAIL.COM"/>
    <s v="UNIV. PRIVADA"/>
    <n v="19"/>
    <s v="SOLTERO(A)"/>
    <d v="2022-02-02T00:00:00"/>
    <n v="1"/>
    <s v="BACHILLER"/>
    <s v=" "/>
    <s v=" "/>
    <s v=" "/>
    <s v=" "/>
    <n v="340456"/>
    <n v="3"/>
    <s v="-"/>
    <s v="COTO BRUS"/>
    <s v="ENSEÑANZA DE ESTUDIOS SOCIALES"/>
    <x v="76"/>
    <s v="-"/>
    <s v="EDUCACION SECUNDARIA"/>
    <s v="SAN VITO"/>
    <s v="SIN ENFASIS"/>
    <s v="COSTA RICA"/>
    <x v="553"/>
    <s v="-"/>
    <s v="ESTUDIANTE"/>
    <n v="89.75"/>
    <n v="128106"/>
    <n v="1"/>
    <n v="1"/>
    <n v="24"/>
  </r>
  <r>
    <x v="0"/>
    <x v="1"/>
    <x v="1"/>
    <x v="1"/>
    <n v="31239940"/>
    <x v="8"/>
    <n v="2989900"/>
    <n v="113950205"/>
    <x v="4"/>
    <x v="401"/>
    <x v="0"/>
    <x v="1"/>
    <x v="2"/>
    <s v="N"/>
    <x v="0"/>
    <n v="128107"/>
    <s v="NORMAL"/>
    <d v="2022-01-17T00:00:00"/>
    <d v="2022-02-03T00:00:00"/>
    <x v="8"/>
    <d v="2022-03-02T00:00:00"/>
    <n v="304890"/>
    <s v="RESOLI"/>
    <s v="-"/>
    <s v="S"/>
    <s v="-"/>
    <x v="1"/>
    <n v="1"/>
    <s v="ADQUISICION DE EQUIPO"/>
    <n v="2007"/>
    <n v="15"/>
    <s v="-"/>
    <s v="1-PREG.COSTA-RICA"/>
    <x v="4"/>
    <s v="-"/>
    <s v="-"/>
    <s v="-"/>
    <n v="19"/>
    <n v="6"/>
    <n v="100"/>
    <n v="1"/>
    <n v="0"/>
    <s v="EELEIVA16@GMAIL.COM"/>
    <s v="UNIV. PRIVADA"/>
    <n v="32"/>
    <s v="UNION LIBRE"/>
    <d v="2022-02-02T00:00:00"/>
    <n v="1"/>
    <s v="BACHILLER"/>
    <s v=" "/>
    <s v=" "/>
    <s v=" "/>
    <s v=" "/>
    <n v="772522"/>
    <n v="5"/>
    <s v="-"/>
    <s v="PEREZ ZELEDON"/>
    <s v="ADMINISTRACION DE NEGOCIOS"/>
    <x v="35"/>
    <s v="AE"/>
    <s v="ADMINISTRACION"/>
    <s v="PLATANARES"/>
    <s v="SIN ENFASIS"/>
    <s v="COSTA RICA"/>
    <x v="554"/>
    <n v="27705585"/>
    <s v="OFICIAL DE POLÍCIA"/>
    <n v="90.59"/>
    <n v="128107"/>
    <n v="1"/>
    <n v="1"/>
    <n v="24"/>
  </r>
  <r>
    <x v="2"/>
    <x v="1"/>
    <x v="1"/>
    <x v="1"/>
    <n v="31239960"/>
    <x v="8"/>
    <n v="1499660"/>
    <n v="117460848"/>
    <x v="4"/>
    <x v="402"/>
    <x v="0"/>
    <x v="1"/>
    <x v="1"/>
    <s v="N"/>
    <x v="0"/>
    <n v="128119"/>
    <s v="NORMAL"/>
    <d v="2021-12-08T00:00:00"/>
    <d v="2022-02-03T00:00:00"/>
    <x v="8"/>
    <d v="2022-03-02T00:00:00"/>
    <n v="301133"/>
    <s v="RESOLI"/>
    <s v="-"/>
    <s v="-"/>
    <s v="S"/>
    <x v="0"/>
    <n v="1"/>
    <s v="-"/>
    <n v="2016"/>
    <n v="6"/>
    <s v="-"/>
    <s v="3-POSG.COSTA-RICA"/>
    <x v="5"/>
    <s v="-"/>
    <s v="-"/>
    <s v="-"/>
    <n v="19"/>
    <n v="1"/>
    <n v="100"/>
    <n v="1"/>
    <n v="0"/>
    <s v="DANIGODINEZ99@GMAIL.COM"/>
    <s v="UNIV. PRIVADA"/>
    <n v="22"/>
    <s v="SOLTERO(A)"/>
    <d v="2022-02-02T00:00:00"/>
    <n v="1"/>
    <s v="ESPECIALIZACION"/>
    <s v=" "/>
    <s v=" "/>
    <s v=" "/>
    <s v=" "/>
    <n v="180000"/>
    <n v="3"/>
    <s v="-"/>
    <s v="PEREZ ZELEDON"/>
    <s v="DERECHO"/>
    <x v="32"/>
    <s v="-"/>
    <s v="DERECHO"/>
    <s v="SAN ISIDRO DE EL GENERAL"/>
    <s v="DERECHO NOTARIAL Y REGISTRAL"/>
    <s v="COSTA RICA"/>
    <x v="555"/>
    <s v="-"/>
    <s v="ESTUDIANTE"/>
    <n v="95"/>
    <n v="128119"/>
    <n v="1"/>
    <n v="3"/>
    <n v="24"/>
  </r>
  <r>
    <x v="0"/>
    <x v="1"/>
    <x v="2"/>
    <x v="1"/>
    <n v="31239970"/>
    <x v="8"/>
    <n v="7330393"/>
    <n v="117670080"/>
    <x v="1"/>
    <x v="98"/>
    <x v="0"/>
    <x v="1"/>
    <x v="1"/>
    <s v="N"/>
    <x v="0"/>
    <n v="128120"/>
    <s v="NORMAL"/>
    <d v="2021-11-25T00:00:00"/>
    <d v="2022-02-03T00:00:00"/>
    <x v="8"/>
    <d v="2022-03-02T00:00:00"/>
    <n v="300007"/>
    <s v="RESOLI"/>
    <s v="-"/>
    <s v="-"/>
    <s v="S"/>
    <x v="0"/>
    <n v="1"/>
    <s v="-"/>
    <n v="2017"/>
    <n v="5"/>
    <s v="-"/>
    <s v="5-REFUND.PREG.C.R"/>
    <x v="6"/>
    <s v="-"/>
    <s v="-"/>
    <s v="-"/>
    <n v="19"/>
    <n v="1"/>
    <n v="100"/>
    <n v="1"/>
    <n v="0"/>
    <s v="VALJIMMO@GMAIL.COM"/>
    <s v="UNIV. PRIVADA"/>
    <n v="22"/>
    <s v="SOLTERO(A)"/>
    <d v="2022-02-02T00:00:00"/>
    <n v="1"/>
    <s v="LICENCIATURA"/>
    <s v=" "/>
    <s v=" "/>
    <s v=" "/>
    <s v=" "/>
    <n v="300000"/>
    <n v="4"/>
    <s v="-"/>
    <s v="PEREZ ZELEDON"/>
    <s v="ENSEÑANZA EN CS EDUC ESPECIAL"/>
    <x v="34"/>
    <s v="-"/>
    <s v="EDUCACION ESPECIAL"/>
    <s v="SAN ISIDRO DE EL GENERAL"/>
    <s v="SIN ENFASIS"/>
    <s v="COSTA RICA"/>
    <x v="556"/>
    <s v="-"/>
    <s v="ESTUDIANTE"/>
    <n v="97"/>
    <n v="128120"/>
    <n v="1"/>
    <n v="5"/>
    <n v="24"/>
  </r>
  <r>
    <x v="0"/>
    <x v="1"/>
    <x v="0"/>
    <x v="1"/>
    <n v="31172620"/>
    <x v="8"/>
    <n v="2880000"/>
    <n v="604160889"/>
    <x v="1"/>
    <x v="403"/>
    <x v="0"/>
    <x v="1"/>
    <x v="1"/>
    <s v="N"/>
    <x v="6"/>
    <n v="128122"/>
    <s v="NORMAL"/>
    <d v="2022-02-03T00:00:00"/>
    <d v="2022-02-04T00:00:00"/>
    <x v="8"/>
    <d v="2022-03-04T00:00:00"/>
    <n v="306479"/>
    <s v="RESOLI"/>
    <s v="-"/>
    <s v="-"/>
    <s v="S"/>
    <x v="0"/>
    <n v="1"/>
    <s v="-"/>
    <s v="-"/>
    <s v="-"/>
    <s v="-"/>
    <s v="1-PREG.COSTA-RICA"/>
    <x v="0"/>
    <s v="-"/>
    <s v="-"/>
    <s v="-"/>
    <n v="4"/>
    <n v="1"/>
    <n v="100"/>
    <n v="6"/>
    <n v="0"/>
    <s v="KARRIECG-30@HOTMAIL.COM"/>
    <s v="UNIV. PRIVADA"/>
    <n v="27"/>
    <s v="CASADO(A)"/>
    <d v="2022-02-03T00:00:00"/>
    <n v="1"/>
    <s v="LICENCIATURA"/>
    <s v=" "/>
    <s v=" "/>
    <s v=" "/>
    <s v=" "/>
    <s v="-"/>
    <s v="-"/>
    <s v="-"/>
    <s v="MONTES DE ORO"/>
    <s v="ENS. DE LAS ARTES INDUSTRIALES"/>
    <x v="9"/>
    <s v="-"/>
    <s v="EDUCACION TECNICA,ARTISTICA Y DEPORTIVA"/>
    <s v="MIRAMAR"/>
    <s v="SIN ENFASIS"/>
    <s v="COSTA RICA"/>
    <x v="557"/>
    <n v="84369076"/>
    <s v="ESTUDIANTE"/>
    <s v="-"/>
    <n v="128122"/>
    <n v="1"/>
    <n v="1"/>
    <n v="23"/>
  </r>
  <r>
    <x v="0"/>
    <x v="1"/>
    <x v="1"/>
    <x v="1"/>
    <n v="31239640"/>
    <x v="9"/>
    <n v="6954000"/>
    <n v="504490287"/>
    <x v="4"/>
    <x v="404"/>
    <x v="0"/>
    <x v="1"/>
    <x v="1"/>
    <s v="N"/>
    <x v="4"/>
    <n v="126479"/>
    <s v="ESPECIAL"/>
    <d v="2021-10-18T00:00:00"/>
    <d v="2021-10-28T00:00:00"/>
    <x v="9"/>
    <d v="2022-03-11T00:00:00"/>
    <n v="298232"/>
    <s v="RESOLI"/>
    <s v="-"/>
    <s v="-"/>
    <s v="S"/>
    <x v="0"/>
    <n v="1"/>
    <s v="COBERTURA INFERIOR"/>
    <n v="2020"/>
    <n v="2"/>
    <s v="-"/>
    <s v="1-PREG.COSTA-RICA"/>
    <x v="6"/>
    <s v="-"/>
    <s v="-"/>
    <s v="-"/>
    <n v="1"/>
    <n v="1"/>
    <n v="100"/>
    <n v="5"/>
    <n v="0"/>
    <s v="MARIANA35135@ICLOUD.COM"/>
    <s v="UNIV. PRIVADA"/>
    <n v="18"/>
    <s v="SOLTERO(A)"/>
    <d v="2021-10-27T00:00:00"/>
    <n v="1"/>
    <s v="BACHILLER"/>
    <s v="LICENCIATURA"/>
    <s v=" "/>
    <s v=" "/>
    <s v=" "/>
    <n v="460524"/>
    <n v="3"/>
    <s v="-"/>
    <s v="LIBERIA"/>
    <s v="TRABAJO SOCIAL"/>
    <x v="108"/>
    <s v="CI"/>
    <s v="CIENCIAS SOCIALES"/>
    <s v="LIBERIA"/>
    <s v="SIN ENFASIS"/>
    <s v="COSTA RICA"/>
    <x v="558"/>
    <s v="-"/>
    <s v="ESTUDIANTE"/>
    <n v="92.45"/>
    <n v="126479"/>
    <n v="1"/>
    <n v="1"/>
    <n v="130"/>
  </r>
  <r>
    <x v="0"/>
    <x v="1"/>
    <x v="1"/>
    <x v="1"/>
    <n v="31238360"/>
    <x v="9"/>
    <n v="14888500"/>
    <n v="402530469"/>
    <x v="5"/>
    <x v="405"/>
    <x v="0"/>
    <x v="1"/>
    <x v="0"/>
    <s v="N"/>
    <x v="1"/>
    <n v="126825"/>
    <s v="NORMAL"/>
    <d v="2021-11-08T00:00:00"/>
    <d v="2021-12-09T00:00:00"/>
    <x v="9"/>
    <d v="2022-03-09T00:00:00"/>
    <n v="299101"/>
    <s v="RESOLI"/>
    <s v="-"/>
    <s v="S"/>
    <s v="-"/>
    <x v="1"/>
    <n v="1"/>
    <s v="-"/>
    <n v="2018"/>
    <n v="4"/>
    <s v="-"/>
    <s v="1-PREG.COSTA-RICA"/>
    <x v="3"/>
    <s v="-"/>
    <s v="-"/>
    <n v="3"/>
    <n v="1"/>
    <n v="2"/>
    <n v="100"/>
    <n v="4"/>
    <n v="0"/>
    <s v="ALBERTOSSU79@GMAIL.COM"/>
    <s v="UNIV. PRIVADA"/>
    <n v="20"/>
    <s v="SOLTERO(A)"/>
    <d v="2021-12-08T00:00:00"/>
    <n v="1"/>
    <s v="LICENCIATURA"/>
    <s v=" "/>
    <s v=" "/>
    <s v=" "/>
    <s v=" "/>
    <n v="1881514"/>
    <n v="3"/>
    <s v="EDUARDO FERNANDEZ CHAVERRI"/>
    <s v="HEREDIA"/>
    <s v="ANIMACION DIGITAL"/>
    <x v="33"/>
    <s v="-"/>
    <s v="ARTES Y LETRAS "/>
    <s v="MERCEDES"/>
    <s v="SIN ENFASIS"/>
    <s v="COSTA RICA"/>
    <x v="559"/>
    <s v="-"/>
    <s v="ESTUDIANTE"/>
    <n v="93.33"/>
    <n v="126825"/>
    <n v="1"/>
    <n v="1"/>
    <n v="88"/>
  </r>
  <r>
    <x v="0"/>
    <x v="1"/>
    <x v="1"/>
    <x v="0"/>
    <n v="31240560"/>
    <x v="9"/>
    <n v="5675625"/>
    <n v="117280711"/>
    <x v="0"/>
    <x v="406"/>
    <x v="0"/>
    <x v="0"/>
    <x v="1"/>
    <s v="N"/>
    <x v="0"/>
    <n v="126954"/>
    <s v="NORMAL"/>
    <d v="2021-12-06T00:00:00"/>
    <d v="2021-12-14T00:00:00"/>
    <x v="9"/>
    <d v="2022-03-09T00:00:00"/>
    <n v="300948"/>
    <s v="RESOLI"/>
    <s v="-"/>
    <s v="-"/>
    <s v="S"/>
    <x v="0"/>
    <n v="1"/>
    <s v="-"/>
    <n v="2017"/>
    <n v="5"/>
    <s v="-"/>
    <s v="1-PREG.COSTA-RICA"/>
    <x v="2"/>
    <s v="-"/>
    <s v="-"/>
    <s v="-"/>
    <n v="14"/>
    <n v="3"/>
    <n v="100"/>
    <n v="1"/>
    <n v="0"/>
    <s v="AVALLISON15@GMAIL.COM"/>
    <s v="UNIV. PRIVADA"/>
    <n v="23"/>
    <s v="SOLTERO(A)"/>
    <d v="2021-12-13T00:00:00"/>
    <n v="1"/>
    <s v="LICENCIATURA"/>
    <s v=" "/>
    <s v=" "/>
    <s v=" "/>
    <s v=" "/>
    <n v="619248"/>
    <n v="4"/>
    <s v="-"/>
    <s v="MORAVIA"/>
    <s v="ENFERMERIA"/>
    <x v="53"/>
    <s v="-"/>
    <s v="ENFERMERIA"/>
    <s v="TRINIDAD"/>
    <s v="SIN ENFASIS"/>
    <s v="COSTA RICA"/>
    <x v="560"/>
    <s v="-"/>
    <s v="ESTUDIANTE"/>
    <n v="86"/>
    <n v="126954"/>
    <n v="1"/>
    <n v="1"/>
    <n v="83"/>
  </r>
  <r>
    <x v="0"/>
    <x v="1"/>
    <x v="1"/>
    <x v="1"/>
    <n v="31240280"/>
    <x v="9"/>
    <n v="7760500"/>
    <n v="604750082"/>
    <x v="1"/>
    <x v="267"/>
    <x v="0"/>
    <x v="1"/>
    <x v="2"/>
    <s v="N"/>
    <x v="6"/>
    <n v="127053"/>
    <s v="NORMAL"/>
    <d v="2021-10-26T00:00:00"/>
    <d v="2021-12-16T00:00:00"/>
    <x v="9"/>
    <d v="2022-03-09T00:00:00"/>
    <n v="298500"/>
    <s v="RESOLI"/>
    <s v="-"/>
    <s v="-"/>
    <s v="S"/>
    <x v="0"/>
    <n v="1"/>
    <s v="-"/>
    <n v="2019"/>
    <n v="3"/>
    <s v="-"/>
    <s v="1-PREG.COSTA-RICA"/>
    <x v="4"/>
    <s v="-"/>
    <s v="-"/>
    <s v="-"/>
    <n v="1"/>
    <n v="8"/>
    <n v="100"/>
    <n v="6"/>
    <n v="0"/>
    <s v="FRAN03TIFF09@GMAIL.COM"/>
    <s v="UNIV. PRIVADA"/>
    <n v="19"/>
    <s v="SOLTERO(A)"/>
    <d v="2021-12-15T00:00:00"/>
    <n v="1"/>
    <s v="BACHILLER"/>
    <s v="LICENCIATURA"/>
    <s v=" "/>
    <s v=" "/>
    <s v=" "/>
    <n v="1136609"/>
    <n v="6"/>
    <s v="-"/>
    <s v="PUNTARENAS"/>
    <s v="EDUCACION PREESCOLAR"/>
    <x v="70"/>
    <s v="-"/>
    <s v="EDUCACION PREESCOLAR"/>
    <s v="BARRANCA"/>
    <s v="SIN ENFASIS"/>
    <s v="COSTA RICA"/>
    <x v="561"/>
    <s v="-"/>
    <s v="ESTUDIANTE"/>
    <n v="90"/>
    <n v="127053"/>
    <n v="1"/>
    <n v="1"/>
    <n v="81"/>
  </r>
  <r>
    <x v="0"/>
    <x v="1"/>
    <x v="1"/>
    <x v="1"/>
    <n v="31240230"/>
    <x v="9"/>
    <n v="2388000"/>
    <n v="116900428"/>
    <x v="4"/>
    <x v="13"/>
    <x v="0"/>
    <x v="1"/>
    <x v="1"/>
    <s v="N"/>
    <x v="4"/>
    <n v="127063"/>
    <s v="NORMAL"/>
    <d v="2021-12-10T00:00:00"/>
    <d v="2021-12-17T00:00:00"/>
    <x v="9"/>
    <d v="2022-03-09T00:00:00"/>
    <n v="301500"/>
    <s v="RESOLI"/>
    <s v="-"/>
    <s v="-"/>
    <s v="S"/>
    <x v="0"/>
    <n v="1"/>
    <s v="-"/>
    <n v="2014"/>
    <n v="8"/>
    <s v="-"/>
    <s v="1-PREG.COSTA-RICA"/>
    <x v="5"/>
    <s v="-"/>
    <s v="-"/>
    <s v="-"/>
    <n v="1"/>
    <n v="1"/>
    <n v="100"/>
    <n v="5"/>
    <n v="0"/>
    <s v="HILAC1127@HOTMAIL.COM"/>
    <s v="UNIV. PRIVADA"/>
    <n v="24"/>
    <s v="SOLTERO(A)"/>
    <d v="2021-12-16T00:00:00"/>
    <n v="1"/>
    <s v="BACHILLER"/>
    <s v=" "/>
    <s v=" "/>
    <s v=" "/>
    <s v=" "/>
    <n v="170000"/>
    <n v="1"/>
    <s v="-"/>
    <s v="LIBERIA"/>
    <s v="TRABAJO SOCIAL"/>
    <x v="108"/>
    <s v="-"/>
    <s v="CIENCIAS SOCIALES"/>
    <s v="LIBERIA"/>
    <s v="SIN ENFASIS"/>
    <s v="COSTA RICA"/>
    <x v="562"/>
    <s v="-"/>
    <s v="ESTUDIANTE"/>
    <n v="91"/>
    <n v="127063"/>
    <n v="1"/>
    <n v="1"/>
    <n v="80"/>
  </r>
  <r>
    <x v="0"/>
    <x v="1"/>
    <x v="1"/>
    <x v="0"/>
    <n v="31239100"/>
    <x v="9"/>
    <n v="5093640"/>
    <n v="111080167"/>
    <x v="0"/>
    <x v="240"/>
    <x v="0"/>
    <x v="0"/>
    <x v="0"/>
    <s v="N"/>
    <x v="0"/>
    <n v="127100"/>
    <s v="NORMAL"/>
    <d v="2021-12-13T00:00:00"/>
    <d v="2021-12-20T00:00:00"/>
    <x v="9"/>
    <d v="2022-03-09T00:00:00"/>
    <n v="301590"/>
    <s v="RESOLI"/>
    <s v="-"/>
    <s v="S"/>
    <s v="-"/>
    <x v="1"/>
    <n v="1"/>
    <s v="ADQUISICION DE EQUIPO"/>
    <n v="2010"/>
    <n v="12"/>
    <s v="-"/>
    <s v="1-PREG.COSTA-RICA"/>
    <x v="3"/>
    <s v="-"/>
    <s v="-"/>
    <s v="-"/>
    <n v="2"/>
    <n v="3"/>
    <n v="100"/>
    <n v="1"/>
    <n v="0"/>
    <s v="JASCASTRO_6@HOTMAIL.COM"/>
    <s v="UNIV. PRIVADA"/>
    <n v="40"/>
    <s v="CASADO(A)"/>
    <d v="2021-12-17T00:00:00"/>
    <n v="1"/>
    <s v="BACHILLER"/>
    <s v=" "/>
    <s v=" "/>
    <s v=" "/>
    <s v=" "/>
    <n v="1566496"/>
    <n v="5"/>
    <s v="-"/>
    <s v="ESCAZU"/>
    <s v="TERAPIA FISICA"/>
    <x v="31"/>
    <s v="AE"/>
    <s v="MEDICINA HUMANA"/>
    <s v="SAN RAFAEL"/>
    <s v="SIN ENFASIS"/>
    <s v="COSTA RICA"/>
    <x v="563"/>
    <s v="-"/>
    <s v="ESTUDIANTE"/>
    <n v="71"/>
    <n v="127100"/>
    <n v="1"/>
    <n v="1"/>
    <n v="77"/>
  </r>
  <r>
    <x v="0"/>
    <x v="1"/>
    <x v="1"/>
    <x v="0"/>
    <n v="31243010"/>
    <x v="15"/>
    <n v="8195630"/>
    <n v="208270445"/>
    <x v="2"/>
    <x v="407"/>
    <x v="0"/>
    <x v="0"/>
    <x v="2"/>
    <s v="N"/>
    <x v="3"/>
    <n v="127729"/>
    <s v="NORMAL"/>
    <d v="2022-01-12T00:00:00"/>
    <d v="2022-01-21T00:00:00"/>
    <x v="15"/>
    <d v="2022-04-06T00:00:00"/>
    <n v="304287"/>
    <s v="RESOLI"/>
    <s v="-"/>
    <s v="S"/>
    <s v="-"/>
    <x v="1"/>
    <n v="1"/>
    <s v="-"/>
    <n v="2019"/>
    <n v="3"/>
    <s v="-"/>
    <s v="1-PREG.COSTA-RICA"/>
    <x v="2"/>
    <s v="-"/>
    <s v="-"/>
    <s v="-"/>
    <n v="1"/>
    <n v="7"/>
    <n v="100"/>
    <n v="2"/>
    <n v="0"/>
    <s v="FPEREZALPIZAR@GMAIL.COM"/>
    <s v="UNIV. PRIVADA"/>
    <n v="20"/>
    <s v="SOLTERO(A)"/>
    <d v="2022-01-20T00:00:00"/>
    <n v="1"/>
    <s v="BACHILLER"/>
    <s v=" "/>
    <s v=" "/>
    <s v=" "/>
    <s v=" "/>
    <n v="722742"/>
    <n v="7"/>
    <s v="-"/>
    <s v="ALAJUELA"/>
    <s v="ING SISTEMAS EN COMPUTACION"/>
    <x v="8"/>
    <s v="-"/>
    <s v="INGENIERIA"/>
    <s v="SABANILLA"/>
    <s v="SIN ENFASIS"/>
    <s v="COSTA RICA"/>
    <x v="564"/>
    <s v="-"/>
    <s v="ESTUDIANTE"/>
    <n v="97.26"/>
    <n v="127729"/>
    <n v="1"/>
    <n v="1"/>
    <n v="72"/>
  </r>
  <r>
    <x v="0"/>
    <x v="1"/>
    <x v="0"/>
    <x v="0"/>
    <n v="31151140"/>
    <x v="15"/>
    <n v="1931000"/>
    <n v="117510151"/>
    <x v="2"/>
    <x v="408"/>
    <x v="0"/>
    <x v="0"/>
    <x v="1"/>
    <s v="N"/>
    <x v="2"/>
    <n v="128091"/>
    <s v="NORMAL"/>
    <d v="2022-01-27T00:00:00"/>
    <d v="2022-02-03T00:00:00"/>
    <x v="15"/>
    <d v="2022-04-08T00:00:00"/>
    <n v="305933"/>
    <s v="RESOLI"/>
    <s v="-"/>
    <s v="-"/>
    <s v="S"/>
    <x v="0"/>
    <n v="1"/>
    <s v="-"/>
    <s v="-"/>
    <s v="-"/>
    <s v="-"/>
    <s v="1-PREG.COSTA-RICA"/>
    <x v="0"/>
    <s v="-"/>
    <s v="-"/>
    <s v="-"/>
    <n v="1"/>
    <n v="5"/>
    <n v="100"/>
    <n v="3"/>
    <n v="0"/>
    <s v="NICO.CALBREND@GMAIL.COM"/>
    <s v="UNIV. PRIVADA"/>
    <n v="22"/>
    <s v="SOLTERO(A)"/>
    <d v="2022-02-02T00:00:00"/>
    <n v="1"/>
    <s v="BACHILLER"/>
    <s v="LICENCIATURA"/>
    <s v=" "/>
    <s v=" "/>
    <s v=" "/>
    <s v="-"/>
    <s v="-"/>
    <s v="-"/>
    <s v="CARTAGO"/>
    <s v="INGENIERIA INDUSTRIAL"/>
    <x v="6"/>
    <s v="-"/>
    <s v="INGENIERIA"/>
    <s v="AGUACALIENTE (SAN FRANCISCO)"/>
    <s v="SIN ENFASIS"/>
    <s v="COSTA RICA"/>
    <x v="565"/>
    <n v="44049950"/>
    <s v="OFICINISTA"/>
    <s v="-"/>
    <n v="128091"/>
    <n v="1"/>
    <n v="1"/>
    <n v="59"/>
  </r>
  <r>
    <x v="0"/>
    <x v="1"/>
    <x v="1"/>
    <x v="0"/>
    <n v="31243130"/>
    <x v="15"/>
    <n v="2700000"/>
    <n v="208020429"/>
    <x v="2"/>
    <x v="409"/>
    <x v="0"/>
    <x v="0"/>
    <x v="1"/>
    <s v="N"/>
    <x v="2"/>
    <n v="128131"/>
    <s v="NORMAL"/>
    <d v="2022-02-01T00:00:00"/>
    <d v="2022-02-04T00:00:00"/>
    <x v="15"/>
    <d v="2022-04-06T00:00:00"/>
    <n v="306264"/>
    <s v="RESOLI"/>
    <s v="-"/>
    <s v="S"/>
    <s v="-"/>
    <x v="1"/>
    <n v="1"/>
    <s v="-"/>
    <n v="2017"/>
    <n v="5"/>
    <s v="-"/>
    <s v="1-PREG.COSTA-RICA"/>
    <x v="2"/>
    <s v="-"/>
    <s v="-"/>
    <s v="-"/>
    <n v="7"/>
    <n v="1"/>
    <n v="100"/>
    <n v="3"/>
    <n v="0"/>
    <s v="GERALDSALAZAR4@GMAIL.COM"/>
    <s v="UNIV. PUBLICA"/>
    <n v="22"/>
    <s v="SOLTERO(A)"/>
    <d v="2022-02-03T00:00:00"/>
    <n v="1"/>
    <s v="LICENCIATURA"/>
    <s v=" "/>
    <s v=" "/>
    <s v=" "/>
    <s v=" "/>
    <n v="640000"/>
    <n v="3"/>
    <s v="-"/>
    <s v="OREAMUNO"/>
    <s v="INGENIERIA EN COMPUTADORES"/>
    <x v="61"/>
    <s v="-"/>
    <s v="INGENIERIA"/>
    <s v="SAN RAFAEL"/>
    <s v="SIN ENFASIS"/>
    <s v="COSTA RICA"/>
    <x v="566"/>
    <s v="-"/>
    <s v="ESTUDIANTE"/>
    <n v="89"/>
    <n v="128131"/>
    <n v="2"/>
    <n v="1"/>
    <n v="58"/>
  </r>
  <r>
    <x v="1"/>
    <x v="1"/>
    <x v="1"/>
    <x v="0"/>
    <n v="31240220"/>
    <x v="9"/>
    <n v="8899994"/>
    <n v="604170596"/>
    <x v="0"/>
    <x v="410"/>
    <x v="0"/>
    <x v="0"/>
    <x v="0"/>
    <s v="N"/>
    <x v="0"/>
    <n v="127146"/>
    <s v="NORMAL"/>
    <d v="2021-12-01T00:00:00"/>
    <d v="2021-12-21T00:00:00"/>
    <x v="9"/>
    <d v="2022-03-09T00:00:00"/>
    <n v="300278"/>
    <s v="RESOLI"/>
    <s v="-"/>
    <s v="-"/>
    <s v="S"/>
    <x v="0"/>
    <n v="1"/>
    <s v="-"/>
    <n v="2012"/>
    <n v="10"/>
    <s v="-"/>
    <s v="4-POSG.EXTERIOR"/>
    <x v="1"/>
    <s v="-"/>
    <s v="-"/>
    <s v="-"/>
    <n v="8"/>
    <n v="3"/>
    <n v="250"/>
    <n v="1"/>
    <n v="0"/>
    <s v="PAMFLOCHE@GMAIL.COM"/>
    <s v="UNIV. PRIVADA"/>
    <n v="27"/>
    <s v="SOLTERO(A)"/>
    <d v="2021-12-20T00:00:00"/>
    <n v="1"/>
    <s v="ESPECIALIZACION"/>
    <s v=" "/>
    <s v=" "/>
    <s v=" "/>
    <s v=" "/>
    <n v="3179087"/>
    <n v="4"/>
    <s v="-"/>
    <s v="GOICOECHEA"/>
    <s v="PERIODONCIA"/>
    <x v="109"/>
    <s v="-"/>
    <s v="ODONTOLOGIA"/>
    <s v="CALLE BLANCOS"/>
    <s v="SIN ENFASIS"/>
    <s v="COLOMBIA"/>
    <x v="567"/>
    <s v="-"/>
    <s v="ESTUDIANTE"/>
    <n v="80.569999999999993"/>
    <n v="127146"/>
    <n v="1"/>
    <n v="4"/>
    <n v="76"/>
  </r>
  <r>
    <x v="0"/>
    <x v="1"/>
    <x v="0"/>
    <x v="0"/>
    <n v="31123950"/>
    <x v="9"/>
    <n v="8196475"/>
    <n v="117840367"/>
    <x v="0"/>
    <x v="411"/>
    <x v="0"/>
    <x v="0"/>
    <x v="0"/>
    <s v="N"/>
    <x v="0"/>
    <n v="127181"/>
    <s v="NORMAL"/>
    <d v="2021-12-10T00:00:00"/>
    <d v="2021-12-22T00:00:00"/>
    <x v="9"/>
    <d v="2022-03-14T00:00:00"/>
    <n v="301463"/>
    <s v="RESOLI"/>
    <s v="-"/>
    <s v="-"/>
    <s v="S"/>
    <x v="0"/>
    <n v="1"/>
    <s v="-"/>
    <s v="-"/>
    <s v="-"/>
    <s v="-"/>
    <s v="1-PREG.COSTA-RICA"/>
    <x v="0"/>
    <s v="-"/>
    <s v="-"/>
    <s v="-"/>
    <n v="11"/>
    <n v="1"/>
    <n v="100"/>
    <n v="1"/>
    <n v="0"/>
    <s v="SHANNONCHAVARRIAURENA@GMAIL.COM"/>
    <s v="UNIV. PRIVADA"/>
    <n v="21"/>
    <s v="SOLTERO(A)"/>
    <d v="2021-12-21T00:00:00"/>
    <n v="1"/>
    <s v="BACHILLER"/>
    <s v="LICENCIATURA"/>
    <s v=" "/>
    <s v=" "/>
    <s v=" "/>
    <s v="-"/>
    <s v="-"/>
    <s v="-"/>
    <s v="VAZQUEZ DE CORONADO"/>
    <s v="ENFERMERIA"/>
    <x v="53"/>
    <s v="-"/>
    <s v="ENFERMERIA"/>
    <s v="SAN ISIDRO"/>
    <s v="SIN ENFASIS"/>
    <s v="COSTA RICA"/>
    <x v="568"/>
    <s v="-"/>
    <s v="ESTUDIANTE"/>
    <s v="-"/>
    <n v="127181"/>
    <n v="1"/>
    <n v="1"/>
    <n v="75"/>
  </r>
  <r>
    <x v="0"/>
    <x v="1"/>
    <x v="1"/>
    <x v="0"/>
    <n v="31243380"/>
    <x v="16"/>
    <n v="3390512"/>
    <n v="305260683"/>
    <x v="0"/>
    <x v="412"/>
    <x v="0"/>
    <x v="0"/>
    <x v="0"/>
    <s v="N"/>
    <x v="2"/>
    <n v="129501"/>
    <s v="NORMAL"/>
    <d v="2022-01-10T00:00:00"/>
    <d v="2022-04-07T00:00:00"/>
    <x v="16"/>
    <d v="2022-04-08T00:00:00"/>
    <n v="303968"/>
    <s v="RESOLI"/>
    <s v="-"/>
    <s v="-"/>
    <s v="S"/>
    <x v="0"/>
    <n v="1"/>
    <s v="-"/>
    <n v="2017"/>
    <n v="5"/>
    <s v="-"/>
    <s v="1-PREG.COSTA-RICA"/>
    <x v="6"/>
    <s v="-"/>
    <s v="-"/>
    <n v="6"/>
    <n v="1"/>
    <n v="2"/>
    <n v="100"/>
    <n v="3"/>
    <n v="0"/>
    <s v="NATYFA280013@GMAIL.COM"/>
    <s v="UNIV. PRIVADA"/>
    <n v="21"/>
    <s v="SOLTERO(A)"/>
    <d v="2022-03-14T00:00:00"/>
    <n v="1"/>
    <s v="BACHILLER"/>
    <s v="LICENCIATURA"/>
    <s v=" "/>
    <s v=" "/>
    <s v=" "/>
    <n v="360580"/>
    <n v="4"/>
    <s v="MARIO PORTA GARCIA"/>
    <s v="CARTAGO"/>
    <s v="ENFERMERIA"/>
    <x v="26"/>
    <s v="-"/>
    <s v="ENFERMERIA"/>
    <s v="OCCIDENTE DE CARTAGO"/>
    <s v="SIN ENFASIS"/>
    <s v="COSTA RICA"/>
    <x v="569"/>
    <s v="-"/>
    <s v="ESTUDIANTE"/>
    <n v="88.65"/>
    <n v="129501"/>
    <n v="1"/>
    <n v="1"/>
    <n v="0"/>
  </r>
  <r>
    <x v="0"/>
    <x v="1"/>
    <x v="1"/>
    <x v="0"/>
    <n v="31243570"/>
    <x v="17"/>
    <n v="5469610"/>
    <n v="115900729"/>
    <x v="0"/>
    <x v="413"/>
    <x v="2"/>
    <x v="0"/>
    <x v="0"/>
    <s v="N"/>
    <x v="2"/>
    <n v="127759"/>
    <s v="NORMAL"/>
    <d v="2022-01-20T00:00:00"/>
    <d v="2022-01-24T00:00:00"/>
    <x v="17"/>
    <d v="2022-04-18T00:00:00"/>
    <n v="305253"/>
    <s v="RESOLI"/>
    <s v="-"/>
    <s v="S"/>
    <s v="-"/>
    <x v="1"/>
    <n v="1"/>
    <s v="COBERTURA INFERIOR"/>
    <n v="2015"/>
    <n v="7"/>
    <s v="-"/>
    <s v="1-PREG.COSTA-RICA"/>
    <x v="5"/>
    <s v="-"/>
    <s v="-"/>
    <s v="-"/>
    <n v="1"/>
    <n v="6"/>
    <n v="100"/>
    <n v="3"/>
    <n v="6"/>
    <s v="UE.DANIEL94@GMAIL.COM"/>
    <s v="UNIV. PRIVADA"/>
    <n v="27"/>
    <s v="SOLTERO(A)"/>
    <d v="2022-01-21T00:00:00"/>
    <n v="1"/>
    <s v="LICENCIATURA"/>
    <s v=" "/>
    <s v=" "/>
    <s v=" "/>
    <s v=" "/>
    <n v="194960"/>
    <n v="3"/>
    <s v="-"/>
    <s v="CARTAGO"/>
    <s v="ODONTOLOGIA"/>
    <x v="5"/>
    <s v="CI"/>
    <s v="ODONTOLOGIA"/>
    <s v="GUADALUPE"/>
    <s v="SIN ENFASIS"/>
    <s v="COSTA RICA"/>
    <x v="570"/>
    <s v="-"/>
    <s v="ESTUDIANTE"/>
    <n v="77"/>
    <n v="127759"/>
    <n v="1"/>
    <n v="1"/>
    <n v="74"/>
  </r>
  <r>
    <x v="0"/>
    <x v="1"/>
    <x v="1"/>
    <x v="0"/>
    <n v="31240290"/>
    <x v="9"/>
    <n v="13651218"/>
    <n v="117570372"/>
    <x v="0"/>
    <x v="414"/>
    <x v="0"/>
    <x v="0"/>
    <x v="3"/>
    <s v="N"/>
    <x v="6"/>
    <n v="127215"/>
    <s v="NORMAL"/>
    <d v="2021-12-19T00:00:00"/>
    <d v="2022-01-05T00:00:00"/>
    <x v="9"/>
    <d v="2022-03-09T00:00:00"/>
    <n v="302303"/>
    <s v="RESOLI"/>
    <s v="-"/>
    <s v="-"/>
    <s v="S"/>
    <x v="0"/>
    <n v="1"/>
    <s v="-"/>
    <n v="2017"/>
    <n v="5"/>
    <s v="-"/>
    <s v="1-PREG.COSTA-RICA"/>
    <x v="2"/>
    <s v="-"/>
    <s v="-"/>
    <s v="-"/>
    <n v="1"/>
    <n v="7"/>
    <n v="100"/>
    <n v="6"/>
    <n v="0"/>
    <s v="MAGALYVILLALOBOS99@GMAIL.COM"/>
    <s v="UNIV. PRIVADA"/>
    <n v="22"/>
    <s v="SOLTERO(A)"/>
    <d v="2021-12-22T00:00:00"/>
    <n v="1"/>
    <s v="BACHILLER"/>
    <s v="LICENCIATURA"/>
    <s v=" "/>
    <s v=" "/>
    <s v=" "/>
    <n v="576231"/>
    <n v="4"/>
    <s v="-"/>
    <s v="PUNTARENAS"/>
    <s v="FARMACIA"/>
    <x v="13"/>
    <s v="-"/>
    <s v="FARMACIA"/>
    <s v="GUACIMAL"/>
    <s v="SIN ENFASIS"/>
    <s v="COSTA RICA"/>
    <x v="571"/>
    <s v="-"/>
    <s v="ESTUDIANTE"/>
    <n v="90.17"/>
    <n v="127215"/>
    <n v="1"/>
    <n v="1"/>
    <n v="61"/>
  </r>
  <r>
    <x v="2"/>
    <x v="1"/>
    <x v="1"/>
    <x v="0"/>
    <n v="31243300"/>
    <x v="17"/>
    <n v="11439000"/>
    <n v="113860265"/>
    <x v="0"/>
    <x v="3"/>
    <x v="0"/>
    <x v="0"/>
    <x v="1"/>
    <s v="N"/>
    <x v="3"/>
    <n v="127802"/>
    <s v="NORMAL"/>
    <d v="2022-01-05T00:00:00"/>
    <d v="2022-01-24T00:00:00"/>
    <x v="17"/>
    <d v="2022-04-18T00:00:00"/>
    <n v="303405"/>
    <s v="RESOLI"/>
    <s v="-"/>
    <s v="-"/>
    <s v="S"/>
    <x v="0"/>
    <n v="1"/>
    <s v="COBERTURA INFERIOR"/>
    <n v="2007"/>
    <n v="15"/>
    <s v="-"/>
    <s v="3-POSG.COSTA-RICA"/>
    <x v="6"/>
    <s v="-"/>
    <s v="-"/>
    <s v="-"/>
    <n v="6"/>
    <n v="7"/>
    <n v="100"/>
    <n v="2"/>
    <n v="0"/>
    <s v="GRACE89@HOTMAIL.ES"/>
    <s v="UNIV. PRIVADA"/>
    <n v="33"/>
    <s v="CASADO(A)"/>
    <d v="2022-01-21T00:00:00"/>
    <n v="1"/>
    <s v="ESPECIALIZACION"/>
    <s v=" "/>
    <s v=" "/>
    <s v=" "/>
    <s v=" "/>
    <n v="362566"/>
    <n v="2"/>
    <s v="-"/>
    <s v="NARANJO"/>
    <s v="ORTOD Y OPERATORIA FUNCIONAL"/>
    <x v="45"/>
    <s v="CI"/>
    <s v="ODONTOLOGIA"/>
    <s v="ROSARIO"/>
    <s v="SIN ENFASIS"/>
    <s v="COSTA RICA"/>
    <x v="572"/>
    <n v="22212426"/>
    <s v="ODONTÓLOGA POR SERVICIOS PROFESIONALES  "/>
    <n v="85.46"/>
    <n v="127802"/>
    <n v="1"/>
    <n v="3"/>
    <n v="74"/>
  </r>
  <r>
    <x v="2"/>
    <x v="1"/>
    <x v="1"/>
    <x v="1"/>
    <n v="31240260"/>
    <x v="9"/>
    <n v="3201530"/>
    <n v="112460620"/>
    <x v="4"/>
    <x v="415"/>
    <x v="0"/>
    <x v="1"/>
    <x v="0"/>
    <s v="N"/>
    <x v="1"/>
    <n v="127331"/>
    <s v="NORMAL"/>
    <d v="2021-12-21T00:00:00"/>
    <d v="2022-01-07T00:00:00"/>
    <x v="9"/>
    <d v="2022-03-09T00:00:00"/>
    <n v="302543"/>
    <s v="RESOLI"/>
    <s v="-"/>
    <s v="-"/>
    <s v="S"/>
    <x v="0"/>
    <n v="1"/>
    <s v="-"/>
    <n v="200"/>
    <n v="1822"/>
    <s v="-"/>
    <s v="3-POSG.COSTA-RICA"/>
    <x v="3"/>
    <s v="-"/>
    <s v="-"/>
    <s v="-"/>
    <n v="6"/>
    <n v="4"/>
    <n v="100"/>
    <n v="4"/>
    <n v="0"/>
    <s v="Y.ARGUEDAS22@GMAIL.COM"/>
    <s v="UNIV. PRIVADA"/>
    <n v="36"/>
    <s v="DIVORCIADO(A)"/>
    <d v="2022-01-06T00:00:00"/>
    <n v="1"/>
    <s v="MAESTRIA"/>
    <s v=" "/>
    <s v=" "/>
    <s v=" "/>
    <s v=" "/>
    <n v="1600000"/>
    <n v="5"/>
    <s v="-"/>
    <s v="SAN ISIDRO"/>
    <s v="AUDITORIA FINAN. FORENSE"/>
    <x v="48"/>
    <s v="-"/>
    <s v="ADMINISTRACION"/>
    <s v="SAN FRANCISCO"/>
    <s v="SIN ENFASIS"/>
    <s v="COSTA RICA"/>
    <x v="573"/>
    <n v="22481411"/>
    <s v="GERENTE"/>
    <n v="80"/>
    <n v="127331"/>
    <n v="1"/>
    <n v="3"/>
    <n v="59"/>
  </r>
  <r>
    <x v="0"/>
    <x v="1"/>
    <x v="1"/>
    <x v="0"/>
    <n v="31240570"/>
    <x v="9"/>
    <n v="14583418"/>
    <n v="402540289"/>
    <x v="0"/>
    <x v="416"/>
    <x v="0"/>
    <x v="0"/>
    <x v="0"/>
    <s v="N"/>
    <x v="1"/>
    <n v="127360"/>
    <s v="NORMAL"/>
    <d v="2021-12-11T00:00:00"/>
    <d v="2022-01-07T00:00:00"/>
    <x v="9"/>
    <d v="2022-03-09T00:00:00"/>
    <n v="301532"/>
    <s v="RESOLI"/>
    <s v="-"/>
    <s v="S"/>
    <s v="-"/>
    <x v="1"/>
    <n v="1"/>
    <s v="-"/>
    <n v="2018"/>
    <n v="4"/>
    <s v="-"/>
    <s v="1-PREG.COSTA-RICA"/>
    <x v="3"/>
    <s v="-"/>
    <s v="-"/>
    <s v="-"/>
    <n v="1"/>
    <n v="1"/>
    <n v="100"/>
    <n v="4"/>
    <n v="0"/>
    <s v="JOSEULATE2001@GMAIL.COM"/>
    <s v="UNIV. PRIVADA"/>
    <n v="20"/>
    <s v="SOLTERO(A)"/>
    <s v="-"/>
    <n v="1"/>
    <s v="LICENCIATURA"/>
    <s v=" "/>
    <s v=" "/>
    <s v=" "/>
    <s v=" "/>
    <n v="1279899"/>
    <n v="4"/>
    <s v="-"/>
    <s v="HEREDIA"/>
    <s v="MEDICINA Y CIRUGIA"/>
    <x v="0"/>
    <s v="-"/>
    <s v="MEDICINA HUMANA"/>
    <s v="HEREDIA"/>
    <s v="SIN ENFASIS"/>
    <s v="COSTA RICA"/>
    <x v="574"/>
    <s v="-"/>
    <s v="ESTUDIANTE"/>
    <n v="93"/>
    <n v="127360"/>
    <n v="1"/>
    <n v="1"/>
    <n v="59"/>
  </r>
  <r>
    <x v="1"/>
    <x v="2"/>
    <x v="0"/>
    <x v="0"/>
    <n v="31203190"/>
    <x v="9"/>
    <n v="17200000"/>
    <n v="114230505"/>
    <x v="0"/>
    <x v="2"/>
    <x v="0"/>
    <x v="0"/>
    <x v="0"/>
    <s v="N"/>
    <x v="1"/>
    <n v="127384"/>
    <s v="NORMAL"/>
    <d v="2022-01-05T00:00:00"/>
    <d v="2022-01-10T00:00:00"/>
    <x v="9"/>
    <d v="2022-03-30T00:00:00"/>
    <n v="303442"/>
    <s v="RESOLI"/>
    <s v="-"/>
    <s v="S"/>
    <s v="-"/>
    <x v="1"/>
    <n v="2"/>
    <s v="-"/>
    <s v="-"/>
    <s v="-"/>
    <s v="-"/>
    <s v="4-POSG.EXTERIOR"/>
    <x v="0"/>
    <n v="162.71"/>
    <s v="-"/>
    <s v="-"/>
    <n v="6"/>
    <n v="1"/>
    <n v="110"/>
    <n v="4"/>
    <n v="0"/>
    <s v="EMOLINA@DENTISTCOSTARICA.COM"/>
    <s v="UNIV. PRIVADA"/>
    <n v="32"/>
    <s v="SOLTERO(A)"/>
    <d v="2022-01-07T00:00:00"/>
    <n v="1"/>
    <s v="ESPECIALIZACION"/>
    <s v=" "/>
    <s v=" "/>
    <s v=" "/>
    <s v=" "/>
    <s v="-"/>
    <s v="-"/>
    <s v="-"/>
    <s v="SAN ISIDRO"/>
    <s v="PROSTODONCIA"/>
    <x v="110"/>
    <s v="-"/>
    <s v="ODONTOLOGIA"/>
    <s v="SAN ISIDRO"/>
    <s v="SIN ENFASIS"/>
    <s v="ESTADOS UNIDOS"/>
    <x v="575"/>
    <s v="-"/>
    <s v="ESTUDIANTE"/>
    <s v="-"/>
    <n v="127384"/>
    <n v="1"/>
    <n v="4"/>
    <n v="56"/>
  </r>
  <r>
    <x v="0"/>
    <x v="1"/>
    <x v="1"/>
    <x v="0"/>
    <n v="31243530"/>
    <x v="17"/>
    <n v="3105100"/>
    <n v="117430352"/>
    <x v="0"/>
    <x v="79"/>
    <x v="0"/>
    <x v="0"/>
    <x v="1"/>
    <s v="N"/>
    <x v="3"/>
    <n v="128280"/>
    <s v="NORMAL"/>
    <d v="2022-02-02T00:00:00"/>
    <d v="2022-02-11T00:00:00"/>
    <x v="17"/>
    <d v="2022-04-18T00:00:00"/>
    <n v="306392"/>
    <s v="RESOLI"/>
    <s v="-"/>
    <s v="-"/>
    <s v="S"/>
    <x v="0"/>
    <n v="1"/>
    <s v="-"/>
    <n v="2016"/>
    <n v="6"/>
    <s v="-"/>
    <s v="1-PREG.COSTA-RICA"/>
    <x v="2"/>
    <s v="-"/>
    <s v="-"/>
    <s v="-"/>
    <n v="6"/>
    <n v="1"/>
    <n v="100"/>
    <n v="2"/>
    <n v="0"/>
    <s v="MJ.ACH99@GMAIL.COM"/>
    <s v="UNIV. PRIVADA"/>
    <n v="22"/>
    <s v="CASADO(A)"/>
    <d v="2022-02-10T00:00:00"/>
    <n v="1"/>
    <s v="BACHILLER"/>
    <s v="LICENCIATURA"/>
    <s v=" "/>
    <s v=" "/>
    <s v=" "/>
    <n v="623632"/>
    <n v="2"/>
    <s v="-"/>
    <s v="NARANJO"/>
    <s v="ENFERMERIA"/>
    <x v="111"/>
    <s v="-"/>
    <s v="ENFERMERIA"/>
    <s v="NARANJO"/>
    <s v="NINGUNA"/>
    <s v="COSTA RICA"/>
    <x v="576"/>
    <s v="-"/>
    <s v="ESTUDIANTE"/>
    <n v="91.57"/>
    <n v="128280"/>
    <n v="1"/>
    <n v="1"/>
    <n v="56"/>
  </r>
  <r>
    <x v="0"/>
    <x v="1"/>
    <x v="0"/>
    <x v="0"/>
    <n v="31224000"/>
    <x v="9"/>
    <n v="2463730"/>
    <n v="116770894"/>
    <x v="0"/>
    <x v="417"/>
    <x v="0"/>
    <x v="0"/>
    <x v="1"/>
    <s v="N"/>
    <x v="6"/>
    <n v="127445"/>
    <s v="NORMAL"/>
    <d v="2021-12-22T00:00:00"/>
    <d v="2022-01-11T00:00:00"/>
    <x v="9"/>
    <d v="2022-03-22T00:00:00"/>
    <n v="302616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6"/>
    <n v="0"/>
    <s v="YARI_YOHA@HOTMAIL.COM"/>
    <s v="UNIV. PRIVADA"/>
    <n v="24"/>
    <s v="SOLTERO(A)"/>
    <d v="2022-01-10T00:00:00"/>
    <n v="1"/>
    <s v="LICENCIATURA"/>
    <s v=" "/>
    <s v=" "/>
    <s v=" "/>
    <s v=" "/>
    <s v="-"/>
    <s v="-"/>
    <s v="-"/>
    <s v="PUNTARENAS"/>
    <s v="ENFERMERIA"/>
    <x v="5"/>
    <s v="-"/>
    <s v="ENFERMERIA"/>
    <s v="PUNTARENAS"/>
    <s v="SIN ENFASIS"/>
    <s v="COSTA RICA"/>
    <x v="577"/>
    <s v="-"/>
    <s v="ESTUDIANTE"/>
    <s v="-"/>
    <n v="127445"/>
    <n v="1"/>
    <n v="1"/>
    <n v="55"/>
  </r>
  <r>
    <x v="0"/>
    <x v="3"/>
    <x v="1"/>
    <x v="0"/>
    <n v="31243350"/>
    <x v="17"/>
    <n v="6624690"/>
    <n v="207500305"/>
    <x v="0"/>
    <x v="2"/>
    <x v="0"/>
    <x v="0"/>
    <x v="1"/>
    <s v="N"/>
    <x v="3"/>
    <n v="129177"/>
    <s v="NORMAL"/>
    <d v="2022-03-14T00:00:00"/>
    <d v="2022-03-24T00:00:00"/>
    <x v="17"/>
    <d v="2022-04-18T00:00:00"/>
    <n v="309573"/>
    <s v="RESOLI"/>
    <s v="-"/>
    <s v="-"/>
    <s v="S"/>
    <x v="0"/>
    <n v="8"/>
    <s v="-"/>
    <n v="2021"/>
    <n v="1"/>
    <s v="-"/>
    <s v="1-PREG.COSTA-RICA"/>
    <x v="4"/>
    <s v="-"/>
    <s v="-"/>
    <s v="-"/>
    <n v="5"/>
    <n v="5"/>
    <n v="100"/>
    <n v="2"/>
    <n v="0"/>
    <s v="JOSETHCHAVARRIA1996@GMAIL.COM"/>
    <s v="UNIV. PRIVADA"/>
    <n v="26"/>
    <s v="SOLTERO(A)"/>
    <d v="2022-03-23T00:00:00"/>
    <n v="1"/>
    <s v="BACHILLER"/>
    <s v=" "/>
    <s v=" "/>
    <s v=" "/>
    <s v=" "/>
    <n v="829862"/>
    <n v="4"/>
    <s v="-"/>
    <s v="ATENAS"/>
    <s v="ENFERMERIA"/>
    <x v="17"/>
    <s v="-"/>
    <s v="ENFERMERIA"/>
    <s v="CONCEPCION"/>
    <s v="SIN ENFASIS"/>
    <s v="COSTA RICA"/>
    <x v="578"/>
    <n v="24879305"/>
    <s v="ESTUDIANTE"/>
    <n v="80"/>
    <n v="129177"/>
    <n v="1"/>
    <n v="1"/>
    <n v="15"/>
  </r>
  <r>
    <x v="0"/>
    <x v="2"/>
    <x v="1"/>
    <x v="0"/>
    <n v="31240530"/>
    <x v="9"/>
    <n v="10776125"/>
    <n v="116370097"/>
    <x v="0"/>
    <x v="2"/>
    <x v="0"/>
    <x v="0"/>
    <x v="0"/>
    <s v="N"/>
    <x v="0"/>
    <n v="127486"/>
    <s v="NORMAL"/>
    <d v="2021-09-16T00:00:00"/>
    <d v="2022-01-12T00:00:00"/>
    <x v="9"/>
    <d v="2022-03-09T00:00:00"/>
    <n v="297064"/>
    <s v="RESOLI"/>
    <s v="-"/>
    <s v="-"/>
    <s v="S"/>
    <x v="0"/>
    <n v="2"/>
    <s v="-"/>
    <n v="2013"/>
    <n v="9"/>
    <s v="-"/>
    <s v="1-PREG.COSTA-RICA"/>
    <x v="3"/>
    <n v="145.49"/>
    <s v="-"/>
    <s v="-"/>
    <n v="8"/>
    <n v="4"/>
    <n v="100"/>
    <n v="1"/>
    <n v="0"/>
    <s v="MVALDIVIAB21@GMAIL.COM"/>
    <s v="UNIV. PRIVADA"/>
    <n v="25"/>
    <s v="SOLTERO(A)"/>
    <d v="2022-01-11T00:00:00"/>
    <n v="1"/>
    <s v="LICENCIATURA"/>
    <s v=" "/>
    <s v=" "/>
    <s v=" "/>
    <s v=" "/>
    <n v="1628504"/>
    <n v="4"/>
    <s v="-"/>
    <s v="GOICOECHEA"/>
    <s v="MEDICINA"/>
    <x v="12"/>
    <s v="-"/>
    <s v="MEDICINA HUMANA"/>
    <s v="MATA DE PLATANO"/>
    <s v="SIN ENFASIS"/>
    <s v="COSTA RICA"/>
    <x v="579"/>
    <n v="25425600"/>
    <s v="INVESTIGATION SPECIALIST"/>
    <n v="87.9"/>
    <n v="127486"/>
    <n v="1"/>
    <n v="1"/>
    <n v="54"/>
  </r>
  <r>
    <x v="0"/>
    <x v="1"/>
    <x v="1"/>
    <x v="0"/>
    <n v="31240580"/>
    <x v="9"/>
    <n v="4500000"/>
    <n v="702340254"/>
    <x v="0"/>
    <x v="418"/>
    <x v="0"/>
    <x v="0"/>
    <x v="2"/>
    <s v="N"/>
    <x v="5"/>
    <n v="127495"/>
    <s v="NORMAL"/>
    <d v="2022-01-08T00:00:00"/>
    <d v="2022-01-13T00:00:00"/>
    <x v="9"/>
    <d v="2022-03-09T00:00:00"/>
    <n v="303858"/>
    <s v="RESOLI"/>
    <s v="-"/>
    <s v="S"/>
    <s v="-"/>
    <x v="1"/>
    <n v="1"/>
    <s v="-"/>
    <n v="2013"/>
    <n v="9"/>
    <s v="-"/>
    <s v="1-PREG.COSTA-RICA"/>
    <x v="4"/>
    <s v="-"/>
    <s v="-"/>
    <s v="-"/>
    <n v="3"/>
    <n v="1"/>
    <n v="100"/>
    <n v="7"/>
    <n v="0"/>
    <s v="EDDIEWM2323@GMAIL.COM"/>
    <s v="UNIV. PUBLICA"/>
    <n v="27"/>
    <s v="SOLTERO(A)"/>
    <d v="2022-01-12T00:00:00"/>
    <n v="1"/>
    <s v="LICENCIATURA"/>
    <s v=" "/>
    <s v=" "/>
    <s v=" "/>
    <s v=" "/>
    <n v="806597"/>
    <n v="4"/>
    <s v="-"/>
    <s v="SIQUIRRES"/>
    <s v="ODONTOLOGIA"/>
    <x v="52"/>
    <s v="-"/>
    <s v="ODONTOLOGIA"/>
    <s v="SIQUIRRES"/>
    <s v="SIN ENFASIS"/>
    <s v="COSTA RICA"/>
    <x v="580"/>
    <s v="-"/>
    <s v="ESTUDIANTE"/>
    <n v="94.08"/>
    <n v="127495"/>
    <n v="2"/>
    <n v="1"/>
    <n v="53"/>
  </r>
  <r>
    <x v="0"/>
    <x v="1"/>
    <x v="1"/>
    <x v="0"/>
    <n v="31240210"/>
    <x v="9"/>
    <n v="2399100"/>
    <n v="113980248"/>
    <x v="3"/>
    <x v="419"/>
    <x v="0"/>
    <x v="0"/>
    <x v="1"/>
    <s v="N"/>
    <x v="0"/>
    <n v="127517"/>
    <s v="NORMAL"/>
    <d v="2022-01-13T00:00:00"/>
    <d v="2022-01-14T00:00:00"/>
    <x v="9"/>
    <d v="2022-03-09T00:00:00"/>
    <n v="304425"/>
    <s v="RESOLI"/>
    <s v="-"/>
    <s v="-"/>
    <s v="S"/>
    <x v="0"/>
    <n v="1"/>
    <s v="-"/>
    <n v="2007"/>
    <n v="15"/>
    <s v="-"/>
    <s v="1-PREG.COSTA-RICA"/>
    <x v="6"/>
    <s v="-"/>
    <s v="-"/>
    <s v="-"/>
    <n v="1"/>
    <n v="11"/>
    <n v="100"/>
    <n v="1"/>
    <n v="0"/>
    <s v="CRIVERAPE@ICE.GO.CR"/>
    <s v="UNIV. PRIVADA"/>
    <n v="32"/>
    <s v="SOLTERO(A)"/>
    <d v="2022-01-13T00:00:00"/>
    <n v="1"/>
    <s v="BACHILLER"/>
    <s v=" "/>
    <s v=" "/>
    <s v=" "/>
    <s v=" "/>
    <n v="413160"/>
    <n v="3"/>
    <s v="-"/>
    <s v="SAN JOSE"/>
    <s v="INGENIERIA INFORMATICA"/>
    <x v="60"/>
    <s v="-"/>
    <s v="COMPUTO"/>
    <s v="SAN SEBASTIAN"/>
    <s v="SIN ENFASIS"/>
    <s v="COSTA RICA"/>
    <x v="581"/>
    <n v="20008563"/>
    <s v="AUXILIAR ADMINISTRAT"/>
    <n v="84.11"/>
    <n v="127517"/>
    <n v="1"/>
    <n v="1"/>
    <n v="52"/>
  </r>
  <r>
    <x v="0"/>
    <x v="1"/>
    <x v="1"/>
    <x v="0"/>
    <n v="31244880"/>
    <x v="18"/>
    <n v="2335000"/>
    <n v="116320761"/>
    <x v="0"/>
    <x v="420"/>
    <x v="0"/>
    <x v="0"/>
    <x v="0"/>
    <s v="N"/>
    <x v="3"/>
    <n v="126929"/>
    <s v="NORMAL"/>
    <d v="2021-11-02T00:00:00"/>
    <d v="2021-12-13T00:00:00"/>
    <x v="18"/>
    <d v="2022-04-27T00:00:00"/>
    <n v="298783"/>
    <s v="RESOLI"/>
    <s v="-"/>
    <s v="S"/>
    <s v="-"/>
    <x v="1"/>
    <n v="1"/>
    <s v="ADQUISICION DE EQUIPO"/>
    <n v="2014"/>
    <n v="8"/>
    <s v="-"/>
    <s v="1-PREG.COSTA-RICA"/>
    <x v="2"/>
    <s v="-"/>
    <s v="-"/>
    <s v="-"/>
    <n v="7"/>
    <n v="2"/>
    <n v="100"/>
    <n v="2"/>
    <n v="0"/>
    <s v="OSCARELISS@HOTMAIL.ES"/>
    <s v="UNIV. PUBLICA"/>
    <n v="26"/>
    <s v="UNION LIBRE"/>
    <d v="2021-12-10T00:00:00"/>
    <n v="1"/>
    <s v="LICENCIATURA"/>
    <s v=" "/>
    <s v=" "/>
    <s v=" "/>
    <s v=" "/>
    <n v="652581"/>
    <n v="3"/>
    <s v="-"/>
    <s v="PALMARES"/>
    <s v="MEDICINA VETERINARIA"/>
    <x v="112"/>
    <s v="AE"/>
    <s v="MEDICINA VETERINARIA"/>
    <s v="ZARAGOZA"/>
    <s v="SIN ENFASIS"/>
    <s v="COSTA RICA"/>
    <x v="582"/>
    <n v="24466646"/>
    <s v="-"/>
    <n v="80"/>
    <n v="126929"/>
    <n v="2"/>
    <n v="1"/>
    <n v="132"/>
  </r>
  <r>
    <x v="0"/>
    <x v="1"/>
    <x v="1"/>
    <x v="0"/>
    <n v="31240330"/>
    <x v="9"/>
    <n v="2066015"/>
    <n v="604430742"/>
    <x v="0"/>
    <x v="421"/>
    <x v="0"/>
    <x v="0"/>
    <x v="2"/>
    <s v="N"/>
    <x v="6"/>
    <n v="127641"/>
    <s v="NORMAL"/>
    <d v="2022-01-11T00:00:00"/>
    <d v="2022-01-19T00:00:00"/>
    <x v="9"/>
    <d v="2022-03-09T00:00:00"/>
    <n v="304165"/>
    <s v="RESOLI"/>
    <s v="-"/>
    <s v="-"/>
    <s v="S"/>
    <x v="0"/>
    <n v="1"/>
    <s v="-"/>
    <n v="2016"/>
    <n v="6"/>
    <s v="-"/>
    <s v="1-PREG.COSTA-RICA"/>
    <x v="4"/>
    <s v="-"/>
    <s v="-"/>
    <s v="-"/>
    <n v="7"/>
    <n v="1"/>
    <n v="100"/>
    <n v="6"/>
    <n v="0"/>
    <s v="KEIDYM08@GMAIL.COM"/>
    <s v="UNIV. PRIVADA"/>
    <n v="24"/>
    <s v="SOLTERO(A)"/>
    <d v="2022-01-18T00:00:00"/>
    <n v="1"/>
    <s v="TECNICO"/>
    <s v=" "/>
    <s v=" "/>
    <s v=" "/>
    <s v=" "/>
    <n v="735694"/>
    <n v="3"/>
    <s v="-"/>
    <s v="GOLFITO"/>
    <s v="TECNICO ATENCION PRIMARIA"/>
    <x v="13"/>
    <s v="-"/>
    <s v="MEDICINA HUMANA"/>
    <s v="GOLFITO"/>
    <s v="SIN ENFASIS"/>
    <s v="COSTA RICA"/>
    <x v="583"/>
    <n v="89034848"/>
    <s v="ESTUDIANTE"/>
    <n v="83"/>
    <n v="127641"/>
    <n v="1"/>
    <n v="1"/>
    <n v="47"/>
  </r>
  <r>
    <x v="0"/>
    <x v="1"/>
    <x v="1"/>
    <x v="1"/>
    <n v="31240310"/>
    <x v="9"/>
    <n v="2957295"/>
    <n v="115230452"/>
    <x v="4"/>
    <x v="3"/>
    <x v="0"/>
    <x v="1"/>
    <x v="0"/>
    <s v="N"/>
    <x v="0"/>
    <n v="127648"/>
    <s v="NORMAL"/>
    <d v="2022-01-07T00:00:00"/>
    <d v="2022-01-19T00:00:00"/>
    <x v="9"/>
    <d v="2022-03-09T00:00:00"/>
    <n v="303726"/>
    <s v="RESOLI"/>
    <s v="-"/>
    <s v="S"/>
    <s v="-"/>
    <x v="1"/>
    <n v="1"/>
    <s v="COBERTURA INFERIOR"/>
    <n v="2010"/>
    <n v="12"/>
    <s v="-"/>
    <s v="1-PREG.COSTA-RICA"/>
    <x v="2"/>
    <s v="-"/>
    <s v="-"/>
    <s v="-"/>
    <n v="11"/>
    <n v="1"/>
    <n v="100"/>
    <n v="1"/>
    <n v="0"/>
    <s v="STEVENBONILLA19@HOTMAIL.COM"/>
    <s v="UNIV. PRIVADA"/>
    <n v="29"/>
    <s v="CASADO(A)"/>
    <d v="2022-01-18T00:00:00"/>
    <n v="1"/>
    <s v="BACHILLER"/>
    <s v=" "/>
    <s v=" "/>
    <s v=" "/>
    <s v=" "/>
    <n v="591449"/>
    <n v="4"/>
    <s v="-"/>
    <s v="VAZQUEZ DE CORONADO"/>
    <s v="CONTADURIA MODALIDAD VIRTUAL"/>
    <x v="42"/>
    <s v="CI"/>
    <s v="ADMINISTRACION"/>
    <s v="SAN ISIDRO"/>
    <s v="SIN ENFASIS"/>
    <s v="COSTA RICA"/>
    <x v="584"/>
    <s v="-"/>
    <s v="ESTUDIANTE"/>
    <n v="82"/>
    <n v="127648"/>
    <n v="1"/>
    <n v="1"/>
    <n v="47"/>
  </r>
  <r>
    <x v="0"/>
    <x v="3"/>
    <x v="1"/>
    <x v="1"/>
    <n v="31240340"/>
    <x v="9"/>
    <n v="8706230"/>
    <n v="604200464"/>
    <x v="1"/>
    <x v="2"/>
    <x v="0"/>
    <x v="1"/>
    <x v="0"/>
    <s v="N"/>
    <x v="0"/>
    <n v="127673"/>
    <s v="NORMAL"/>
    <d v="2021-12-04T00:00:00"/>
    <d v="2022-01-19T00:00:00"/>
    <x v="9"/>
    <d v="2022-03-09T00:00:00"/>
    <n v="300753"/>
    <s v="RESOLI"/>
    <s v="-"/>
    <s v="S"/>
    <s v="-"/>
    <x v="1"/>
    <n v="8"/>
    <s v="ADQUISICION DE EQUIPO"/>
    <n v="2019"/>
    <n v="3"/>
    <s v="-"/>
    <s v="1-PREG.COSTA-RICA"/>
    <x v="5"/>
    <s v="-"/>
    <s v="-"/>
    <s v="-"/>
    <n v="1"/>
    <n v="1"/>
    <n v="100"/>
    <n v="1"/>
    <n v="0"/>
    <s v="BEJARANOSANNTOSCHOI1@GMAIL.COM"/>
    <s v="UNIV. PRIVADA"/>
    <n v="27"/>
    <s v="UNION LIBRE"/>
    <s v="-"/>
    <n v="1"/>
    <s v="BACHILLER"/>
    <s v=" "/>
    <s v=" "/>
    <s v=" "/>
    <s v=" "/>
    <n v="45000"/>
    <n v="4"/>
    <s v="-"/>
    <s v="SAN JOSE"/>
    <s v="CIENCIAS DE LA EDUCACION"/>
    <x v="20"/>
    <s v="AE"/>
    <s v="EDUCACION SECUNDARIA"/>
    <s v="CARMEN"/>
    <s v="ENSEÑANZA DE LAS CIENCIAS"/>
    <s v="COSTA RICA"/>
    <x v="585"/>
    <s v="-"/>
    <s v="PROPIO"/>
    <n v="70"/>
    <n v="127673"/>
    <n v="1"/>
    <n v="1"/>
    <n v="47"/>
  </r>
  <r>
    <x v="0"/>
    <x v="1"/>
    <x v="1"/>
    <x v="0"/>
    <n v="31244410"/>
    <x v="18"/>
    <n v="7835000"/>
    <n v="208380692"/>
    <x v="0"/>
    <x v="422"/>
    <x v="0"/>
    <x v="0"/>
    <x v="0"/>
    <s v="N"/>
    <x v="3"/>
    <n v="127254"/>
    <s v="NORMAL"/>
    <d v="2021-12-01T00:00:00"/>
    <d v="2022-01-05T00:00:00"/>
    <x v="18"/>
    <d v="2022-04-27T00:00:00"/>
    <n v="300297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7"/>
    <n v="3"/>
    <n v="100"/>
    <n v="2"/>
    <n v="0"/>
    <s v="MARIAAMA2901@GMAIL.COM"/>
    <s v="UNIV. PRIVADA"/>
    <n v="19"/>
    <s v="SOLTERO(A)"/>
    <d v="2021-12-22T00:00:00"/>
    <n v="1"/>
    <s v="BACHILLER"/>
    <s v="LICENCIATURA"/>
    <s v=" "/>
    <s v=" "/>
    <s v=" "/>
    <n v="1052848"/>
    <n v="3"/>
    <s v="-"/>
    <s v="PALMARES"/>
    <s v="ENFERMERIA"/>
    <x v="11"/>
    <s v="AE"/>
    <s v="ENFERMERIA"/>
    <s v="BUENOS AIRES"/>
    <s v="SIN ENFASIS"/>
    <s v="COSTA RICA"/>
    <x v="586"/>
    <s v="-"/>
    <s v="ESTUDIANTE"/>
    <n v="80"/>
    <n v="127254"/>
    <n v="1"/>
    <n v="1"/>
    <n v="109"/>
  </r>
  <r>
    <x v="0"/>
    <x v="1"/>
    <x v="0"/>
    <x v="0"/>
    <n v="30958480"/>
    <x v="9"/>
    <n v="3440900"/>
    <n v="115800677"/>
    <x v="2"/>
    <x v="423"/>
    <x v="0"/>
    <x v="0"/>
    <x v="1"/>
    <s v="N"/>
    <x v="0"/>
    <n v="127715"/>
    <s v="NORMAL"/>
    <d v="2022-01-20T00:00:00"/>
    <d v="2022-01-21T00:00:00"/>
    <x v="9"/>
    <d v="2022-03-14T00:00:00"/>
    <n v="305183"/>
    <s v="RESOLI"/>
    <s v="-"/>
    <s v="S"/>
    <s v="-"/>
    <x v="1"/>
    <n v="1"/>
    <s v="-"/>
    <s v="-"/>
    <s v="-"/>
    <s v="-"/>
    <s v="1-PREG.COSTA-RICA"/>
    <x v="0"/>
    <s v="-"/>
    <s v="-"/>
    <s v="-"/>
    <n v="3"/>
    <n v="2"/>
    <n v="100"/>
    <n v="1"/>
    <n v="0"/>
    <s v="LDIEGO66@HOTMAIL.COM"/>
    <s v="UNIV. PRIVADA"/>
    <n v="27"/>
    <s v="UNION LIBRE"/>
    <d v="2022-01-20T00:00:00"/>
    <n v="1"/>
    <s v="LICENCIATURA"/>
    <s v=" "/>
    <s v=" "/>
    <s v=" "/>
    <s v=" "/>
    <s v="-"/>
    <s v="-"/>
    <s v="-"/>
    <s v="DESAMPARADOS"/>
    <s v="ARQUITECTURA"/>
    <x v="0"/>
    <s v="-"/>
    <s v="OBRAS CIVILES"/>
    <s v="SAN MIGUEL"/>
    <s v="SIN ENFASIS"/>
    <s v="COSTA RICA"/>
    <x v="587"/>
    <n v="22146905"/>
    <s v="VENDEDOR"/>
    <s v="-"/>
    <n v="127715"/>
    <n v="1"/>
    <n v="1"/>
    <n v="45"/>
  </r>
  <r>
    <x v="1"/>
    <x v="1"/>
    <x v="2"/>
    <x v="0"/>
    <n v="31240200"/>
    <x v="9"/>
    <n v="14433884"/>
    <n v="401990666"/>
    <x v="0"/>
    <x v="424"/>
    <x v="0"/>
    <x v="0"/>
    <x v="1"/>
    <s v="N"/>
    <x v="1"/>
    <n v="127770"/>
    <s v="NORMAL"/>
    <d v="2022-01-14T00:00:00"/>
    <d v="2022-01-24T00:00:00"/>
    <x v="9"/>
    <d v="2022-03-09T00:00:00"/>
    <n v="304552"/>
    <s v="RESOLI"/>
    <s v="-"/>
    <s v="S"/>
    <s v="-"/>
    <x v="1"/>
    <n v="1"/>
    <s v="-"/>
    <n v="2005"/>
    <n v="17"/>
    <s v="-"/>
    <s v="8-REFUND.POSG.EXT"/>
    <x v="5"/>
    <s v="-"/>
    <s v="-"/>
    <s v="-"/>
    <n v="1"/>
    <n v="3"/>
    <n v="120"/>
    <n v="4"/>
    <n v="0"/>
    <s v="RUIZBADILLACR@GMAIL.COM"/>
    <s v="UNIV. PUBLICA"/>
    <n v="33"/>
    <s v="DIVORCIADO(A)"/>
    <d v="2022-01-21T00:00:00"/>
    <n v="1"/>
    <s v="ESPECIALIZACION"/>
    <s v=" "/>
    <s v=" "/>
    <s v=" "/>
    <s v=" "/>
    <n v="34449"/>
    <n v="1"/>
    <s v="-"/>
    <s v="HEREDIA"/>
    <s v="DIAGNOST POR IMAGEN EN NEUROLO"/>
    <x v="113"/>
    <s v="-"/>
    <s v="MEDICINA HUMANA"/>
    <s v="SAN FRANCISCO"/>
    <s v="SIN ENFASIS"/>
    <s v="MEXICO"/>
    <x v="588"/>
    <n v="22426700"/>
    <s v="MÉDICO ESPECIALISTA EN RADIOLOGÍA E IMÁGENES MÉDIC"/>
    <n v="93"/>
    <n v="127770"/>
    <n v="2"/>
    <n v="8"/>
    <n v="42"/>
  </r>
  <r>
    <x v="0"/>
    <x v="1"/>
    <x v="1"/>
    <x v="0"/>
    <n v="31240350"/>
    <x v="9"/>
    <n v="8342620"/>
    <n v="119180783"/>
    <x v="2"/>
    <x v="425"/>
    <x v="0"/>
    <x v="0"/>
    <x v="0"/>
    <s v="N"/>
    <x v="1"/>
    <n v="127774"/>
    <s v="NORMAL"/>
    <d v="2022-01-11T00:00:00"/>
    <d v="2022-01-24T00:00:00"/>
    <x v="9"/>
    <d v="2022-03-09T00:00:00"/>
    <n v="304118"/>
    <s v="RESOLI"/>
    <s v="-"/>
    <s v="S"/>
    <s v="-"/>
    <x v="1"/>
    <n v="1"/>
    <s v="ADQUISICION DE EQUIPO"/>
    <n v="2021"/>
    <n v="1"/>
    <s v="-"/>
    <s v="1-PREG.COSTA-RICA"/>
    <x v="1"/>
    <s v="-"/>
    <s v="-"/>
    <s v="-"/>
    <n v="5"/>
    <n v="3"/>
    <n v="100"/>
    <n v="4"/>
    <n v="0"/>
    <s v="DQCH1910@GMAIL.COM"/>
    <s v="UNIV. PRIVADA"/>
    <n v="17"/>
    <s v="SOLTERO(A)"/>
    <d v="2022-01-21T00:00:00"/>
    <n v="1"/>
    <s v="BACHILLER"/>
    <s v=" "/>
    <s v=" "/>
    <s v=" "/>
    <s v=" "/>
    <n v="2773533"/>
    <n v="4"/>
    <s v="-"/>
    <s v="SAN RAFAEL"/>
    <s v="INGENIERIA SISTEMAS COMPUTACIO"/>
    <x v="30"/>
    <s v="AE"/>
    <s v="INGENIERIA"/>
    <s v="SANTIAGO"/>
    <s v="NINGUNO"/>
    <s v="COSTA RICA"/>
    <x v="589"/>
    <s v="-"/>
    <s v="ESTUDIANTE"/>
    <n v="95.8"/>
    <n v="127774"/>
    <n v="1"/>
    <n v="1"/>
    <n v="42"/>
  </r>
  <r>
    <x v="0"/>
    <x v="1"/>
    <x v="1"/>
    <x v="0"/>
    <n v="31240420"/>
    <x v="9"/>
    <n v="8342620"/>
    <n v="118790907"/>
    <x v="2"/>
    <x v="425"/>
    <x v="0"/>
    <x v="0"/>
    <x v="0"/>
    <s v="N"/>
    <x v="1"/>
    <n v="127839"/>
    <s v="NORMAL"/>
    <d v="2022-01-11T00:00:00"/>
    <d v="2022-01-25T00:00:00"/>
    <x v="9"/>
    <d v="2022-03-09T00:00:00"/>
    <n v="304128"/>
    <s v="RESOLI"/>
    <s v="-"/>
    <s v="-"/>
    <s v="S"/>
    <x v="0"/>
    <n v="1"/>
    <s v="ADQUISICION DE EQUIPO"/>
    <n v="2020"/>
    <n v="2"/>
    <s v="-"/>
    <s v="1-PREG.COSTA-RICA"/>
    <x v="1"/>
    <s v="-"/>
    <s v="-"/>
    <s v="-"/>
    <n v="5"/>
    <n v="3"/>
    <n v="100"/>
    <n v="4"/>
    <n v="0"/>
    <s v="EQCH167@GMAIL.COM"/>
    <s v="UNIV. PRIVADA"/>
    <n v="18"/>
    <s v="SOLTERO(A)"/>
    <d v="2022-01-24T00:00:00"/>
    <n v="1"/>
    <s v="BACHILLER"/>
    <s v=" "/>
    <s v=" "/>
    <s v=" "/>
    <s v=" "/>
    <n v="2773533"/>
    <n v="4"/>
    <s v="-"/>
    <s v="SAN RAFAEL"/>
    <s v="INGENIERIA SISTEMAS COMPUTACIO"/>
    <x v="30"/>
    <s v="AE"/>
    <s v="INGENIERIA"/>
    <s v="SANTIAGO"/>
    <s v="NINGUNO"/>
    <s v="COSTA RICA"/>
    <x v="590"/>
    <s v="-"/>
    <s v="ESTUDIANTE"/>
    <n v="94.47"/>
    <n v="127839"/>
    <n v="1"/>
    <n v="1"/>
    <n v="41"/>
  </r>
  <r>
    <x v="0"/>
    <x v="3"/>
    <x v="1"/>
    <x v="1"/>
    <n v="31239400"/>
    <x v="9"/>
    <n v="8660100"/>
    <n v="603960868"/>
    <x v="4"/>
    <x v="2"/>
    <x v="0"/>
    <x v="1"/>
    <x v="3"/>
    <s v="N"/>
    <x v="6"/>
    <n v="127872"/>
    <s v="NORMAL"/>
    <d v="2021-12-14T00:00:00"/>
    <d v="2022-01-26T00:00:00"/>
    <x v="9"/>
    <d v="2022-03-09T00:00:00"/>
    <n v="301808"/>
    <s v="RESOLI"/>
    <s v="-"/>
    <s v="S"/>
    <s v="-"/>
    <x v="1"/>
    <n v="8"/>
    <s v="ADQUISICION DE EQUIPO"/>
    <n v="2013"/>
    <n v="9"/>
    <s v="-"/>
    <s v="1-PREG.COSTA-RICA"/>
    <x v="5"/>
    <s v="-"/>
    <s v="-"/>
    <s v="-"/>
    <n v="7"/>
    <n v="4"/>
    <n v="100"/>
    <n v="6"/>
    <n v="0"/>
    <s v="MARVIN.PANILLA@GMAIL.COM"/>
    <s v="UNIV. PRIVADA"/>
    <n v="31"/>
    <s v="CASADO(A)"/>
    <s v="-"/>
    <n v="1"/>
    <s v="BACHILLER"/>
    <s v=" "/>
    <s v=" "/>
    <s v=" "/>
    <s v=" "/>
    <n v="40000"/>
    <n v="6"/>
    <s v="-"/>
    <s v="GOLFITO"/>
    <s v="SECRET PROFESIONAL EJECUTIVO"/>
    <x v="40"/>
    <s v="AE"/>
    <s v="ADMINISTRACION"/>
    <s v="PAVON"/>
    <s v="SIN ENFASIS"/>
    <s v="COSTA RICA"/>
    <x v="591"/>
    <s v="-"/>
    <s v="AGRICULTOR"/>
    <n v="70"/>
    <n v="127872"/>
    <n v="1"/>
    <n v="1"/>
    <n v="40"/>
  </r>
  <r>
    <x v="0"/>
    <x v="3"/>
    <x v="1"/>
    <x v="1"/>
    <n v="31239410"/>
    <x v="9"/>
    <n v="8669100"/>
    <n v="605070275"/>
    <x v="4"/>
    <x v="2"/>
    <x v="0"/>
    <x v="1"/>
    <x v="3"/>
    <s v="N"/>
    <x v="6"/>
    <n v="127879"/>
    <s v="NORMAL"/>
    <d v="2021-12-12T00:00:00"/>
    <d v="2022-01-26T00:00:00"/>
    <x v="9"/>
    <d v="2022-03-09T00:00:00"/>
    <n v="301547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ATENCIOYAMILETH776@GMAIL.COM"/>
    <s v="UNIV. PRIVADA"/>
    <n v="19"/>
    <s v="SOLTERO(A)"/>
    <s v="-"/>
    <n v="1"/>
    <s v="BACHILLER"/>
    <s v=" "/>
    <s v=" "/>
    <s v=" "/>
    <s v=" "/>
    <n v="90000"/>
    <n v="1"/>
    <s v="-"/>
    <s v="GOLFITO"/>
    <s v="DERECHO"/>
    <x v="40"/>
    <s v="AE"/>
    <s v="DERECHO"/>
    <s v="PAVON"/>
    <s v="SIN ENFASIS"/>
    <s v="COSTA RICA"/>
    <x v="592"/>
    <s v="-"/>
    <s v="PROPIO"/>
    <n v="70"/>
    <n v="127879"/>
    <n v="1"/>
    <n v="1"/>
    <n v="40"/>
  </r>
  <r>
    <x v="0"/>
    <x v="1"/>
    <x v="0"/>
    <x v="1"/>
    <n v="31147120"/>
    <x v="9"/>
    <n v="1389000"/>
    <n v="116750069"/>
    <x v="1"/>
    <x v="3"/>
    <x v="0"/>
    <x v="1"/>
    <x v="1"/>
    <s v="N"/>
    <x v="0"/>
    <n v="127905"/>
    <s v="NORMAL"/>
    <d v="2022-01-24T00:00:00"/>
    <d v="2022-01-27T00:00:00"/>
    <x v="9"/>
    <d v="2022-03-16T00:00:00"/>
    <n v="305576"/>
    <s v="RESOLI"/>
    <s v="-"/>
    <s v="-"/>
    <s v="S"/>
    <x v="0"/>
    <n v="1"/>
    <s v="COBERTURA INFERIOR"/>
    <s v="-"/>
    <s v="-"/>
    <s v="-"/>
    <s v="1-PREG.COSTA-RICA"/>
    <x v="0"/>
    <s v="-"/>
    <s v="-"/>
    <s v="-"/>
    <n v="19"/>
    <n v="1"/>
    <n v="100"/>
    <n v="1"/>
    <n v="0"/>
    <s v="YULISSAVASA97@GMAIL.COM"/>
    <s v="UNIV. PRIVADA"/>
    <n v="24"/>
    <s v="SOLTERO(A)"/>
    <d v="2022-01-26T00:00:00"/>
    <n v="1"/>
    <s v="BACHILLER"/>
    <s v="LICENCIATURA"/>
    <s v=" "/>
    <s v=" "/>
    <s v=" "/>
    <s v="-"/>
    <s v="-"/>
    <s v="-"/>
    <s v="PEREZ ZELEDON"/>
    <s v="ENSEÑANZA DE LA MUSICA"/>
    <x v="51"/>
    <s v="CI"/>
    <s v="EDUCACION TECNICA,ARTISTICA Y DEPORTIVA"/>
    <s v="SAN ISIDRO DE EL GENERAL"/>
    <s v="SIN ENFASIS"/>
    <s v="COSTA RICA"/>
    <x v="593"/>
    <n v="86244671"/>
    <s v="ESTUDIANTE"/>
    <s v="-"/>
    <n v="127905"/>
    <n v="1"/>
    <n v="1"/>
    <n v="39"/>
  </r>
  <r>
    <x v="0"/>
    <x v="1"/>
    <x v="1"/>
    <x v="0"/>
    <n v="31244060"/>
    <x v="18"/>
    <n v="6548000"/>
    <n v="304950046"/>
    <x v="0"/>
    <x v="13"/>
    <x v="0"/>
    <x v="0"/>
    <x v="1"/>
    <s v="N"/>
    <x v="2"/>
    <n v="127293"/>
    <s v="NORMAL"/>
    <d v="2021-10-11T00:00:00"/>
    <d v="2022-01-06T00:00:00"/>
    <x v="18"/>
    <d v="2022-04-27T00:00:00"/>
    <n v="297987"/>
    <s v="RESOLI"/>
    <s v="-"/>
    <s v="-"/>
    <s v="S"/>
    <x v="0"/>
    <n v="1"/>
    <s v="-"/>
    <n v="2016"/>
    <n v="6"/>
    <s v="-"/>
    <s v="1-PREG.COSTA-RICA"/>
    <x v="6"/>
    <s v="-"/>
    <s v="-"/>
    <s v="-"/>
    <n v="1"/>
    <n v="8"/>
    <n v="100"/>
    <n v="3"/>
    <n v="0"/>
    <s v="LUMOBRELINES@GMAIL.COM"/>
    <s v="UNIV. PRIVADA"/>
    <n v="25"/>
    <s v="SOLTERO(A)"/>
    <s v="-"/>
    <n v="1"/>
    <s v="BACHILLER"/>
    <s v=" "/>
    <s v=" "/>
    <s v=" "/>
    <s v=" "/>
    <n v="225000"/>
    <n v="4"/>
    <s v="-"/>
    <s v="CARTAGO"/>
    <s v="ENFERMERIA"/>
    <x v="11"/>
    <s v="-"/>
    <s v="ENFERMERIA"/>
    <s v="TIERRA BLANCA"/>
    <s v="SIN ENFASIS"/>
    <s v="COSTA RICA"/>
    <x v="594"/>
    <n v="88122370"/>
    <s v="EMPLEADA DOMESTICA"/>
    <n v="88.2"/>
    <n v="127293"/>
    <n v="1"/>
    <n v="1"/>
    <n v="108"/>
  </r>
  <r>
    <x v="0"/>
    <x v="1"/>
    <x v="1"/>
    <x v="0"/>
    <n v="31240390"/>
    <x v="9"/>
    <n v="5263000"/>
    <n v="604850380"/>
    <x v="0"/>
    <x v="353"/>
    <x v="0"/>
    <x v="0"/>
    <x v="2"/>
    <s v="N"/>
    <x v="6"/>
    <n v="127945"/>
    <s v="NORMAL"/>
    <d v="2022-01-25T00:00:00"/>
    <d v="2022-01-28T00:00:00"/>
    <x v="9"/>
    <d v="2022-03-09T00:00:00"/>
    <n v="305680"/>
    <s v="RESOLI"/>
    <s v="-"/>
    <s v="S"/>
    <s v="-"/>
    <x v="1"/>
    <n v="1"/>
    <s v="-"/>
    <n v="2021"/>
    <n v="1"/>
    <s v="-"/>
    <s v="1-PREG.COSTA-RICA"/>
    <x v="4"/>
    <s v="-"/>
    <s v="-"/>
    <s v="-"/>
    <n v="7"/>
    <n v="3"/>
    <n v="100"/>
    <n v="6"/>
    <n v="0"/>
    <s v="MEKIPEKI2@GMAIL.COM"/>
    <s v="UNIV. PRIVADA"/>
    <n v="18"/>
    <s v="SOLTERO(A)"/>
    <d v="2022-01-27T00:00:00"/>
    <n v="1"/>
    <s v="BACHILLER"/>
    <s v=" "/>
    <s v=" "/>
    <s v=" "/>
    <s v=" "/>
    <n v="1059174"/>
    <n v="5"/>
    <s v="-"/>
    <s v="GOLFITO"/>
    <s v="TERAPIA RESPIRATORIA"/>
    <x v="7"/>
    <s v="-"/>
    <s v="MEDICINA HUMANA"/>
    <s v="GUAYCARA"/>
    <s v="SIN ENFASIS"/>
    <s v="COSTA RICA"/>
    <x v="595"/>
    <s v="-"/>
    <s v="ESTUDIANTE"/>
    <n v="93.25"/>
    <n v="127945"/>
    <n v="1"/>
    <n v="1"/>
    <n v="38"/>
  </r>
  <r>
    <x v="0"/>
    <x v="1"/>
    <x v="1"/>
    <x v="0"/>
    <n v="31240370"/>
    <x v="9"/>
    <n v="7191300"/>
    <n v="119110605"/>
    <x v="0"/>
    <x v="102"/>
    <x v="0"/>
    <x v="0"/>
    <x v="1"/>
    <s v="N"/>
    <x v="0"/>
    <n v="127956"/>
    <s v="ESPECIAL"/>
    <d v="2022-01-19T00:00:00"/>
    <d v="2022-01-28T00:00:00"/>
    <x v="9"/>
    <d v="2022-03-09T00:00:00"/>
    <n v="305166"/>
    <s v="RESOLI"/>
    <s v="-"/>
    <s v="-"/>
    <s v="S"/>
    <x v="0"/>
    <n v="1"/>
    <s v="ADQUISICION DE EQUIPO"/>
    <n v="2022"/>
    <n v="0"/>
    <s v="-"/>
    <s v="1-PREG.COSTA-RICA"/>
    <x v="6"/>
    <s v="-"/>
    <s v="-"/>
    <s v="-"/>
    <n v="10"/>
    <n v="4"/>
    <n v="100"/>
    <n v="1"/>
    <n v="0"/>
    <s v="RODRIGUEZESPINOZANATASHA8@GMAIL.COM"/>
    <s v="UNIV. PRIVADA"/>
    <n v="17"/>
    <s v="SOLTERO(A)"/>
    <d v="2022-01-24T00:00:00"/>
    <n v="1"/>
    <s v="BACHILLER"/>
    <s v=" "/>
    <s v=" "/>
    <s v=" "/>
    <s v=" "/>
    <n v="430000"/>
    <n v="4"/>
    <s v="-"/>
    <s v="ALAJUELITA"/>
    <s v="ENFERMERIA"/>
    <x v="9"/>
    <s v="AE"/>
    <s v="ENFERMERIA"/>
    <s v="CONCEPCION"/>
    <s v="SIN ENFASIS"/>
    <s v="COSTA RICA"/>
    <x v="596"/>
    <s v="-"/>
    <s v="ESTUDIANTE"/>
    <n v="94.15"/>
    <n v="127956"/>
    <n v="1"/>
    <n v="1"/>
    <n v="38"/>
  </r>
  <r>
    <x v="0"/>
    <x v="3"/>
    <x v="1"/>
    <x v="1"/>
    <n v="31240400"/>
    <x v="9"/>
    <n v="1896397"/>
    <n v="118220165"/>
    <x v="1"/>
    <x v="2"/>
    <x v="0"/>
    <x v="1"/>
    <x v="2"/>
    <s v="N"/>
    <x v="6"/>
    <n v="127959"/>
    <s v="NORMAL"/>
    <d v="2022-01-18T00:00:00"/>
    <d v="2022-01-28T00:00:00"/>
    <x v="9"/>
    <d v="2022-03-09T00:00:00"/>
    <n v="305049"/>
    <s v="RESOLI"/>
    <s v="-"/>
    <s v="-"/>
    <s v="S"/>
    <x v="0"/>
    <n v="8"/>
    <s v="ADQUISICION DE EQUIPO"/>
    <n v="2019"/>
    <n v="3"/>
    <s v="-"/>
    <s v="1-PREG.COSTA-RICA"/>
    <x v="6"/>
    <s v="-"/>
    <s v="-"/>
    <s v="-"/>
    <n v="3"/>
    <n v="1"/>
    <n v="100"/>
    <n v="6"/>
    <n v="0"/>
    <s v="MVALERIN99@GMAIL.COM"/>
    <s v="UNIV. PRIVADA"/>
    <n v="20"/>
    <s v="SOLTERO(A)"/>
    <d v="2022-01-27T00:00:00"/>
    <n v="1"/>
    <s v="BACHILLER"/>
    <s v=" "/>
    <s v=" "/>
    <s v=" "/>
    <s v=" "/>
    <n v="451544"/>
    <n v="1"/>
    <s v="-"/>
    <s v="BUENOS AIRES"/>
    <s v="CS. EDUC. ESPECIAL"/>
    <x v="34"/>
    <s v="AE"/>
    <s v="EDUCACION ESPECIAL"/>
    <s v="BUENOS AIRES"/>
    <s v="SIN ENFASIS"/>
    <s v="COSTA RICA"/>
    <x v="597"/>
    <s v="-"/>
    <s v="PENSION ALIMENTARIA"/>
    <n v="97.83"/>
    <n v="127959"/>
    <n v="1"/>
    <n v="1"/>
    <n v="38"/>
  </r>
  <r>
    <x v="0"/>
    <x v="1"/>
    <x v="1"/>
    <x v="1"/>
    <n v="31240470"/>
    <x v="9"/>
    <n v="3947600"/>
    <n v="114350863"/>
    <x v="4"/>
    <x v="130"/>
    <x v="0"/>
    <x v="1"/>
    <x v="2"/>
    <s v="N"/>
    <x v="6"/>
    <n v="128093"/>
    <s v="NORMAL"/>
    <d v="2022-01-25T00:00:00"/>
    <d v="2022-02-03T00:00:00"/>
    <x v="9"/>
    <d v="2022-03-09T00:00:00"/>
    <n v="305726"/>
    <s v="RESOLI"/>
    <s v="-"/>
    <s v="-"/>
    <s v="S"/>
    <x v="0"/>
    <n v="1"/>
    <s v="-"/>
    <n v="2008"/>
    <n v="14"/>
    <s v="-"/>
    <s v="1-PREG.COSTA-RICA"/>
    <x v="6"/>
    <s v="-"/>
    <s v="-"/>
    <s v="-"/>
    <n v="3"/>
    <n v="1"/>
    <n v="100"/>
    <n v="6"/>
    <n v="0"/>
    <s v="CATAM07@GMAIL.COM"/>
    <s v="UNIV. PRIVADA"/>
    <n v="31"/>
    <s v="SOLTERO(A)"/>
    <d v="2022-02-02T00:00:00"/>
    <n v="1"/>
    <s v="BACHILLER"/>
    <s v=" "/>
    <s v=" "/>
    <s v=" "/>
    <s v=" "/>
    <n v="346692"/>
    <n v="1"/>
    <s v="-"/>
    <s v="BUENOS AIRES"/>
    <s v="TRABAJO SOCIAL"/>
    <x v="86"/>
    <s v="-"/>
    <s v="SOCIOLOGIA"/>
    <s v="BUENOS AIRES"/>
    <s v="SIN ENFASIS"/>
    <s v="COSTA RICA"/>
    <x v="598"/>
    <n v="27301130"/>
    <s v="ASISTENTE ADMINISTRA"/>
    <n v="87.57"/>
    <n v="128093"/>
    <n v="1"/>
    <n v="1"/>
    <n v="32"/>
  </r>
  <r>
    <x v="0"/>
    <x v="1"/>
    <x v="1"/>
    <x v="0"/>
    <n v="31240480"/>
    <x v="9"/>
    <n v="399600"/>
    <n v="113710317"/>
    <x v="3"/>
    <x v="426"/>
    <x v="0"/>
    <x v="0"/>
    <x v="1"/>
    <s v="N"/>
    <x v="0"/>
    <n v="128101"/>
    <s v="NORMAL"/>
    <d v="2022-01-21T00:00:00"/>
    <d v="2022-02-03T00:00:00"/>
    <x v="9"/>
    <d v="2022-03-09T00:00:00"/>
    <n v="305369"/>
    <s v="RESOLI"/>
    <s v="-"/>
    <s v="S"/>
    <s v="-"/>
    <x v="1"/>
    <n v="1"/>
    <s v="-"/>
    <n v="2005"/>
    <n v="17"/>
    <s v="-"/>
    <s v="1-PREG.COSTA-RICA"/>
    <x v="2"/>
    <s v="-"/>
    <s v="-"/>
    <s v="-"/>
    <n v="19"/>
    <n v="3"/>
    <n v="100"/>
    <n v="1"/>
    <n v="0"/>
    <s v="MNAVARROH01@GMAIL.COM"/>
    <s v="UNIV. PUBLICA"/>
    <n v="33"/>
    <s v="CASADO(A)"/>
    <d v="2022-02-02T00:00:00"/>
    <n v="1"/>
    <s v="TECNICO"/>
    <s v=" "/>
    <s v=" "/>
    <s v=" "/>
    <s v=" "/>
    <n v="477610"/>
    <n v="4"/>
    <s v="-"/>
    <s v="PEREZ ZELEDON"/>
    <s v="COMPUTACION E INFORMATICA"/>
    <x v="114"/>
    <s v="-"/>
    <s v="COMPUTO"/>
    <s v="DANIEL FLORES"/>
    <s v="SIN ENFASIS"/>
    <s v="COSTA RICA"/>
    <x v="599"/>
    <n v="27850224"/>
    <s v="APOYO LOGÍSTICO"/>
    <n v="88"/>
    <n v="128101"/>
    <n v="2"/>
    <n v="1"/>
    <n v="32"/>
  </r>
  <r>
    <x v="0"/>
    <x v="1"/>
    <x v="1"/>
    <x v="1"/>
    <n v="31240490"/>
    <x v="9"/>
    <n v="2323800"/>
    <n v="117160672"/>
    <x v="1"/>
    <x v="427"/>
    <x v="0"/>
    <x v="1"/>
    <x v="2"/>
    <s v="N"/>
    <x v="6"/>
    <n v="128111"/>
    <s v="NORMAL"/>
    <d v="2022-01-14T00:00:00"/>
    <d v="2022-02-03T00:00:00"/>
    <x v="9"/>
    <d v="2022-03-09T00:00:00"/>
    <n v="304567"/>
    <s v="RESOLI"/>
    <s v="-"/>
    <s v="-"/>
    <s v="S"/>
    <x v="0"/>
    <n v="1"/>
    <s v="ADQUISICION DE EQUIPO"/>
    <n v="2016"/>
    <n v="6"/>
    <s v="-"/>
    <s v="1-PREG.COSTA-RICA"/>
    <x v="2"/>
    <s v="-"/>
    <s v="-"/>
    <s v="-"/>
    <n v="3"/>
    <n v="1"/>
    <n v="100"/>
    <n v="6"/>
    <n v="0"/>
    <s v="YULI290798@GAMIL.COM"/>
    <s v="UNIV. PRIVADA"/>
    <n v="23"/>
    <s v="UNION LIBRE"/>
    <d v="2022-02-02T00:00:00"/>
    <n v="1"/>
    <s v="LICENCIATURA"/>
    <s v=" "/>
    <s v=" "/>
    <s v=" "/>
    <s v=" "/>
    <n v="711057"/>
    <n v="2"/>
    <s v="-"/>
    <s v="BUENOS AIRES"/>
    <s v="CS EDUC ESPECIAL"/>
    <x v="73"/>
    <s v="AE"/>
    <s v="EDUCACION ESPECIAL"/>
    <s v="BUENOS AIRES"/>
    <s v="SIN ENFASIS"/>
    <s v="COSTA RICA"/>
    <x v="600"/>
    <n v="61960399"/>
    <s v="VENDEDOR Y DEMOSTRADOR DE TIENDA. "/>
    <n v="93.4"/>
    <n v="128111"/>
    <n v="1"/>
    <n v="1"/>
    <n v="32"/>
  </r>
  <r>
    <x v="0"/>
    <x v="1"/>
    <x v="1"/>
    <x v="1"/>
    <n v="31240500"/>
    <x v="9"/>
    <n v="2116290"/>
    <n v="113610106"/>
    <x v="1"/>
    <x v="3"/>
    <x v="0"/>
    <x v="1"/>
    <x v="1"/>
    <s v="N"/>
    <x v="0"/>
    <n v="128136"/>
    <s v="NORMAL"/>
    <d v="2022-01-28T00:00:00"/>
    <d v="2022-02-04T00:00:00"/>
    <x v="9"/>
    <d v="2022-03-09T00:00:00"/>
    <n v="306027"/>
    <s v="RESOLI"/>
    <s v="-"/>
    <s v="-"/>
    <s v="S"/>
    <x v="0"/>
    <n v="1"/>
    <s v="COBERTURA INFERIOR"/>
    <n v="2009"/>
    <n v="13"/>
    <s v="-"/>
    <s v="1-PREG.COSTA-RICA"/>
    <x v="6"/>
    <s v="-"/>
    <s v="-"/>
    <s v="-"/>
    <n v="19"/>
    <n v="1"/>
    <n v="100"/>
    <n v="1"/>
    <n v="0"/>
    <s v="AYANCC.AC@GMAIL.COM"/>
    <s v="UNIV. PRIVADA"/>
    <n v="33"/>
    <s v="SOLTERO(A)"/>
    <d v="2022-02-03T00:00:00"/>
    <n v="1"/>
    <s v="BACHILLER"/>
    <s v=" "/>
    <s v=" "/>
    <s v=" "/>
    <s v=" "/>
    <n v="423258"/>
    <n v="3"/>
    <s v="-"/>
    <s v="PEREZ ZELEDON"/>
    <s v="EDUCACION EN I Y II CICLO"/>
    <x v="89"/>
    <s v="CI"/>
    <s v="EDUCACION PRIMARIA"/>
    <s v="SAN ISIDRO DE EL GENERAL"/>
    <s v="SIN ENFASIS"/>
    <s v="COSTA RICA"/>
    <x v="601"/>
    <n v="27711813"/>
    <s v="OFICINISTA"/>
    <n v="74"/>
    <n v="128136"/>
    <n v="1"/>
    <n v="1"/>
    <n v="31"/>
  </r>
  <r>
    <x v="0"/>
    <x v="1"/>
    <x v="0"/>
    <x v="0"/>
    <n v="31135680"/>
    <x v="9"/>
    <n v="4000000"/>
    <n v="116390851"/>
    <x v="0"/>
    <x v="428"/>
    <x v="0"/>
    <x v="0"/>
    <x v="0"/>
    <s v="N"/>
    <x v="0"/>
    <n v="128184"/>
    <s v="NORMAL"/>
    <d v="2022-02-04T00:00:00"/>
    <d v="2022-02-08T00:00:00"/>
    <x v="9"/>
    <d v="2022-03-11T00:00:00"/>
    <n v="306531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1"/>
    <n v="0"/>
    <s v="ALESIBAJA96@HOTMAIL.COM"/>
    <s v="UNIV. PRIVADA"/>
    <n v="25"/>
    <s v="SOLTERO(A)"/>
    <d v="2022-02-07T00:00:00"/>
    <n v="1"/>
    <s v="LICENCIATURA"/>
    <s v=" "/>
    <s v=" "/>
    <s v=" "/>
    <s v=" "/>
    <s v="-"/>
    <s v="-"/>
    <s v="-"/>
    <s v="SAN JOSE"/>
    <s v="MEDICINA Y CIRUGIA"/>
    <x v="53"/>
    <s v="-"/>
    <s v="MEDICINA HUMANA"/>
    <s v="CARMEN"/>
    <s v="SIN ENFASIS"/>
    <s v="COSTA RICA"/>
    <x v="602"/>
    <n v="89900770"/>
    <s v="ESTUDIANTE"/>
    <s v="-"/>
    <n v="128184"/>
    <n v="1"/>
    <n v="1"/>
    <n v="27"/>
  </r>
  <r>
    <x v="0"/>
    <x v="1"/>
    <x v="1"/>
    <x v="0"/>
    <n v="31240410"/>
    <x v="9"/>
    <n v="750000"/>
    <n v="118760192"/>
    <x v="3"/>
    <x v="429"/>
    <x v="0"/>
    <x v="0"/>
    <x v="1"/>
    <s v="N"/>
    <x v="0"/>
    <n v="128196"/>
    <s v="NORMAL"/>
    <d v="2022-01-28T00:00:00"/>
    <d v="2022-02-08T00:00:00"/>
    <x v="9"/>
    <d v="2022-03-09T00:00:00"/>
    <n v="306048"/>
    <s v="RESOLI"/>
    <s v="-"/>
    <s v="S"/>
    <s v="-"/>
    <x v="1"/>
    <n v="1"/>
    <s v="ADQUISICION DE EQUIPO"/>
    <n v="2020"/>
    <n v="2"/>
    <s v="-"/>
    <s v="1-PREG.COSTA-RICA"/>
    <x v="3"/>
    <s v="-"/>
    <s v="-"/>
    <s v="-"/>
    <n v="19"/>
    <n v="1"/>
    <n v="100"/>
    <n v="1"/>
    <n v="0"/>
    <s v="ELIANPICADOF@OUTLOOK.COM"/>
    <s v="UNIV. PUBLICA"/>
    <n v="18"/>
    <s v="SOLTERO(A)"/>
    <d v="2022-02-07T00:00:00"/>
    <n v="1"/>
    <s v="DIPLOMADO"/>
    <s v=" "/>
    <s v=" "/>
    <s v=" "/>
    <s v=" "/>
    <n v="1296553"/>
    <n v="4"/>
    <s v="-"/>
    <s v="PEREZ ZELEDON"/>
    <s v="INFORMATICA"/>
    <x v="114"/>
    <s v="AE"/>
    <s v="COMPUTO"/>
    <s v="SAN ISIDRO DE EL GENERAL"/>
    <s v="SIN ENFASIS"/>
    <s v="COSTA RICA"/>
    <x v="603"/>
    <s v="-"/>
    <s v="ESTUDIANTE"/>
    <n v="100"/>
    <n v="128196"/>
    <n v="2"/>
    <n v="1"/>
    <n v="27"/>
  </r>
  <r>
    <x v="0"/>
    <x v="1"/>
    <x v="1"/>
    <x v="1"/>
    <n v="31240520"/>
    <x v="9"/>
    <n v="5515000"/>
    <n v="116260145"/>
    <x v="4"/>
    <x v="430"/>
    <x v="0"/>
    <x v="1"/>
    <x v="2"/>
    <s v="N"/>
    <x v="6"/>
    <n v="128199"/>
    <s v="NORMAL"/>
    <d v="2022-01-19T00:00:00"/>
    <d v="2022-02-08T00:00:00"/>
    <x v="9"/>
    <d v="2022-03-09T00:00:00"/>
    <n v="305062"/>
    <s v="RESOLI"/>
    <s v="-"/>
    <s v="-"/>
    <s v="S"/>
    <x v="0"/>
    <n v="1"/>
    <s v="-"/>
    <n v="2013"/>
    <n v="9"/>
    <s v="-"/>
    <s v="1-PREG.COSTA-RICA"/>
    <x v="4"/>
    <s v="-"/>
    <s v="-"/>
    <s v="-"/>
    <n v="8"/>
    <n v="3"/>
    <n v="100"/>
    <n v="6"/>
    <n v="0"/>
    <s v="ANGEFALLAS.1795@GMAIL.COM"/>
    <s v="UNIV. PRIVADA"/>
    <n v="26"/>
    <s v="CASADO(A)"/>
    <d v="2022-02-07T00:00:00"/>
    <n v="1"/>
    <s v="LICENCIATURA"/>
    <s v=" "/>
    <s v=" "/>
    <s v=" "/>
    <s v=" "/>
    <n v="1103916"/>
    <n v="2"/>
    <s v="-"/>
    <s v="COTO BRUS"/>
    <s v="PSICOLOGIA"/>
    <x v="39"/>
    <s v="-"/>
    <s v="PSICOLOGIA"/>
    <s v="AGUA BUENA"/>
    <s v="SIN ENFASIS"/>
    <s v="COSTA RICA"/>
    <x v="604"/>
    <s v="-"/>
    <s v="ESTUDIANTE"/>
    <n v="85.8"/>
    <n v="128199"/>
    <n v="1"/>
    <n v="1"/>
    <n v="27"/>
  </r>
  <r>
    <x v="0"/>
    <x v="1"/>
    <x v="1"/>
    <x v="0"/>
    <n v="31240510"/>
    <x v="9"/>
    <n v="14946000"/>
    <n v="604850268"/>
    <x v="0"/>
    <x v="3"/>
    <x v="0"/>
    <x v="0"/>
    <x v="2"/>
    <s v="N"/>
    <x v="6"/>
    <n v="128223"/>
    <s v="NORMAL"/>
    <d v="2022-01-20T00:00:00"/>
    <d v="2022-02-09T00:00:00"/>
    <x v="9"/>
    <d v="2022-03-09T00:00:00"/>
    <n v="305236"/>
    <s v="RESOLI"/>
    <s v="-"/>
    <s v="S"/>
    <s v="-"/>
    <x v="1"/>
    <n v="1"/>
    <s v="COBERTURA INFERIOR"/>
    <n v="2021"/>
    <n v="1"/>
    <s v="-"/>
    <s v="1-PREG.COSTA-RICA"/>
    <x v="4"/>
    <s v="-"/>
    <s v="-"/>
    <s v="-"/>
    <n v="8"/>
    <n v="3"/>
    <n v="100"/>
    <n v="6"/>
    <n v="0"/>
    <s v="MORAALONSO06@GMAIL.COM"/>
    <s v="UNIV. PRIVADA"/>
    <n v="17"/>
    <s v="SOLTERO(A)"/>
    <d v="2022-02-08T00:00:00"/>
    <n v="1"/>
    <s v="BACHILLER"/>
    <s v=" "/>
    <s v=" "/>
    <s v=" "/>
    <s v=" "/>
    <n v="989971"/>
    <n v="5"/>
    <s v="-"/>
    <s v="COTO BRUS"/>
    <s v="ING.ELECTROMEDICINA"/>
    <x v="5"/>
    <s v="CI"/>
    <s v="MEDICINA HUMANA"/>
    <s v="AGUA BUENA"/>
    <s v="SIN ENFASIS"/>
    <s v="COSTA RICA"/>
    <x v="605"/>
    <s v="-"/>
    <s v="ESTUDIANTE"/>
    <n v="96.15"/>
    <n v="128223"/>
    <n v="1"/>
    <n v="1"/>
    <n v="26"/>
  </r>
  <r>
    <x v="0"/>
    <x v="3"/>
    <x v="1"/>
    <x v="0"/>
    <n v="31240430"/>
    <x v="9"/>
    <n v="8999750"/>
    <n v="305080867"/>
    <x v="0"/>
    <x v="2"/>
    <x v="0"/>
    <x v="0"/>
    <x v="3"/>
    <s v="N"/>
    <x v="6"/>
    <n v="128252"/>
    <s v="NORMAL"/>
    <d v="2022-01-27T00:00:00"/>
    <d v="2022-02-10T00:00:00"/>
    <x v="9"/>
    <d v="2022-03-09T00:00:00"/>
    <n v="305952"/>
    <s v="RESOLI"/>
    <s v="-"/>
    <s v="-"/>
    <s v="S"/>
    <x v="0"/>
    <n v="8"/>
    <s v="-"/>
    <n v="2015"/>
    <n v="7"/>
    <s v="-"/>
    <s v="1-PREG.COSTA-RICA"/>
    <x v="5"/>
    <s v="-"/>
    <s v="-"/>
    <s v="-"/>
    <n v="3"/>
    <n v="3"/>
    <n v="100"/>
    <n v="6"/>
    <n v="0"/>
    <s v="XINJIMENEZMAYO2598@GMAIL.COM"/>
    <s v="UNIV. PRIVADA"/>
    <n v="23"/>
    <s v="SOLTERO(A)"/>
    <d v="2022-02-09T00:00:00"/>
    <n v="1"/>
    <s v="LICENCIATURA"/>
    <s v=" "/>
    <s v=" "/>
    <s v=" "/>
    <s v=" "/>
    <n v="100000"/>
    <n v="2"/>
    <s v="-"/>
    <s v="BUENOS AIRES"/>
    <s v="ENFERMERIA"/>
    <x v="39"/>
    <s v="-"/>
    <s v="ENFERMERIA"/>
    <s v="POTRERO GRANDE"/>
    <s v="SIN ENFASIS"/>
    <s v="COSTA RICA"/>
    <x v="606"/>
    <s v="-"/>
    <s v="ESTUDIANTE"/>
    <n v="91"/>
    <n v="128252"/>
    <n v="1"/>
    <n v="1"/>
    <n v="25"/>
  </r>
  <r>
    <x v="0"/>
    <x v="0"/>
    <x v="1"/>
    <x v="0"/>
    <n v="31244640"/>
    <x v="18"/>
    <n v="37392244"/>
    <n v="305510730"/>
    <x v="0"/>
    <x v="431"/>
    <x v="0"/>
    <x v="0"/>
    <x v="1"/>
    <s v="N"/>
    <x v="2"/>
    <n v="127370"/>
    <s v="NORMAL"/>
    <d v="2021-12-07T00:00:00"/>
    <d v="2022-01-07T00:00:00"/>
    <x v="18"/>
    <d v="2022-04-27T00:00:00"/>
    <n v="301029"/>
    <s v="RESOLI"/>
    <s v="-"/>
    <s v="-"/>
    <s v="S"/>
    <x v="0"/>
    <n v="5"/>
    <s v="-"/>
    <n v="2021"/>
    <n v="1"/>
    <s v="-"/>
    <s v="1-PREG.COSTA-RICA"/>
    <x v="1"/>
    <n v="79.97"/>
    <s v="-"/>
    <s v="-"/>
    <n v="5"/>
    <n v="1"/>
    <n v="100"/>
    <n v="3"/>
    <n v="0"/>
    <s v="MJARAYAHER@GMAIL.COM"/>
    <s v="UNIV. PRIVADA"/>
    <n v="18"/>
    <s v="SOLTERO(A)"/>
    <d v="2022-01-06T00:00:00"/>
    <n v="1"/>
    <s v="BACHILLER"/>
    <s v="LICENCIATURA"/>
    <s v=" "/>
    <s v=" "/>
    <s v=" "/>
    <n v="2603251"/>
    <n v="4"/>
    <s v="-"/>
    <s v="TURRIALBA"/>
    <s v="MICROBIOLOGI Y QUIMICA CLINICA"/>
    <x v="12"/>
    <s v="-"/>
    <s v="MICROBIOLOGIA"/>
    <s v="TURRIALBA"/>
    <s v="SIN ENFASIS"/>
    <s v="COSTA RICA"/>
    <x v="607"/>
    <s v="-"/>
    <s v="ESTUDIANTE"/>
    <n v="98.65"/>
    <n v="127370"/>
    <n v="1"/>
    <n v="1"/>
    <n v="107"/>
  </r>
  <r>
    <x v="0"/>
    <x v="1"/>
    <x v="0"/>
    <x v="0"/>
    <n v="31099410"/>
    <x v="9"/>
    <n v="11999600"/>
    <n v="117530737"/>
    <x v="0"/>
    <x v="432"/>
    <x v="0"/>
    <x v="0"/>
    <x v="2"/>
    <s v="N"/>
    <x v="0"/>
    <n v="128405"/>
    <s v="ESPECIAL"/>
    <d v="2022-01-18T00:00:00"/>
    <d v="2022-02-17T00:00:00"/>
    <x v="9"/>
    <d v="2022-03-23T00:00:00"/>
    <n v="305006"/>
    <s v="RESOLI"/>
    <s v="-"/>
    <s v="S"/>
    <s v="-"/>
    <x v="1"/>
    <n v="1"/>
    <s v="COBERTURA INFERIOR-CASO ESPECIAL"/>
    <s v="-"/>
    <s v="-"/>
    <s v="COBERTURA INFERIOR-CASO ESPECIAL"/>
    <s v="1-PREG.COSTA-RICA"/>
    <x v="0"/>
    <s v="-"/>
    <n v="4.68"/>
    <s v="-"/>
    <n v="7"/>
    <n v="7"/>
    <n v="100"/>
    <n v="1"/>
    <n v="0"/>
    <s v="jorge500.vasquezperez@gmail.com"/>
    <s v="UNIV. PRIVADA"/>
    <n v="22"/>
    <s v="SOLTERO(A)"/>
    <d v="2022-01-28T00:00:00"/>
    <n v="1"/>
    <s v="LICENCIATURA"/>
    <s v=" "/>
    <s v=" "/>
    <s v=" "/>
    <s v=" "/>
    <s v="-"/>
    <s v="-"/>
    <s v="-"/>
    <s v="MORA"/>
    <s v="MEDICINA"/>
    <x v="26"/>
    <s v="CIE"/>
    <s v="MEDICINA HUMANA"/>
    <s v="QUITIRRISI"/>
    <s v="SIN ENFASIS"/>
    <s v="COSTA RICA"/>
    <x v="608"/>
    <s v="-"/>
    <s v="ESTUDIANTE"/>
    <s v="-"/>
    <n v="128405"/>
    <n v="1"/>
    <n v="1"/>
    <n v="18"/>
  </r>
  <r>
    <x v="0"/>
    <x v="1"/>
    <x v="1"/>
    <x v="0"/>
    <n v="31244030"/>
    <x v="18"/>
    <n v="2821000"/>
    <n v="116690126"/>
    <x v="0"/>
    <x v="49"/>
    <x v="0"/>
    <x v="0"/>
    <x v="1"/>
    <s v="N"/>
    <x v="3"/>
    <n v="127493"/>
    <s v="NORMAL"/>
    <d v="2022-01-10T00:00:00"/>
    <d v="2022-01-13T00:00:00"/>
    <x v="18"/>
    <d v="2022-04-27T00:00:00"/>
    <n v="303985"/>
    <s v="RESOLI"/>
    <s v="-"/>
    <s v="-"/>
    <s v="S"/>
    <x v="0"/>
    <n v="1"/>
    <s v="-"/>
    <n v="2022"/>
    <n v="0"/>
    <s v="-"/>
    <s v="1-PREG.COSTA-RICA"/>
    <x v="6"/>
    <s v="-"/>
    <s v="-"/>
    <s v="-"/>
    <n v="10"/>
    <n v="5"/>
    <n v="100"/>
    <n v="2"/>
    <n v="0"/>
    <s v="YNALIDSETNARRAB.79912082@GMAIL.COM"/>
    <s v="UNIV. PRIVADA"/>
    <n v="25"/>
    <s v="SOLTERO(A)"/>
    <d v="2022-01-12T00:00:00"/>
    <n v="1"/>
    <s v="DIPLOMADO"/>
    <s v=" "/>
    <s v=" "/>
    <s v=" "/>
    <s v=" "/>
    <n v="248000"/>
    <n v="4"/>
    <s v="-"/>
    <s v="SAN CARLOS"/>
    <s v="ASISTENTE LAB QUIMICO CLINICO"/>
    <x v="77"/>
    <s v="-"/>
    <s v="MEDICINA HUMANA"/>
    <s v="VENECIA"/>
    <s v="SIN ENFASIS"/>
    <s v="COSTA RICA"/>
    <x v="609"/>
    <s v="-"/>
    <s v="ESTUDIANTE"/>
    <n v="80.84"/>
    <n v="127493"/>
    <n v="1"/>
    <n v="1"/>
    <n v="101"/>
  </r>
  <r>
    <x v="2"/>
    <x v="1"/>
    <x v="1"/>
    <x v="0"/>
    <n v="31240440"/>
    <x v="9"/>
    <n v="2910000"/>
    <n v="603390255"/>
    <x v="0"/>
    <x v="433"/>
    <x v="0"/>
    <x v="0"/>
    <x v="3"/>
    <s v="N"/>
    <x v="6"/>
    <n v="128681"/>
    <s v="NORMAL"/>
    <d v="2022-02-15T00:00:00"/>
    <d v="2022-03-03T00:00:00"/>
    <x v="9"/>
    <d v="2022-03-09T00:00:00"/>
    <n v="307389"/>
    <s v="RESOLI"/>
    <s v="-"/>
    <s v="-"/>
    <s v="S"/>
    <x v="0"/>
    <n v="1"/>
    <s v="-"/>
    <n v="2002"/>
    <n v="20"/>
    <s v="-"/>
    <s v="3-POSG.COSTA-RICA"/>
    <x v="4"/>
    <s v="-"/>
    <s v="-"/>
    <s v="-"/>
    <n v="5"/>
    <n v="5"/>
    <n v="100"/>
    <n v="6"/>
    <n v="0"/>
    <s v="MARIEL.OBANDO1@YAHOO.ES"/>
    <s v="UNIV. PRIVADA"/>
    <n v="37"/>
    <s v="SOLTERO(A)"/>
    <d v="2022-03-03T00:00:00"/>
    <n v="1"/>
    <s v="MAESTRIA"/>
    <s v=" "/>
    <s v=" "/>
    <s v=" "/>
    <s v=" "/>
    <n v="746389"/>
    <n v="5"/>
    <s v="-"/>
    <s v="OSA"/>
    <s v="ENF MATERNO INFANTIL Y OBSTETR"/>
    <x v="49"/>
    <s v="-"/>
    <s v="ENFERMERIA"/>
    <s v="PIEDRAS BLANCAS"/>
    <s v="MATERNO INFANTIL Y OBSTETRICIA"/>
    <s v="COSTA RICA"/>
    <x v="206"/>
    <n v="27867038"/>
    <s v="AUXILIAR DE ENFERMERIA"/>
    <n v="90.1"/>
    <n v="128681"/>
    <n v="1"/>
    <n v="3"/>
    <n v="4"/>
  </r>
  <r>
    <x v="0"/>
    <x v="1"/>
    <x v="1"/>
    <x v="0"/>
    <n v="31243760"/>
    <x v="18"/>
    <n v="2945527"/>
    <n v="114960350"/>
    <x v="0"/>
    <x v="434"/>
    <x v="0"/>
    <x v="0"/>
    <x v="1"/>
    <s v="N"/>
    <x v="2"/>
    <n v="127515"/>
    <s v="NORMAL"/>
    <d v="2021-11-16T00:00:00"/>
    <d v="2022-01-13T00:00:00"/>
    <x v="18"/>
    <d v="2022-04-27T00:00:00"/>
    <n v="299529"/>
    <s v="RESOLI"/>
    <s v="-"/>
    <s v="-"/>
    <s v="S"/>
    <x v="0"/>
    <n v="1"/>
    <s v="ADQUISICION DE EQUIPO"/>
    <n v="2010"/>
    <n v="12"/>
    <s v="-"/>
    <s v="1-PREG.COSTA-RICA"/>
    <x v="6"/>
    <s v="-"/>
    <s v="-"/>
    <s v="-"/>
    <n v="1"/>
    <n v="4"/>
    <n v="100"/>
    <n v="3"/>
    <n v="0"/>
    <s v="ARIASHIDALGOM@GMAIL.COM"/>
    <s v="UNIV. PRIVADA"/>
    <n v="30"/>
    <s v="DIVORCIADO(A)"/>
    <d v="2022-01-12T00:00:00"/>
    <n v="1"/>
    <s v="LICENCIATURA"/>
    <s v=" "/>
    <s v=" "/>
    <s v=" "/>
    <s v=" "/>
    <n v="431928"/>
    <n v="1"/>
    <s v="-"/>
    <s v="CARTAGO"/>
    <s v="TERAPIA FISICA"/>
    <x v="31"/>
    <s v="AE"/>
    <s v="MEDICINA HUMANA"/>
    <s v="SAN NICOLAS"/>
    <s v="SIN ENFASIS"/>
    <s v="COSTA RICA"/>
    <x v="610"/>
    <n v="22241220"/>
    <s v="OFICINISTA"/>
    <n v="88.65"/>
    <n v="127515"/>
    <n v="1"/>
    <n v="1"/>
    <n v="101"/>
  </r>
  <r>
    <x v="2"/>
    <x v="2"/>
    <x v="1"/>
    <x v="1"/>
    <n v="31240750"/>
    <x v="19"/>
    <n v="18261200"/>
    <n v="116490337"/>
    <x v="4"/>
    <x v="2"/>
    <x v="0"/>
    <x v="1"/>
    <x v="0"/>
    <s v="N"/>
    <x v="0"/>
    <n v="128835"/>
    <s v="NORMAL"/>
    <d v="2021-10-29T00:00:00"/>
    <d v="2022-03-10T00:00:00"/>
    <x v="19"/>
    <d v="2022-03-16T00:00:00"/>
    <n v="298636"/>
    <s v="RESOLI"/>
    <s v="-"/>
    <s v="S"/>
    <s v="-"/>
    <x v="1"/>
    <n v="2"/>
    <s v="-"/>
    <n v="2013"/>
    <n v="9"/>
    <s v="-"/>
    <s v="3-POSG.COSTA-RICA"/>
    <x v="1"/>
    <n v="114.54"/>
    <s v="-"/>
    <n v="6"/>
    <n v="9"/>
    <n v="3"/>
    <n v="100"/>
    <n v="1"/>
    <n v="0"/>
    <s v="AVARGASURENA@GMAIL.COM"/>
    <s v="UNIV. PRIVADA"/>
    <n v="25"/>
    <s v="SOLTERO(A)"/>
    <s v="-"/>
    <n v="1"/>
    <s v="MAESTRIA"/>
    <s v=" "/>
    <s v=" "/>
    <s v=" "/>
    <s v=" "/>
    <n v="5143561"/>
    <n v="3"/>
    <s v="MARIO PORTA GARCIA"/>
    <s v="SANTA ANA"/>
    <s v="ANALITICA,INNOV Y GEST TECNOLO"/>
    <x v="47"/>
    <s v="-"/>
    <s v="ADMINISTRACION"/>
    <s v="POZOS"/>
    <s v="SIN ENFASIS"/>
    <s v="COSTA RICA"/>
    <x v="611"/>
    <s v="-"/>
    <s v="ESTUDIANTE"/>
    <n v="100"/>
    <n v="128835"/>
    <n v="1"/>
    <n v="3"/>
    <n v="0"/>
  </r>
  <r>
    <x v="0"/>
    <x v="2"/>
    <x v="1"/>
    <x v="0"/>
    <n v="31240820"/>
    <x v="19"/>
    <n v="8761536"/>
    <n v="603140885"/>
    <x v="0"/>
    <x v="2"/>
    <x v="0"/>
    <x v="0"/>
    <x v="1"/>
    <s v="N"/>
    <x v="6"/>
    <n v="128878"/>
    <s v="NORMAL"/>
    <d v="2021-07-20T00:00:00"/>
    <d v="2022-03-11T00:00:00"/>
    <x v="19"/>
    <d v="2022-03-16T00:00:00"/>
    <n v="293805"/>
    <s v="RESOLI"/>
    <s v="-"/>
    <s v="-"/>
    <s v="S"/>
    <x v="0"/>
    <n v="2"/>
    <s v="-"/>
    <n v="1999"/>
    <n v="23"/>
    <s v="-"/>
    <s v="1-PREG.COSTA-RICA"/>
    <x v="4"/>
    <n v="289.43"/>
    <s v="-"/>
    <n v="6"/>
    <n v="2"/>
    <n v="1"/>
    <n v="100"/>
    <n v="6"/>
    <n v="0"/>
    <s v="NATALIAA@GMAIL.COM"/>
    <s v="UNIV. PRIVADA"/>
    <n v="40"/>
    <s v="CASADO(A)"/>
    <d v="2021-12-10T00:00:00"/>
    <n v="1"/>
    <s v="LICENCIATURA"/>
    <s v=" "/>
    <s v=" "/>
    <s v=" "/>
    <s v=" "/>
    <n v="750000"/>
    <n v="3"/>
    <s v="MARIO PORTA GARCIA"/>
    <s v="ESPARZA"/>
    <s v="MEDICINA"/>
    <x v="14"/>
    <s v="-"/>
    <s v="MEDICINA HUMANA"/>
    <s v="ESPIRITU SANTO"/>
    <s v="SIN ENFASIS"/>
    <s v="COSTA RICA"/>
    <x v="612"/>
    <s v="-"/>
    <s v="ESTUDIANTE"/>
    <n v="84.5"/>
    <n v="128878"/>
    <n v="1"/>
    <n v="1"/>
    <n v="0"/>
  </r>
  <r>
    <x v="0"/>
    <x v="3"/>
    <x v="1"/>
    <x v="0"/>
    <n v="31244750"/>
    <x v="18"/>
    <n v="8995200"/>
    <n v="207950386"/>
    <x v="2"/>
    <x v="2"/>
    <x v="0"/>
    <x v="0"/>
    <x v="3"/>
    <s v="N"/>
    <x v="3"/>
    <n v="127580"/>
    <s v="NORMAL"/>
    <d v="2021-12-01T00:00:00"/>
    <d v="2022-01-17T00:00:00"/>
    <x v="18"/>
    <d v="2022-04-27T00:00:00"/>
    <n v="300312"/>
    <s v="RESOLI"/>
    <s v="-"/>
    <s v="S"/>
    <s v="-"/>
    <x v="1"/>
    <n v="8"/>
    <s v="-"/>
    <n v="2019"/>
    <n v="3"/>
    <s v="-"/>
    <s v="1-PREG.COSTA-RICA"/>
    <x v="5"/>
    <s v="-"/>
    <s v="-"/>
    <s v="-"/>
    <n v="2"/>
    <n v="12"/>
    <n v="100"/>
    <n v="2"/>
    <n v="0"/>
    <s v="MANUELCARRANZAW@GMAIL.COM"/>
    <s v="UNIV. PRIVADA"/>
    <n v="22"/>
    <s v="SOLTERO(A)"/>
    <d v="2022-01-14T00:00:00"/>
    <n v="1"/>
    <s v="BACHILLER"/>
    <s v=" "/>
    <s v=" "/>
    <s v=" "/>
    <s v=" "/>
    <n v="70000"/>
    <n v="2"/>
    <s v="-"/>
    <s v="SAN RAMON"/>
    <s v="INGENIERIA SISTEMAS COMPUTACIO"/>
    <x v="30"/>
    <s v="-"/>
    <s v="INGENIERIA"/>
    <s v="ZAPOTAL"/>
    <s v="NINGUNO"/>
    <s v="COSTA RICA"/>
    <x v="613"/>
    <s v="-"/>
    <s v="ESTUDIANTE"/>
    <n v="84.83"/>
    <n v="127580"/>
    <n v="1"/>
    <n v="1"/>
    <n v="97"/>
  </r>
  <r>
    <x v="0"/>
    <x v="1"/>
    <x v="1"/>
    <x v="0"/>
    <n v="31244460"/>
    <x v="18"/>
    <n v="1283990"/>
    <n v="305300922"/>
    <x v="2"/>
    <x v="435"/>
    <x v="0"/>
    <x v="0"/>
    <x v="1"/>
    <s v="N"/>
    <x v="3"/>
    <n v="127594"/>
    <s v="NORMAL"/>
    <d v="2022-01-12T00:00:00"/>
    <d v="2022-01-18T00:00:00"/>
    <x v="18"/>
    <d v="2022-04-27T00:00:00"/>
    <n v="304386"/>
    <s v="RESOLI"/>
    <s v="-"/>
    <s v="-"/>
    <s v="S"/>
    <x v="0"/>
    <n v="1"/>
    <s v="ADQUISICION DE EQUIPO"/>
    <n v="2018"/>
    <n v="4"/>
    <s v="-"/>
    <s v="1-PREG.COSTA-RICA"/>
    <x v="3"/>
    <s v="-"/>
    <s v="-"/>
    <s v="-"/>
    <n v="9"/>
    <n v="1"/>
    <n v="100"/>
    <n v="2"/>
    <n v="0"/>
    <s v="BELLAEVE09@GMAIL.COM"/>
    <s v="UNIV. PUBLICA"/>
    <n v="21"/>
    <s v="SOLTERO(A)"/>
    <d v="2022-01-17T00:00:00"/>
    <n v="1"/>
    <s v="DIPLOMADO"/>
    <s v=" "/>
    <s v=" "/>
    <s v=" "/>
    <s v=" "/>
    <n v="1413306"/>
    <n v="1"/>
    <s v="-"/>
    <s v="OROTINA"/>
    <s v="PRODUCCION ANIMAL"/>
    <x v="112"/>
    <s v="AE"/>
    <s v="AGRICULTURA"/>
    <s v="OROTINA"/>
    <s v="SIN ENFASIS"/>
    <s v="COSTA RICA"/>
    <x v="614"/>
    <s v="-"/>
    <s v="ESTUDIANTE"/>
    <n v="86"/>
    <n v="127594"/>
    <n v="2"/>
    <n v="1"/>
    <n v="96"/>
  </r>
  <r>
    <x v="0"/>
    <x v="1"/>
    <x v="1"/>
    <x v="0"/>
    <n v="31245010"/>
    <x v="18"/>
    <n v="3597908"/>
    <n v="208450317"/>
    <x v="2"/>
    <x v="436"/>
    <x v="0"/>
    <x v="0"/>
    <x v="1"/>
    <s v="N"/>
    <x v="3"/>
    <n v="127814"/>
    <s v="NORMAL"/>
    <d v="2022-01-18T00:00:00"/>
    <d v="2022-01-25T00:00:00"/>
    <x v="18"/>
    <d v="2022-04-27T00:00:00"/>
    <n v="305051"/>
    <s v="RESOLI"/>
    <s v="-"/>
    <s v="S"/>
    <s v="-"/>
    <x v="1"/>
    <n v="1"/>
    <s v="ADQUISICION DE EQUIPO"/>
    <n v="2020"/>
    <n v="2"/>
    <s v="-"/>
    <s v="1-PREG.COSTA-RICA"/>
    <x v="6"/>
    <s v="-"/>
    <s v="-"/>
    <s v="-"/>
    <n v="7"/>
    <n v="4"/>
    <n v="100"/>
    <n v="2"/>
    <n v="0"/>
    <s v="ALANSAGOTCESPEDES@GMAIL.COM"/>
    <s v="UNIV. PRIVADA"/>
    <n v="18"/>
    <s v="SOLTERO(A)"/>
    <d v="2022-01-24T00:00:00"/>
    <n v="1"/>
    <s v="BACHILLER"/>
    <s v="LICENCIATURA"/>
    <s v=" "/>
    <s v=" "/>
    <s v=" "/>
    <n v="354776"/>
    <n v="2"/>
    <s v="-"/>
    <s v="PALMARES"/>
    <s v="ING SISTEMAS EN COMPUTACION"/>
    <x v="8"/>
    <s v="AE"/>
    <s v="INGENIERIA"/>
    <s v="SANTIAGO"/>
    <s v="SIN ENFASIS"/>
    <s v="COSTA RICA"/>
    <x v="615"/>
    <s v="-"/>
    <s v="ESTUDIANTE"/>
    <n v="90.8"/>
    <n v="127814"/>
    <n v="1"/>
    <n v="1"/>
    <n v="89"/>
  </r>
  <r>
    <x v="0"/>
    <x v="1"/>
    <x v="1"/>
    <x v="0"/>
    <n v="31241290"/>
    <x v="10"/>
    <n v="2397500"/>
    <n v="114230966"/>
    <x v="0"/>
    <x v="230"/>
    <x v="0"/>
    <x v="0"/>
    <x v="1"/>
    <s v="N"/>
    <x v="6"/>
    <n v="126724"/>
    <s v="NORMAL"/>
    <d v="2021-12-02T00:00:00"/>
    <d v="2021-12-07T00:00:00"/>
    <x v="10"/>
    <d v="2022-03-15T00:00:00"/>
    <n v="300364"/>
    <s v="RESOLI"/>
    <s v="-"/>
    <s v="-"/>
    <s v="S"/>
    <x v="0"/>
    <n v="1"/>
    <s v="-"/>
    <n v="2006"/>
    <n v="16"/>
    <s v="-"/>
    <s v="1-PREG.COSTA-RICA"/>
    <x v="2"/>
    <s v="-"/>
    <s v="-"/>
    <s v="-"/>
    <n v="1"/>
    <n v="15"/>
    <n v="100"/>
    <n v="6"/>
    <n v="0"/>
    <s v="AVA3490@GMAIL.COM"/>
    <s v="UNIV. PRIVADA"/>
    <n v="31"/>
    <s v="CASADO(A)"/>
    <d v="2021-12-06T00:00:00"/>
    <n v="1"/>
    <s v="BACHILLER"/>
    <s v=" "/>
    <s v=" "/>
    <s v=" "/>
    <s v=" "/>
    <n v="640517"/>
    <n v="8"/>
    <s v="-"/>
    <s v="PUNTARENAS"/>
    <s v="TERAPIA RESPIRATORIA"/>
    <x v="7"/>
    <s v="-"/>
    <s v="MEDICINA HUMANA"/>
    <s v="EL ROBLE"/>
    <s v="SIN ENFASIS"/>
    <s v="COSTA RICA"/>
    <x v="616"/>
    <n v="26308000"/>
    <s v="OFICINISTA 3"/>
    <n v="92"/>
    <n v="126724"/>
    <n v="1"/>
    <n v="1"/>
    <n v="96"/>
  </r>
  <r>
    <x v="0"/>
    <x v="2"/>
    <x v="0"/>
    <x v="0"/>
    <n v="31067370"/>
    <x v="10"/>
    <n v="10900053"/>
    <n v="702280899"/>
    <x v="0"/>
    <x v="2"/>
    <x v="0"/>
    <x v="0"/>
    <x v="1"/>
    <s v="N"/>
    <x v="5"/>
    <n v="126792"/>
    <s v="NORMAL"/>
    <d v="2021-12-08T00:00:00"/>
    <d v="2021-12-09T00:00:00"/>
    <x v="10"/>
    <d v="2022-03-30T00:00:00"/>
    <n v="301131"/>
    <s v="RESOLI"/>
    <s v="-"/>
    <s v="-"/>
    <s v="S"/>
    <x v="0"/>
    <n v="2"/>
    <s v="-"/>
    <s v="-"/>
    <s v="-"/>
    <s v="-"/>
    <s v="1-PREG.COSTA-RICA"/>
    <x v="0"/>
    <n v="154.02000000000001"/>
    <s v="-"/>
    <s v="-"/>
    <n v="1"/>
    <n v="1"/>
    <n v="100"/>
    <n v="7"/>
    <n v="0"/>
    <s v="RASHADECJO@HOTMAIL.COM"/>
    <s v="UNIV. PRIVADA"/>
    <n v="27"/>
    <s v="SOLTERO(A)"/>
    <d v="2021-12-08T00:00:00"/>
    <n v="1"/>
    <s v="LICENCIATURA"/>
    <s v=" "/>
    <s v=" "/>
    <s v=" "/>
    <s v=" "/>
    <s v="-"/>
    <s v="-"/>
    <s v="-"/>
    <s v="LIMON"/>
    <s v="MEDICINA"/>
    <x v="12"/>
    <s v="-"/>
    <s v="MEDICINA HUMANA"/>
    <s v="LIMON"/>
    <s v="SIN ENFASIS"/>
    <s v="COSTA RICA"/>
    <x v="617"/>
    <s v="-"/>
    <s v="ESTUDIANTE"/>
    <s v="-"/>
    <n v="126792"/>
    <n v="1"/>
    <n v="1"/>
    <n v="94"/>
  </r>
  <r>
    <x v="2"/>
    <x v="1"/>
    <x v="1"/>
    <x v="0"/>
    <n v="31240640"/>
    <x v="10"/>
    <n v="5102000"/>
    <n v="504080294"/>
    <x v="6"/>
    <x v="437"/>
    <x v="0"/>
    <x v="0"/>
    <x v="0"/>
    <s v="N"/>
    <x v="0"/>
    <n v="126824"/>
    <s v="NORMAL"/>
    <d v="2021-11-10T00:00:00"/>
    <d v="2021-12-09T00:00:00"/>
    <x v="10"/>
    <d v="2022-03-15T00:00:00"/>
    <n v="299230"/>
    <s v="RESOLI"/>
    <s v="-"/>
    <s v="S"/>
    <s v="-"/>
    <x v="1"/>
    <n v="1"/>
    <s v="-"/>
    <n v="2015"/>
    <n v="7"/>
    <s v="-"/>
    <s v="3-POSG.COSTA-RICA"/>
    <x v="2"/>
    <s v="-"/>
    <s v="-"/>
    <s v="-"/>
    <n v="18"/>
    <n v="2"/>
    <n v="100"/>
    <n v="1"/>
    <n v="0"/>
    <s v="JOHNNY.ARRIOLA.REYES@GMAIL.COM"/>
    <s v="UNIV. PUBLICA"/>
    <n v="26"/>
    <s v="SOLTERO(A)"/>
    <d v="2021-12-08T00:00:00"/>
    <n v="1"/>
    <s v="MAESTRIA"/>
    <s v=" "/>
    <s v=" "/>
    <s v=" "/>
    <s v=" "/>
    <n v="575000"/>
    <n v="1"/>
    <s v="-"/>
    <s v="CURRIDABAT"/>
    <s v="ECOTOXICOLOGIA TROPICAL"/>
    <x v="63"/>
    <s v="-"/>
    <s v="ECOLOGIA"/>
    <s v="GRANADILLA"/>
    <s v="SIN ENFASIS"/>
    <s v="COSTA RICA"/>
    <x v="618"/>
    <n v="25629000"/>
    <s v="ESPECIALISTA EN INVESTIGACIÓN "/>
    <n v="90"/>
    <n v="126824"/>
    <n v="2"/>
    <n v="3"/>
    <n v="94"/>
  </r>
  <r>
    <x v="1"/>
    <x v="1"/>
    <x v="1"/>
    <x v="1"/>
    <n v="31240700"/>
    <x v="10"/>
    <n v="2545780"/>
    <n v="114800518"/>
    <x v="4"/>
    <x v="438"/>
    <x v="0"/>
    <x v="1"/>
    <x v="0"/>
    <s v="N"/>
    <x v="0"/>
    <n v="126834"/>
    <s v="NORMAL"/>
    <d v="2021-12-08T00:00:00"/>
    <d v="2021-12-10T00:00:00"/>
    <x v="10"/>
    <d v="2022-03-15T00:00:00"/>
    <n v="301177"/>
    <s v="RESOLI"/>
    <s v="-"/>
    <s v="S"/>
    <s v="-"/>
    <x v="1"/>
    <n v="1"/>
    <s v="-"/>
    <n v="2008"/>
    <n v="14"/>
    <s v="-"/>
    <s v="4-POSG.EXTERIOR"/>
    <x v="3"/>
    <s v="-"/>
    <s v="-"/>
    <s v="-"/>
    <n v="3"/>
    <n v="10"/>
    <n v="130"/>
    <n v="1"/>
    <n v="0"/>
    <s v="KVH9101@GMAIL.COM"/>
    <s v="UNIV. PRIVADA"/>
    <n v="30"/>
    <s v="SOLTERO(A)"/>
    <d v="2021-12-09T00:00:00"/>
    <n v="1"/>
    <s v="MAESTRIA"/>
    <s v=" "/>
    <s v=" "/>
    <s v=" "/>
    <s v=" "/>
    <n v="1339409"/>
    <n v="7"/>
    <s v="-"/>
    <s v="DESAMPARADOS"/>
    <s v="LOGISTICA Y DIREC DE OPERACION"/>
    <x v="115"/>
    <s v="-"/>
    <s v="ADMINISTRACION"/>
    <s v="DAMAS"/>
    <s v="SIN ENFASIS"/>
    <s v="ESPAÑA"/>
    <x v="619"/>
    <n v="22771037"/>
    <s v="PLANIFICADOR DE DEMANDA"/>
    <n v="80"/>
    <n v="126834"/>
    <n v="1"/>
    <n v="4"/>
    <n v="93"/>
  </r>
  <r>
    <x v="1"/>
    <x v="0"/>
    <x v="1"/>
    <x v="0"/>
    <n v="31244630"/>
    <x v="18"/>
    <n v="34272000"/>
    <n v="304190787"/>
    <x v="0"/>
    <x v="439"/>
    <x v="0"/>
    <x v="0"/>
    <x v="2"/>
    <s v="N"/>
    <x v="2"/>
    <n v="127843"/>
    <s v="NORMAL"/>
    <d v="2022-01-24T00:00:00"/>
    <d v="2022-01-26T00:00:00"/>
    <x v="18"/>
    <d v="2022-04-27T00:00:00"/>
    <n v="305501"/>
    <s v="RESOLI"/>
    <s v="-"/>
    <s v="S"/>
    <s v="-"/>
    <x v="1"/>
    <n v="5"/>
    <s v="-"/>
    <n v="2004"/>
    <n v="18"/>
    <s v="-"/>
    <s v="4-POSG.EXTERIOR"/>
    <x v="4"/>
    <n v="76.66"/>
    <s v="-"/>
    <s v="-"/>
    <n v="5"/>
    <n v="6"/>
    <n v="120"/>
    <n v="3"/>
    <n v="0"/>
    <s v="CHAVESXW@GMAIL.COM"/>
    <s v="UNIV. PRIVADA"/>
    <n v="35"/>
    <s v="SOLTERO(A)"/>
    <d v="2022-01-25T00:00:00"/>
    <n v="1"/>
    <s v="ESPECIALIZACION"/>
    <s v=" "/>
    <s v=" "/>
    <s v=" "/>
    <s v=" "/>
    <n v="1123070"/>
    <n v="3"/>
    <s v="-"/>
    <s v="TURRIALBA"/>
    <s v="ORTODONCIA"/>
    <x v="116"/>
    <s v="-"/>
    <s v="ODONTOLOGIA"/>
    <s v="PAVONES"/>
    <s v="SIN ENAFSIS"/>
    <s v="MEXICO"/>
    <x v="620"/>
    <s v="-"/>
    <s v="ESTUDIANTE"/>
    <n v="95"/>
    <n v="127843"/>
    <n v="1"/>
    <n v="4"/>
    <n v="88"/>
  </r>
  <r>
    <x v="0"/>
    <x v="3"/>
    <x v="1"/>
    <x v="1"/>
    <n v="31241270"/>
    <x v="10"/>
    <n v="3101755"/>
    <n v="118350821"/>
    <x v="1"/>
    <x v="2"/>
    <x v="0"/>
    <x v="1"/>
    <x v="0"/>
    <s v="N"/>
    <x v="1"/>
    <n v="126908"/>
    <s v="NORMAL"/>
    <d v="2021-12-03T00:00:00"/>
    <d v="2021-12-13T00:00:00"/>
    <x v="10"/>
    <d v="2022-03-15T00:00:00"/>
    <n v="300706"/>
    <s v="RESOLI"/>
    <s v="-"/>
    <s v="S"/>
    <s v="-"/>
    <x v="1"/>
    <n v="8"/>
    <s v="-"/>
    <n v="2019"/>
    <n v="3"/>
    <s v="-"/>
    <s v="1-PREG.COSTA-RICA"/>
    <x v="2"/>
    <s v="-"/>
    <s v="-"/>
    <s v="-"/>
    <n v="2"/>
    <n v="3"/>
    <n v="100"/>
    <n v="4"/>
    <n v="0"/>
    <s v="DACASA2002@GMAIL.COM"/>
    <s v="UNIV. PRIVADA"/>
    <n v="20"/>
    <s v="SOLTERO(A)"/>
    <d v="2021-12-10T00:00:00"/>
    <n v="1"/>
    <s v="BACHILLER"/>
    <s v=" "/>
    <s v=" "/>
    <s v=" "/>
    <s v=" "/>
    <n v="559610"/>
    <n v="4"/>
    <s v="-"/>
    <s v="BARVA"/>
    <s v="EDUCACION FISICA"/>
    <x v="26"/>
    <s v="-"/>
    <s v="EDUCACION TECNICA,ARTISTICA Y DEPORTIVA"/>
    <s v="SAN PABLO"/>
    <s v="SIN ENFASIS"/>
    <s v="COSTA RICA"/>
    <x v="621"/>
    <s v="-"/>
    <s v="ESTUDIANTE"/>
    <n v="89"/>
    <n v="126908"/>
    <n v="1"/>
    <n v="1"/>
    <n v="90"/>
  </r>
  <r>
    <x v="0"/>
    <x v="1"/>
    <x v="1"/>
    <x v="0"/>
    <n v="31240740"/>
    <x v="10"/>
    <n v="4568788"/>
    <n v="116390672"/>
    <x v="2"/>
    <x v="440"/>
    <x v="0"/>
    <x v="0"/>
    <x v="0"/>
    <s v="N"/>
    <x v="0"/>
    <n v="126914"/>
    <s v="NORMAL"/>
    <d v="2021-12-02T00:00:00"/>
    <d v="2021-12-13T00:00:00"/>
    <x v="10"/>
    <d v="2022-03-15T00:00:00"/>
    <n v="300401"/>
    <s v="RESOLI"/>
    <s v="-"/>
    <s v="S"/>
    <s v="-"/>
    <x v="1"/>
    <n v="1"/>
    <s v="-"/>
    <n v="2014"/>
    <n v="8"/>
    <s v="-"/>
    <s v="1-PREG.COSTA-RICA"/>
    <x v="6"/>
    <s v="-"/>
    <s v="-"/>
    <s v="-"/>
    <n v="2"/>
    <n v="1"/>
    <n v="100"/>
    <n v="1"/>
    <n v="0"/>
    <s v="JOVESES@GMAIL.COM"/>
    <s v="UNIV. PRIVADA"/>
    <n v="25"/>
    <s v="SOLTERO(A)"/>
    <d v="2021-12-10T00:00:00"/>
    <n v="1"/>
    <s v="BACHILLER"/>
    <s v=" "/>
    <s v=" "/>
    <s v=" "/>
    <s v=" "/>
    <n v="400000"/>
    <n v="6"/>
    <s v="-"/>
    <s v="ESCAZU"/>
    <s v="INGENIERIA ELECTRICA"/>
    <x v="6"/>
    <s v="-"/>
    <s v="INGENIERIA"/>
    <s v="ESCAZU"/>
    <s v="SIN ENFASIS"/>
    <s v="COSTA RICA"/>
    <x v="622"/>
    <s v="-"/>
    <s v="ESTUDIANTE"/>
    <n v="86"/>
    <n v="126914"/>
    <n v="1"/>
    <n v="1"/>
    <n v="90"/>
  </r>
  <r>
    <x v="0"/>
    <x v="1"/>
    <x v="1"/>
    <x v="0"/>
    <n v="31241190"/>
    <x v="10"/>
    <n v="5615000"/>
    <n v="118830877"/>
    <x v="0"/>
    <x v="412"/>
    <x v="0"/>
    <x v="0"/>
    <x v="2"/>
    <s v="N"/>
    <x v="0"/>
    <n v="126945"/>
    <s v="NORMAL"/>
    <d v="2021-12-10T00:00:00"/>
    <d v="2021-12-14T00:00:00"/>
    <x v="10"/>
    <d v="2022-03-15T00:00:00"/>
    <n v="301461"/>
    <s v="RESOLI"/>
    <s v="-"/>
    <s v="-"/>
    <s v="S"/>
    <x v="0"/>
    <n v="1"/>
    <s v="-"/>
    <n v="2020"/>
    <n v="2"/>
    <s v="-"/>
    <s v="1-PREG.COSTA-RICA"/>
    <x v="6"/>
    <s v="-"/>
    <s v="-"/>
    <s v="-"/>
    <n v="6"/>
    <n v="3"/>
    <n v="100"/>
    <n v="1"/>
    <n v="0"/>
    <s v="PICADOFATIMA06@GMAIL.COM"/>
    <s v="UNIV. PRIVADA"/>
    <n v="18"/>
    <s v="SOLTERO(A)"/>
    <d v="2021-12-13T00:00:00"/>
    <n v="1"/>
    <s v="DIPLOMADO"/>
    <s v=" "/>
    <s v=" "/>
    <s v=" "/>
    <s v=" "/>
    <n v="276955"/>
    <n v="6"/>
    <s v="-"/>
    <s v="ASERRI"/>
    <s v="ELECTROCARD Y PRACT CARDIOLOGI"/>
    <x v="92"/>
    <s v="-"/>
    <s v="MEDICINA HUMANA"/>
    <s v="VUELTA DE JORCO"/>
    <s v="SIN ENFASIS"/>
    <s v="COSTA RICA"/>
    <x v="623"/>
    <s v="-"/>
    <s v="ESTUDIANTE"/>
    <n v="99.36"/>
    <n v="126945"/>
    <n v="1"/>
    <n v="1"/>
    <n v="89"/>
  </r>
  <r>
    <x v="0"/>
    <x v="1"/>
    <x v="0"/>
    <x v="0"/>
    <n v="31164380"/>
    <x v="10"/>
    <n v="1513400"/>
    <n v="117630327"/>
    <x v="2"/>
    <x v="441"/>
    <x v="0"/>
    <x v="0"/>
    <x v="2"/>
    <s v="N"/>
    <x v="4"/>
    <n v="126950"/>
    <s v="NORMAL"/>
    <d v="2021-12-08T00:00:00"/>
    <d v="2021-12-14T00:00:00"/>
    <x v="10"/>
    <d v="2022-04-08T00:00:00"/>
    <n v="301182"/>
    <s v="RESOLI"/>
    <s v="-"/>
    <s v="-"/>
    <s v="S"/>
    <x v="0"/>
    <n v="1"/>
    <s v="-"/>
    <s v="-"/>
    <s v="-"/>
    <s v="-"/>
    <s v="1-PREG.COSTA-RICA"/>
    <x v="0"/>
    <s v="-"/>
    <s v="-"/>
    <s v="-"/>
    <n v="8"/>
    <n v="4"/>
    <n v="100"/>
    <n v="5"/>
    <n v="0"/>
    <s v="ANABELEN0199@GMAIL.COM"/>
    <s v="UNIV. PRIVADA"/>
    <n v="22"/>
    <s v="SOLTERO(A)"/>
    <d v="2021-12-13T00:00:00"/>
    <n v="1"/>
    <s v="LICENCIATURA"/>
    <s v=" "/>
    <s v=" "/>
    <s v=" "/>
    <s v=" "/>
    <s v="-"/>
    <s v="-"/>
    <s v="-"/>
    <s v="TILARAN"/>
    <s v="ING CIVIL"/>
    <x v="5"/>
    <s v="-"/>
    <s v="OBRAS CIVILES"/>
    <s v="SANTA ROSA"/>
    <s v="SIN ENFASIS"/>
    <s v="COSTA RICA"/>
    <x v="624"/>
    <n v="26690201"/>
    <s v="ESTUDIANTE"/>
    <s v="-"/>
    <n v="126950"/>
    <n v="1"/>
    <n v="1"/>
    <n v="89"/>
  </r>
  <r>
    <x v="0"/>
    <x v="1"/>
    <x v="1"/>
    <x v="0"/>
    <n v="31239510"/>
    <x v="10"/>
    <n v="4372995"/>
    <n v="119120123"/>
    <x v="2"/>
    <x v="442"/>
    <x v="0"/>
    <x v="0"/>
    <x v="0"/>
    <s v="N"/>
    <x v="1"/>
    <n v="127070"/>
    <s v="NORMAL"/>
    <d v="2021-12-06T00:00:00"/>
    <d v="2021-12-17T00:00:00"/>
    <x v="10"/>
    <d v="2022-03-15T00:00:00"/>
    <n v="300961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1"/>
    <n v="4"/>
    <n v="100"/>
    <n v="4"/>
    <n v="0"/>
    <s v="MEGAN.VALE.V@GMAIL.COM"/>
    <s v="UNIV. PRIVADA"/>
    <n v="17"/>
    <s v="SOLTERO(A)"/>
    <d v="2021-12-16T00:00:00"/>
    <n v="1"/>
    <s v="BACHILLER"/>
    <s v=" "/>
    <s v=" "/>
    <s v=" "/>
    <s v=" "/>
    <n v="1958218"/>
    <n v="4"/>
    <s v="-"/>
    <s v="HEREDIA"/>
    <s v="ING INDUSTRIAL"/>
    <x v="1"/>
    <s v="AE"/>
    <s v="INGENIERIA"/>
    <s v="ULLOA"/>
    <s v="SIN ENFASIS"/>
    <s v="COSTA RICA"/>
    <x v="625"/>
    <s v="-"/>
    <s v="ESTUDIANTE"/>
    <n v="91"/>
    <n v="127070"/>
    <n v="1"/>
    <n v="1"/>
    <n v="86"/>
  </r>
  <r>
    <x v="0"/>
    <x v="1"/>
    <x v="0"/>
    <x v="0"/>
    <n v="31120610"/>
    <x v="10"/>
    <n v="3995000"/>
    <n v="402110336"/>
    <x v="0"/>
    <x v="443"/>
    <x v="0"/>
    <x v="0"/>
    <x v="0"/>
    <s v="N"/>
    <x v="1"/>
    <n v="127071"/>
    <s v="NORMAL"/>
    <d v="2021-12-03T00:00:00"/>
    <d v="2021-12-17T00:00:00"/>
    <x v="10"/>
    <d v="2022-03-22T00:00:00"/>
    <n v="300672"/>
    <s v="RESOLI"/>
    <s v="-"/>
    <s v="-"/>
    <s v="S"/>
    <x v="0"/>
    <n v="1"/>
    <s v="-"/>
    <s v="-"/>
    <s v="-"/>
    <s v="-"/>
    <s v="1-PREG.COSTA-RICA"/>
    <x v="0"/>
    <s v="-"/>
    <s v="-"/>
    <s v="-"/>
    <n v="1"/>
    <n v="2"/>
    <n v="100"/>
    <n v="4"/>
    <n v="0"/>
    <s v="DANY_0491@YAHOO.COM"/>
    <s v="UNIV. PRIVADA"/>
    <n v="30"/>
    <s v="SOLTERO(A)"/>
    <d v="2021-12-16T00:00:00"/>
    <n v="1"/>
    <s v="BACHILLER"/>
    <s v="LICENCIATURA"/>
    <s v=" "/>
    <s v=" "/>
    <s v=" "/>
    <s v="-"/>
    <s v="-"/>
    <s v="-"/>
    <s v="HEREDIA"/>
    <s v="ENFERMERIA"/>
    <x v="53"/>
    <s v="-"/>
    <s v="ENFERMERIA"/>
    <s v="MERCEDES"/>
    <s v="SIN ENFASIS"/>
    <s v="COSTA RICA"/>
    <x v="626"/>
    <s v="-"/>
    <s v="ESTUDIANTE"/>
    <s v="-"/>
    <n v="127071"/>
    <n v="1"/>
    <n v="1"/>
    <n v="86"/>
  </r>
  <r>
    <x v="2"/>
    <x v="1"/>
    <x v="2"/>
    <x v="1"/>
    <n v="31240680"/>
    <x v="10"/>
    <n v="9059072"/>
    <n v="701380963"/>
    <x v="1"/>
    <x v="145"/>
    <x v="0"/>
    <x v="1"/>
    <x v="1"/>
    <s v="N"/>
    <x v="5"/>
    <n v="127077"/>
    <s v="NORMAL"/>
    <d v="2021-11-28T00:00:00"/>
    <d v="2021-12-17T00:00:00"/>
    <x v="10"/>
    <d v="2022-03-15T00:00:00"/>
    <n v="300129"/>
    <s v="RESOLI"/>
    <s v="-"/>
    <s v="-"/>
    <s v="S"/>
    <x v="0"/>
    <n v="1"/>
    <s v="ADQUISICION DE EQUIPO"/>
    <n v="2001"/>
    <n v="21"/>
    <s v="-"/>
    <s v="7-REFUND.POSG.C.R"/>
    <x v="4"/>
    <s v="-"/>
    <s v="-"/>
    <s v="-"/>
    <n v="2"/>
    <n v="2"/>
    <n v="100"/>
    <n v="7"/>
    <n v="0"/>
    <s v="ISABELLA801030@GMAIL.COM"/>
    <s v="UNIV. PRIVADA"/>
    <n v="41"/>
    <s v="CASADO(A)"/>
    <d v="2021-12-16T00:00:00"/>
    <n v="1"/>
    <s v="MAESTRIA"/>
    <s v=" "/>
    <s v=" "/>
    <s v=" "/>
    <s v=" "/>
    <n v="1104775"/>
    <n v="2"/>
    <s v="-"/>
    <s v="POCOCI"/>
    <s v="ADM. EDUCATIVA"/>
    <x v="31"/>
    <s v="AE"/>
    <s v="EDUCACION GENERAL"/>
    <s v="JIMENEZ"/>
    <s v="SIN ENFASIS"/>
    <s v="COSTA RICA"/>
    <x v="627"/>
    <n v="27106801"/>
    <s v="AUXILIAR DE NUTRICIÓN"/>
    <n v="80.5"/>
    <n v="127077"/>
    <n v="1"/>
    <n v="7"/>
    <n v="86"/>
  </r>
  <r>
    <x v="0"/>
    <x v="1"/>
    <x v="1"/>
    <x v="0"/>
    <n v="31243590"/>
    <x v="18"/>
    <n v="4120011"/>
    <n v="119190384"/>
    <x v="0"/>
    <x v="3"/>
    <x v="0"/>
    <x v="0"/>
    <x v="1"/>
    <s v="N"/>
    <x v="3"/>
    <n v="127854"/>
    <s v="NORMAL"/>
    <d v="2022-01-13T00:00:00"/>
    <d v="2022-01-26T00:00:00"/>
    <x v="18"/>
    <d v="2022-04-27T00:00:00"/>
    <n v="304411"/>
    <s v="RESOLI"/>
    <s v="-"/>
    <s v="-"/>
    <s v="S"/>
    <x v="0"/>
    <n v="1"/>
    <s v="COBERTURA INFERIOR"/>
    <n v="2021"/>
    <n v="1"/>
    <s v="-"/>
    <s v="1-PREG.COSTA-RICA"/>
    <x v="4"/>
    <s v="-"/>
    <s v="-"/>
    <s v="-"/>
    <n v="3"/>
    <n v="8"/>
    <n v="100"/>
    <n v="2"/>
    <n v="0"/>
    <s v="VALEMMOLINA27@GMAIL.COM"/>
    <s v="UNIV. PRIVADA"/>
    <n v="17"/>
    <s v="SOLTERO(A)"/>
    <d v="2022-01-25T00:00:00"/>
    <n v="1"/>
    <s v="DIPLOMADO"/>
    <s v=" "/>
    <s v=" "/>
    <s v=" "/>
    <s v=" "/>
    <n v="824176"/>
    <n v="4"/>
    <s v="-"/>
    <s v="GRECIA"/>
    <s v="ELECTROCARD Y PRACT CARDIOLOGI"/>
    <x v="92"/>
    <s v="CI"/>
    <s v="MEDICINA HUMANA"/>
    <s v="BOLIVAR"/>
    <s v="SIN ENFASIS"/>
    <s v="COSTA RICA"/>
    <x v="628"/>
    <s v="-"/>
    <s v="ESTUDIANTE"/>
    <n v="94.22"/>
    <n v="127854"/>
    <n v="1"/>
    <n v="1"/>
    <n v="88"/>
  </r>
  <r>
    <x v="0"/>
    <x v="3"/>
    <x v="1"/>
    <x v="0"/>
    <n v="31241120"/>
    <x v="10"/>
    <n v="9000000"/>
    <n v="118730398"/>
    <x v="0"/>
    <x v="2"/>
    <x v="0"/>
    <x v="0"/>
    <x v="2"/>
    <s v="N"/>
    <x v="5"/>
    <n v="127096"/>
    <s v="NORMAL"/>
    <d v="2021-12-15T00:00:00"/>
    <d v="2021-12-20T00:00:00"/>
    <x v="10"/>
    <d v="2022-03-15T00:00:00"/>
    <n v="301965"/>
    <s v="RESOLI"/>
    <s v="-"/>
    <s v="-"/>
    <s v="S"/>
    <x v="0"/>
    <n v="8"/>
    <s v="-"/>
    <n v="2020"/>
    <n v="2"/>
    <s v="-"/>
    <s v="1-PREG.COSTA-RICA"/>
    <x v="5"/>
    <s v="-"/>
    <s v="-"/>
    <s v="-"/>
    <n v="2"/>
    <n v="5"/>
    <n v="100"/>
    <n v="7"/>
    <n v="0"/>
    <s v="HILLARYMATUS5@GMAIL.COM"/>
    <s v="UNIV. PRIVADA"/>
    <n v="18"/>
    <s v="SOLTERO(A)"/>
    <d v="2021-12-17T00:00:00"/>
    <n v="1"/>
    <s v="LICENCIATURA"/>
    <s v=" "/>
    <s v=" "/>
    <s v=" "/>
    <s v=" "/>
    <n v="100000"/>
    <n v="4"/>
    <s v="-"/>
    <s v="POCOCI"/>
    <s v="ENFERMERIA"/>
    <x v="18"/>
    <s v="-"/>
    <s v="ENFERMERIA"/>
    <s v="CARIARI"/>
    <s v="SIN ENFASIS"/>
    <s v="COSTA RICA"/>
    <x v="629"/>
    <s v="-"/>
    <s v="ESTUDIANTE"/>
    <n v="70"/>
    <n v="127096"/>
    <n v="1"/>
    <n v="1"/>
    <n v="83"/>
  </r>
  <r>
    <x v="0"/>
    <x v="1"/>
    <x v="1"/>
    <x v="1"/>
    <n v="31241030"/>
    <x v="10"/>
    <n v="1355000"/>
    <n v="402190867"/>
    <x v="1"/>
    <x v="444"/>
    <x v="0"/>
    <x v="1"/>
    <x v="0"/>
    <s v="N"/>
    <x v="1"/>
    <n v="127099"/>
    <s v="NORMAL"/>
    <d v="2021-12-13T00:00:00"/>
    <d v="2021-12-20T00:00:00"/>
    <x v="10"/>
    <d v="2022-03-15T00:00:00"/>
    <n v="301614"/>
    <s v="RESOLI"/>
    <s v="-"/>
    <s v="-"/>
    <s v="S"/>
    <x v="0"/>
    <n v="1"/>
    <s v="-"/>
    <n v="2014"/>
    <n v="8"/>
    <s v="-"/>
    <s v="1-PREG.COSTA-RICA"/>
    <x v="6"/>
    <s v="-"/>
    <s v="-"/>
    <s v="-"/>
    <n v="7"/>
    <n v="1"/>
    <n v="100"/>
    <n v="4"/>
    <n v="0"/>
    <s v="JOSS2307.JV@GMAIL.COM"/>
    <s v="UNIV. PRIVADA"/>
    <n v="28"/>
    <s v="SOLTERO(A)"/>
    <d v="2021-12-17T00:00:00"/>
    <n v="1"/>
    <s v="LICENCIATURA"/>
    <s v=" "/>
    <s v=" "/>
    <s v=" "/>
    <s v=" "/>
    <n v="329407"/>
    <n v="3"/>
    <s v="-"/>
    <s v="BELEN"/>
    <s v="EDUCACION"/>
    <x v="37"/>
    <s v="-"/>
    <s v="EDUCACION GENERAL"/>
    <s v="SAN ANTONIO"/>
    <s v="DOCENCIA"/>
    <s v="COSTA RICA"/>
    <x v="630"/>
    <s v="-"/>
    <s v="ESTUDIANTE"/>
    <n v="88"/>
    <n v="127099"/>
    <n v="1"/>
    <n v="1"/>
    <n v="83"/>
  </r>
  <r>
    <x v="0"/>
    <x v="1"/>
    <x v="1"/>
    <x v="0"/>
    <n v="31241060"/>
    <x v="10"/>
    <n v="12305744"/>
    <n v="118160220"/>
    <x v="0"/>
    <x v="250"/>
    <x v="0"/>
    <x v="0"/>
    <x v="0"/>
    <s v="N"/>
    <x v="0"/>
    <n v="127135"/>
    <s v="NORMAL"/>
    <d v="2021-12-15T00:00:00"/>
    <d v="2021-12-21T00:00:00"/>
    <x v="10"/>
    <d v="2022-03-15T00:00:00"/>
    <n v="301940"/>
    <s v="RESOLI"/>
    <s v="-"/>
    <s v="-"/>
    <s v="S"/>
    <x v="0"/>
    <n v="1"/>
    <s v="-"/>
    <n v="2018"/>
    <n v="4"/>
    <s v="-"/>
    <s v="1-PREG.COSTA-RICA"/>
    <x v="3"/>
    <s v="-"/>
    <s v="-"/>
    <s v="-"/>
    <n v="15"/>
    <n v="4"/>
    <n v="100"/>
    <n v="1"/>
    <n v="0"/>
    <s v="ARROYO_ELISABET@YAHOO.COM"/>
    <s v="UNIV. PRIVADA"/>
    <n v="20"/>
    <s v="SOLTERO(A)"/>
    <d v="2021-12-20T00:00:00"/>
    <n v="1"/>
    <s v="LICENCIATURA"/>
    <s v=" "/>
    <s v=" "/>
    <s v=" "/>
    <s v=" "/>
    <n v="1754317"/>
    <n v="3"/>
    <s v="-"/>
    <s v="MONTES DE OCA"/>
    <s v="FARMACIA"/>
    <x v="0"/>
    <s v="-"/>
    <s v="FARMACIA"/>
    <s v="SAN RAFAEL"/>
    <s v="SIN ENFASIS"/>
    <s v="COSTA RICA"/>
    <x v="631"/>
    <s v="-"/>
    <s v="ESTUDIANTE"/>
    <n v="86.13"/>
    <n v="127135"/>
    <n v="1"/>
    <n v="1"/>
    <n v="82"/>
  </r>
  <r>
    <x v="0"/>
    <x v="1"/>
    <x v="1"/>
    <x v="1"/>
    <n v="31240900"/>
    <x v="10"/>
    <n v="6382000"/>
    <n v="114880228"/>
    <x v="4"/>
    <x v="79"/>
    <x v="0"/>
    <x v="1"/>
    <x v="0"/>
    <s v="N"/>
    <x v="0"/>
    <n v="127140"/>
    <s v="NORMAL"/>
    <d v="2021-12-09T00:00:00"/>
    <d v="2021-12-21T00:00:00"/>
    <x v="10"/>
    <d v="2022-03-15T00:00:00"/>
    <n v="301274"/>
    <s v="RESOLI"/>
    <s v="-"/>
    <s v="-"/>
    <s v="S"/>
    <x v="0"/>
    <n v="1"/>
    <s v="-"/>
    <n v="2015"/>
    <n v="7"/>
    <s v="-"/>
    <s v="1-PREG.COSTA-RICA"/>
    <x v="6"/>
    <s v="-"/>
    <s v="-"/>
    <s v="-"/>
    <n v="13"/>
    <n v="3"/>
    <n v="100"/>
    <n v="1"/>
    <n v="0"/>
    <s v="MONICAVEGAO592@GMAIL.COM"/>
    <s v="UNIV. PRIVADA"/>
    <n v="30"/>
    <s v="SOLTERO(A)"/>
    <d v="2021-12-20T00:00:00"/>
    <n v="1"/>
    <s v="BACHILLER"/>
    <s v=" "/>
    <s v=" "/>
    <s v=" "/>
    <s v=" "/>
    <n v="360000"/>
    <n v="4"/>
    <s v="-"/>
    <s v="TIBAS"/>
    <s v="DERECHO"/>
    <x v="3"/>
    <s v="-"/>
    <s v="DERECHO"/>
    <s v="ANSELMO LLORENTE"/>
    <s v="SIN ENFASIS"/>
    <s v="COSTA RICA"/>
    <x v="632"/>
    <n v="22502598"/>
    <s v="RECEPCIONISTA"/>
    <n v="70"/>
    <n v="127140"/>
    <n v="1"/>
    <n v="1"/>
    <n v="82"/>
  </r>
  <r>
    <x v="0"/>
    <x v="1"/>
    <x v="1"/>
    <x v="0"/>
    <n v="31241010"/>
    <x v="10"/>
    <n v="12866270"/>
    <n v="116440999"/>
    <x v="0"/>
    <x v="445"/>
    <x v="2"/>
    <x v="0"/>
    <x v="0"/>
    <s v="N"/>
    <x v="1"/>
    <n v="127154"/>
    <s v="NORMAL"/>
    <d v="2021-12-21T00:00:00"/>
    <d v="2021-12-22T00:00:00"/>
    <x v="10"/>
    <d v="2022-03-15T00:00:00"/>
    <n v="302461"/>
    <s v="RESOLI"/>
    <s v="-"/>
    <s v="-"/>
    <s v="S"/>
    <x v="0"/>
    <n v="1"/>
    <s v="-"/>
    <n v="2014"/>
    <n v="8"/>
    <s v="-"/>
    <s v="1-PREG.COSTA-RICA"/>
    <x v="6"/>
    <s v="-"/>
    <s v="-"/>
    <s v="-"/>
    <n v="1"/>
    <n v="2"/>
    <n v="100"/>
    <n v="4"/>
    <n v="6"/>
    <s v="ANNSTV1924@GMAIL.COM"/>
    <s v="UNIV. PRIVADA"/>
    <n v="25"/>
    <s v="SOLTERO(A)"/>
    <d v="2021-12-21T00:00:00"/>
    <n v="1"/>
    <s v="LICENCIATURA"/>
    <s v=" "/>
    <s v=" "/>
    <s v=" "/>
    <s v=" "/>
    <n v="400000"/>
    <n v="2"/>
    <s v="-"/>
    <s v="HEREDIA"/>
    <s v="OPTOMETRIA"/>
    <x v="5"/>
    <s v="-"/>
    <s v="MEDICINA HUMANA"/>
    <s v="MERCEDES"/>
    <s v="SIN ENFASIS"/>
    <s v="COSTA RICA"/>
    <x v="633"/>
    <n v="71431644"/>
    <s v="PROPIO - ASESORIA FINANCIERA"/>
    <n v="70"/>
    <n v="127154"/>
    <n v="1"/>
    <n v="1"/>
    <n v="81"/>
  </r>
  <r>
    <x v="0"/>
    <x v="1"/>
    <x v="1"/>
    <x v="0"/>
    <n v="31238330"/>
    <x v="10"/>
    <n v="18816072"/>
    <n v="402630361"/>
    <x v="0"/>
    <x v="446"/>
    <x v="0"/>
    <x v="0"/>
    <x v="0"/>
    <s v="N"/>
    <x v="1"/>
    <n v="127155"/>
    <s v="NORMAL"/>
    <d v="2021-12-20T00:00:00"/>
    <d v="2021-12-22T00:00:00"/>
    <x v="10"/>
    <d v="2022-03-15T00:00:00"/>
    <n v="302376"/>
    <s v="RESOLI"/>
    <s v="-"/>
    <s v="-"/>
    <s v="S"/>
    <x v="0"/>
    <n v="1"/>
    <s v="-"/>
    <n v="2021"/>
    <n v="1"/>
    <s v="-"/>
    <s v="1-PREG.COSTA-RICA"/>
    <x v="1"/>
    <s v="-"/>
    <s v="-"/>
    <s v="-"/>
    <n v="8"/>
    <n v="1"/>
    <n v="100"/>
    <n v="4"/>
    <n v="0"/>
    <s v="NICOLERIVAS.QUIROS@GMAIL.COM"/>
    <s v="UNIV. PRIVADA"/>
    <n v="18"/>
    <s v="SOLTERO(A)"/>
    <d v="2021-12-21T00:00:00"/>
    <n v="1"/>
    <s v="LICENCIATURA"/>
    <s v=" "/>
    <s v=" "/>
    <s v=" "/>
    <s v=" "/>
    <n v="4119762"/>
    <n v="4"/>
    <s v="-"/>
    <s v="FLORES"/>
    <s v="MEDICINA Y CIRUGIA VETERINARIA"/>
    <x v="19"/>
    <s v="-"/>
    <s v="MEDICINA VETERINARIA"/>
    <s v="SAN JOAQUIN"/>
    <s v="SIN ENFASIS"/>
    <s v="COSTA RICA"/>
    <x v="634"/>
    <s v="-"/>
    <s v="ESTUDIANTE"/>
    <n v="95.95"/>
    <n v="127155"/>
    <n v="1"/>
    <n v="1"/>
    <n v="81"/>
  </r>
  <r>
    <x v="0"/>
    <x v="1"/>
    <x v="1"/>
    <x v="0"/>
    <n v="31240950"/>
    <x v="10"/>
    <n v="5138998"/>
    <n v="110830422"/>
    <x v="0"/>
    <x v="196"/>
    <x v="0"/>
    <x v="0"/>
    <x v="1"/>
    <s v="N"/>
    <x v="0"/>
    <n v="127159"/>
    <s v="NORMAL"/>
    <d v="2021-12-17T00:00:00"/>
    <d v="2021-12-22T00:00:00"/>
    <x v="10"/>
    <d v="2022-03-15T00:00:00"/>
    <n v="302174"/>
    <s v="RESOLI"/>
    <s v="-"/>
    <s v="-"/>
    <s v="S"/>
    <x v="0"/>
    <n v="1"/>
    <s v="-"/>
    <n v="2009"/>
    <n v="13"/>
    <s v="-"/>
    <s v="1-PREG.COSTA-RICA"/>
    <x v="3"/>
    <s v="-"/>
    <s v="-"/>
    <s v="-"/>
    <n v="12"/>
    <n v="1"/>
    <n v="100"/>
    <n v="1"/>
    <n v="0"/>
    <s v="MARAYA18@GMAIL.COM"/>
    <s v="UNIV. PRIVADA"/>
    <n v="41"/>
    <s v="CASADO(A)"/>
    <d v="2021-12-21T00:00:00"/>
    <n v="1"/>
    <s v="LICENCIATURA"/>
    <s v=" "/>
    <s v=" "/>
    <s v=" "/>
    <s v=" "/>
    <n v="1292161"/>
    <n v="4"/>
    <s v="-"/>
    <s v="ACOSTA"/>
    <s v="FARMACIA"/>
    <x v="0"/>
    <s v="-"/>
    <s v="FARMACIA"/>
    <s v="SAN IGNACIO"/>
    <s v="SIN ENFASIS"/>
    <s v="COSTA RICA"/>
    <x v="635"/>
    <n v="24100752"/>
    <s v="TEC. SALUD FARM. III "/>
    <n v="80"/>
    <n v="127159"/>
    <n v="1"/>
    <n v="1"/>
    <n v="81"/>
  </r>
  <r>
    <x v="0"/>
    <x v="1"/>
    <x v="1"/>
    <x v="0"/>
    <n v="31244390"/>
    <x v="18"/>
    <n v="18079000"/>
    <n v="305500804"/>
    <x v="0"/>
    <x v="402"/>
    <x v="0"/>
    <x v="0"/>
    <x v="0"/>
    <s v="N"/>
    <x v="2"/>
    <n v="127913"/>
    <s v="NORMAL"/>
    <d v="2022-01-20T00:00:00"/>
    <d v="2022-01-27T00:00:00"/>
    <x v="18"/>
    <d v="2022-04-27T00:00:00"/>
    <n v="305204"/>
    <s v="RESOLI"/>
    <s v="-"/>
    <s v="-"/>
    <s v="S"/>
    <x v="0"/>
    <n v="1"/>
    <s v="-"/>
    <n v="2021"/>
    <n v="1"/>
    <s v="-"/>
    <s v="1-PREG.COSTA-RICA"/>
    <x v="3"/>
    <s v="-"/>
    <s v="-"/>
    <s v="-"/>
    <n v="3"/>
    <n v="1"/>
    <n v="100"/>
    <n v="3"/>
    <n v="0"/>
    <s v="DIANA.JIMENEZ1902@GMAIL.COM"/>
    <s v="UNIV. PRIVADA"/>
    <n v="18"/>
    <s v="SOLTERO(A)"/>
    <d v="2022-01-26T00:00:00"/>
    <n v="1"/>
    <s v="BACHILLER"/>
    <s v="LICENCIATURA"/>
    <s v=" "/>
    <s v=" "/>
    <s v=" "/>
    <n v="1782500"/>
    <n v="3"/>
    <s v="-"/>
    <s v="LA UNION"/>
    <s v="CIENCIAS MEDICAS O DE LA SALUD"/>
    <x v="103"/>
    <s v="-"/>
    <s v="MEDICINA HUMANA"/>
    <s v="TRES RIOS"/>
    <s v="SIN ENFASIS"/>
    <s v="COSTA RICA"/>
    <x v="636"/>
    <s v="-"/>
    <s v="ESTUDIANTE"/>
    <n v="99.13"/>
    <n v="127913"/>
    <n v="1"/>
    <n v="1"/>
    <n v="87"/>
  </r>
  <r>
    <x v="2"/>
    <x v="1"/>
    <x v="1"/>
    <x v="1"/>
    <n v="31241070"/>
    <x v="10"/>
    <n v="3771660"/>
    <n v="111530540"/>
    <x v="4"/>
    <x v="447"/>
    <x v="0"/>
    <x v="1"/>
    <x v="0"/>
    <s v="N"/>
    <x v="0"/>
    <n v="127186"/>
    <s v="NORMAL"/>
    <d v="2021-12-08T00:00:00"/>
    <d v="2021-12-22T00:00:00"/>
    <x v="10"/>
    <d v="2022-03-15T00:00:00"/>
    <n v="301169"/>
    <s v="RESOLI"/>
    <s v="-"/>
    <s v="-"/>
    <s v="S"/>
    <x v="0"/>
    <n v="1"/>
    <s v="-"/>
    <n v="2000"/>
    <n v="22"/>
    <s v="-"/>
    <s v="3-POSG.COSTA-RICA"/>
    <x v="3"/>
    <s v="-"/>
    <s v="-"/>
    <s v="-"/>
    <n v="2"/>
    <n v="1"/>
    <n v="100"/>
    <n v="1"/>
    <n v="0"/>
    <s v="ANANAKE@YAHOO.ES"/>
    <s v="UNIV. PRIVADA"/>
    <n v="39"/>
    <s v="SOLTERO(A)"/>
    <d v="2021-12-21T00:00:00"/>
    <n v="1"/>
    <s v="MAESTRIA"/>
    <s v=" "/>
    <s v=" "/>
    <s v=" "/>
    <s v=" "/>
    <n v="1597450"/>
    <n v="2"/>
    <s v="-"/>
    <s v="ESCAZU"/>
    <s v="GERENCIA DE LA CALIDAD"/>
    <x v="117"/>
    <s v="-"/>
    <s v="ADMINISTRACION"/>
    <s v="ESCAZU"/>
    <s v="SIN ENFASIS"/>
    <s v="COSTA RICA"/>
    <x v="637"/>
    <n v="25252525"/>
    <s v="FISCAL"/>
    <n v="84"/>
    <n v="127186"/>
    <n v="1"/>
    <n v="3"/>
    <n v="81"/>
  </r>
  <r>
    <x v="0"/>
    <x v="2"/>
    <x v="1"/>
    <x v="0"/>
    <n v="31240690"/>
    <x v="10"/>
    <n v="18738338"/>
    <n v="504300443"/>
    <x v="0"/>
    <x v="2"/>
    <x v="0"/>
    <x v="0"/>
    <x v="1"/>
    <s v="N"/>
    <x v="4"/>
    <n v="127189"/>
    <s v="NORMAL"/>
    <d v="2021-12-06T00:00:00"/>
    <d v="2021-12-22T00:00:00"/>
    <x v="10"/>
    <d v="2022-03-15T00:00:00"/>
    <n v="300871"/>
    <s v="RESOLI"/>
    <s v="-"/>
    <s v="-"/>
    <s v="S"/>
    <x v="0"/>
    <n v="2"/>
    <s v="-"/>
    <n v="2016"/>
    <n v="6"/>
    <s v="-"/>
    <s v="1-PREG.COSTA-RICA"/>
    <x v="5"/>
    <n v="125.22"/>
    <s v="-"/>
    <s v="-"/>
    <n v="11"/>
    <n v="1"/>
    <n v="100"/>
    <n v="5"/>
    <n v="0"/>
    <s v="KARO212GUZ@GMAIL.COM"/>
    <s v="UNIV. PRIVADA"/>
    <n v="22"/>
    <s v="SOLTERO(A)"/>
    <d v="2021-12-21T00:00:00"/>
    <n v="1"/>
    <s v="BACHILLER"/>
    <s v="LICENCIATURA"/>
    <s v=" "/>
    <s v=" "/>
    <s v=" "/>
    <n v="42479"/>
    <n v="4"/>
    <s v="-"/>
    <s v="HOJANCHA"/>
    <s v="FARMACIA"/>
    <x v="13"/>
    <s v="-"/>
    <s v="FARMACIA"/>
    <s v="HOJANCHA"/>
    <s v="SIN ENFASIS"/>
    <s v="COSTA RICA"/>
    <x v="638"/>
    <s v="-"/>
    <s v="ESTUDIANTE"/>
    <n v="86.83"/>
    <n v="127189"/>
    <n v="1"/>
    <n v="1"/>
    <n v="81"/>
  </r>
  <r>
    <x v="0"/>
    <x v="2"/>
    <x v="1"/>
    <x v="0"/>
    <n v="31240710"/>
    <x v="10"/>
    <n v="11869150"/>
    <n v="208080008"/>
    <x v="0"/>
    <x v="2"/>
    <x v="0"/>
    <x v="0"/>
    <x v="0"/>
    <s v="N"/>
    <x v="0"/>
    <n v="127210"/>
    <s v="NORMAL"/>
    <d v="2021-12-20T00:00:00"/>
    <d v="2022-01-05T00:00:00"/>
    <x v="10"/>
    <d v="2022-03-15T00:00:00"/>
    <n v="302359"/>
    <s v="RESOLI"/>
    <s v="-"/>
    <s v="-"/>
    <s v="S"/>
    <x v="0"/>
    <n v="2"/>
    <s v="-"/>
    <n v="2018"/>
    <n v="4"/>
    <s v="-"/>
    <s v="1-PREG.COSTA-RICA"/>
    <x v="2"/>
    <n v="269.83"/>
    <s v="-"/>
    <s v="-"/>
    <n v="15"/>
    <n v="1"/>
    <n v="100"/>
    <n v="1"/>
    <n v="0"/>
    <s v="ANGELICA0011@GMAIL.COM"/>
    <s v="UNIV. PUBLICA"/>
    <n v="21"/>
    <s v="SOLTERO(A)"/>
    <d v="2021-12-22T00:00:00"/>
    <n v="1"/>
    <s v="LICENCIATURA"/>
    <s v=" "/>
    <s v=" "/>
    <s v=" "/>
    <s v=" "/>
    <n v="560000"/>
    <n v="1"/>
    <s v="-"/>
    <s v="MONTES DE OCA"/>
    <s v="MEDICINA Y CIRUGIA"/>
    <x v="52"/>
    <s v="-"/>
    <s v="MEDICINA HUMANA"/>
    <s v="SAN PEDRO"/>
    <s v="SIN ENFASIS"/>
    <s v="COSTA RICA"/>
    <x v="639"/>
    <n v="25060000"/>
    <s v="ASOCIADA DE CUMPLIMI"/>
    <n v="94.6"/>
    <n v="127210"/>
    <n v="2"/>
    <n v="1"/>
    <n v="67"/>
  </r>
  <r>
    <x v="0"/>
    <x v="1"/>
    <x v="0"/>
    <x v="1"/>
    <n v="31175290"/>
    <x v="10"/>
    <n v="2739910"/>
    <n v="117430249"/>
    <x v="4"/>
    <x v="448"/>
    <x v="0"/>
    <x v="1"/>
    <x v="1"/>
    <s v="N"/>
    <x v="0"/>
    <n v="127211"/>
    <s v="NORMAL"/>
    <d v="2021-12-20T00:00:00"/>
    <d v="2022-01-05T00:00:00"/>
    <x v="10"/>
    <d v="2022-03-18T00:00:00"/>
    <n v="302336"/>
    <s v="RESOLI"/>
    <s v="-"/>
    <s v="-"/>
    <s v="S"/>
    <x v="0"/>
    <n v="1"/>
    <s v="COBERTURA INFERIOR"/>
    <s v="-"/>
    <s v="-"/>
    <s v="-"/>
    <s v="1-PREG.COSTA-RICA"/>
    <x v="0"/>
    <s v="-"/>
    <s v="-"/>
    <s v="-"/>
    <n v="8"/>
    <n v="7"/>
    <n v="100"/>
    <n v="1"/>
    <n v="0"/>
    <s v="GLO13RIV@HOTMAIL.COM"/>
    <s v="UNIV. PRIVADA"/>
    <n v="22"/>
    <s v="SOLTERO(A)"/>
    <d v="2021-12-22T00:00:00"/>
    <n v="1"/>
    <s v="LICENCIATURA"/>
    <s v=" "/>
    <s v=" "/>
    <s v=" "/>
    <s v=" "/>
    <s v="-"/>
    <s v="-"/>
    <s v="-"/>
    <s v="GOICOECHEA"/>
    <s v="ADMINISTRACION DE EMPRESAS"/>
    <x v="0"/>
    <s v="CI"/>
    <s v="ADMINISTRACION"/>
    <s v="PURRAL"/>
    <s v="ADM.EMP.ENF.FINANZAS."/>
    <s v="COSTA RICA"/>
    <x v="640"/>
    <s v="-"/>
    <s v="ESTUDIANTE"/>
    <s v="-"/>
    <n v="127211"/>
    <n v="1"/>
    <n v="1"/>
    <n v="67"/>
  </r>
  <r>
    <x v="0"/>
    <x v="1"/>
    <x v="1"/>
    <x v="1"/>
    <n v="31241080"/>
    <x v="10"/>
    <n v="2142630"/>
    <n v="303550927"/>
    <x v="1"/>
    <x v="3"/>
    <x v="0"/>
    <x v="1"/>
    <x v="1"/>
    <s v="N"/>
    <x v="0"/>
    <n v="127222"/>
    <s v="NORMAL"/>
    <d v="2021-12-17T00:00:00"/>
    <d v="2022-01-05T00:00:00"/>
    <x v="10"/>
    <d v="2022-03-15T00:00:00"/>
    <n v="302161"/>
    <s v="RESOLI"/>
    <s v="-"/>
    <s v="S"/>
    <s v="-"/>
    <x v="1"/>
    <n v="1"/>
    <s v="COBERTURA INFERIOR"/>
    <n v="2008"/>
    <n v="14"/>
    <s v="-"/>
    <s v="1-PREG.COSTA-RICA"/>
    <x v="6"/>
    <s v="-"/>
    <s v="-"/>
    <s v="-"/>
    <n v="10"/>
    <n v="4"/>
    <n v="100"/>
    <n v="1"/>
    <n v="0"/>
    <s v="JSANVALENCIA78@GMAIL.COM"/>
    <s v="UNIV. PRIVADA"/>
    <n v="43"/>
    <s v="UNION LIBRE"/>
    <d v="2021-12-22T00:00:00"/>
    <n v="1"/>
    <s v="BACHILLER"/>
    <s v=" "/>
    <s v=" "/>
    <s v=" "/>
    <s v=" "/>
    <n v="428526"/>
    <n v="3"/>
    <s v="-"/>
    <s v="ALAJUELITA"/>
    <s v="CS.EDUC.I Y II CICLO"/>
    <x v="60"/>
    <s v="CI"/>
    <s v="EDUCACION PRIMARIA"/>
    <s v="CONCEPCION"/>
    <s v="SIN ENFASIS"/>
    <s v="COSTA RICA"/>
    <x v="641"/>
    <n v="22428787"/>
    <s v="ASESOR "/>
    <n v="70"/>
    <n v="127222"/>
    <n v="1"/>
    <n v="1"/>
    <n v="67"/>
  </r>
  <r>
    <x v="0"/>
    <x v="1"/>
    <x v="1"/>
    <x v="0"/>
    <n v="31240810"/>
    <x v="10"/>
    <n v="6493365"/>
    <n v="118130796"/>
    <x v="3"/>
    <x v="449"/>
    <x v="0"/>
    <x v="0"/>
    <x v="0"/>
    <s v="N"/>
    <x v="0"/>
    <n v="127239"/>
    <s v="NORMAL"/>
    <d v="2021-12-10T00:00:00"/>
    <d v="2022-01-05T00:00:00"/>
    <x v="10"/>
    <d v="2022-03-15T00:00:00"/>
    <n v="301421"/>
    <s v="RESOLI"/>
    <s v="-"/>
    <s v="S"/>
    <s v="-"/>
    <x v="1"/>
    <n v="1"/>
    <s v="-"/>
    <n v="2018"/>
    <n v="4"/>
    <s v="-"/>
    <s v="1-PREG.COSTA-RICA"/>
    <x v="5"/>
    <s v="-"/>
    <s v="-"/>
    <s v="-"/>
    <n v="1"/>
    <n v="5"/>
    <n v="100"/>
    <n v="1"/>
    <n v="0"/>
    <s v="ANDYLAI871@GMAIL.COM"/>
    <s v="UNIV. PRIVADA"/>
    <n v="20"/>
    <s v="SOLTERO(A)"/>
    <d v="2021-12-22T00:00:00"/>
    <n v="1"/>
    <s v="BACHILLER"/>
    <s v="LICENCIATURA"/>
    <s v=" "/>
    <s v=" "/>
    <s v=" "/>
    <n v="198956"/>
    <n v="1"/>
    <s v="-"/>
    <s v="SAN JOSE"/>
    <s v="INGENIERIA DE SISTEMAS"/>
    <x v="118"/>
    <s v="-"/>
    <s v="COMPUTO"/>
    <s v="ZAPOTE"/>
    <s v="SIN ENFASIS"/>
    <s v="COSTA RICA"/>
    <x v="642"/>
    <s v="-"/>
    <s v="ESTUDIANTE"/>
    <n v="77.73"/>
    <n v="127239"/>
    <n v="1"/>
    <n v="1"/>
    <n v="67"/>
  </r>
  <r>
    <x v="0"/>
    <x v="1"/>
    <x v="1"/>
    <x v="1"/>
    <n v="31240610"/>
    <x v="10"/>
    <n v="15435300"/>
    <n v="118670236"/>
    <x v="5"/>
    <x v="90"/>
    <x v="0"/>
    <x v="1"/>
    <x v="0"/>
    <s v="N"/>
    <x v="0"/>
    <n v="127243"/>
    <s v="NORMAL"/>
    <d v="2021-12-09T00:00:00"/>
    <d v="2022-01-05T00:00:00"/>
    <x v="10"/>
    <d v="2022-03-15T00:00:00"/>
    <n v="301294"/>
    <s v="RESOLI"/>
    <s v="-"/>
    <s v="-"/>
    <s v="S"/>
    <x v="0"/>
    <n v="1"/>
    <s v="-"/>
    <n v="2020"/>
    <n v="2"/>
    <s v="-"/>
    <s v="1-PREG.COSTA-RICA"/>
    <x v="3"/>
    <s v="-"/>
    <s v="-"/>
    <s v="-"/>
    <n v="2"/>
    <n v="1"/>
    <n v="100"/>
    <n v="1"/>
    <n v="0"/>
    <s v="SOFI.TAU.ROJ@GMAIL.COM"/>
    <s v="UNIV. PRIVADA"/>
    <n v="19"/>
    <s v="SOLTERO(A)"/>
    <d v="2021-12-22T00:00:00"/>
    <n v="1"/>
    <s v="LICENCIATURA"/>
    <s v=" "/>
    <s v=" "/>
    <s v=" "/>
    <s v=" "/>
    <n v="2083467"/>
    <n v="4"/>
    <s v="-"/>
    <s v="ESCAZU"/>
    <s v="DISENO PUBLICITARIO"/>
    <x v="33"/>
    <s v="-"/>
    <s v="ARTE PUBLICITARIO"/>
    <s v="ESCAZU"/>
    <s v="SIN ENFASIS"/>
    <s v="COSTA RICA"/>
    <x v="643"/>
    <s v="-"/>
    <s v="ESTUDIANTE"/>
    <n v="92.17"/>
    <n v="127243"/>
    <n v="1"/>
    <n v="1"/>
    <n v="67"/>
  </r>
  <r>
    <x v="0"/>
    <x v="1"/>
    <x v="0"/>
    <x v="0"/>
    <n v="31199380"/>
    <x v="10"/>
    <n v="1450970"/>
    <n v="116580879"/>
    <x v="0"/>
    <x v="74"/>
    <x v="0"/>
    <x v="0"/>
    <x v="1"/>
    <s v="N"/>
    <x v="4"/>
    <n v="127286"/>
    <s v="NORMAL"/>
    <d v="2021-12-14T00:00:00"/>
    <d v="2022-01-06T00:00:00"/>
    <x v="10"/>
    <d v="2022-03-18T00:00:00"/>
    <n v="301733"/>
    <s v="RESOLI"/>
    <s v="-"/>
    <s v="-"/>
    <s v="S"/>
    <x v="0"/>
    <n v="1"/>
    <s v="-"/>
    <s v="-"/>
    <s v="-"/>
    <s v="-"/>
    <s v="1-PREG.COSTA-RICA"/>
    <x v="0"/>
    <s v="-"/>
    <s v="-"/>
    <s v="-"/>
    <n v="3"/>
    <n v="8"/>
    <n v="100"/>
    <n v="5"/>
    <n v="0"/>
    <s v="SOTO_0014@HOTMAIL.COM"/>
    <s v="UNIV. PRIVADA"/>
    <n v="25"/>
    <s v="SOLTERO(A)"/>
    <s v="-"/>
    <n v="1"/>
    <s v="LICENCIATURA"/>
    <s v=" "/>
    <s v=" "/>
    <s v=" "/>
    <s v=" "/>
    <s v="-"/>
    <s v="-"/>
    <s v="-"/>
    <s v="SANTA CRUZ"/>
    <s v="ENFERMERIA"/>
    <x v="50"/>
    <s v="-"/>
    <s v="ENFERMERIA"/>
    <s v="CABO VELAS"/>
    <s v="SIN ENFASIS"/>
    <s v="COSTA RICA"/>
    <x v="644"/>
    <n v="26544343"/>
    <s v="ESTUDIANTE"/>
    <s v="-"/>
    <n v="127286"/>
    <n v="1"/>
    <n v="1"/>
    <n v="66"/>
  </r>
  <r>
    <x v="0"/>
    <x v="2"/>
    <x v="0"/>
    <x v="0"/>
    <n v="31065920"/>
    <x v="10"/>
    <n v="5997000"/>
    <n v="305120250"/>
    <x v="0"/>
    <x v="2"/>
    <x v="0"/>
    <x v="0"/>
    <x v="0"/>
    <s v="N"/>
    <x v="1"/>
    <n v="127309"/>
    <s v="NORMAL"/>
    <d v="2021-12-21T00:00:00"/>
    <d v="2022-01-06T00:00:00"/>
    <x v="10"/>
    <d v="2022-03-28T00:00:00"/>
    <n v="302506"/>
    <s v="RESOLI"/>
    <s v="-"/>
    <s v="-"/>
    <s v="S"/>
    <x v="0"/>
    <n v="2"/>
    <s v="-"/>
    <s v="-"/>
    <s v="-"/>
    <s v="-"/>
    <s v="1-PREG.COSTA-RICA"/>
    <x v="0"/>
    <n v="152.54"/>
    <s v="-"/>
    <s v="-"/>
    <n v="3"/>
    <n v="3"/>
    <n v="100"/>
    <n v="4"/>
    <n v="0"/>
    <s v="DANYMOSO20@HOTMAIL.COM"/>
    <s v="UNIV. PRIVADA"/>
    <n v="23"/>
    <s v="SOLTERO(A)"/>
    <s v="-"/>
    <n v="1"/>
    <s v="LICENCIATURA"/>
    <s v=" "/>
    <s v=" "/>
    <s v=" "/>
    <s v=" "/>
    <s v="-"/>
    <s v="-"/>
    <s v="-"/>
    <s v="SANTO DOMINGO"/>
    <s v="CIENCIAS MEDICAS O DE LA SALUD"/>
    <x v="103"/>
    <s v="-"/>
    <s v="MEDICINA HUMANA"/>
    <s v="SAN MIGUEL"/>
    <s v="SIN ENFASIS"/>
    <s v="COSTA RICA"/>
    <x v="645"/>
    <s v="-"/>
    <s v="ESTUDIANTE"/>
    <s v="-"/>
    <n v="127309"/>
    <n v="1"/>
    <n v="1"/>
    <n v="66"/>
  </r>
  <r>
    <x v="0"/>
    <x v="0"/>
    <x v="2"/>
    <x v="1"/>
    <n v="31240730"/>
    <x v="10"/>
    <n v="11043359"/>
    <n v="701960218"/>
    <x v="1"/>
    <x v="450"/>
    <x v="0"/>
    <x v="1"/>
    <x v="2"/>
    <s v="N"/>
    <x v="5"/>
    <n v="127310"/>
    <s v="ESPECIAL"/>
    <d v="2021-12-17T00:00:00"/>
    <d v="2022-01-06T00:00:00"/>
    <x v="10"/>
    <d v="2022-03-15T00:00:00"/>
    <n v="302212"/>
    <s v="RESOLI"/>
    <s v="-"/>
    <s v="-"/>
    <s v="S"/>
    <x v="0"/>
    <n v="5"/>
    <s v="-"/>
    <n v="2006"/>
    <n v="16"/>
    <s v="-"/>
    <s v="5-REFUND.PREG.C.R"/>
    <x v="2"/>
    <n v="25.42"/>
    <s v="-"/>
    <s v="-"/>
    <n v="6"/>
    <n v="3"/>
    <n v="100"/>
    <n v="7"/>
    <n v="0"/>
    <s v="FERNANDA1616@HOTMAIL.COM"/>
    <s v="UNIV. PRIVADA"/>
    <n v="32"/>
    <s v="SOLTERO(A)"/>
    <s v="-"/>
    <n v="1"/>
    <s v="BACHILLER"/>
    <s v=" "/>
    <s v=" "/>
    <s v=" "/>
    <s v=" "/>
    <n v="565712"/>
    <n v="0"/>
    <s v="-"/>
    <s v="GUACIMO"/>
    <s v="ENSEÑANZA INF EDUC I Y II CICL"/>
    <x v="119"/>
    <s v="-"/>
    <s v="EDUCACION PRIMARIA"/>
    <s v="POCORA"/>
    <s v="SIN ENFASIS"/>
    <s v="COSTA RICA"/>
    <x v="646"/>
    <n v="27620089"/>
    <s v="PROFESORA"/>
    <n v="80"/>
    <n v="127310"/>
    <n v="1"/>
    <n v="5"/>
    <n v="66"/>
  </r>
  <r>
    <x v="0"/>
    <x v="1"/>
    <x v="1"/>
    <x v="0"/>
    <n v="31239520"/>
    <x v="10"/>
    <n v="17932000"/>
    <n v="119030288"/>
    <x v="0"/>
    <x v="451"/>
    <x v="0"/>
    <x v="0"/>
    <x v="1"/>
    <s v="N"/>
    <x v="0"/>
    <n v="127316"/>
    <s v="NORMAL"/>
    <d v="2022-01-05T00:00:00"/>
    <d v="2022-01-07T00:00:00"/>
    <x v="10"/>
    <d v="2022-03-15T00:00:00"/>
    <n v="303424"/>
    <s v="RESOLI"/>
    <s v="-"/>
    <s v="-"/>
    <s v="S"/>
    <x v="0"/>
    <n v="1"/>
    <s v="-"/>
    <n v="2021"/>
    <n v="1"/>
    <s v="-"/>
    <s v="1-PREG.COSTA-RICA"/>
    <x v="1"/>
    <s v="-"/>
    <s v="-"/>
    <s v="-"/>
    <n v="1"/>
    <n v="11"/>
    <n v="100"/>
    <n v="1"/>
    <n v="0"/>
    <s v="SOFIAGARCIA0304@GMAIL.COM"/>
    <s v="UNIV. PRIVADA"/>
    <n v="17"/>
    <s v="SOLTERO(A)"/>
    <d v="2022-01-06T00:00:00"/>
    <n v="1"/>
    <s v="LICENCIATURA"/>
    <s v=" "/>
    <s v=" "/>
    <s v=" "/>
    <s v=" "/>
    <n v="2836719"/>
    <n v="3"/>
    <s v="-"/>
    <s v="SAN JOSE"/>
    <s v="MEDICINA Y CIRUGIA"/>
    <x v="53"/>
    <s v="-"/>
    <s v="MEDICINA HUMANA"/>
    <s v="SAN SEBASTIAN"/>
    <s v="SIN ENFASIS"/>
    <s v="COSTA RICA"/>
    <x v="647"/>
    <n v="61962485"/>
    <s v="ESTUDIANTE"/>
    <n v="94.33"/>
    <n v="127316"/>
    <n v="1"/>
    <n v="1"/>
    <n v="65"/>
  </r>
  <r>
    <x v="0"/>
    <x v="1"/>
    <x v="1"/>
    <x v="0"/>
    <n v="31244890"/>
    <x v="18"/>
    <n v="6561240"/>
    <n v="208370459"/>
    <x v="2"/>
    <x v="103"/>
    <x v="0"/>
    <x v="0"/>
    <x v="1"/>
    <s v="N"/>
    <x v="3"/>
    <n v="127931"/>
    <s v="NORMAL"/>
    <d v="2022-01-10T00:00:00"/>
    <d v="2022-01-27T00:00:00"/>
    <x v="18"/>
    <d v="2022-04-27T00:00:00"/>
    <n v="304001"/>
    <s v="RESOLI"/>
    <s v="-"/>
    <s v="S"/>
    <s v="-"/>
    <x v="1"/>
    <n v="1"/>
    <s v="-"/>
    <n v="2020"/>
    <n v="2"/>
    <s v="-"/>
    <s v="1-PREG.COSTA-RICA"/>
    <x v="2"/>
    <s v="-"/>
    <s v="-"/>
    <s v="-"/>
    <n v="3"/>
    <n v="4"/>
    <n v="100"/>
    <n v="2"/>
    <n v="0"/>
    <s v="KEROPO73@GMAIL.COM"/>
    <s v="UNIV. PRIVADA"/>
    <n v="19"/>
    <s v="SOLTERO(A)"/>
    <d v="2022-01-26T00:00:00"/>
    <n v="1"/>
    <s v="BACHILLER"/>
    <s v=" "/>
    <s v=" "/>
    <s v=" "/>
    <s v=" "/>
    <n v="724556"/>
    <n v="4"/>
    <s v="-"/>
    <s v="GRECIA"/>
    <s v="ING SIST INFORMATICOS"/>
    <x v="120"/>
    <s v="-"/>
    <s v="INGENIERIA"/>
    <s v="SAN ROQUE"/>
    <s v="SIN ENFASIS"/>
    <s v="COSTA RICA"/>
    <x v="648"/>
    <s v="-"/>
    <s v="ESTUDIANTE"/>
    <n v="88"/>
    <n v="127931"/>
    <n v="1"/>
    <n v="1"/>
    <n v="87"/>
  </r>
  <r>
    <x v="0"/>
    <x v="1"/>
    <x v="2"/>
    <x v="1"/>
    <n v="31241000"/>
    <x v="10"/>
    <n v="4354332"/>
    <n v="112070999"/>
    <x v="4"/>
    <x v="452"/>
    <x v="0"/>
    <x v="1"/>
    <x v="0"/>
    <s v="N"/>
    <x v="0"/>
    <n v="127329"/>
    <s v="NORMAL"/>
    <d v="2021-12-22T00:00:00"/>
    <d v="2022-01-07T00:00:00"/>
    <x v="10"/>
    <d v="2022-03-15T00:00:00"/>
    <n v="302583"/>
    <s v="RESOLI"/>
    <s v="-"/>
    <s v="-"/>
    <s v="S"/>
    <x v="0"/>
    <n v="1"/>
    <s v="ADQUISICION DE EQUIPO"/>
    <n v="2003"/>
    <n v="19"/>
    <s v="-"/>
    <s v="5-REFUND.PREG.C.R"/>
    <x v="4"/>
    <s v="-"/>
    <s v="-"/>
    <s v="-"/>
    <n v="14"/>
    <n v="1"/>
    <n v="100"/>
    <n v="1"/>
    <n v="0"/>
    <s v="MORAMILE@GMAIL.COM"/>
    <s v="UNIV. PRIVADA"/>
    <n v="37"/>
    <s v="CASADO(A)"/>
    <d v="2022-01-06T00:00:00"/>
    <n v="1"/>
    <s v="LICENCIATURA"/>
    <s v=" "/>
    <s v=" "/>
    <s v=" "/>
    <s v=" "/>
    <n v="758550"/>
    <n v="4"/>
    <s v="-"/>
    <s v="MORAVIA"/>
    <s v="ADM EMPRESAS MODALIDAD VIRTUAL"/>
    <x v="42"/>
    <s v="AE"/>
    <s v="ADMINISTRACION"/>
    <s v="SAN VICENTE"/>
    <s v="SIN ENFASIS"/>
    <s v="COSTA RICA"/>
    <x v="649"/>
    <n v="22020903"/>
    <s v="SECRETARIA"/>
    <n v="85"/>
    <n v="127329"/>
    <n v="1"/>
    <n v="5"/>
    <n v="65"/>
  </r>
  <r>
    <x v="0"/>
    <x v="3"/>
    <x v="1"/>
    <x v="1"/>
    <n v="31241100"/>
    <x v="10"/>
    <n v="7257900"/>
    <n v="604790831"/>
    <x v="4"/>
    <x v="2"/>
    <x v="0"/>
    <x v="1"/>
    <x v="2"/>
    <s v="N"/>
    <x v="6"/>
    <n v="127344"/>
    <s v="NORMAL"/>
    <d v="2021-12-17T00:00:00"/>
    <d v="2022-01-07T00:00:00"/>
    <x v="10"/>
    <d v="2022-03-15T00:00:00"/>
    <n v="302208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7"/>
    <n v="1"/>
    <n v="100"/>
    <n v="6"/>
    <n v="0"/>
    <s v="MJ7768562@GMAIL.COM"/>
    <s v="UNIV. PRIVADA"/>
    <n v="19"/>
    <s v="SOLTERO(A)"/>
    <s v="-"/>
    <n v="1"/>
    <s v="BACHILLER"/>
    <s v=" "/>
    <s v=" "/>
    <s v=" "/>
    <s v=" "/>
    <n v="40000"/>
    <n v="1"/>
    <s v="-"/>
    <s v="GOLFITO"/>
    <s v="ADM. DE CENTROS SERVI. SALUD"/>
    <x v="51"/>
    <s v="AE"/>
    <s v="ADMINISTRACION"/>
    <s v="GOLFITO"/>
    <s v="SIN ENFASIS"/>
    <s v="COSTA RICA"/>
    <x v="650"/>
    <s v="-"/>
    <s v="SIRVIENTE DOMESTICA OCASIONAL"/>
    <n v="88"/>
    <n v="127344"/>
    <n v="1"/>
    <n v="1"/>
    <n v="65"/>
  </r>
  <r>
    <x v="0"/>
    <x v="1"/>
    <x v="1"/>
    <x v="1"/>
    <n v="31241020"/>
    <x v="10"/>
    <n v="6616995"/>
    <n v="118830428"/>
    <x v="4"/>
    <x v="453"/>
    <x v="0"/>
    <x v="1"/>
    <x v="1"/>
    <s v="N"/>
    <x v="0"/>
    <n v="127356"/>
    <s v="NORMAL"/>
    <d v="2021-12-14T00:00:00"/>
    <d v="2022-01-07T00:00:00"/>
    <x v="10"/>
    <d v="2022-03-15T00:00:00"/>
    <n v="301721"/>
    <s v="RESOLI"/>
    <s v="-"/>
    <s v="-"/>
    <s v="S"/>
    <x v="0"/>
    <n v="1"/>
    <s v="ADQUISICION DE EQUIPO"/>
    <n v="2020"/>
    <n v="2"/>
    <s v="-"/>
    <s v="1-PREG.COSTA-RICA"/>
    <x v="5"/>
    <s v="-"/>
    <s v="-"/>
    <s v="-"/>
    <n v="4"/>
    <n v="1"/>
    <n v="100"/>
    <n v="1"/>
    <n v="0"/>
    <s v="MONICAAG03@HOTMAIL.COM"/>
    <s v="UNIV. PRIVADA"/>
    <n v="18"/>
    <s v="SOLTERO(A)"/>
    <s v="-"/>
    <n v="1"/>
    <s v="BACHILLER"/>
    <s v="LICENCIATURA"/>
    <s v=" "/>
    <s v=" "/>
    <s v=" "/>
    <n v="0"/>
    <n v="4"/>
    <s v="-"/>
    <s v="PURISCAL"/>
    <s v="TRABAJO SOCIAL"/>
    <x v="51"/>
    <s v="AE"/>
    <s v="SOCIOLOGIA"/>
    <s v="SANTIAGO"/>
    <s v="SIN ENFASIS"/>
    <s v="COSTA RICA"/>
    <x v="651"/>
    <s v="-"/>
    <s v="ESTUDIANTE"/>
    <n v="96.64"/>
    <n v="127356"/>
    <n v="1"/>
    <n v="1"/>
    <n v="65"/>
  </r>
  <r>
    <x v="0"/>
    <x v="1"/>
    <x v="1"/>
    <x v="0"/>
    <n v="31244010"/>
    <x v="18"/>
    <n v="4880300"/>
    <n v="305400042"/>
    <x v="2"/>
    <x v="3"/>
    <x v="0"/>
    <x v="0"/>
    <x v="0"/>
    <s v="N"/>
    <x v="2"/>
    <n v="127982"/>
    <s v="NORMAL"/>
    <d v="2022-01-27T00:00:00"/>
    <d v="2022-01-31T00:00:00"/>
    <x v="18"/>
    <d v="2022-04-27T00:00:00"/>
    <n v="305967"/>
    <s v="RESOLI"/>
    <s v="-"/>
    <s v="S"/>
    <s v="-"/>
    <x v="1"/>
    <n v="1"/>
    <s v="COBERTURA INFERIOR"/>
    <n v="2022"/>
    <n v="0"/>
    <s v="-"/>
    <s v="1-PREG.COSTA-RICA"/>
    <x v="4"/>
    <s v="-"/>
    <s v="-"/>
    <s v="-"/>
    <n v="1"/>
    <n v="2"/>
    <n v="100"/>
    <n v="3"/>
    <n v="0"/>
    <s v="DEREKLEVILLA45@GMAIL.COM"/>
    <s v="UNIV. PRIVADA"/>
    <n v="19"/>
    <s v="SOLTERO(A)"/>
    <d v="2022-01-28T00:00:00"/>
    <n v="1"/>
    <s v="BACHILLER"/>
    <s v=" "/>
    <s v=" "/>
    <s v=" "/>
    <s v=" "/>
    <n v="977038"/>
    <n v="8"/>
    <s v="-"/>
    <s v="CARTAGO"/>
    <s v="ING. EN SISTEMAS DE COMPUTACIO"/>
    <x v="6"/>
    <s v="CI"/>
    <s v="INGENIERIA"/>
    <s v="OCCIDENTE DE CARTAGO"/>
    <s v="SIN ENFASIS"/>
    <s v="COSTA RICA"/>
    <x v="652"/>
    <s v="-"/>
    <s v="ESTUDIANTE"/>
    <n v="93"/>
    <n v="127982"/>
    <n v="1"/>
    <n v="1"/>
    <n v="83"/>
  </r>
  <r>
    <x v="0"/>
    <x v="5"/>
    <x v="0"/>
    <x v="0"/>
    <n v="31165130"/>
    <x v="10"/>
    <n v="20498976"/>
    <n v="117720516"/>
    <x v="0"/>
    <x v="2"/>
    <x v="0"/>
    <x v="0"/>
    <x v="1"/>
    <s v="N"/>
    <x v="0"/>
    <n v="127426"/>
    <s v="NORMAL"/>
    <d v="2022-01-08T00:00:00"/>
    <d v="2022-01-11T00:00:00"/>
    <x v="10"/>
    <d v="2022-03-31T00:00:00"/>
    <n v="303852"/>
    <s v="RESOLI"/>
    <s v="-"/>
    <s v="S"/>
    <s v="-"/>
    <x v="1"/>
    <n v="4"/>
    <s v="-"/>
    <s v="-"/>
    <s v="-"/>
    <s v="-"/>
    <s v="1-PREG.COSTA-RICA"/>
    <x v="0"/>
    <s v="-"/>
    <s v="-"/>
    <s v="-"/>
    <n v="1"/>
    <n v="9"/>
    <n v="100"/>
    <n v="1"/>
    <n v="0"/>
    <s v="ERIKSTAMMES@LIVE.COM"/>
    <s v="UNIV. PRIVADA"/>
    <n v="21"/>
    <s v="SOLTERO(A)"/>
    <d v="2022-01-10T00:00:00"/>
    <n v="1"/>
    <s v="LICENCIATURA"/>
    <s v=" "/>
    <s v=" "/>
    <s v=" "/>
    <s v=" "/>
    <s v="-"/>
    <s v="-"/>
    <s v="-"/>
    <s v="SAN JOSE"/>
    <s v="MEDICINA"/>
    <x v="12"/>
    <s v="-"/>
    <s v="MEDICINA HUMANA"/>
    <s v="PAVAS"/>
    <s v="SIN ENFASIS"/>
    <s v="COSTA RICA"/>
    <x v="653"/>
    <s v="-"/>
    <s v="ESTUDIANTE"/>
    <s v="-"/>
    <n v="127426"/>
    <n v="1"/>
    <n v="1"/>
    <n v="61"/>
  </r>
  <r>
    <x v="0"/>
    <x v="2"/>
    <x v="1"/>
    <x v="0"/>
    <n v="31244770"/>
    <x v="18"/>
    <n v="14361858"/>
    <n v="208020220"/>
    <x v="0"/>
    <x v="2"/>
    <x v="0"/>
    <x v="0"/>
    <x v="1"/>
    <s v="N"/>
    <x v="3"/>
    <n v="128020"/>
    <s v="NORMAL"/>
    <d v="2022-01-27T00:00:00"/>
    <d v="2022-02-01T00:00:00"/>
    <x v="18"/>
    <d v="2022-04-27T00:00:00"/>
    <n v="305988"/>
    <s v="RESOLI"/>
    <s v="-"/>
    <s v="-"/>
    <s v="S"/>
    <x v="0"/>
    <n v="2"/>
    <s v="-"/>
    <n v="2017"/>
    <n v="5"/>
    <s v="-"/>
    <s v="1-PREG.COSTA-RICA"/>
    <x v="3"/>
    <n v="112.51"/>
    <s v="-"/>
    <s v="-"/>
    <n v="10"/>
    <n v="1"/>
    <n v="100"/>
    <n v="2"/>
    <n v="0"/>
    <s v="MIMI15-2000@HOTMAIL.COM"/>
    <s v="UNIV. PRIVADA"/>
    <n v="22"/>
    <s v="SOLTERO(A)"/>
    <d v="2022-01-31T00:00:00"/>
    <n v="1"/>
    <s v="BACHILLER"/>
    <s v="LICENCIATURA"/>
    <s v=" "/>
    <s v=" "/>
    <s v=" "/>
    <n v="2341173"/>
    <n v="4"/>
    <s v="-"/>
    <s v="SAN CARLOS"/>
    <s v="MICROBIOLOGI Y QUIMICA CLINICA"/>
    <x v="12"/>
    <s v="-"/>
    <s v="MICROBIOLOGIA"/>
    <s v="QUESADA"/>
    <s v="SIN ENFASIS"/>
    <s v="COSTA RICA"/>
    <x v="654"/>
    <s v="-"/>
    <s v="ESTUDIANTE"/>
    <n v="80.53"/>
    <n v="128020"/>
    <n v="1"/>
    <n v="1"/>
    <n v="82"/>
  </r>
  <r>
    <x v="0"/>
    <x v="1"/>
    <x v="0"/>
    <x v="0"/>
    <n v="31223610"/>
    <x v="10"/>
    <n v="940000"/>
    <n v="504330078"/>
    <x v="0"/>
    <x v="454"/>
    <x v="0"/>
    <x v="0"/>
    <x v="2"/>
    <s v="N"/>
    <x v="4"/>
    <n v="127431"/>
    <s v="NORMAL"/>
    <d v="2022-01-05T00:00:00"/>
    <d v="2022-01-11T00:00:00"/>
    <x v="10"/>
    <d v="2022-03-24T00:00:00"/>
    <n v="303353"/>
    <s v="RESOLI"/>
    <s v="-"/>
    <s v="-"/>
    <s v="S"/>
    <x v="0"/>
    <n v="1"/>
    <s v="-"/>
    <s v="-"/>
    <s v="-"/>
    <s v="-"/>
    <s v="1-PREG.COSTA-RICA"/>
    <x v="0"/>
    <s v="-"/>
    <s v="-"/>
    <s v="-"/>
    <n v="10"/>
    <n v="1"/>
    <n v="100"/>
    <n v="5"/>
    <n v="0"/>
    <s v="KAMACOTO21@GMAIL.COM"/>
    <s v="UNIV. PRIVADA"/>
    <n v="21"/>
    <s v="SOLTERO(A)"/>
    <d v="2022-01-10T00:00:00"/>
    <n v="1"/>
    <s v="BACHILLER"/>
    <s v="LICENCIATURA"/>
    <s v=" "/>
    <s v=" "/>
    <s v=" "/>
    <s v="-"/>
    <s v="-"/>
    <s v="-"/>
    <s v="LA CRUZ"/>
    <s v="ENFERMERIA"/>
    <x v="49"/>
    <s v="-"/>
    <s v="ENFERMERIA"/>
    <s v="LA CRUZ"/>
    <s v="SIN ENFASIS"/>
    <s v="COSTA RICA"/>
    <x v="655"/>
    <n v="64799445"/>
    <s v="ORGANIZADORA "/>
    <s v="-"/>
    <n v="127431"/>
    <n v="1"/>
    <n v="1"/>
    <n v="61"/>
  </r>
  <r>
    <x v="0"/>
    <x v="1"/>
    <x v="1"/>
    <x v="0"/>
    <n v="31244490"/>
    <x v="18"/>
    <n v="16642680"/>
    <n v="305550646"/>
    <x v="0"/>
    <x v="455"/>
    <x v="0"/>
    <x v="0"/>
    <x v="1"/>
    <s v="N"/>
    <x v="2"/>
    <n v="128024"/>
    <s v="NORMAL"/>
    <d v="2022-01-24T00:00:00"/>
    <d v="2022-02-01T00:00:00"/>
    <x v="18"/>
    <d v="2022-04-27T00:00:00"/>
    <n v="305500"/>
    <s v="RESOLI"/>
    <s v="-"/>
    <s v="S"/>
    <s v="-"/>
    <x v="1"/>
    <n v="1"/>
    <s v="-"/>
    <n v="2021"/>
    <n v="1"/>
    <s v="-"/>
    <s v="1-PREG.COSTA-RICA"/>
    <x v="6"/>
    <s v="-"/>
    <s v="-"/>
    <s v="-"/>
    <n v="1"/>
    <n v="3"/>
    <n v="100"/>
    <n v="3"/>
    <n v="0"/>
    <s v="GABRIELROQUE2004@GMAIL.COM"/>
    <s v="UNIV. PRIVADA"/>
    <n v="17"/>
    <s v="SOLTERO(A)"/>
    <d v="2022-01-31T00:00:00"/>
    <n v="1"/>
    <s v="BACHILLER"/>
    <s v="LICENCIATURA"/>
    <s v=" "/>
    <s v=" "/>
    <s v=" "/>
    <n v="400000"/>
    <n v="4"/>
    <s v="-"/>
    <s v="CARTAGO"/>
    <s v="MEDICINA"/>
    <x v="26"/>
    <s v="-"/>
    <s v="MEDICINA HUMANA"/>
    <s v="CARMEN"/>
    <s v="SIN ENFASIS"/>
    <s v="COSTA RICA"/>
    <x v="656"/>
    <s v="-"/>
    <s v="ESTUDIANTE"/>
    <n v="86.95"/>
    <n v="128024"/>
    <n v="1"/>
    <n v="1"/>
    <n v="82"/>
  </r>
  <r>
    <x v="0"/>
    <x v="1"/>
    <x v="0"/>
    <x v="0"/>
    <n v="31075360"/>
    <x v="10"/>
    <n v="3659087"/>
    <n v="117270711"/>
    <x v="2"/>
    <x v="456"/>
    <x v="0"/>
    <x v="0"/>
    <x v="2"/>
    <s v="N"/>
    <x v="0"/>
    <n v="127451"/>
    <s v="NORMAL"/>
    <d v="2021-12-17T00:00:00"/>
    <d v="2022-01-11T00:00:00"/>
    <x v="10"/>
    <d v="2022-03-25T00:00:00"/>
    <n v="302177"/>
    <s v="RESOLI"/>
    <s v="-"/>
    <s v="S"/>
    <s v="-"/>
    <x v="1"/>
    <n v="1"/>
    <s v="-"/>
    <s v="-"/>
    <s v="-"/>
    <s v="-"/>
    <s v="1-PREG.COSTA-RICA"/>
    <x v="0"/>
    <s v="-"/>
    <s v="-"/>
    <s v="-"/>
    <n v="4"/>
    <n v="2"/>
    <n v="100"/>
    <n v="1"/>
    <n v="0"/>
    <s v="JPAMADOR_24@HOTMAIL.COM"/>
    <s v="UNIV. PRIVADA"/>
    <n v="23"/>
    <s v="SOLTERO(A)"/>
    <d v="2022-01-10T00:00:00"/>
    <n v="1"/>
    <s v="BACHILLER"/>
    <s v="LICENCIATURA"/>
    <s v=" "/>
    <s v=" "/>
    <s v=" "/>
    <s v="-"/>
    <s v="-"/>
    <s v="-"/>
    <s v="PURISCAL"/>
    <s v="INGENIERIA ELECTROMECANICA"/>
    <x v="6"/>
    <s v="-"/>
    <s v="INGENIERIA"/>
    <s v="MERCEDES SUR"/>
    <s v="SIN ENFASIS"/>
    <s v="COSTA RICA"/>
    <x v="657"/>
    <n v="22972626"/>
    <s v="ESTUDIANTE"/>
    <s v="-"/>
    <n v="127451"/>
    <n v="1"/>
    <n v="1"/>
    <n v="61"/>
  </r>
  <r>
    <x v="0"/>
    <x v="1"/>
    <x v="1"/>
    <x v="1"/>
    <n v="31241140"/>
    <x v="10"/>
    <n v="5979078"/>
    <n v="119150428"/>
    <x v="5"/>
    <x v="457"/>
    <x v="0"/>
    <x v="1"/>
    <x v="0"/>
    <s v="N"/>
    <x v="0"/>
    <n v="127453"/>
    <s v="NORMAL"/>
    <d v="2021-12-10T00:00:00"/>
    <d v="2022-01-11T00:00:00"/>
    <x v="10"/>
    <d v="2022-03-15T00:00:00"/>
    <n v="301422"/>
    <s v="RESOLI"/>
    <s v="-"/>
    <s v="-"/>
    <s v="S"/>
    <x v="0"/>
    <n v="1"/>
    <s v="-"/>
    <n v="2021"/>
    <n v="1"/>
    <s v="-"/>
    <s v="1-PREG.COSTA-RICA"/>
    <x v="1"/>
    <s v="-"/>
    <s v="-"/>
    <s v="-"/>
    <n v="1"/>
    <n v="1"/>
    <n v="100"/>
    <n v="1"/>
    <n v="0"/>
    <s v="ANITAMOLEI2004@GMAIL.COM"/>
    <s v="UNIV. PRIVADA"/>
    <n v="17"/>
    <s v="SOLTERO(A)"/>
    <d v="2022-01-10T00:00:00"/>
    <n v="1"/>
    <s v="BACHILLER"/>
    <s v=" "/>
    <s v=" "/>
    <s v=" "/>
    <s v=" "/>
    <n v="2719900"/>
    <n v="4"/>
    <s v="-"/>
    <s v="SAN JOSE"/>
    <s v="DISEÑO PUBLICITARIO"/>
    <x v="6"/>
    <s v="-"/>
    <s v="ARTE PUBLICITARIO"/>
    <s v="CARMEN"/>
    <s v="SIN ENFASIS"/>
    <s v="COSTA RICA"/>
    <x v="658"/>
    <s v="-"/>
    <s v="ESTUDIANTE"/>
    <n v="97.43"/>
    <n v="127453"/>
    <n v="1"/>
    <n v="1"/>
    <n v="61"/>
  </r>
  <r>
    <x v="0"/>
    <x v="2"/>
    <x v="1"/>
    <x v="0"/>
    <n v="31244690"/>
    <x v="18"/>
    <n v="29549381"/>
    <n v="208540422"/>
    <x v="0"/>
    <x v="2"/>
    <x v="0"/>
    <x v="0"/>
    <x v="2"/>
    <s v="N"/>
    <x v="3"/>
    <n v="128029"/>
    <s v="NORMAL"/>
    <d v="2022-01-18T00:00:00"/>
    <d v="2022-02-01T00:00:00"/>
    <x v="18"/>
    <d v="2022-04-27T00:00:00"/>
    <n v="305000"/>
    <s v="RESOLI"/>
    <s v="-"/>
    <s v="-"/>
    <s v="S"/>
    <x v="0"/>
    <n v="2"/>
    <s v="-"/>
    <n v="2021"/>
    <n v="1"/>
    <s v="-"/>
    <s v="1-PREG.COSTA-RICA"/>
    <x v="4"/>
    <n v="102.45"/>
    <s v="-"/>
    <s v="-"/>
    <n v="10"/>
    <n v="4"/>
    <n v="100"/>
    <n v="2"/>
    <n v="0"/>
    <s v="CRISTELCAMPOSMENA2004@GMAIL.COM"/>
    <s v="UNIV. PRIVADA"/>
    <n v="17"/>
    <s v="SOLTERO(A)"/>
    <d v="2022-01-31T00:00:00"/>
    <n v="1"/>
    <s v="LICENCIATURA"/>
    <s v=" "/>
    <s v=" "/>
    <s v=" "/>
    <s v=" "/>
    <n v="1098562"/>
    <n v="4"/>
    <s v="-"/>
    <s v="SAN CARLOS"/>
    <s v="MICROBIOLOGIA"/>
    <x v="12"/>
    <s v="-"/>
    <s v="MICROBIOLOGIA"/>
    <s v="AGUAS ZARCAS"/>
    <s v="SIN ENFASIS"/>
    <s v="COSTA RICA"/>
    <x v="659"/>
    <s v="-"/>
    <s v="ESTUDIANTE"/>
    <n v="86.48"/>
    <n v="128029"/>
    <n v="1"/>
    <n v="1"/>
    <n v="82"/>
  </r>
  <r>
    <x v="0"/>
    <x v="1"/>
    <x v="1"/>
    <x v="0"/>
    <n v="31240830"/>
    <x v="10"/>
    <n v="5424900"/>
    <n v="116960372"/>
    <x v="0"/>
    <x v="458"/>
    <x v="0"/>
    <x v="0"/>
    <x v="2"/>
    <s v="N"/>
    <x v="5"/>
    <n v="127465"/>
    <s v="NORMAL"/>
    <d v="2022-01-09T00:00:00"/>
    <d v="2022-01-12T00:00:00"/>
    <x v="10"/>
    <d v="2022-03-15T00:00:00"/>
    <n v="303896"/>
    <s v="RESOLI"/>
    <s v="-"/>
    <s v="-"/>
    <s v="S"/>
    <x v="0"/>
    <n v="1"/>
    <s v="ADQUISICION DE EQUIPO"/>
    <n v="2016"/>
    <n v="6"/>
    <s v="-"/>
    <s v="1-PREG.COSTA-RICA"/>
    <x v="6"/>
    <s v="-"/>
    <s v="-"/>
    <s v="-"/>
    <n v="6"/>
    <n v="2"/>
    <n v="100"/>
    <n v="7"/>
    <n v="0"/>
    <s v="ORTEGAPV23@GMAIL.COM"/>
    <s v="UNIV. PRIVADA"/>
    <n v="24"/>
    <s v="SOLTERO(A)"/>
    <d v="2022-01-11T00:00:00"/>
    <n v="1"/>
    <s v="BACHILLER"/>
    <s v=" "/>
    <s v=" "/>
    <s v=" "/>
    <s v=" "/>
    <n v="315162"/>
    <n v="1"/>
    <s v="-"/>
    <s v="GUACIMO"/>
    <s v="ENFERMERIA"/>
    <x v="98"/>
    <s v="AE"/>
    <s v="ENFERMERIA"/>
    <s v="MERCEDES"/>
    <s v="SIN ENFASIS"/>
    <s v="COSTA RICA"/>
    <x v="660"/>
    <n v="41010800"/>
    <s v="ASISTENTE TECNICO DE REGISTROS MEDICOS "/>
    <n v="89"/>
    <n v="127465"/>
    <n v="1"/>
    <n v="1"/>
    <n v="60"/>
  </r>
  <r>
    <x v="0"/>
    <x v="1"/>
    <x v="1"/>
    <x v="0"/>
    <n v="31241210"/>
    <x v="10"/>
    <n v="7014000"/>
    <n v="118550265"/>
    <x v="2"/>
    <x v="49"/>
    <x v="0"/>
    <x v="0"/>
    <x v="1"/>
    <s v="N"/>
    <x v="0"/>
    <n v="127470"/>
    <s v="NORMAL"/>
    <d v="2022-01-05T00:00:00"/>
    <d v="2022-01-12T00:00:00"/>
    <x v="10"/>
    <d v="2022-03-15T00:00:00"/>
    <n v="303384"/>
    <s v="RESOLI"/>
    <s v="-"/>
    <s v="-"/>
    <s v="S"/>
    <x v="0"/>
    <n v="1"/>
    <s v="-"/>
    <n v="2020"/>
    <n v="2"/>
    <s v="-"/>
    <s v="1-PREG.COSTA-RICA"/>
    <x v="3"/>
    <s v="-"/>
    <s v="-"/>
    <s v="-"/>
    <n v="1"/>
    <n v="10"/>
    <n v="100"/>
    <n v="1"/>
    <n v="0"/>
    <s v="ANAI03RODRIGUEZ@GMAIL.COM"/>
    <s v="UNIV. PRIVADA"/>
    <n v="19"/>
    <s v="SOLTERO(A)"/>
    <d v="2022-01-11T00:00:00"/>
    <n v="1"/>
    <s v="LICENCIATURA"/>
    <s v=" "/>
    <s v=" "/>
    <s v=" "/>
    <s v=" "/>
    <n v="1405401"/>
    <n v="5"/>
    <s v="-"/>
    <s v="SAN JOSE"/>
    <s v="INGENIERIA BIOMEDICA"/>
    <x v="3"/>
    <s v="-"/>
    <s v="INGENIERIA"/>
    <s v="HATILLO"/>
    <s v="SIN ENFASIS"/>
    <s v="COSTA RICA"/>
    <x v="661"/>
    <s v="-"/>
    <s v="ESTUDIANTE"/>
    <n v="85.76"/>
    <n v="127470"/>
    <n v="1"/>
    <n v="1"/>
    <n v="60"/>
  </r>
  <r>
    <x v="0"/>
    <x v="1"/>
    <x v="1"/>
    <x v="1"/>
    <n v="31241160"/>
    <x v="10"/>
    <n v="1453740"/>
    <n v="402230886"/>
    <x v="1"/>
    <x v="459"/>
    <x v="0"/>
    <x v="1"/>
    <x v="2"/>
    <s v="N"/>
    <x v="4"/>
    <n v="127481"/>
    <s v="NORMAL"/>
    <d v="2021-12-23T00:00:00"/>
    <d v="2022-01-12T00:00:00"/>
    <x v="10"/>
    <d v="2022-03-15T00:00:00"/>
    <n v="302703"/>
    <s v="RESOLI"/>
    <s v="-"/>
    <s v="-"/>
    <s v="S"/>
    <x v="0"/>
    <n v="1"/>
    <s v="-"/>
    <n v="2021"/>
    <n v="1"/>
    <s v="-"/>
    <s v="1-PREG.COSTA-RICA"/>
    <x v="3"/>
    <s v="-"/>
    <s v="-"/>
    <s v="-"/>
    <n v="2"/>
    <n v="3"/>
    <n v="100"/>
    <n v="5"/>
    <n v="0"/>
    <s v="NATHALIEHC3@GMAIL.COM"/>
    <s v="UNIV. PRIVADA"/>
    <n v="27"/>
    <s v="CASADO(A)"/>
    <d v="2022-01-11T00:00:00"/>
    <n v="1"/>
    <s v="LICENCIATURA"/>
    <s v=" "/>
    <s v=" "/>
    <s v=" "/>
    <s v=" "/>
    <n v="1184242"/>
    <n v="3"/>
    <s v="-"/>
    <s v="NICOYA"/>
    <s v="CS EDUCACION"/>
    <x v="50"/>
    <s v="-"/>
    <s v="EDUCACION GENERAL"/>
    <s v="SAN ANTONIO"/>
    <s v="DOCENCIA"/>
    <s v="COSTA RICA"/>
    <x v="662"/>
    <s v="-"/>
    <s v="ESTUDIANTE"/>
    <n v="87"/>
    <n v="127481"/>
    <n v="1"/>
    <n v="1"/>
    <n v="60"/>
  </r>
  <r>
    <x v="0"/>
    <x v="1"/>
    <x v="0"/>
    <x v="0"/>
    <n v="31191050"/>
    <x v="10"/>
    <n v="4098771"/>
    <n v="118090443"/>
    <x v="2"/>
    <x v="460"/>
    <x v="0"/>
    <x v="0"/>
    <x v="1"/>
    <s v="N"/>
    <x v="0"/>
    <n v="127506"/>
    <s v="NORMAL"/>
    <d v="2021-12-22T00:00:00"/>
    <d v="2022-01-13T00:00:00"/>
    <x v="10"/>
    <d v="2022-03-21T00:00:00"/>
    <n v="302618"/>
    <s v="RESOLI"/>
    <s v="-"/>
    <s v="-"/>
    <s v="S"/>
    <x v="0"/>
    <n v="1"/>
    <s v="-"/>
    <s v="-"/>
    <s v="-"/>
    <s v="-"/>
    <s v="1-PREG.COSTA-RICA"/>
    <x v="0"/>
    <s v="-"/>
    <s v="-"/>
    <s v="-"/>
    <n v="8"/>
    <n v="5"/>
    <n v="100"/>
    <n v="1"/>
    <n v="0"/>
    <s v="KARICHAVARRIA18@GMAIL.COM"/>
    <s v="UNIV. PRIVADA"/>
    <n v="20"/>
    <s v="SOLTERO(A)"/>
    <d v="2022-01-12T00:00:00"/>
    <n v="1"/>
    <s v="BACHILLER"/>
    <s v=" "/>
    <s v=" "/>
    <s v=" "/>
    <s v=" "/>
    <s v="-"/>
    <s v="-"/>
    <s v="-"/>
    <s v="GOICOECHEA"/>
    <s v="INGENIERIA INDUSTRIAL"/>
    <x v="0"/>
    <s v="-"/>
    <s v="INGENIERIA"/>
    <s v="IPIS"/>
    <s v="SIN ENFASIS"/>
    <s v="COSTA RICA"/>
    <x v="663"/>
    <n v="40342458"/>
    <s v="ESTUDIANTE"/>
    <s v="-"/>
    <n v="127506"/>
    <n v="1"/>
    <n v="1"/>
    <n v="59"/>
  </r>
  <r>
    <x v="0"/>
    <x v="1"/>
    <x v="0"/>
    <x v="0"/>
    <n v="31201350"/>
    <x v="10"/>
    <n v="3655000"/>
    <n v="504350716"/>
    <x v="0"/>
    <x v="461"/>
    <x v="0"/>
    <x v="0"/>
    <x v="2"/>
    <s v="N"/>
    <x v="4"/>
    <n v="127514"/>
    <s v="NORMAL"/>
    <d v="2021-11-18T00:00:00"/>
    <d v="2022-01-13T00:00:00"/>
    <x v="10"/>
    <d v="2022-04-05T00:00:00"/>
    <n v="299639"/>
    <s v="RESOLI"/>
    <s v="-"/>
    <s v="-"/>
    <s v="S"/>
    <x v="0"/>
    <n v="1"/>
    <s v="-"/>
    <s v="-"/>
    <s v="-"/>
    <s v="-"/>
    <s v="1-PREG.COSTA-RICA"/>
    <x v="0"/>
    <s v="-"/>
    <s v="-"/>
    <s v="-"/>
    <n v="10"/>
    <n v="1"/>
    <n v="100"/>
    <n v="5"/>
    <n v="0"/>
    <s v="WENDYDANIELA1411@GMAIL.COM"/>
    <s v="UNIV. PRIVADA"/>
    <n v="21"/>
    <s v="SOLTERO(A)"/>
    <d v="2022-01-12T00:00:00"/>
    <n v="1"/>
    <s v="BACHILLER"/>
    <s v="LICENCIATURA"/>
    <s v=" "/>
    <s v=" "/>
    <s v=" "/>
    <s v="-"/>
    <s v="-"/>
    <s v="-"/>
    <s v="LA CRUZ"/>
    <s v="ENFERMERIA"/>
    <x v="49"/>
    <s v="-"/>
    <s v="ENFERMERIA"/>
    <s v="LA CRUZ"/>
    <s v="SIN ENFASIS"/>
    <s v="COSTA RICA"/>
    <x v="664"/>
    <s v="-"/>
    <s v="ESTUDIANTE"/>
    <s v="-"/>
    <n v="127514"/>
    <n v="1"/>
    <n v="1"/>
    <n v="59"/>
  </r>
  <r>
    <x v="0"/>
    <x v="1"/>
    <x v="1"/>
    <x v="0"/>
    <n v="31241130"/>
    <x v="10"/>
    <n v="4531988"/>
    <n v="402370543"/>
    <x v="0"/>
    <x v="462"/>
    <x v="0"/>
    <x v="0"/>
    <x v="1"/>
    <s v="N"/>
    <x v="0"/>
    <n v="127542"/>
    <s v="NORMAL"/>
    <d v="2021-12-13T00:00:00"/>
    <d v="2022-01-14T00:00:00"/>
    <x v="10"/>
    <d v="2022-03-15T00:00:00"/>
    <n v="301617"/>
    <s v="RESOLI"/>
    <s v="-"/>
    <s v="-"/>
    <s v="S"/>
    <x v="0"/>
    <n v="1"/>
    <s v="-"/>
    <n v="2014"/>
    <n v="8"/>
    <s v="-"/>
    <s v="1-PREG.COSTA-RICA"/>
    <x v="4"/>
    <s v="-"/>
    <s v="-"/>
    <s v="-"/>
    <n v="6"/>
    <n v="1"/>
    <n v="100"/>
    <n v="1"/>
    <n v="0"/>
    <s v="GIARI.CF29@HOTMAIL.COM"/>
    <s v="UNIV. PRIVADA"/>
    <n v="24"/>
    <s v="SOLTERO(A)"/>
    <d v="2022-01-13T00:00:00"/>
    <n v="1"/>
    <s v="LICENCIATURA"/>
    <s v=" "/>
    <s v=" "/>
    <s v=" "/>
    <s v=" "/>
    <n v="1033075"/>
    <n v="2"/>
    <s v="-"/>
    <s v="ASERRI"/>
    <s v="MEDICINA"/>
    <x v="12"/>
    <s v="-"/>
    <s v="MEDICINA HUMANA"/>
    <s v="ASERRI"/>
    <s v="SIN ENFASIS"/>
    <s v="COSTA RICA"/>
    <x v="665"/>
    <s v="-"/>
    <s v="ESTUDIANTE"/>
    <n v="95.96"/>
    <n v="127542"/>
    <n v="1"/>
    <n v="1"/>
    <n v="58"/>
  </r>
  <r>
    <x v="0"/>
    <x v="3"/>
    <x v="1"/>
    <x v="1"/>
    <n v="31239530"/>
    <x v="10"/>
    <n v="3779487"/>
    <n v="119050593"/>
    <x v="4"/>
    <x v="2"/>
    <x v="0"/>
    <x v="1"/>
    <x v="2"/>
    <s v="N"/>
    <x v="0"/>
    <n v="127549"/>
    <s v="NORMAL"/>
    <d v="2022-01-13T00:00:00"/>
    <d v="2022-01-17T00:00:00"/>
    <x v="10"/>
    <d v="2022-03-15T00:00:00"/>
    <n v="304494"/>
    <s v="RESOLI"/>
    <s v="-"/>
    <s v="-"/>
    <s v="S"/>
    <x v="0"/>
    <n v="8"/>
    <s v="-"/>
    <n v="2021"/>
    <n v="1"/>
    <s v="-"/>
    <s v="1-PREG.COSTA-RICA"/>
    <x v="6"/>
    <s v="-"/>
    <s v="-"/>
    <s v="-"/>
    <n v="3"/>
    <n v="13"/>
    <n v="100"/>
    <n v="1"/>
    <n v="0"/>
    <s v="WORLDHOPE926@GMAIL.COM"/>
    <s v="UNIV. PRIVADA"/>
    <n v="17"/>
    <s v="SOLTERO(A)"/>
    <d v="2022-01-14T00:00:00"/>
    <n v="1"/>
    <s v="BACHILLER"/>
    <s v=" "/>
    <s v=" "/>
    <s v=" "/>
    <s v=" "/>
    <n v="332500"/>
    <n v="3"/>
    <s v="-"/>
    <s v="DESAMPARADOS"/>
    <s v="COMERCIO EXTERIOR"/>
    <x v="121"/>
    <s v="-"/>
    <s v="ADMINISTRACION"/>
    <s v="LOS GUIDO"/>
    <s v="SIN ENFASIS"/>
    <s v="COSTA RICA"/>
    <x v="666"/>
    <s v="-"/>
    <s v="ESTUDIANTE"/>
    <n v="92"/>
    <n v="127549"/>
    <n v="1"/>
    <n v="1"/>
    <n v="55"/>
  </r>
  <r>
    <x v="0"/>
    <x v="3"/>
    <x v="1"/>
    <x v="1"/>
    <n v="31239540"/>
    <x v="10"/>
    <n v="3779485"/>
    <n v="119050592"/>
    <x v="4"/>
    <x v="2"/>
    <x v="0"/>
    <x v="1"/>
    <x v="2"/>
    <s v="N"/>
    <x v="0"/>
    <n v="127550"/>
    <s v="NORMAL"/>
    <d v="2022-01-13T00:00:00"/>
    <d v="2022-01-17T00:00:00"/>
    <x v="10"/>
    <d v="2022-03-15T00:00:00"/>
    <n v="304469"/>
    <s v="RESOLI"/>
    <s v="-"/>
    <s v="-"/>
    <s v="S"/>
    <x v="0"/>
    <n v="8"/>
    <s v="-"/>
    <n v="2021"/>
    <n v="1"/>
    <s v="-"/>
    <s v="1-PREG.COSTA-RICA"/>
    <x v="6"/>
    <s v="-"/>
    <s v="-"/>
    <s v="-"/>
    <n v="3"/>
    <n v="13"/>
    <n v="100"/>
    <n v="1"/>
    <n v="0"/>
    <s v="OSMARAALVARADO4@GMAIL.COM"/>
    <s v="UNIV. PRIVADA"/>
    <n v="17"/>
    <s v="SOLTERO(A)"/>
    <d v="2022-01-14T00:00:00"/>
    <n v="1"/>
    <s v="BACHILLER"/>
    <s v=" "/>
    <s v=" "/>
    <s v=" "/>
    <s v=" "/>
    <n v="339450"/>
    <n v="4"/>
    <s v="-"/>
    <s v="DESAMPARADOS"/>
    <s v="COMERCIO EXTERIOR"/>
    <x v="121"/>
    <s v="-"/>
    <s v="ADMINISTRACION"/>
    <s v="LOS GUIDO"/>
    <s v="SIN ENFASIS"/>
    <s v="COSTA RICA"/>
    <x v="667"/>
    <s v="-"/>
    <s v="ESTUDIANTE"/>
    <n v="92"/>
    <n v="127550"/>
    <n v="1"/>
    <n v="1"/>
    <n v="55"/>
  </r>
  <r>
    <x v="0"/>
    <x v="1"/>
    <x v="1"/>
    <x v="0"/>
    <n v="31244370"/>
    <x v="18"/>
    <n v="6861980"/>
    <n v="208360655"/>
    <x v="2"/>
    <x v="463"/>
    <x v="0"/>
    <x v="0"/>
    <x v="1"/>
    <s v="N"/>
    <x v="3"/>
    <n v="128110"/>
    <s v="NORMAL"/>
    <d v="2022-01-15T00:00:00"/>
    <d v="2022-02-03T00:00:00"/>
    <x v="18"/>
    <d v="2022-04-27T00:00:00"/>
    <n v="304695"/>
    <s v="RESOLI"/>
    <s v="-"/>
    <s v="-"/>
    <s v="S"/>
    <x v="0"/>
    <n v="1"/>
    <s v="-"/>
    <n v="2021"/>
    <n v="1"/>
    <s v="-"/>
    <s v="1-PREG.COSTA-RICA"/>
    <x v="5"/>
    <s v="-"/>
    <s v="-"/>
    <s v="-"/>
    <n v="6"/>
    <n v="1"/>
    <n v="100"/>
    <n v="2"/>
    <n v="0"/>
    <s v="JIMENA.CH.2002@GMAIL.COM"/>
    <s v="UNIV. PRIVADA"/>
    <n v="19"/>
    <s v="SOLTERO(A)"/>
    <d v="2022-02-02T00:00:00"/>
    <n v="1"/>
    <s v="BACHILLER"/>
    <s v=" "/>
    <s v=" "/>
    <s v=" "/>
    <s v=" "/>
    <n v="80000"/>
    <n v="4"/>
    <s v="-"/>
    <s v="NARANJO"/>
    <s v="ING. EN SISTEMAS DE COMPUTACIO"/>
    <x v="6"/>
    <s v="-"/>
    <s v="INGENIERIA"/>
    <s v="NARANJO"/>
    <s v="SIN ENFASIS"/>
    <s v="COSTA RICA"/>
    <x v="668"/>
    <s v="-"/>
    <s v="ESTUDIANTE"/>
    <n v="91.35"/>
    <n v="128110"/>
    <n v="1"/>
    <n v="1"/>
    <n v="80"/>
  </r>
  <r>
    <x v="0"/>
    <x v="1"/>
    <x v="1"/>
    <x v="0"/>
    <n v="31244740"/>
    <x v="18"/>
    <n v="3008200"/>
    <n v="207470817"/>
    <x v="2"/>
    <x v="464"/>
    <x v="0"/>
    <x v="0"/>
    <x v="1"/>
    <s v="N"/>
    <x v="3"/>
    <n v="128155"/>
    <s v="NORMAL"/>
    <d v="2021-12-26T00:00:00"/>
    <d v="2022-02-04T00:00:00"/>
    <x v="18"/>
    <d v="2022-04-27T00:00:00"/>
    <n v="302798"/>
    <s v="RESOLI"/>
    <s v="-"/>
    <s v="S"/>
    <s v="-"/>
    <x v="1"/>
    <n v="1"/>
    <s v="-"/>
    <n v="2014"/>
    <n v="8"/>
    <s v="-"/>
    <s v="1-PREG.COSTA-RICA"/>
    <x v="4"/>
    <s v="-"/>
    <s v="-"/>
    <s v="-"/>
    <n v="6"/>
    <n v="1"/>
    <n v="100"/>
    <n v="2"/>
    <n v="0"/>
    <s v="GEOCTR2@GMAIL.COM"/>
    <s v="UNIV. PRIVADA"/>
    <n v="26"/>
    <s v="SOLTERO(A)"/>
    <d v="2022-02-03T00:00:00"/>
    <n v="1"/>
    <s v="TECNICO"/>
    <s v=" "/>
    <s v=" "/>
    <s v=" "/>
    <s v=" "/>
    <n v="1055091"/>
    <n v="3"/>
    <s v="-"/>
    <s v="NARANJO"/>
    <s v="DISEÑO GRAFICO"/>
    <x v="33"/>
    <s v="-"/>
    <s v="OBRAS CIVILES"/>
    <s v="NARANJO"/>
    <s v="SIN ENFASIS"/>
    <s v="COSTA RICA"/>
    <x v="669"/>
    <s v="-"/>
    <s v="ESTUDIANTE"/>
    <n v="87.5"/>
    <n v="128155"/>
    <n v="1"/>
    <n v="1"/>
    <n v="79"/>
  </r>
  <r>
    <x v="0"/>
    <x v="1"/>
    <x v="0"/>
    <x v="0"/>
    <n v="31147900"/>
    <x v="10"/>
    <n v="692000"/>
    <n v="402180445"/>
    <x v="2"/>
    <x v="129"/>
    <x v="0"/>
    <x v="0"/>
    <x v="1"/>
    <s v="N"/>
    <x v="1"/>
    <n v="127559"/>
    <s v="NORMAL"/>
    <d v="2022-01-07T00:00:00"/>
    <d v="2022-01-17T00:00:00"/>
    <x v="10"/>
    <d v="2022-03-18T00:00:00"/>
    <n v="303804"/>
    <s v="RESOLI"/>
    <s v="-"/>
    <s v="-"/>
    <s v="S"/>
    <x v="0"/>
    <n v="1"/>
    <s v="-"/>
    <s v="-"/>
    <s v="-"/>
    <s v="-"/>
    <s v="1-PREG.COSTA-RICA"/>
    <x v="0"/>
    <s v="-"/>
    <s v="-"/>
    <s v="-"/>
    <n v="4"/>
    <n v="4"/>
    <n v="100"/>
    <n v="4"/>
    <n v="0"/>
    <s v="YERLIN2216@GMAIL.COM"/>
    <s v="UNIV. PRIVADA"/>
    <n v="28"/>
    <s v="SOLTERO(A)"/>
    <d v="2022-01-14T00:00:00"/>
    <n v="1"/>
    <s v="LICENCIATURA"/>
    <s v=" "/>
    <s v=" "/>
    <s v=" "/>
    <s v=" "/>
    <s v="-"/>
    <s v="-"/>
    <s v="-"/>
    <s v="SANTA BARBARA"/>
    <s v="INGENIERIA INDUSTRIAL"/>
    <x v="4"/>
    <s v="-"/>
    <s v="INDUSTRIA"/>
    <s v="JESUS"/>
    <s v="SIN ENFASIS"/>
    <s v="COSTA RICA"/>
    <x v="670"/>
    <s v="-"/>
    <s v="ESTUDIANTE"/>
    <s v="-"/>
    <n v="127559"/>
    <n v="1"/>
    <n v="1"/>
    <n v="55"/>
  </r>
  <r>
    <x v="0"/>
    <x v="2"/>
    <x v="0"/>
    <x v="1"/>
    <n v="31171830"/>
    <x v="10"/>
    <n v="8536600"/>
    <n v="207990545"/>
    <x v="5"/>
    <x v="2"/>
    <x v="0"/>
    <x v="1"/>
    <x v="0"/>
    <s v="N"/>
    <x v="0"/>
    <n v="127563"/>
    <s v="NORMAL"/>
    <d v="2022-01-06T00:00:00"/>
    <d v="2022-01-17T00:00:00"/>
    <x v="10"/>
    <d v="2022-03-23T00:00:00"/>
    <n v="303547"/>
    <s v="RESOLI"/>
    <s v="-"/>
    <s v="-"/>
    <s v="S"/>
    <x v="0"/>
    <n v="2"/>
    <s v="-"/>
    <s v="-"/>
    <s v="-"/>
    <s v="-"/>
    <s v="1-PREG.COSTA-RICA"/>
    <x v="0"/>
    <n v="127.25"/>
    <s v="-"/>
    <s v="-"/>
    <n v="1"/>
    <n v="8"/>
    <n v="100"/>
    <n v="1"/>
    <n v="0"/>
    <s v="MARIAJVA16@GMAIL.COM"/>
    <s v="UNIV. PRIVADA"/>
    <n v="22"/>
    <s v="SOLTERO(A)"/>
    <d v="2022-01-14T00:00:00"/>
    <n v="1"/>
    <s v="LICENCIATURA"/>
    <s v=" "/>
    <s v=" "/>
    <s v=" "/>
    <s v=" "/>
    <s v="-"/>
    <s v="-"/>
    <s v="-"/>
    <s v="SAN JOSE"/>
    <s v="DISENO PUBLICITARIO"/>
    <x v="33"/>
    <s v="-"/>
    <s v="ARTE PUBLICITARIO"/>
    <s v="MATA REDONDA"/>
    <s v="SIN ENFASIS"/>
    <s v="COSTA RICA"/>
    <x v="671"/>
    <n v="62586620"/>
    <s v="ESTUDIANTE"/>
    <s v="-"/>
    <n v="127563"/>
    <n v="1"/>
    <n v="1"/>
    <n v="55"/>
  </r>
  <r>
    <x v="0"/>
    <x v="1"/>
    <x v="0"/>
    <x v="1"/>
    <n v="31177340"/>
    <x v="10"/>
    <n v="2635125"/>
    <n v="115960270"/>
    <x v="4"/>
    <x v="465"/>
    <x v="0"/>
    <x v="1"/>
    <x v="0"/>
    <s v="N"/>
    <x v="0"/>
    <n v="127566"/>
    <s v="NORMAL"/>
    <d v="2022-01-03T00:00:00"/>
    <d v="2022-01-17T00:00:00"/>
    <x v="10"/>
    <d v="2022-03-21T00:00:00"/>
    <n v="303063"/>
    <s v="RESOLI"/>
    <s v="-"/>
    <s v="-"/>
    <s v="S"/>
    <x v="0"/>
    <n v="1"/>
    <s v="-"/>
    <s v="-"/>
    <s v="-"/>
    <s v="-"/>
    <s v="1-PREG.COSTA-RICA"/>
    <x v="0"/>
    <s v="-"/>
    <s v="-"/>
    <s v="-"/>
    <n v="18"/>
    <n v="1"/>
    <n v="100"/>
    <n v="1"/>
    <n v="0"/>
    <s v="GABYTADUAR@GMAIL.COM"/>
    <s v="UNIV. PRIVADA"/>
    <n v="27"/>
    <s v="UNION LIBRE"/>
    <d v="2022-01-14T00:00:00"/>
    <n v="1"/>
    <s v="LICENCIATURA"/>
    <s v=" "/>
    <s v=" "/>
    <s v=" "/>
    <s v=" "/>
    <s v="-"/>
    <s v="-"/>
    <s v="-"/>
    <s v="CURRIDABAT"/>
    <s v="DERECHO"/>
    <x v="26"/>
    <s v="-"/>
    <s v="DERECHO"/>
    <s v="CURRIDABAT"/>
    <s v="SIN ENFASIS"/>
    <s v="COSTA RICA"/>
    <x v="672"/>
    <n v="25390000"/>
    <s v="SECRETARIA 2"/>
    <s v="-"/>
    <n v="127566"/>
    <n v="1"/>
    <n v="1"/>
    <n v="55"/>
  </r>
  <r>
    <x v="0"/>
    <x v="1"/>
    <x v="1"/>
    <x v="1"/>
    <n v="31241180"/>
    <x v="10"/>
    <n v="1246400"/>
    <n v="115680683"/>
    <x v="4"/>
    <x v="466"/>
    <x v="0"/>
    <x v="1"/>
    <x v="1"/>
    <s v="N"/>
    <x v="0"/>
    <n v="127589"/>
    <s v="NORMAL"/>
    <d v="2022-01-13T00:00:00"/>
    <d v="2022-01-18T00:00:00"/>
    <x v="10"/>
    <d v="2022-03-15T00:00:00"/>
    <n v="304525"/>
    <s v="RESOLI"/>
    <s v="-"/>
    <s v="-"/>
    <s v="S"/>
    <x v="0"/>
    <n v="1"/>
    <s v="-"/>
    <n v="2013"/>
    <n v="9"/>
    <s v="-"/>
    <s v="1-PREG.COSTA-RICA"/>
    <x v="2"/>
    <s v="-"/>
    <s v="-"/>
    <s v="-"/>
    <n v="1"/>
    <n v="9"/>
    <n v="100"/>
    <n v="1"/>
    <n v="0"/>
    <s v="MILDREDSL_94@HOTMAIL.COM "/>
    <s v="UNIV. PRIVADA"/>
    <n v="27"/>
    <s v="SOLTERO(A)"/>
    <d v="2022-01-17T00:00:00"/>
    <n v="1"/>
    <s v="LICENCIATURA"/>
    <s v=" "/>
    <s v=" "/>
    <s v=" "/>
    <s v=" "/>
    <n v="550000"/>
    <n v="1"/>
    <s v="-"/>
    <s v="SAN JOSE"/>
    <s v="ADM. EMPRESAS"/>
    <x v="42"/>
    <s v="-"/>
    <s v="ADMINISTRACION"/>
    <s v="PAVAS"/>
    <s v="SIN ENFASIS"/>
    <s v="COSTA RICA"/>
    <x v="673"/>
    <n v="22950382"/>
    <s v="ASISTENTE GESTIÓN COMERCIAL "/>
    <n v="80.650000000000006"/>
    <n v="127589"/>
    <n v="1"/>
    <n v="1"/>
    <n v="54"/>
  </r>
  <r>
    <x v="0"/>
    <x v="3"/>
    <x v="1"/>
    <x v="0"/>
    <n v="31240880"/>
    <x v="10"/>
    <n v="7725500"/>
    <n v="604110737"/>
    <x v="0"/>
    <x v="2"/>
    <x v="0"/>
    <x v="0"/>
    <x v="2"/>
    <s v="N"/>
    <x v="6"/>
    <n v="127591"/>
    <s v="NORMAL"/>
    <d v="2022-01-13T00:00:00"/>
    <d v="2022-01-18T00:00:00"/>
    <x v="10"/>
    <d v="2022-03-15T00:00:00"/>
    <n v="304481"/>
    <s v="RESOLI"/>
    <s v="-"/>
    <s v="-"/>
    <s v="S"/>
    <x v="0"/>
    <n v="8"/>
    <s v="-"/>
    <n v="2020"/>
    <n v="2"/>
    <s v="-"/>
    <s v="1-PREG.COSTA-RICA"/>
    <x v="2"/>
    <s v="-"/>
    <s v="-"/>
    <s v="-"/>
    <n v="9"/>
    <n v="1"/>
    <n v="100"/>
    <n v="6"/>
    <n v="0"/>
    <s v="KATERINZUNIGA742@GMAIL.COM"/>
    <s v="UNIV. PRIVADA"/>
    <n v="28"/>
    <s v="SOLTERO(A)"/>
    <d v="2022-01-17T00:00:00"/>
    <n v="1"/>
    <s v="BACHILLER"/>
    <s v="LICENCIATURA"/>
    <s v=" "/>
    <s v=" "/>
    <s v=" "/>
    <n v="680172"/>
    <n v="3"/>
    <s v="-"/>
    <s v="PARRITA"/>
    <s v="ENFERMERIA"/>
    <x v="53"/>
    <s v="-"/>
    <s v="ENFERMERIA"/>
    <s v="PARRITA"/>
    <s v="SIN ENFASIS"/>
    <s v="COSTA RICA"/>
    <x v="674"/>
    <s v="-"/>
    <s v="TRABAJOS OCASIONALES"/>
    <n v="92.57"/>
    <n v="127591"/>
    <n v="1"/>
    <n v="1"/>
    <n v="54"/>
  </r>
  <r>
    <x v="0"/>
    <x v="1"/>
    <x v="1"/>
    <x v="0"/>
    <n v="31244360"/>
    <x v="18"/>
    <n v="8429560"/>
    <n v="208330554"/>
    <x v="2"/>
    <x v="467"/>
    <x v="0"/>
    <x v="0"/>
    <x v="0"/>
    <s v="N"/>
    <x v="3"/>
    <n v="128221"/>
    <s v="NORMAL"/>
    <d v="2022-01-26T00:00:00"/>
    <d v="2022-02-09T00:00:00"/>
    <x v="18"/>
    <d v="2022-04-27T00:00:00"/>
    <n v="305828"/>
    <s v="RESOLI"/>
    <s v="-"/>
    <s v="-"/>
    <s v="S"/>
    <x v="0"/>
    <n v="1"/>
    <s v="-"/>
    <n v="2020"/>
    <n v="2"/>
    <s v="-"/>
    <s v="1-PREG.COSTA-RICA"/>
    <x v="3"/>
    <s v="-"/>
    <s v="-"/>
    <s v="-"/>
    <n v="2"/>
    <n v="1"/>
    <n v="100"/>
    <n v="2"/>
    <n v="0"/>
    <s v="ALIFIO.SALAS@GMAIL.COM"/>
    <s v="UNIV. PRIVADA"/>
    <n v="19"/>
    <s v="SOLTERO(A)"/>
    <d v="2022-02-08T00:00:00"/>
    <n v="1"/>
    <s v="BACHILLER"/>
    <s v="LICENCIATURA"/>
    <s v=" "/>
    <s v=" "/>
    <s v=" "/>
    <n v="1386553"/>
    <n v="3"/>
    <s v="-"/>
    <s v="SAN RAMON"/>
    <s v="INGENIERIA INDUSTRIAL"/>
    <x v="30"/>
    <s v="-"/>
    <s v="INGENIERIA"/>
    <s v="SAN RAMON"/>
    <s v="SIN ENFASIS"/>
    <s v="COSTA RICA"/>
    <x v="675"/>
    <s v="-"/>
    <s v="ESTUDIANTE"/>
    <n v="91.1"/>
    <n v="128221"/>
    <n v="1"/>
    <n v="1"/>
    <n v="74"/>
  </r>
  <r>
    <x v="0"/>
    <x v="1"/>
    <x v="1"/>
    <x v="0"/>
    <n v="31240770"/>
    <x v="10"/>
    <n v="6092745"/>
    <n v="702290789"/>
    <x v="2"/>
    <x v="104"/>
    <x v="0"/>
    <x v="0"/>
    <x v="1"/>
    <s v="N"/>
    <x v="5"/>
    <n v="127627"/>
    <s v="NORMAL"/>
    <d v="2021-11-15T00:00:00"/>
    <d v="2022-01-18T00:00:00"/>
    <x v="10"/>
    <d v="2022-03-15T00:00:00"/>
    <n v="299460"/>
    <s v="RESOLI"/>
    <s v="-"/>
    <s v="S"/>
    <s v="-"/>
    <x v="1"/>
    <n v="1"/>
    <s v="COBERTURA INFERIOR"/>
    <n v="2013"/>
    <n v="9"/>
    <s v="-"/>
    <s v="1-PREG.COSTA-RICA"/>
    <x v="6"/>
    <s v="-"/>
    <s v="-"/>
    <s v="-"/>
    <n v="2"/>
    <n v="7"/>
    <n v="100"/>
    <n v="7"/>
    <n v="0"/>
    <s v="FIDELAGUIRRE07@GMAIL.COM"/>
    <s v="UNIV. PRIVADA"/>
    <n v="27"/>
    <s v="CASADO(A)"/>
    <s v="-"/>
    <n v="1"/>
    <s v="BACHILLER"/>
    <s v="LICENCIATURA"/>
    <s v=" "/>
    <s v=" "/>
    <s v=" "/>
    <n v="430000"/>
    <n v="3"/>
    <s v="-"/>
    <s v="POCOCI"/>
    <s v="INGENIERIA CIVIL"/>
    <x v="15"/>
    <s v="CI"/>
    <s v="OBRAS CIVILES"/>
    <s v="LA COLONIA"/>
    <s v="SIN ENFASIS"/>
    <s v="COSTA RICA"/>
    <x v="676"/>
    <n v="27100301"/>
    <s v="OFICINISTA"/>
    <n v="83.69"/>
    <n v="127627"/>
    <n v="1"/>
    <n v="1"/>
    <n v="54"/>
  </r>
  <r>
    <x v="0"/>
    <x v="1"/>
    <x v="1"/>
    <x v="0"/>
    <n v="31241090"/>
    <x v="10"/>
    <n v="2066015"/>
    <n v="118680059"/>
    <x v="0"/>
    <x v="305"/>
    <x v="0"/>
    <x v="0"/>
    <x v="0"/>
    <s v="N"/>
    <x v="1"/>
    <n v="127631"/>
    <s v="NORMAL"/>
    <d v="2022-01-17T00:00:00"/>
    <d v="2022-01-19T00:00:00"/>
    <x v="10"/>
    <d v="2022-03-15T00:00:00"/>
    <n v="304848"/>
    <s v="RESOLI"/>
    <s v="-"/>
    <s v="-"/>
    <s v="S"/>
    <x v="0"/>
    <n v="1"/>
    <s v="-"/>
    <n v="2020"/>
    <n v="2"/>
    <s v="-"/>
    <s v="1-PREG.COSTA-RICA"/>
    <x v="2"/>
    <s v="-"/>
    <s v="-"/>
    <s v="-"/>
    <n v="1"/>
    <n v="1"/>
    <n v="100"/>
    <n v="4"/>
    <n v="0"/>
    <s v="SHEYLA.CESPEDES.GARCIA@GMAIL.COM"/>
    <s v="UNIV. PRIVADA"/>
    <n v="19"/>
    <s v="SOLTERO(A)"/>
    <d v="2022-01-18T00:00:00"/>
    <n v="1"/>
    <s v="TECNICO"/>
    <s v=" "/>
    <s v=" "/>
    <s v=" "/>
    <s v=" "/>
    <n v="585135"/>
    <n v="6"/>
    <s v="-"/>
    <s v="HEREDIA"/>
    <s v="TECNICO ATENCION PRIMARIA"/>
    <x v="13"/>
    <s v="-"/>
    <s v="MEDICINA HUMANA"/>
    <s v="HEREDIA"/>
    <s v="SIN ENFASIS"/>
    <s v="COSTA RICA"/>
    <x v="677"/>
    <s v="-"/>
    <s v="ESTUDIANTE"/>
    <n v="89"/>
    <n v="127631"/>
    <n v="1"/>
    <n v="1"/>
    <n v="53"/>
  </r>
  <r>
    <x v="0"/>
    <x v="1"/>
    <x v="1"/>
    <x v="0"/>
    <n v="31243480"/>
    <x v="18"/>
    <n v="2875990"/>
    <n v="305210974"/>
    <x v="7"/>
    <x v="468"/>
    <x v="0"/>
    <x v="0"/>
    <x v="0"/>
    <s v="N"/>
    <x v="2"/>
    <n v="128281"/>
    <s v="ESPECIAL"/>
    <d v="2022-01-31T00:00:00"/>
    <d v="2022-02-11T00:00:00"/>
    <x v="18"/>
    <d v="2022-04-27T00:00:00"/>
    <n v="306178"/>
    <s v="RESOLI"/>
    <s v="-"/>
    <s v="S"/>
    <s v="-"/>
    <x v="1"/>
    <n v="1"/>
    <s v="ADQUISICION DE EQUIPO"/>
    <n v="2020"/>
    <n v="2"/>
    <s v="-"/>
    <s v="1-PREG.COSTA-RICA"/>
    <x v="6"/>
    <s v="-"/>
    <s v="-"/>
    <s v="-"/>
    <n v="1"/>
    <n v="1"/>
    <n v="100"/>
    <n v="3"/>
    <n v="0"/>
    <s v="KEVINARAYA1099@GMAIL.COM"/>
    <s v="UNIV. PUBLICA"/>
    <n v="22"/>
    <s v="SOLTERO(A)"/>
    <d v="2022-02-10T00:00:00"/>
    <n v="1"/>
    <s v="TECNICO"/>
    <s v=" "/>
    <s v=" "/>
    <s v=" "/>
    <s v=" "/>
    <n v="345480"/>
    <n v="3"/>
    <s v="-"/>
    <s v="CARTAGO"/>
    <s v="DIAG REP VEHICULOS ELECTRICOS"/>
    <x v="61"/>
    <s v="AE"/>
    <s v="TECNICO"/>
    <s v="ORIENTE DE CARTAGO"/>
    <s v="SIN ENFASIS"/>
    <s v="COSTA RICA"/>
    <x v="678"/>
    <s v="-"/>
    <s v="ESTUDIANTE"/>
    <n v="70"/>
    <n v="128281"/>
    <n v="2"/>
    <n v="1"/>
    <n v="72"/>
  </r>
  <r>
    <x v="2"/>
    <x v="1"/>
    <x v="1"/>
    <x v="1"/>
    <n v="31240600"/>
    <x v="10"/>
    <n v="2684144"/>
    <n v="113460866"/>
    <x v="4"/>
    <x v="469"/>
    <x v="0"/>
    <x v="1"/>
    <x v="0"/>
    <s v="N"/>
    <x v="0"/>
    <n v="127645"/>
    <s v="NORMAL"/>
    <d v="2022-01-10T00:00:00"/>
    <d v="2022-01-19T00:00:00"/>
    <x v="10"/>
    <d v="2022-03-15T00:00:00"/>
    <n v="303957"/>
    <s v="RESOLI"/>
    <s v="-"/>
    <s v="-"/>
    <s v="S"/>
    <x v="0"/>
    <n v="1"/>
    <s v="-"/>
    <n v="2007"/>
    <n v="15"/>
    <s v="-"/>
    <s v="3-POSG.COSTA-RICA"/>
    <x v="1"/>
    <s v="-"/>
    <s v="-"/>
    <s v="-"/>
    <n v="18"/>
    <n v="2"/>
    <n v="100"/>
    <n v="1"/>
    <n v="0"/>
    <s v="JUSOTO.25@GMAIL.COM"/>
    <s v="UNIV. PRIVADA"/>
    <n v="33"/>
    <s v="CASADO(A)"/>
    <d v="2022-01-18T00:00:00"/>
    <n v="1"/>
    <s v="MAESTRIA"/>
    <s v=" "/>
    <s v=" "/>
    <s v=" "/>
    <s v=" "/>
    <n v="2854642"/>
    <n v="3"/>
    <s v="-"/>
    <s v="CURRIDABAT"/>
    <s v="PSICOLOGIA"/>
    <x v="122"/>
    <s v="-"/>
    <s v="PSICOLOGIA"/>
    <s v="GRANADILLA"/>
    <s v="CLINICA Y DE LA SALUD MENTAL"/>
    <s v="COSTA RICA"/>
    <x v="679"/>
    <n v="22801562"/>
    <s v="ESTUDIANTE"/>
    <n v="87"/>
    <n v="127645"/>
    <n v="1"/>
    <n v="3"/>
    <n v="53"/>
  </r>
  <r>
    <x v="0"/>
    <x v="1"/>
    <x v="1"/>
    <x v="0"/>
    <n v="31244400"/>
    <x v="18"/>
    <n v="6311300"/>
    <n v="207030311"/>
    <x v="0"/>
    <x v="184"/>
    <x v="0"/>
    <x v="0"/>
    <x v="2"/>
    <s v="N"/>
    <x v="3"/>
    <n v="128327"/>
    <s v="NORMAL"/>
    <d v="2022-02-06T00:00:00"/>
    <d v="2022-02-15T00:00:00"/>
    <x v="18"/>
    <d v="2022-04-27T00:00:00"/>
    <n v="306636"/>
    <s v="RESOLI"/>
    <s v="-"/>
    <s v="-"/>
    <s v="S"/>
    <x v="0"/>
    <n v="1"/>
    <s v="-"/>
    <n v="2022"/>
    <n v="0"/>
    <s v="-"/>
    <s v="1-PREG.COSTA-RICA"/>
    <x v="5"/>
    <s v="-"/>
    <s v="-"/>
    <s v="-"/>
    <n v="2"/>
    <n v="2"/>
    <n v="100"/>
    <n v="2"/>
    <n v="0"/>
    <s v="YINEIRY86@GMAIL.COM"/>
    <s v="UNIV. PRIVADA"/>
    <n v="29"/>
    <s v="SOLTERO(A)"/>
    <d v="2022-02-14T00:00:00"/>
    <n v="1"/>
    <s v="BACHILLER"/>
    <s v=" "/>
    <s v=" "/>
    <s v=" "/>
    <s v=" "/>
    <n v="120000"/>
    <n v="1"/>
    <s v="-"/>
    <s v="SAN RAMON"/>
    <s v="ENFERMERIA"/>
    <x v="9"/>
    <s v="-"/>
    <s v="ENFERMERIA"/>
    <s v="SANTIAGO"/>
    <s v="SIN ENFASIS"/>
    <s v="COSTA RICA"/>
    <x v="680"/>
    <s v="-"/>
    <s v="ESTUDIANTE"/>
    <n v="85.29"/>
    <n v="128327"/>
    <n v="1"/>
    <n v="1"/>
    <n v="68"/>
  </r>
  <r>
    <x v="2"/>
    <x v="1"/>
    <x v="2"/>
    <x v="1"/>
    <n v="31240670"/>
    <x v="10"/>
    <n v="6540612"/>
    <n v="114300662"/>
    <x v="4"/>
    <x v="470"/>
    <x v="0"/>
    <x v="1"/>
    <x v="0"/>
    <s v="N"/>
    <x v="0"/>
    <n v="127677"/>
    <s v="NORMAL"/>
    <d v="2021-11-06T00:00:00"/>
    <d v="2022-01-19T00:00:00"/>
    <x v="10"/>
    <d v="2022-03-15T00:00:00"/>
    <n v="299003"/>
    <s v="RESOLI"/>
    <s v="-"/>
    <s v="-"/>
    <s v="S"/>
    <x v="0"/>
    <n v="1"/>
    <s v="-"/>
    <n v="2007"/>
    <n v="15"/>
    <s v="-"/>
    <s v="7-REFUND.POSG.C.R"/>
    <x v="4"/>
    <s v="-"/>
    <s v="-"/>
    <s v="-"/>
    <n v="14"/>
    <n v="1"/>
    <n v="100"/>
    <n v="1"/>
    <n v="0"/>
    <s v="ANDREAPEREZ_90@HOTMAIL.COM"/>
    <s v="UNIV. PRIVADA"/>
    <n v="31"/>
    <s v="SOLTERO(A)"/>
    <d v="2022-01-18T00:00:00"/>
    <n v="1"/>
    <s v="MAESTRIA"/>
    <s v=" "/>
    <s v=" "/>
    <s v=" "/>
    <s v=" "/>
    <n v="1063392"/>
    <n v="3"/>
    <s v="-"/>
    <s v="MORAVIA"/>
    <s v="GESTION DEL TALENTO HUMANO"/>
    <x v="6"/>
    <s v="-"/>
    <s v="PSICOLOGIA"/>
    <s v="SAN VICENTE"/>
    <s v="SIN ENFASIS"/>
    <s v="COSTA RICA"/>
    <x v="681"/>
    <n v="25090207"/>
    <s v="ADMINISTRADORA DE RECURSOS HUMANOS"/>
    <n v="95"/>
    <n v="127677"/>
    <n v="1"/>
    <n v="7"/>
    <n v="53"/>
  </r>
  <r>
    <x v="0"/>
    <x v="2"/>
    <x v="1"/>
    <x v="0"/>
    <n v="31241050"/>
    <x v="10"/>
    <n v="28889304"/>
    <n v="118300718"/>
    <x v="0"/>
    <x v="2"/>
    <x v="0"/>
    <x v="0"/>
    <x v="0"/>
    <s v="N"/>
    <x v="0"/>
    <n v="127678"/>
    <s v="NORMAL"/>
    <d v="2021-11-15T00:00:00"/>
    <d v="2022-01-19T00:00:00"/>
    <x v="10"/>
    <d v="2022-03-15T00:00:00"/>
    <n v="299421"/>
    <s v="RESOLI"/>
    <s v="-"/>
    <s v="-"/>
    <s v="S"/>
    <x v="0"/>
    <n v="2"/>
    <s v="-"/>
    <n v="2020"/>
    <n v="2"/>
    <s v="-"/>
    <s v="1-PREG.COSTA-RICA"/>
    <x v="3"/>
    <n v="115.98"/>
    <s v="-"/>
    <s v="-"/>
    <n v="8"/>
    <n v="1"/>
    <n v="100"/>
    <n v="1"/>
    <n v="0"/>
    <s v="SHEYLLA25@GMAIL.COM"/>
    <s v="UNIV. PRIVADA"/>
    <n v="20"/>
    <s v="SOLTERO(A)"/>
    <d v="2021-11-26T00:00:00"/>
    <n v="1"/>
    <s v="BACHILLER"/>
    <s v="LICENCIATURA"/>
    <s v=" "/>
    <s v=" "/>
    <s v=" "/>
    <n v="1466215"/>
    <n v="4"/>
    <s v="-"/>
    <s v="GOICOECHEA"/>
    <s v="MEDICINA"/>
    <x v="26"/>
    <s v="-"/>
    <s v="MEDICINA HUMANA"/>
    <s v="GUADALUPE"/>
    <s v="SIN ENFASIS"/>
    <s v="COSTA RICA"/>
    <x v="682"/>
    <s v="-"/>
    <s v="ESTUDIANTE"/>
    <n v="98"/>
    <n v="127678"/>
    <n v="1"/>
    <n v="1"/>
    <n v="53"/>
  </r>
  <r>
    <x v="0"/>
    <x v="1"/>
    <x v="1"/>
    <x v="0"/>
    <n v="31244160"/>
    <x v="18"/>
    <n v="12392287"/>
    <n v="207350836"/>
    <x v="0"/>
    <x v="471"/>
    <x v="0"/>
    <x v="0"/>
    <x v="2"/>
    <s v="N"/>
    <x v="3"/>
    <n v="128333"/>
    <s v="NORMAL"/>
    <d v="2022-01-27T00:00:00"/>
    <d v="2022-02-15T00:00:00"/>
    <x v="18"/>
    <d v="2022-04-27T00:00:00"/>
    <n v="305940"/>
    <s v="RESOLI"/>
    <s v="-"/>
    <s v="-"/>
    <s v="S"/>
    <x v="0"/>
    <n v="1"/>
    <s v="-"/>
    <n v="2012"/>
    <n v="10"/>
    <s v="-"/>
    <s v="1-PREG.COSTA-RICA"/>
    <x v="2"/>
    <s v="-"/>
    <s v="-"/>
    <s v="-"/>
    <n v="2"/>
    <n v="13"/>
    <n v="100"/>
    <n v="2"/>
    <n v="0"/>
    <s v="KATHI17@HOTMAIL.ES"/>
    <s v="UNIV. PRIVADA"/>
    <n v="27"/>
    <s v="SOLTERO(A)"/>
    <d v="2022-02-14T00:00:00"/>
    <n v="1"/>
    <s v="LICENCIATURA"/>
    <s v=" "/>
    <s v=" "/>
    <s v=" "/>
    <s v=" "/>
    <n v="641658"/>
    <n v="3"/>
    <s v="-"/>
    <s v="SAN RAMON"/>
    <s v="FARMACIA"/>
    <x v="5"/>
    <s v="-"/>
    <s v="FARMACIA"/>
    <s v="PENAS BLANCAS"/>
    <s v="SIN ENFASIS"/>
    <s v="COSTA RICA"/>
    <x v="683"/>
    <n v="24591600"/>
    <s v="TECNICO EN FARMACIA"/>
    <n v="70"/>
    <n v="128333"/>
    <n v="1"/>
    <n v="1"/>
    <n v="68"/>
  </r>
  <r>
    <x v="0"/>
    <x v="1"/>
    <x v="1"/>
    <x v="0"/>
    <n v="31240870"/>
    <x v="10"/>
    <n v="3000000"/>
    <n v="207730933"/>
    <x v="0"/>
    <x v="472"/>
    <x v="0"/>
    <x v="0"/>
    <x v="0"/>
    <s v="N"/>
    <x v="0"/>
    <n v="127719"/>
    <s v="NORMAL"/>
    <d v="2022-01-18T00:00:00"/>
    <d v="2022-01-21T00:00:00"/>
    <x v="10"/>
    <d v="2022-03-15T00:00:00"/>
    <n v="305005"/>
    <s v="RESOLI"/>
    <s v="-"/>
    <s v="-"/>
    <s v="S"/>
    <x v="0"/>
    <n v="1"/>
    <s v="-"/>
    <n v="2015"/>
    <n v="7"/>
    <s v="-"/>
    <s v="1-PREG.COSTA-RICA"/>
    <x v="5"/>
    <s v="-"/>
    <s v="-"/>
    <s v="-"/>
    <n v="15"/>
    <n v="1"/>
    <n v="100"/>
    <n v="1"/>
    <n v="0"/>
    <s v="HILLARYPERERA18@GMAIL.COM"/>
    <s v="UNIV. PUBLICA"/>
    <n v="24"/>
    <s v="SOLTERO(A)"/>
    <d v="2022-01-20T00:00:00"/>
    <n v="1"/>
    <s v="LICENCIATURA"/>
    <s v=" "/>
    <s v=" "/>
    <s v=" "/>
    <s v=" "/>
    <n v="139517"/>
    <n v="2"/>
    <s v="-"/>
    <s v="MONTES DE OCA"/>
    <s v="ODONTOLOGIA"/>
    <x v="52"/>
    <s v="-"/>
    <s v="ODONTOLOGIA"/>
    <s v="SAN PEDRO"/>
    <s v="SIN ENFASIS"/>
    <s v="COSTA RICA"/>
    <x v="684"/>
    <s v="-"/>
    <s v="ESTUDIANTE"/>
    <n v="80"/>
    <n v="127719"/>
    <n v="2"/>
    <n v="1"/>
    <n v="51"/>
  </r>
  <r>
    <x v="3"/>
    <x v="1"/>
    <x v="0"/>
    <x v="1"/>
    <n v="31198850"/>
    <x v="10"/>
    <n v="3000000"/>
    <n v="116420824"/>
    <x v="5"/>
    <x v="473"/>
    <x v="0"/>
    <x v="1"/>
    <x v="1"/>
    <s v="N"/>
    <x v="0"/>
    <n v="127727"/>
    <s v="NORMAL"/>
    <d v="2022-01-14T00:00:00"/>
    <d v="2022-01-21T00:00:00"/>
    <x v="10"/>
    <d v="2022-03-18T00:00:00"/>
    <n v="304594"/>
    <s v="RESOLI"/>
    <s v="-"/>
    <s v="-"/>
    <s v="S"/>
    <x v="0"/>
    <n v="1"/>
    <s v="-"/>
    <s v="-"/>
    <s v="-"/>
    <s v="-"/>
    <s v="2-PREG.EXTERIOR"/>
    <x v="0"/>
    <s v="-"/>
    <s v="-"/>
    <s v="-"/>
    <n v="14"/>
    <n v="3"/>
    <n v="340"/>
    <n v="1"/>
    <n v="0"/>
    <s v="DANIELARG1496@GMAIL.COM"/>
    <s v="UNIV. PRIVADA"/>
    <n v="26"/>
    <s v="SOLTERO(A)"/>
    <d v="2022-01-20T00:00:00"/>
    <n v="1"/>
    <s v="BACHILLER"/>
    <s v=" "/>
    <s v=" "/>
    <s v=" "/>
    <s v=" "/>
    <s v="-"/>
    <s v="-"/>
    <s v="-"/>
    <s v="MORAVIA"/>
    <s v="MUSICA CLASICA"/>
    <x v="123"/>
    <s v="-"/>
    <s v="ARTES MUSICALES"/>
    <s v="TRINIDAD"/>
    <s v="VIOLA"/>
    <s v="PAISES BAJOS"/>
    <x v="685"/>
    <s v="-"/>
    <s v="ESTUDIANTE"/>
    <s v="-"/>
    <n v="127727"/>
    <n v="1"/>
    <n v="2"/>
    <n v="51"/>
  </r>
  <r>
    <x v="0"/>
    <x v="1"/>
    <x v="1"/>
    <x v="0"/>
    <n v="31240660"/>
    <x v="10"/>
    <n v="10593070"/>
    <n v="119060284"/>
    <x v="0"/>
    <x v="474"/>
    <x v="0"/>
    <x v="0"/>
    <x v="0"/>
    <s v="N"/>
    <x v="0"/>
    <n v="127731"/>
    <s v="NORMAL"/>
    <d v="2022-01-11T00:00:00"/>
    <d v="2022-01-21T00:00:00"/>
    <x v="10"/>
    <d v="2022-03-15T00:00:00"/>
    <n v="304102"/>
    <s v="RESOLI"/>
    <s v="-"/>
    <s v="-"/>
    <s v="S"/>
    <x v="0"/>
    <n v="1"/>
    <s v="-"/>
    <n v="2021"/>
    <n v="1"/>
    <s v="-"/>
    <s v="1-PREG.COSTA-RICA"/>
    <x v="1"/>
    <s v="-"/>
    <s v="-"/>
    <s v="-"/>
    <n v="2"/>
    <n v="2"/>
    <n v="100"/>
    <n v="1"/>
    <n v="0"/>
    <s v="KAPALMON@HOTMAIL.COM"/>
    <s v="UNIV. PRIVADA"/>
    <n v="17"/>
    <s v="SOLTERO(A)"/>
    <d v="2022-01-20T00:00:00"/>
    <n v="1"/>
    <s v="LICENCIATURA"/>
    <s v=" "/>
    <s v=" "/>
    <s v=" "/>
    <s v=" "/>
    <n v="4131969"/>
    <n v="5"/>
    <s v="-"/>
    <s v="ESCAZU"/>
    <s v="ENFERMERIA"/>
    <x v="5"/>
    <s v="-"/>
    <s v="ENFERMERIA"/>
    <s v="SAN ANTONIO"/>
    <s v="SIN ENFASIS"/>
    <s v="COSTA RICA"/>
    <x v="686"/>
    <s v="-"/>
    <s v="ESTUDIANTE"/>
    <n v="90.6"/>
    <n v="127731"/>
    <n v="1"/>
    <n v="1"/>
    <n v="51"/>
  </r>
  <r>
    <x v="0"/>
    <x v="1"/>
    <x v="0"/>
    <x v="0"/>
    <n v="31177190"/>
    <x v="10"/>
    <n v="2476965"/>
    <n v="504110472"/>
    <x v="0"/>
    <x v="475"/>
    <x v="0"/>
    <x v="0"/>
    <x v="1"/>
    <s v="N"/>
    <x v="4"/>
    <n v="127749"/>
    <s v="NORMAL"/>
    <d v="2021-11-26T00:00:00"/>
    <d v="2022-01-21T00:00:00"/>
    <x v="10"/>
    <d v="2022-03-24T00:00:00"/>
    <n v="300046"/>
    <s v="RESOLI"/>
    <s v="-"/>
    <s v="-"/>
    <s v="S"/>
    <x v="0"/>
    <n v="1"/>
    <s v="-"/>
    <s v="-"/>
    <s v="-"/>
    <s v="-"/>
    <s v="1-PREG.COSTA-RICA"/>
    <x v="0"/>
    <s v="-"/>
    <s v="-"/>
    <s v="-"/>
    <n v="3"/>
    <n v="7"/>
    <n v="100"/>
    <n v="5"/>
    <n v="0"/>
    <s v="CAROSV29@HOTMAIL.COM"/>
    <s v="UNIV. PRIVADA"/>
    <n v="25"/>
    <s v="SOLTERO(A)"/>
    <d v="2022-01-20T00:00:00"/>
    <n v="1"/>
    <s v="LICENCIATURA"/>
    <s v=" "/>
    <s v=" "/>
    <s v=" "/>
    <s v=" "/>
    <s v="-"/>
    <s v="-"/>
    <s v="-"/>
    <s v="SANTA CRUZ"/>
    <s v="FARMACIA"/>
    <x v="13"/>
    <s v="-"/>
    <s v="FARMACIA"/>
    <s v="DIRIA"/>
    <s v="SIN ENFASIS"/>
    <s v="COSTA RICA"/>
    <x v="687"/>
    <n v="70379556"/>
    <s v="ESTUDIANTE"/>
    <s v="-"/>
    <n v="127749"/>
    <n v="1"/>
    <n v="1"/>
    <n v="51"/>
  </r>
  <r>
    <x v="0"/>
    <x v="1"/>
    <x v="0"/>
    <x v="1"/>
    <n v="31067870"/>
    <x v="10"/>
    <n v="2170206"/>
    <n v="117260641"/>
    <x v="4"/>
    <x v="476"/>
    <x v="0"/>
    <x v="1"/>
    <x v="1"/>
    <s v="N"/>
    <x v="4"/>
    <n v="127769"/>
    <s v="NORMAL"/>
    <d v="2022-01-14T00:00:00"/>
    <d v="2022-01-24T00:00:00"/>
    <x v="10"/>
    <d v="2022-03-21T00:00:00"/>
    <n v="304600"/>
    <s v="RESOLI"/>
    <s v="-"/>
    <s v="-"/>
    <s v="S"/>
    <x v="0"/>
    <n v="1"/>
    <s v="-"/>
    <s v="-"/>
    <s v="-"/>
    <s v="-"/>
    <s v="1-PREG.COSTA-RICA"/>
    <x v="0"/>
    <s v="-"/>
    <s v="-"/>
    <s v="-"/>
    <n v="2"/>
    <n v="1"/>
    <n v="100"/>
    <n v="5"/>
    <n v="0"/>
    <s v="YIRLEYBRIONES11@GMAIL.COM"/>
    <s v="UNIV. PRIVADA"/>
    <n v="23"/>
    <s v="SOLTERO(A)"/>
    <d v="2022-01-21T00:00:00"/>
    <n v="1"/>
    <s v="BACHILLER"/>
    <s v=" "/>
    <s v=" "/>
    <s v=" "/>
    <s v=" "/>
    <s v="-"/>
    <s v="-"/>
    <s v="-"/>
    <s v="NICOYA"/>
    <s v="ADMINISTRACION DE NEGOCIOS"/>
    <x v="5"/>
    <s v="-"/>
    <s v="ADMINISTRACION"/>
    <s v="NICOYA"/>
    <s v="SIN ENFASIS"/>
    <s v="COSTA RICA"/>
    <x v="688"/>
    <s v="-"/>
    <s v="ESTUDIANTE"/>
    <s v="-"/>
    <n v="127769"/>
    <n v="1"/>
    <n v="1"/>
    <n v="48"/>
  </r>
  <r>
    <x v="0"/>
    <x v="1"/>
    <x v="1"/>
    <x v="1"/>
    <n v="31240890"/>
    <x v="10"/>
    <n v="5075500"/>
    <n v="116610332"/>
    <x v="4"/>
    <x v="477"/>
    <x v="0"/>
    <x v="1"/>
    <x v="1"/>
    <s v="N"/>
    <x v="0"/>
    <n v="127771"/>
    <s v="NORMAL"/>
    <d v="2022-01-12T00:00:00"/>
    <d v="2022-01-24T00:00:00"/>
    <x v="10"/>
    <d v="2022-03-15T00:00:00"/>
    <n v="304394"/>
    <s v="RESOLI"/>
    <s v="-"/>
    <s v="-"/>
    <s v="S"/>
    <x v="0"/>
    <n v="1"/>
    <s v="-"/>
    <n v="2016"/>
    <n v="6"/>
    <s v="-"/>
    <s v="1-PREG.COSTA-RICA"/>
    <x v="6"/>
    <s v="-"/>
    <s v="-"/>
    <s v="-"/>
    <n v="8"/>
    <n v="5"/>
    <n v="100"/>
    <n v="1"/>
    <n v="0"/>
    <s v="JEI2696@GMAIL.COM"/>
    <s v="UNIV. PRIVADA"/>
    <n v="25"/>
    <s v="SOLTERO(A)"/>
    <d v="2022-01-21T00:00:00"/>
    <n v="1"/>
    <s v="LICENCIATURA"/>
    <s v=" "/>
    <s v=" "/>
    <s v=" "/>
    <s v=" "/>
    <n v="295000"/>
    <n v="6"/>
    <s v="-"/>
    <s v="GOICOECHEA"/>
    <s v="DERECHO"/>
    <x v="0"/>
    <s v="-"/>
    <s v="DERECHO"/>
    <s v="IPIS"/>
    <s v="SIN ENFASIS"/>
    <s v="COSTA RICA"/>
    <x v="689"/>
    <n v="25850404"/>
    <s v="ASISTENTE ADMINISTRA"/>
    <n v="85"/>
    <n v="127771"/>
    <n v="1"/>
    <n v="1"/>
    <n v="48"/>
  </r>
  <r>
    <x v="0"/>
    <x v="1"/>
    <x v="1"/>
    <x v="0"/>
    <n v="31243920"/>
    <x v="18"/>
    <n v="1877215"/>
    <n v="305510929"/>
    <x v="0"/>
    <x v="478"/>
    <x v="0"/>
    <x v="0"/>
    <x v="1"/>
    <s v="N"/>
    <x v="2"/>
    <n v="128543"/>
    <s v="NORMAL"/>
    <d v="2022-02-18T00:00:00"/>
    <d v="2022-02-28T00:00:00"/>
    <x v="18"/>
    <d v="2022-04-27T00:00:00"/>
    <n v="307739"/>
    <s v="RESOLI"/>
    <s v="-"/>
    <s v="S"/>
    <s v="-"/>
    <x v="1"/>
    <n v="1"/>
    <s v="-"/>
    <n v="2022"/>
    <n v="0"/>
    <s v="-"/>
    <s v="1-PREG.COSTA-RICA"/>
    <x v="4"/>
    <s v="-"/>
    <s v="-"/>
    <s v="-"/>
    <n v="5"/>
    <n v="9"/>
    <n v="100"/>
    <n v="3"/>
    <n v="0"/>
    <s v="TGEOVANNY57@GMAIL.COM"/>
    <s v="UNIV. PRIVADA"/>
    <n v="18"/>
    <s v="SOLTERO(A)"/>
    <d v="2022-02-24T00:00:00"/>
    <n v="1"/>
    <s v="TECNICO"/>
    <s v=" "/>
    <s v=" "/>
    <s v=" "/>
    <s v=" "/>
    <n v="889979"/>
    <n v="3"/>
    <s v="-"/>
    <s v="TURRIALBA"/>
    <s v="TECNICO ATENCION PRIMARIA"/>
    <x v="13"/>
    <s v="-"/>
    <s v="MEDICINA HUMANA"/>
    <s v="SANTA ROSA"/>
    <s v="SIN ENFASIS"/>
    <s v="COSTA RICA"/>
    <x v="690"/>
    <s v="-"/>
    <s v="ESTUDIANTE"/>
    <n v="97.75"/>
    <n v="128543"/>
    <n v="1"/>
    <n v="1"/>
    <n v="55"/>
  </r>
  <r>
    <x v="0"/>
    <x v="0"/>
    <x v="0"/>
    <x v="0"/>
    <n v="31157770"/>
    <x v="20"/>
    <n v="16058971"/>
    <n v="208090777"/>
    <x v="0"/>
    <x v="479"/>
    <x v="0"/>
    <x v="0"/>
    <x v="0"/>
    <s v="N"/>
    <x v="3"/>
    <n v="126616"/>
    <s v="NORMAL"/>
    <d v="2021-11-10T00:00:00"/>
    <d v="2021-11-23T00:00:00"/>
    <x v="20"/>
    <d v="2022-05-10T00:00:00"/>
    <n v="299195"/>
    <s v="RESOLI"/>
    <s v="-"/>
    <s v="-"/>
    <s v="S"/>
    <x v="0"/>
    <n v="5"/>
    <s v="-"/>
    <s v="-"/>
    <s v="-"/>
    <s v="-"/>
    <s v="1-PREG.COSTA-RICA"/>
    <x v="0"/>
    <n v="36.64"/>
    <s v="-"/>
    <s v="-"/>
    <n v="2"/>
    <n v="1"/>
    <n v="100"/>
    <n v="2"/>
    <n v="0"/>
    <s v="valerialpizar00@hotmail.com"/>
    <s v="UNIV. PRIVADA"/>
    <n v="21"/>
    <s v="SOLTERO(A)"/>
    <d v="2021-11-22T00:00:00"/>
    <n v="1"/>
    <s v="LICENCIATURA"/>
    <s v=" "/>
    <s v=" "/>
    <s v=" "/>
    <s v=" "/>
    <s v="-"/>
    <s v="-"/>
    <s v="-"/>
    <s v="SAN RAMON"/>
    <s v="ODONTOLOGIA"/>
    <x v="5"/>
    <s v="-"/>
    <s v="ODONTOLOGIA"/>
    <s v="SAN RAMON"/>
    <s v="SIN ENFASIS"/>
    <s v="COSTA RICA"/>
    <x v="691"/>
    <s v="-"/>
    <s v="ESTUDIANTE"/>
    <s v="-"/>
    <n v="126616"/>
    <n v="1"/>
    <n v="1"/>
    <n v="159"/>
  </r>
  <r>
    <x v="0"/>
    <x v="1"/>
    <x v="0"/>
    <x v="0"/>
    <n v="31197930"/>
    <x v="10"/>
    <n v="1323150"/>
    <n v="118270102"/>
    <x v="2"/>
    <x v="102"/>
    <x v="0"/>
    <x v="0"/>
    <x v="0"/>
    <s v="N"/>
    <x v="0"/>
    <n v="127787"/>
    <s v="NORMAL"/>
    <d v="2022-01-02T00:00:00"/>
    <d v="2022-01-24T00:00:00"/>
    <x v="10"/>
    <d v="2022-03-31T00:00:00"/>
    <n v="303014"/>
    <s v="RESOLI"/>
    <s v="-"/>
    <s v="S"/>
    <s v="-"/>
    <x v="1"/>
    <n v="1"/>
    <s v="-"/>
    <s v="-"/>
    <s v="-"/>
    <s v="-"/>
    <s v="1-PREG.COSTA-RICA"/>
    <x v="0"/>
    <s v="-"/>
    <s v="-"/>
    <s v="-"/>
    <n v="8"/>
    <n v="1"/>
    <n v="100"/>
    <n v="1"/>
    <n v="0"/>
    <s v="EDUCONCAL@HOTMAIL.COM"/>
    <s v="UNIV. PRIVADA"/>
    <n v="20"/>
    <s v="SOLTERO(A)"/>
    <d v="2022-01-21T00:00:00"/>
    <n v="1"/>
    <s v="BACHILLER"/>
    <s v=" "/>
    <s v=" "/>
    <s v=" "/>
    <s v=" "/>
    <s v="-"/>
    <s v="-"/>
    <s v="-"/>
    <s v="GOICOECHEA"/>
    <s v="INGENIERIA SISTEMAS"/>
    <x v="6"/>
    <s v="-"/>
    <s v="INGENIERIA"/>
    <s v="GUADALUPE"/>
    <s v="INGENIERIA SIST.ENF.COMPUTAC."/>
    <s v="COSTA RICA"/>
    <x v="692"/>
    <s v="-"/>
    <s v="ESTUDIANTE"/>
    <s v="-"/>
    <n v="127787"/>
    <n v="1"/>
    <n v="1"/>
    <n v="48"/>
  </r>
  <r>
    <x v="0"/>
    <x v="1"/>
    <x v="1"/>
    <x v="0"/>
    <n v="31245730"/>
    <x v="20"/>
    <n v="10993020"/>
    <n v="305530801"/>
    <x v="0"/>
    <x v="97"/>
    <x v="0"/>
    <x v="0"/>
    <x v="2"/>
    <s v="N"/>
    <x v="2"/>
    <n v="127397"/>
    <s v="NORMAL"/>
    <d v="2021-12-21T00:00:00"/>
    <d v="2022-01-10T00:00:00"/>
    <x v="20"/>
    <d v="2022-05-04T00:00:00"/>
    <n v="302529"/>
    <s v="RESOLI"/>
    <s v="-"/>
    <s v="-"/>
    <s v="S"/>
    <x v="0"/>
    <n v="1"/>
    <s v="-"/>
    <n v="2021"/>
    <n v="1"/>
    <s v="-"/>
    <s v="1-PREG.COSTA-RICA"/>
    <x v="4"/>
    <s v="-"/>
    <s v="-"/>
    <s v="-"/>
    <n v="5"/>
    <n v="8"/>
    <n v="100"/>
    <n v="3"/>
    <n v="0"/>
    <s v="KENIANC06@GMAIL.COM"/>
    <s v="UNIV. PRIVADA"/>
    <n v="17"/>
    <s v="SOLTERO(A)"/>
    <s v="-"/>
    <n v="1"/>
    <s v="BACHILLER"/>
    <s v=" "/>
    <s v=" "/>
    <s v=" "/>
    <s v=" "/>
    <n v="829701"/>
    <n v="4"/>
    <s v="-"/>
    <s v="TURRIALBA"/>
    <s v="ING.ELECTROMEDICINA"/>
    <x v="5"/>
    <s v="-"/>
    <s v="MEDICINA HUMANA"/>
    <s v="TAYUTIC"/>
    <s v="SIN ENFASIS"/>
    <s v="COSTA RICA"/>
    <x v="693"/>
    <s v="-"/>
    <s v="ESTUDIANTE"/>
    <n v="92"/>
    <n v="127397"/>
    <n v="1"/>
    <n v="1"/>
    <n v="111"/>
  </r>
  <r>
    <x v="0"/>
    <x v="2"/>
    <x v="1"/>
    <x v="0"/>
    <n v="31240760"/>
    <x v="10"/>
    <n v="28000000"/>
    <n v="703090067"/>
    <x v="0"/>
    <x v="2"/>
    <x v="0"/>
    <x v="0"/>
    <x v="1"/>
    <s v="N"/>
    <x v="5"/>
    <n v="127831"/>
    <s v="NORMAL"/>
    <d v="2021-12-12T00:00:00"/>
    <d v="2022-01-25T00:00:00"/>
    <x v="10"/>
    <d v="2022-03-15T00:00:00"/>
    <n v="301560"/>
    <s v="RESOLI"/>
    <s v="-"/>
    <s v="-"/>
    <s v="S"/>
    <x v="0"/>
    <n v="2"/>
    <s v="-"/>
    <n v="2021"/>
    <n v="1"/>
    <s v="-"/>
    <s v="1-PREG.COSTA-RICA"/>
    <x v="3"/>
    <n v="118"/>
    <s v="-"/>
    <s v="-"/>
    <n v="1"/>
    <n v="1"/>
    <n v="100"/>
    <n v="7"/>
    <n v="0"/>
    <s v="DANNHAYMCFARLANE29@GMAIL.COM"/>
    <s v="UNIV. PRIVADA"/>
    <n v="17"/>
    <s v="SOLTERO(A)"/>
    <d v="2022-01-24T00:00:00"/>
    <n v="1"/>
    <s v="BACHILLER"/>
    <s v=" "/>
    <s v=" "/>
    <s v=" "/>
    <s v=" "/>
    <n v="1259090"/>
    <n v="5"/>
    <s v="-"/>
    <s v="LIMON"/>
    <s v="MICROBIOLOGIA"/>
    <x v="12"/>
    <s v="-"/>
    <s v="MICROBIOLOGIA"/>
    <s v="LIMON"/>
    <s v="SIN ENFASIS"/>
    <s v="COSTA RICA"/>
    <x v="694"/>
    <s v="-"/>
    <s v="ESTUDIANTE"/>
    <n v="99"/>
    <n v="127831"/>
    <n v="1"/>
    <n v="1"/>
    <n v="47"/>
  </r>
  <r>
    <x v="0"/>
    <x v="1"/>
    <x v="0"/>
    <x v="0"/>
    <n v="31175900"/>
    <x v="10"/>
    <n v="6654000"/>
    <n v="116810416"/>
    <x v="2"/>
    <x v="480"/>
    <x v="0"/>
    <x v="0"/>
    <x v="1"/>
    <s v="N"/>
    <x v="0"/>
    <n v="127835"/>
    <s v="NORMAL"/>
    <d v="2022-01-12T00:00:00"/>
    <d v="2022-01-25T00:00:00"/>
    <x v="10"/>
    <d v="2022-03-21T00:00:00"/>
    <n v="304307"/>
    <s v="RESOLI"/>
    <s v="-"/>
    <s v="-"/>
    <s v="S"/>
    <x v="0"/>
    <n v="1"/>
    <s v="-"/>
    <s v="-"/>
    <s v="-"/>
    <s v="-"/>
    <s v="1-PREG.COSTA-RICA"/>
    <x v="0"/>
    <s v="-"/>
    <s v="-"/>
    <s v="-"/>
    <n v="1"/>
    <n v="10"/>
    <n v="100"/>
    <n v="1"/>
    <n v="0"/>
    <s v="NICOLEPANAF@HOTMAIL.COM"/>
    <s v="UNIV. PRIVADA"/>
    <n v="24"/>
    <s v="SOLTERO(A)"/>
    <d v="2022-01-24T00:00:00"/>
    <n v="1"/>
    <s v="LICENCIATURA"/>
    <s v=" "/>
    <s v=" "/>
    <s v=" "/>
    <s v=" "/>
    <s v="-"/>
    <s v="-"/>
    <s v="-"/>
    <s v="SAN JOSE"/>
    <s v="INGENIERIA QUIMICA INDUSTRIAL"/>
    <x v="3"/>
    <s v="-"/>
    <s v="INGENIERIA"/>
    <s v="HATILLO"/>
    <s v="SIN ENFASIS"/>
    <s v="COSTA RICA"/>
    <x v="695"/>
    <n v="83679483"/>
    <s v="ASISTENTE DE LABORAT"/>
    <s v="-"/>
    <n v="127835"/>
    <n v="1"/>
    <n v="1"/>
    <n v="47"/>
  </r>
  <r>
    <x v="0"/>
    <x v="3"/>
    <x v="1"/>
    <x v="1"/>
    <n v="31240300"/>
    <x v="10"/>
    <n v="8749230"/>
    <n v="604650648"/>
    <x v="1"/>
    <x v="2"/>
    <x v="0"/>
    <x v="1"/>
    <x v="0"/>
    <s v="N"/>
    <x v="0"/>
    <n v="127867"/>
    <s v="NORMAL"/>
    <d v="2021-12-14T00:00:00"/>
    <d v="2022-01-26T00:00:00"/>
    <x v="10"/>
    <d v="2022-03-15T00:00:00"/>
    <n v="301846"/>
    <s v="RESOLI"/>
    <s v="-"/>
    <s v="S"/>
    <s v="-"/>
    <x v="1"/>
    <n v="8"/>
    <s v="ADQUISICION DE EQUIPO"/>
    <n v="2019"/>
    <n v="3"/>
    <s v="-"/>
    <s v="1-PREG.COSTA-RICA"/>
    <x v="5"/>
    <s v="-"/>
    <s v="-"/>
    <s v="-"/>
    <n v="1"/>
    <n v="1"/>
    <n v="100"/>
    <n v="1"/>
    <n v="0"/>
    <s v="9ABRAHAM.SANTOSC@GMAIL.COM"/>
    <s v="UNIV. PRIVADA"/>
    <n v="22"/>
    <s v="SOLTERO(A)"/>
    <s v="-"/>
    <n v="1"/>
    <s v="BACHILLER"/>
    <s v=" "/>
    <s v=" "/>
    <s v=" "/>
    <s v=" "/>
    <n v="90000"/>
    <n v="2"/>
    <s v="-"/>
    <s v="SAN JOSE"/>
    <s v="CS.EDUCACION"/>
    <x v="124"/>
    <s v="AE"/>
    <s v="EDUCACION SECUNDARIA"/>
    <s v="CARMEN"/>
    <s v="ENSEÑANZA DE LAS CIENCIAS"/>
    <s v="COSTA RICA"/>
    <x v="696"/>
    <s v="-"/>
    <s v="AGRICULTOR"/>
    <n v="82"/>
    <n v="127867"/>
    <n v="1"/>
    <n v="1"/>
    <n v="46"/>
  </r>
  <r>
    <x v="0"/>
    <x v="3"/>
    <x v="1"/>
    <x v="1"/>
    <n v="31240960"/>
    <x v="10"/>
    <n v="8987730"/>
    <n v="604370818"/>
    <x v="1"/>
    <x v="2"/>
    <x v="0"/>
    <x v="1"/>
    <x v="3"/>
    <s v="N"/>
    <x v="6"/>
    <n v="127869"/>
    <s v="NORMAL"/>
    <d v="2021-12-14T00:00:00"/>
    <d v="2022-01-26T00:00:00"/>
    <x v="10"/>
    <d v="2022-03-15T00:00:00"/>
    <n v="301822"/>
    <s v="RESOLI"/>
    <s v="-"/>
    <s v="S"/>
    <s v="-"/>
    <x v="1"/>
    <n v="8"/>
    <s v="ADQUISICION DE EQUIPO"/>
    <n v="2015"/>
    <n v="7"/>
    <s v="-"/>
    <s v="1-PREG.COSTA-RICA"/>
    <x v="5"/>
    <s v="-"/>
    <s v="-"/>
    <s v="-"/>
    <n v="7"/>
    <n v="4"/>
    <n v="100"/>
    <n v="6"/>
    <n v="0"/>
    <s v="CASTILLOCLEMENTINO8@GMAIL.COM"/>
    <s v="UNIV. PRIVADA"/>
    <n v="25"/>
    <s v="UNION LIBRE"/>
    <s v="-"/>
    <n v="1"/>
    <s v="BACHILLER"/>
    <s v=" "/>
    <s v=" "/>
    <s v=" "/>
    <s v=" "/>
    <n v="40000"/>
    <n v="3"/>
    <s v="-"/>
    <s v="GOLFITO"/>
    <s v="EDUCACION EN I Y II CICLO"/>
    <x v="85"/>
    <s v="AE"/>
    <s v="EDUCACION PRIMARIA"/>
    <s v="PAVON"/>
    <s v="SIN ENFASIS"/>
    <s v="COSTA RICA"/>
    <x v="697"/>
    <s v="-"/>
    <s v="PROPIO"/>
    <n v="85.9"/>
    <n v="127869"/>
    <n v="1"/>
    <n v="1"/>
    <n v="46"/>
  </r>
  <r>
    <x v="0"/>
    <x v="3"/>
    <x v="1"/>
    <x v="1"/>
    <n v="31241280"/>
    <x v="10"/>
    <n v="7945900"/>
    <n v="305250694"/>
    <x v="1"/>
    <x v="2"/>
    <x v="0"/>
    <x v="1"/>
    <x v="3"/>
    <s v="N"/>
    <x v="6"/>
    <n v="127873"/>
    <s v="NORMAL"/>
    <d v="2021-12-14T00:00:00"/>
    <d v="2022-01-26T00:00:00"/>
    <x v="10"/>
    <d v="2022-03-15T00:00:00"/>
    <n v="301795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7"/>
    <n v="4"/>
    <n v="100"/>
    <n v="6"/>
    <n v="0"/>
    <s v="YEISONGARCIABEJARANO170@GMAIL.COM"/>
    <s v="UNIV. PRIVADA"/>
    <n v="21"/>
    <s v="SOLTERO(A)"/>
    <s v="-"/>
    <n v="1"/>
    <s v="BACHILLER"/>
    <s v=" "/>
    <s v=" "/>
    <s v=" "/>
    <s v=" "/>
    <n v="70000"/>
    <n v="1"/>
    <s v="-"/>
    <s v="GOLFITO"/>
    <s v="CS EDUCACION ESPECIAL"/>
    <x v="90"/>
    <s v="AE"/>
    <s v="EDUCACION ESPECIAL"/>
    <s v="PAVON"/>
    <s v="SIN ENFASIS"/>
    <s v="COSTA RICA"/>
    <x v="698"/>
    <s v="-"/>
    <s v="PROPIO "/>
    <n v="92.53"/>
    <n v="127873"/>
    <n v="1"/>
    <n v="1"/>
    <n v="46"/>
  </r>
  <r>
    <x v="0"/>
    <x v="3"/>
    <x v="1"/>
    <x v="1"/>
    <n v="31240990"/>
    <x v="10"/>
    <n v="8295600"/>
    <n v="604900987"/>
    <x v="4"/>
    <x v="2"/>
    <x v="0"/>
    <x v="1"/>
    <x v="3"/>
    <s v="N"/>
    <x v="6"/>
    <n v="127880"/>
    <s v="NORMAL"/>
    <d v="2021-12-12T00:00:00"/>
    <d v="2022-01-26T00:00:00"/>
    <x v="10"/>
    <d v="2022-03-15T00:00:00"/>
    <n v="301544"/>
    <s v="RESOLI"/>
    <s v="-"/>
    <s v="S"/>
    <s v="-"/>
    <x v="1"/>
    <n v="8"/>
    <s v="ADQUISICION DE EQUIPO"/>
    <n v="2021"/>
    <n v="1"/>
    <s v="-"/>
    <s v="1-PREG.COSTA-RICA"/>
    <x v="5"/>
    <s v="-"/>
    <s v="-"/>
    <s v="-"/>
    <n v="7"/>
    <n v="4"/>
    <n v="100"/>
    <n v="6"/>
    <n v="0"/>
    <s v="MISAELPALACIOS156@GMAIL.COM"/>
    <s v="UNIV. PRIVADA"/>
    <n v="17"/>
    <s v="SOLTERO(A)"/>
    <s v="-"/>
    <n v="1"/>
    <s v="BACHILLER"/>
    <s v=" "/>
    <s v=" "/>
    <s v=" "/>
    <s v=" "/>
    <n v="60000"/>
    <n v="4"/>
    <s v="-"/>
    <s v="GOLFITO"/>
    <s v="CONTADURIA"/>
    <x v="40"/>
    <s v="AE"/>
    <s v="ADMINISTRACION"/>
    <s v="PAVON"/>
    <s v="SIN ENFASIS"/>
    <s v="COSTA RICA"/>
    <x v="699"/>
    <s v="-"/>
    <s v="ESTUDIANTE"/>
    <n v="92"/>
    <n v="127880"/>
    <n v="1"/>
    <n v="1"/>
    <n v="46"/>
  </r>
  <r>
    <x v="0"/>
    <x v="3"/>
    <x v="1"/>
    <x v="1"/>
    <n v="31240150"/>
    <x v="10"/>
    <n v="8347600"/>
    <n v="604640076"/>
    <x v="4"/>
    <x v="2"/>
    <x v="0"/>
    <x v="1"/>
    <x v="3"/>
    <s v="N"/>
    <x v="6"/>
    <n v="127889"/>
    <s v="NORMAL"/>
    <d v="2021-12-09T00:00:00"/>
    <d v="2022-01-26T00:00:00"/>
    <x v="10"/>
    <d v="2022-03-15T00:00:00"/>
    <n v="301287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7"/>
    <n v="4"/>
    <n v="100"/>
    <n v="6"/>
    <n v="0"/>
    <s v="MUNOZHILCIA98@GMAIL.COM"/>
    <s v="UNIV. PRIVADA"/>
    <n v="21"/>
    <s v="SOLTERO(A)"/>
    <s v="-"/>
    <n v="1"/>
    <s v="BACHILLER"/>
    <s v=" "/>
    <s v=" "/>
    <s v=" "/>
    <s v=" "/>
    <n v="30000"/>
    <n v="1"/>
    <s v="-"/>
    <s v="GOLFITO"/>
    <s v="CONTADURIA"/>
    <x v="40"/>
    <s v="AE"/>
    <s v="ADMINISTRACION"/>
    <s v="PAVON"/>
    <s v="SIN ENFASIS"/>
    <s v="COSTA RICA"/>
    <x v="700"/>
    <s v="-"/>
    <s v="PROPIO"/>
    <n v="94"/>
    <n v="127889"/>
    <n v="1"/>
    <n v="1"/>
    <n v="46"/>
  </r>
  <r>
    <x v="0"/>
    <x v="3"/>
    <x v="1"/>
    <x v="1"/>
    <n v="31241260"/>
    <x v="10"/>
    <n v="8904180"/>
    <n v="604840264"/>
    <x v="1"/>
    <x v="2"/>
    <x v="0"/>
    <x v="1"/>
    <x v="3"/>
    <s v="N"/>
    <x v="6"/>
    <n v="127898"/>
    <s v="NORMAL"/>
    <d v="2021-12-07T00:00:00"/>
    <d v="2022-01-26T00:00:00"/>
    <x v="10"/>
    <d v="2022-03-15T00:00:00"/>
    <n v="300988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7"/>
    <n v="4"/>
    <n v="100"/>
    <n v="6"/>
    <n v="0"/>
    <s v="NAYELIPEDROL758@GMAIL.COM"/>
    <s v="UNIV. PRIVADA"/>
    <n v="18"/>
    <s v="SOLTERO(A)"/>
    <s v="-"/>
    <n v="1"/>
    <s v="BACHILLER"/>
    <s v=" "/>
    <s v=" "/>
    <s v=" "/>
    <s v=" "/>
    <n v="50000"/>
    <n v="5"/>
    <s v="-"/>
    <s v="GOLFITO"/>
    <s v="CS. EDUCACION"/>
    <x v="20"/>
    <s v="AE"/>
    <s v="EDUCACION GENERAL"/>
    <s v="PAVON"/>
    <s v="ORIENTACION"/>
    <s v="COSTA RICA"/>
    <x v="701"/>
    <s v="-"/>
    <s v="ESTUDIANTE"/>
    <n v="95.5"/>
    <n v="127898"/>
    <n v="1"/>
    <n v="1"/>
    <n v="46"/>
  </r>
  <r>
    <x v="0"/>
    <x v="1"/>
    <x v="1"/>
    <x v="0"/>
    <n v="31240380"/>
    <x v="10"/>
    <n v="6300000"/>
    <n v="117310964"/>
    <x v="3"/>
    <x v="481"/>
    <x v="0"/>
    <x v="0"/>
    <x v="1"/>
    <s v="N"/>
    <x v="0"/>
    <n v="127922"/>
    <s v="NORMAL"/>
    <d v="2022-01-14T00:00:00"/>
    <d v="2022-01-27T00:00:00"/>
    <x v="10"/>
    <d v="2022-03-15T00:00:00"/>
    <n v="304606"/>
    <s v="RESOLI"/>
    <s v="-"/>
    <s v="S"/>
    <s v="-"/>
    <x v="1"/>
    <n v="1"/>
    <s v="-"/>
    <n v="2018"/>
    <n v="4"/>
    <s v="-"/>
    <s v="1-PREG.COSTA-RICA"/>
    <x v="3"/>
    <s v="-"/>
    <s v="-"/>
    <s v="-"/>
    <n v="19"/>
    <n v="3"/>
    <n v="100"/>
    <n v="1"/>
    <n v="0"/>
    <s v="JUANB11221212@GMAIL.COM"/>
    <s v="UNIV. PRIVADA"/>
    <n v="23"/>
    <s v="SOLTERO(A)"/>
    <d v="2022-01-26T00:00:00"/>
    <n v="1"/>
    <s v="BACHILLER"/>
    <s v=" "/>
    <s v=" "/>
    <s v=" "/>
    <s v=" "/>
    <n v="1261826"/>
    <n v="5"/>
    <s v="-"/>
    <s v="PEREZ ZELEDON"/>
    <s v="ING SISTEMAS INFORMATICOS"/>
    <x v="39"/>
    <s v="-"/>
    <s v="COMPUTO"/>
    <s v="DANIEL FLORES"/>
    <s v="SIN ENFASIS"/>
    <s v="COSTA RICA"/>
    <x v="702"/>
    <s v="-"/>
    <s v="ESTUDIANTE"/>
    <n v="80.53"/>
    <n v="127922"/>
    <n v="1"/>
    <n v="1"/>
    <n v="45"/>
  </r>
  <r>
    <x v="0"/>
    <x v="3"/>
    <x v="1"/>
    <x v="1"/>
    <n v="31240910"/>
    <x v="10"/>
    <n v="8776422"/>
    <n v="119060623"/>
    <x v="4"/>
    <x v="2"/>
    <x v="0"/>
    <x v="1"/>
    <x v="2"/>
    <s v="N"/>
    <x v="6"/>
    <n v="127926"/>
    <s v="NORMAL"/>
    <d v="2022-01-13T00:00:00"/>
    <d v="2022-01-27T00:00:00"/>
    <x v="10"/>
    <d v="2022-03-15T00:00:00"/>
    <n v="304471"/>
    <s v="RESOLI"/>
    <s v="-"/>
    <s v="S"/>
    <s v="-"/>
    <x v="1"/>
    <n v="8"/>
    <s v="ADQUISICION DE EQUIPO"/>
    <n v="2022"/>
    <n v="0"/>
    <s v="-"/>
    <s v="1-PREG.COSTA-RICA"/>
    <x v="5"/>
    <s v="-"/>
    <s v="-"/>
    <s v="-"/>
    <n v="3"/>
    <n v="1"/>
    <n v="100"/>
    <n v="6"/>
    <n v="0"/>
    <s v="JUANCARLOSCORRALESBARQUERO@GMAIL.COM"/>
    <s v="UNIV. PRIVADA"/>
    <n v="17"/>
    <s v="SOLTERO(A)"/>
    <d v="2022-01-26T00:00:00"/>
    <n v="1"/>
    <s v="BACHILLER"/>
    <s v=" "/>
    <s v=" "/>
    <s v=" "/>
    <s v=" "/>
    <n v="136000"/>
    <n v="3"/>
    <s v="-"/>
    <s v="BUENOS AIRES"/>
    <s v="CONTADURIA PUBLICA"/>
    <x v="39"/>
    <s v="AE"/>
    <s v="ADMINISTRACION"/>
    <s v="BUENOS AIRES"/>
    <s v="SIN ENFASIS"/>
    <s v="COSTA RICA"/>
    <x v="703"/>
    <s v="-"/>
    <s v="ESTUDIANTE"/>
    <n v="80.91"/>
    <n v="127926"/>
    <n v="1"/>
    <n v="1"/>
    <n v="45"/>
  </r>
  <r>
    <x v="0"/>
    <x v="1"/>
    <x v="1"/>
    <x v="0"/>
    <n v="31245040"/>
    <x v="20"/>
    <n v="6000000"/>
    <n v="503830381"/>
    <x v="0"/>
    <x v="472"/>
    <x v="0"/>
    <x v="0"/>
    <x v="1"/>
    <s v="N"/>
    <x v="2"/>
    <n v="127462"/>
    <s v="NORMAL"/>
    <d v="2022-01-11T00:00:00"/>
    <d v="2022-01-12T00:00:00"/>
    <x v="20"/>
    <d v="2022-05-04T00:00:00"/>
    <n v="304055"/>
    <s v="RESOLI"/>
    <s v="-"/>
    <s v="-"/>
    <s v="S"/>
    <x v="0"/>
    <n v="1"/>
    <s v="-"/>
    <n v="2008"/>
    <n v="14"/>
    <s v="-"/>
    <s v="1-PREG.COSTA-RICA"/>
    <x v="4"/>
    <s v="-"/>
    <s v="-"/>
    <s v="-"/>
    <n v="3"/>
    <n v="2"/>
    <n v="100"/>
    <n v="3"/>
    <n v="0"/>
    <s v="ANALU9120@GMAIL.COM"/>
    <s v="UNIV. PUBLICA"/>
    <n v="30"/>
    <s v="CASADO(A)"/>
    <d v="2022-01-11T00:00:00"/>
    <n v="1"/>
    <s v="LICENCIATURA"/>
    <s v=" "/>
    <s v=" "/>
    <s v=" "/>
    <s v=" "/>
    <n v="847616"/>
    <n v="2"/>
    <s v="-"/>
    <s v="LA UNION"/>
    <s v="FARMACIA"/>
    <x v="52"/>
    <s v="-"/>
    <s v="FARMACIA"/>
    <s v="SAN DIEGO"/>
    <s v="SIN ENFASIS"/>
    <s v="COSTA RICA"/>
    <x v="704"/>
    <s v="-"/>
    <s v="ESTUDIANTE"/>
    <n v="98"/>
    <n v="127462"/>
    <n v="2"/>
    <n v="1"/>
    <n v="109"/>
  </r>
  <r>
    <x v="2"/>
    <x v="1"/>
    <x v="1"/>
    <x v="1"/>
    <n v="31240620"/>
    <x v="10"/>
    <n v="3000000"/>
    <n v="205020416"/>
    <x v="4"/>
    <x v="482"/>
    <x v="0"/>
    <x v="1"/>
    <x v="0"/>
    <s v="N"/>
    <x v="0"/>
    <n v="128003"/>
    <s v="NORMAL"/>
    <d v="2022-01-12T00:00:00"/>
    <d v="2022-01-31T00:00:00"/>
    <x v="10"/>
    <d v="2022-03-15T00:00:00"/>
    <n v="304327"/>
    <s v="RESOLI"/>
    <s v="-"/>
    <s v="-"/>
    <s v="S"/>
    <x v="0"/>
    <n v="1"/>
    <s v="-"/>
    <n v="1993"/>
    <n v="29"/>
    <s v="-"/>
    <s v="3-POSG.COSTA-RICA"/>
    <x v="1"/>
    <s v="-"/>
    <s v="-"/>
    <s v="-"/>
    <n v="15"/>
    <n v="4"/>
    <n v="100"/>
    <n v="1"/>
    <n v="0"/>
    <s v="SCORDERO_55@HOTMAIL.COM"/>
    <s v="UNIV. PUBLICA"/>
    <n v="46"/>
    <s v="CASADO(A)"/>
    <d v="2022-01-28T00:00:00"/>
    <n v="1"/>
    <s v="MAESTRIA"/>
    <s v=" "/>
    <s v=" "/>
    <s v=" "/>
    <s v=" "/>
    <n v="3259013"/>
    <n v="4"/>
    <s v="-"/>
    <s v="MONTES DE OCA"/>
    <s v="ADMON.PUBLICA"/>
    <x v="52"/>
    <s v="-"/>
    <s v="ADMINISTRACION"/>
    <s v="SAN RAFAEL"/>
    <s v="ADM.ADUANERA Y COMER.INTERNAC."/>
    <s v="COSTA RICA"/>
    <x v="705"/>
    <n v="25394001"/>
    <s v="PROFESIONAL DE INGRE"/>
    <n v="92"/>
    <n v="128003"/>
    <n v="2"/>
    <n v="3"/>
    <n v="41"/>
  </r>
  <r>
    <x v="0"/>
    <x v="2"/>
    <x v="1"/>
    <x v="0"/>
    <n v="31240780"/>
    <x v="10"/>
    <n v="21141057"/>
    <n v="504470603"/>
    <x v="0"/>
    <x v="2"/>
    <x v="0"/>
    <x v="0"/>
    <x v="1"/>
    <s v="N"/>
    <x v="4"/>
    <n v="128077"/>
    <s v="NORMAL"/>
    <d v="2021-12-22T00:00:00"/>
    <d v="2022-02-02T00:00:00"/>
    <x v="10"/>
    <d v="2022-03-15T00:00:00"/>
    <n v="302682"/>
    <s v="RESOLI"/>
    <s v="-"/>
    <s v="S"/>
    <s v="-"/>
    <x v="1"/>
    <n v="2"/>
    <s v="-"/>
    <n v="2020"/>
    <n v="2"/>
    <s v="-"/>
    <s v="1-PREG.COSTA-RICA"/>
    <x v="3"/>
    <n v="357.65"/>
    <s v="-"/>
    <n v="11"/>
    <n v="3"/>
    <n v="1"/>
    <n v="100"/>
    <n v="5"/>
    <n v="0"/>
    <s v="DANIELPIZA071@GMAIL.COM"/>
    <s v="UNIV. PRIVADA"/>
    <n v="19"/>
    <s v="SOLTERO(A)"/>
    <d v="2022-02-01T00:00:00"/>
    <n v="1"/>
    <s v="LICENCIATURA"/>
    <s v=" "/>
    <s v=" "/>
    <s v=" "/>
    <s v=" "/>
    <n v="1749463"/>
    <n v="2"/>
    <s v="JENNIFER FLORES AVILA"/>
    <s v="SANTA CRUZ"/>
    <s v="MEDICINA Y CIRUGIA VETERINARIA"/>
    <x v="19"/>
    <s v="-"/>
    <s v="MEDICINA VETERINARIA"/>
    <s v="SANTA CRUZ"/>
    <s v="SIN ENFASIS"/>
    <s v="COSTA RICA"/>
    <x v="706"/>
    <s v="-"/>
    <s v="ESTUDIANTE"/>
    <n v="93.6"/>
    <n v="128077"/>
    <n v="1"/>
    <n v="1"/>
    <n v="39"/>
  </r>
  <r>
    <x v="0"/>
    <x v="1"/>
    <x v="0"/>
    <x v="0"/>
    <n v="31084870"/>
    <x v="10"/>
    <n v="2043000"/>
    <n v="207710334"/>
    <x v="0"/>
    <x v="483"/>
    <x v="0"/>
    <x v="0"/>
    <x v="3"/>
    <s v="N"/>
    <x v="1"/>
    <n v="128081"/>
    <s v="NORMAL"/>
    <d v="2022-02-02T00:00:00"/>
    <d v="2022-02-03T00:00:00"/>
    <x v="10"/>
    <d v="2022-03-28T00:00:00"/>
    <n v="306357"/>
    <s v="RESOLI"/>
    <s v="-"/>
    <s v="-"/>
    <s v="S"/>
    <x v="0"/>
    <n v="1"/>
    <s v="-"/>
    <s v="-"/>
    <s v="-"/>
    <s v="-"/>
    <s v="1-PREG.COSTA-RICA"/>
    <x v="0"/>
    <s v="-"/>
    <s v="-"/>
    <s v="-"/>
    <n v="10"/>
    <n v="1"/>
    <n v="100"/>
    <n v="4"/>
    <n v="0"/>
    <s v="PAMESR_30@HOTMAIL.COM"/>
    <s v="UNIV. PRIVADA"/>
    <n v="24"/>
    <s v="SOLTERO(A)"/>
    <d v="2022-02-02T00:00:00"/>
    <n v="1"/>
    <s v="LICENCIATURA"/>
    <s v=" "/>
    <s v=" "/>
    <s v=" "/>
    <s v=" "/>
    <s v="-"/>
    <s v="-"/>
    <s v="-"/>
    <s v="SARAPIQUI"/>
    <s v="NUTRICION"/>
    <x v="53"/>
    <s v="-"/>
    <s v="MEDICINA HUMANA"/>
    <s v="PUERTO VIEJO"/>
    <s v="SIN ENFASIS"/>
    <s v="COSTA RICA"/>
    <x v="707"/>
    <s v="-"/>
    <s v="ESTUDIANTE"/>
    <s v="-"/>
    <n v="128081"/>
    <n v="1"/>
    <n v="1"/>
    <n v="38"/>
  </r>
  <r>
    <x v="2"/>
    <x v="1"/>
    <x v="1"/>
    <x v="1"/>
    <n v="31240630"/>
    <x v="10"/>
    <n v="2230000"/>
    <n v="504050031"/>
    <x v="4"/>
    <x v="484"/>
    <x v="0"/>
    <x v="1"/>
    <x v="1"/>
    <s v="N"/>
    <x v="4"/>
    <n v="128118"/>
    <s v="NORMAL"/>
    <d v="2021-12-15T00:00:00"/>
    <d v="2022-02-03T00:00:00"/>
    <x v="10"/>
    <d v="2022-03-15T00:00:00"/>
    <n v="301994"/>
    <s v="RESOLI"/>
    <s v="-"/>
    <s v="-"/>
    <s v="S"/>
    <x v="0"/>
    <n v="1"/>
    <s v="-"/>
    <n v="2014"/>
    <n v="8"/>
    <s v="-"/>
    <s v="3-POSG.COSTA-RICA"/>
    <x v="5"/>
    <s v="-"/>
    <s v="-"/>
    <s v="-"/>
    <n v="2"/>
    <n v="1"/>
    <n v="100"/>
    <n v="5"/>
    <n v="0"/>
    <s v="ALEJAMARAD@GMAIL.COM"/>
    <s v="UNIV. PRIVADA"/>
    <n v="26"/>
    <s v="SOLTERO(A)"/>
    <d v="2022-02-02T00:00:00"/>
    <n v="1"/>
    <s v="ESPECIALIZACION"/>
    <s v=" "/>
    <s v=" "/>
    <s v=" "/>
    <s v=" "/>
    <n v="150000"/>
    <n v="2"/>
    <s v="-"/>
    <s v="NICOYA"/>
    <s v="DERECHO"/>
    <x v="32"/>
    <s v="-"/>
    <s v="DERECHO"/>
    <s v="NICOYA"/>
    <s v="DERECHO NOTARIAL Y REGISTRAL"/>
    <s v="COSTA RICA"/>
    <x v="708"/>
    <s v="-"/>
    <s v="ESTUDIANTE"/>
    <n v="87"/>
    <n v="128118"/>
    <n v="1"/>
    <n v="3"/>
    <n v="38"/>
  </r>
  <r>
    <x v="0"/>
    <x v="3"/>
    <x v="1"/>
    <x v="0"/>
    <n v="31245490"/>
    <x v="20"/>
    <n v="4128820"/>
    <n v="304980176"/>
    <x v="0"/>
    <x v="2"/>
    <x v="0"/>
    <x v="0"/>
    <x v="2"/>
    <s v="N"/>
    <x v="2"/>
    <n v="127544"/>
    <s v="NORMAL"/>
    <d v="2021-12-06T00:00:00"/>
    <d v="2022-01-14T00:00:00"/>
    <x v="20"/>
    <d v="2022-05-04T00:00:00"/>
    <n v="300899"/>
    <s v="RESOLI"/>
    <s v="-"/>
    <s v="-"/>
    <s v="S"/>
    <x v="0"/>
    <n v="8"/>
    <s v="ADQUISICION DE EQUIPO"/>
    <n v="2016"/>
    <n v="6"/>
    <s v="-"/>
    <s v="1-PREG.COSTA-RICA"/>
    <x v="5"/>
    <s v="-"/>
    <s v="-"/>
    <s v="-"/>
    <n v="5"/>
    <n v="5"/>
    <n v="100"/>
    <n v="3"/>
    <n v="0"/>
    <s v="TRACYGARCIAV1996@GMAIL.COM"/>
    <s v="UNIV. PRIVADA"/>
    <n v="25"/>
    <s v="SOLTERO(A)"/>
    <d v="2022-01-13T00:00:00"/>
    <n v="1"/>
    <s v="DIPLOMADO"/>
    <s v=" "/>
    <s v=" "/>
    <s v=" "/>
    <s v=" "/>
    <n v="100000"/>
    <n v="3"/>
    <s v="-"/>
    <s v="TURRIALBA"/>
    <s v="ASISTENTE LAB QUIMICO CLINICO"/>
    <x v="77"/>
    <s v="AE"/>
    <s v="MEDICINA HUMANA"/>
    <s v="SANTA TERESITA"/>
    <s v="SIN ENFASIS"/>
    <s v="COSTA RICA"/>
    <x v="709"/>
    <s v="-"/>
    <s v="ESTUDIANTE"/>
    <n v="87.5"/>
    <n v="127544"/>
    <n v="1"/>
    <n v="1"/>
    <n v="107"/>
  </r>
  <r>
    <x v="0"/>
    <x v="1"/>
    <x v="0"/>
    <x v="1"/>
    <n v="31154070"/>
    <x v="10"/>
    <n v="2512400"/>
    <n v="113640556"/>
    <x v="4"/>
    <x v="227"/>
    <x v="0"/>
    <x v="1"/>
    <x v="0"/>
    <s v="N"/>
    <x v="4"/>
    <n v="128146"/>
    <s v="NORMAL"/>
    <d v="2022-01-21T00:00:00"/>
    <d v="2022-02-04T00:00:00"/>
    <x v="10"/>
    <d v="2022-03-31T00:00:00"/>
    <n v="305331"/>
    <s v="RESOLI"/>
    <s v="-"/>
    <s v="S"/>
    <s v="-"/>
    <x v="1"/>
    <n v="1"/>
    <s v="-"/>
    <s v="-"/>
    <s v="-"/>
    <s v="-"/>
    <s v="1-PREG.COSTA-RICA"/>
    <x v="0"/>
    <s v="-"/>
    <s v="-"/>
    <s v="-"/>
    <n v="8"/>
    <n v="1"/>
    <n v="100"/>
    <n v="5"/>
    <n v="0"/>
    <s v="KIMBERLYZ.ALVARADO@HOTMAIL.COM"/>
    <s v="UNIV. PRIVADA"/>
    <n v="33"/>
    <s v="SOLTERO(A)"/>
    <d v="2022-02-03T00:00:00"/>
    <n v="1"/>
    <s v="LICENCIATURA"/>
    <s v=" "/>
    <s v=" "/>
    <s v=" "/>
    <s v=" "/>
    <s v="-"/>
    <s v="-"/>
    <s v="-"/>
    <s v="TILARAN"/>
    <s v="ADMINISTRACION DE EMPRESAS"/>
    <x v="125"/>
    <s v="-"/>
    <s v="ADMINISTRACION"/>
    <s v="TILARAN"/>
    <s v="SIN ENFASIS"/>
    <s v="COSTA RICA"/>
    <x v="710"/>
    <s v="-"/>
    <s v="ESTUDIANTE"/>
    <s v="-"/>
    <n v="128146"/>
    <n v="1"/>
    <n v="1"/>
    <n v="37"/>
  </r>
  <r>
    <x v="0"/>
    <x v="1"/>
    <x v="0"/>
    <x v="0"/>
    <n v="31168270"/>
    <x v="10"/>
    <n v="3464000"/>
    <n v="702880465"/>
    <x v="2"/>
    <x v="312"/>
    <x v="0"/>
    <x v="0"/>
    <x v="1"/>
    <s v="N"/>
    <x v="5"/>
    <n v="128190"/>
    <s v="NORMAL"/>
    <d v="2022-01-31T00:00:00"/>
    <d v="2022-02-08T00:00:00"/>
    <x v="10"/>
    <d v="2022-03-28T00:00:00"/>
    <n v="306206"/>
    <s v="RESOLI"/>
    <s v="-"/>
    <s v="S"/>
    <s v="-"/>
    <x v="1"/>
    <n v="1"/>
    <s v="-"/>
    <s v="-"/>
    <s v="-"/>
    <s v="-"/>
    <s v="1-PREG.COSTA-RICA"/>
    <x v="0"/>
    <s v="-"/>
    <s v="-"/>
    <s v="-"/>
    <n v="2"/>
    <n v="7"/>
    <n v="100"/>
    <n v="7"/>
    <n v="0"/>
    <s v="JOSHU5500@GMAIL.COM"/>
    <s v="UNIV. PRIVADA"/>
    <n v="20"/>
    <s v="SOLTERO(A)"/>
    <d v="2022-02-07T00:00:00"/>
    <n v="1"/>
    <s v="BACHILLER"/>
    <s v="LICENCIATURA"/>
    <s v=" "/>
    <s v=" "/>
    <s v=" "/>
    <s v="-"/>
    <s v="-"/>
    <s v="-"/>
    <s v="POCOCI"/>
    <s v="INGENIERIA INDUSTRIAL"/>
    <x v="3"/>
    <s v="-"/>
    <s v="INGENIERIA"/>
    <s v="LA COLONIA"/>
    <s v="SIN ENFASIS"/>
    <s v="COSTA RICA"/>
    <x v="711"/>
    <n v="83469808"/>
    <s v="ESTUDIANTE"/>
    <s v="-"/>
    <n v="128190"/>
    <n v="1"/>
    <n v="1"/>
    <n v="33"/>
  </r>
  <r>
    <x v="0"/>
    <x v="2"/>
    <x v="1"/>
    <x v="0"/>
    <n v="31240920"/>
    <x v="10"/>
    <n v="10200811"/>
    <n v="118480923"/>
    <x v="2"/>
    <x v="2"/>
    <x v="0"/>
    <x v="0"/>
    <x v="1"/>
    <s v="N"/>
    <x v="0"/>
    <n v="128201"/>
    <s v="NORMAL"/>
    <d v="2022-01-13T00:00:00"/>
    <d v="2022-02-08T00:00:00"/>
    <x v="10"/>
    <d v="2022-03-15T00:00:00"/>
    <n v="304534"/>
    <s v="RESOLI"/>
    <s v="-"/>
    <s v="S"/>
    <s v="-"/>
    <x v="1"/>
    <n v="2"/>
    <s v="ADQUISICION DE EQUIPO"/>
    <n v="2019"/>
    <n v="3"/>
    <s v="-"/>
    <s v="1-PREG.COSTA-RICA"/>
    <x v="5"/>
    <n v="112.4"/>
    <s v="-"/>
    <s v="-"/>
    <n v="19"/>
    <n v="1"/>
    <n v="100"/>
    <n v="1"/>
    <n v="0"/>
    <s v="AXELVARGAS2101@GMAIL.COM"/>
    <s v="UNIV. PRIVADA"/>
    <n v="19"/>
    <s v="SOLTERO(A)"/>
    <d v="2022-02-07T00:00:00"/>
    <n v="1"/>
    <s v="LICENCIATURA"/>
    <s v=" "/>
    <s v=" "/>
    <s v=" "/>
    <s v=" "/>
    <n v="82000"/>
    <n v="3"/>
    <s v="-"/>
    <s v="PEREZ ZELEDON"/>
    <s v="INGENIERIA CIVIL"/>
    <x v="30"/>
    <s v="AE"/>
    <s v="OBRAS CIVILES"/>
    <s v="SAN ISIDRO DE EL GENERAL"/>
    <s v="SIN ENFASIS"/>
    <s v="COSTA RICA"/>
    <x v="712"/>
    <s v="-"/>
    <s v="ESTUDIANTE"/>
    <n v="88.08"/>
    <n v="128201"/>
    <n v="1"/>
    <n v="1"/>
    <n v="33"/>
  </r>
  <r>
    <x v="0"/>
    <x v="3"/>
    <x v="1"/>
    <x v="1"/>
    <n v="31240860"/>
    <x v="10"/>
    <n v="8652170"/>
    <n v="305380293"/>
    <x v="4"/>
    <x v="2"/>
    <x v="0"/>
    <x v="1"/>
    <x v="3"/>
    <s v="N"/>
    <x v="6"/>
    <n v="128253"/>
    <s v="NORMAL"/>
    <d v="2022-01-27T00:00:00"/>
    <d v="2022-02-10T00:00:00"/>
    <x v="10"/>
    <d v="2022-03-15T00:00:00"/>
    <n v="305947"/>
    <s v="RESOLI"/>
    <s v="-"/>
    <s v="-"/>
    <s v="S"/>
    <x v="0"/>
    <n v="8"/>
    <s v="ADQUISICION DE EQUIPO"/>
    <n v="2022"/>
    <n v="0"/>
    <s v="-"/>
    <s v="1-PREG.COSTA-RICA"/>
    <x v="5"/>
    <s v="-"/>
    <s v="-"/>
    <s v="-"/>
    <n v="3"/>
    <n v="3"/>
    <n v="100"/>
    <n v="6"/>
    <n v="0"/>
    <s v="JIMAYORGAMONIT17@GMAIL.COM"/>
    <s v="UNIV. PRIVADA"/>
    <n v="19"/>
    <s v="SOLTERO(A)"/>
    <d v="2022-02-09T00:00:00"/>
    <n v="1"/>
    <s v="LICENCIATURA"/>
    <s v=" "/>
    <s v=" "/>
    <s v=" "/>
    <s v=" "/>
    <n v="100000"/>
    <n v="3"/>
    <s v="-"/>
    <s v="BUENOS AIRES"/>
    <s v="PSICOLOGIA"/>
    <x v="39"/>
    <s v="AE"/>
    <s v="PSICOLOGIA"/>
    <s v="POTRERO GRANDE"/>
    <s v="SIN ENFASIS"/>
    <s v="COSTA RICA"/>
    <x v="713"/>
    <s v="-"/>
    <s v="ESTUDIANTE"/>
    <n v="99.12"/>
    <n v="128253"/>
    <n v="1"/>
    <n v="1"/>
    <n v="31"/>
  </r>
  <r>
    <x v="0"/>
    <x v="1"/>
    <x v="1"/>
    <x v="1"/>
    <n v="31240840"/>
    <x v="10"/>
    <n v="10347900"/>
    <n v="119090893"/>
    <x v="4"/>
    <x v="485"/>
    <x v="0"/>
    <x v="1"/>
    <x v="2"/>
    <s v="N"/>
    <x v="6"/>
    <n v="128283"/>
    <s v="NORMAL"/>
    <d v="2022-01-26T00:00:00"/>
    <d v="2022-02-11T00:00:00"/>
    <x v="10"/>
    <d v="2022-03-15T00:00:00"/>
    <n v="305827"/>
    <s v="RESOLI"/>
    <s v="-"/>
    <s v="-"/>
    <s v="S"/>
    <x v="0"/>
    <n v="1"/>
    <s v="-"/>
    <n v="2021"/>
    <n v="1"/>
    <s v="-"/>
    <s v="1-PREG.COSTA-RICA"/>
    <x v="3"/>
    <s v="-"/>
    <s v="-"/>
    <s v="-"/>
    <n v="3"/>
    <n v="9"/>
    <n v="100"/>
    <n v="6"/>
    <n v="0"/>
    <s v="MILENA2004DELGADO@GMAIL.COM"/>
    <s v="UNIV. PRIVADA"/>
    <n v="17"/>
    <s v="SOLTERO(A)"/>
    <d v="2022-02-10T00:00:00"/>
    <n v="1"/>
    <s v="LICENCIATURA"/>
    <s v=" "/>
    <s v=" "/>
    <s v=" "/>
    <s v=" "/>
    <n v="1605637"/>
    <n v="5"/>
    <s v="-"/>
    <s v="BUENOS AIRES"/>
    <s v="DERECHO"/>
    <x v="39"/>
    <s v="-"/>
    <s v="DERECHO"/>
    <s v="BRUNKA"/>
    <s v="SIN ENFASIS"/>
    <s v="COSTA RICA"/>
    <x v="714"/>
    <s v="-"/>
    <s v="ESTUDIANTE"/>
    <n v="93.64"/>
    <n v="128283"/>
    <n v="1"/>
    <n v="1"/>
    <n v="30"/>
  </r>
  <r>
    <x v="0"/>
    <x v="1"/>
    <x v="1"/>
    <x v="0"/>
    <n v="31240790"/>
    <x v="10"/>
    <n v="16863200"/>
    <n v="115930470"/>
    <x v="0"/>
    <x v="485"/>
    <x v="0"/>
    <x v="0"/>
    <x v="2"/>
    <s v="N"/>
    <x v="6"/>
    <n v="128321"/>
    <s v="NORMAL"/>
    <d v="2022-02-09T00:00:00"/>
    <d v="2022-02-15T00:00:00"/>
    <x v="10"/>
    <d v="2022-03-15T00:00:00"/>
    <n v="306903"/>
    <s v="RESOLI"/>
    <s v="-"/>
    <s v="S"/>
    <s v="-"/>
    <x v="1"/>
    <n v="1"/>
    <s v="-"/>
    <n v="2022"/>
    <n v="0"/>
    <s v="-"/>
    <s v="1-PREG.COSTA-RICA"/>
    <x v="3"/>
    <s v="-"/>
    <s v="-"/>
    <s v="-"/>
    <n v="3"/>
    <n v="1"/>
    <n v="100"/>
    <n v="6"/>
    <n v="0"/>
    <s v="RODINEY91@HOTMAIL.COM"/>
    <s v="UNIV. PRIVADA"/>
    <n v="27"/>
    <s v="SOLTERO(A)"/>
    <d v="2022-02-14T00:00:00"/>
    <n v="1"/>
    <s v="BACHILLER"/>
    <s v="LICENCIATURA"/>
    <s v=" "/>
    <s v=" "/>
    <s v=" "/>
    <n v="1852741"/>
    <n v="5"/>
    <s v="-"/>
    <s v="BUENOS AIRES"/>
    <s v="CIENCIAS MEDICAS O DE LA SALUD"/>
    <x v="103"/>
    <s v="-"/>
    <s v="MEDICINA HUMANA"/>
    <s v="BUENOS AIRES"/>
    <s v="SIN ENFASIS"/>
    <s v="COSTA RICA"/>
    <x v="715"/>
    <s v="-"/>
    <s v="ESTUDIANTE"/>
    <n v="83.15"/>
    <n v="128321"/>
    <n v="1"/>
    <n v="1"/>
    <n v="26"/>
  </r>
  <r>
    <x v="0"/>
    <x v="2"/>
    <x v="0"/>
    <x v="0"/>
    <n v="31122600"/>
    <x v="20"/>
    <n v="10265905"/>
    <n v="208000259"/>
    <x v="0"/>
    <x v="2"/>
    <x v="0"/>
    <x v="0"/>
    <x v="0"/>
    <s v="N"/>
    <x v="3"/>
    <n v="127657"/>
    <s v="NORMAL"/>
    <d v="2021-12-18T00:00:00"/>
    <d v="2022-01-19T00:00:00"/>
    <x v="20"/>
    <d v="2022-05-12T00:00:00"/>
    <n v="302282"/>
    <s v="RESOLI"/>
    <s v="-"/>
    <s v="-"/>
    <s v="S"/>
    <x v="0"/>
    <n v="2"/>
    <s v="-"/>
    <s v="-"/>
    <s v="-"/>
    <s v="-"/>
    <s v="1-PREG.COSTA-RICA"/>
    <x v="0"/>
    <n v="100.3"/>
    <s v="-"/>
    <s v="-"/>
    <n v="1"/>
    <n v="1"/>
    <n v="100"/>
    <n v="2"/>
    <n v="0"/>
    <s v="MARIMABA25@GMAIL.COM"/>
    <s v="UNIV. PRIVADA"/>
    <n v="22"/>
    <s v="SOLTERO(A)"/>
    <d v="2022-01-18T00:00:00"/>
    <n v="1"/>
    <s v="LICENCIATURA"/>
    <s v=" "/>
    <s v=" "/>
    <s v=" "/>
    <s v=" "/>
    <s v="-"/>
    <s v="-"/>
    <s v="-"/>
    <s v="ALAJUELA"/>
    <s v="MEDICINA Y CIRUGIA"/>
    <x v="53"/>
    <s v="-"/>
    <s v="MEDICINA HUMANA"/>
    <s v="ALAJUELA"/>
    <s v="SIN ENFASIS"/>
    <s v="COSTA RICA"/>
    <x v="716"/>
    <s v="-"/>
    <s v="ESTUDIANTE"/>
    <s v="-"/>
    <n v="127657"/>
    <n v="1"/>
    <n v="1"/>
    <n v="102"/>
  </r>
  <r>
    <x v="0"/>
    <x v="3"/>
    <x v="1"/>
    <x v="1"/>
    <n v="31239860"/>
    <x v="10"/>
    <n v="8749230"/>
    <n v="604650647"/>
    <x v="1"/>
    <x v="2"/>
    <x v="0"/>
    <x v="1"/>
    <x v="3"/>
    <s v="N"/>
    <x v="6"/>
    <n v="127866"/>
    <s v="NORMAL"/>
    <d v="2021-12-14T00:00:00"/>
    <d v="2022-01-26T00:00:00"/>
    <x v="10"/>
    <d v="2022-03-15T00:00:00"/>
    <n v="301854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7"/>
    <n v="4"/>
    <n v="100"/>
    <n v="6"/>
    <n v="0"/>
    <s v="ADIDIER.SANTOS14@GMAIL.COM"/>
    <s v="UNIV. PRIVADA"/>
    <n v="22"/>
    <s v="UNION LIBRE"/>
    <s v="-"/>
    <n v="1"/>
    <s v="BACHILLER"/>
    <s v=" "/>
    <s v=" "/>
    <s v=" "/>
    <s v=" "/>
    <n v="40000"/>
    <n v="3"/>
    <s v="-"/>
    <s v="GOLFITO"/>
    <s v="CIENCIAS DE LA EDUCACION"/>
    <x v="20"/>
    <s v="AE"/>
    <s v="EDUCACION SECUNDARIA"/>
    <s v="PAVON"/>
    <s v="ENSEÑANZA DE LAS CIENCIAS"/>
    <s v="COSTA RICA"/>
    <x v="717"/>
    <s v="-"/>
    <s v="AGRICULTOR "/>
    <n v="91"/>
    <n v="127866"/>
    <n v="1"/>
    <n v="1"/>
    <n v="46"/>
  </r>
  <r>
    <x v="0"/>
    <x v="1"/>
    <x v="1"/>
    <x v="1"/>
    <n v="31241580"/>
    <x v="11"/>
    <n v="1695000"/>
    <n v="117300152"/>
    <x v="4"/>
    <x v="486"/>
    <x v="0"/>
    <x v="1"/>
    <x v="0"/>
    <s v="N"/>
    <x v="0"/>
    <n v="128947"/>
    <s v="NORMAL"/>
    <d v="2022-01-15T00:00:00"/>
    <d v="2022-03-15T00:00:00"/>
    <x v="11"/>
    <d v="2022-03-18T00:00:00"/>
    <n v="304717"/>
    <s v="RESOLI"/>
    <s v="-"/>
    <s v="S"/>
    <s v="-"/>
    <x v="1"/>
    <n v="1"/>
    <s v="-"/>
    <n v="2017"/>
    <n v="5"/>
    <s v="-"/>
    <s v="1-PREG.COSTA-RICA"/>
    <x v="6"/>
    <s v="-"/>
    <s v="-"/>
    <n v="6"/>
    <n v="11"/>
    <n v="3"/>
    <n v="100"/>
    <n v="1"/>
    <n v="0"/>
    <s v="JAVIA.JN@GMAIL.COM"/>
    <s v="UNIV. PRIVADA"/>
    <n v="23"/>
    <s v="SOLTERO(A)"/>
    <d v="2022-01-18T00:00:00"/>
    <n v="1"/>
    <s v="BACHILLER"/>
    <s v=" "/>
    <s v=" "/>
    <s v=" "/>
    <s v=" "/>
    <n v="330000"/>
    <n v="5"/>
    <s v="MARIO PORTA GARCIA"/>
    <s v="VAZQUEZ DE CORONADO"/>
    <s v="ADMINISTRACION"/>
    <x v="31"/>
    <s v="-"/>
    <s v="ADMINISTRACION"/>
    <s v="DULCE NOMBRE JESUS"/>
    <s v="SIN ENFASIS"/>
    <s v="COSTA RICA"/>
    <x v="718"/>
    <n v="25394555"/>
    <s v="OFICINISTA"/>
    <n v="78"/>
    <n v="128947"/>
    <n v="1"/>
    <n v="1"/>
    <n v="2"/>
  </r>
  <r>
    <x v="0"/>
    <x v="1"/>
    <x v="0"/>
    <x v="0"/>
    <n v="31123650"/>
    <x v="11"/>
    <n v="2913715"/>
    <n v="305010304"/>
    <x v="0"/>
    <x v="487"/>
    <x v="0"/>
    <x v="0"/>
    <x v="3"/>
    <s v="N"/>
    <x v="5"/>
    <n v="129017"/>
    <s v="NORMAL"/>
    <d v="2021-10-26T00:00:00"/>
    <d v="2022-03-17T00:00:00"/>
    <x v="11"/>
    <d v="2022-05-04T00:00:00"/>
    <n v="298491"/>
    <s v="RESOLI"/>
    <s v="-"/>
    <s v="-"/>
    <s v="S"/>
    <x v="0"/>
    <n v="1"/>
    <s v="COBERTURA INFERIOR"/>
    <s v="-"/>
    <s v="-"/>
    <s v="-"/>
    <s v="1-PREG.COSTA-RICA"/>
    <x v="0"/>
    <s v="-"/>
    <s v="-"/>
    <n v="6"/>
    <n v="4"/>
    <n v="1"/>
    <n v="100"/>
    <n v="7"/>
    <n v="0"/>
    <s v="NATALIASANCHEZ.R2497@GMAIL.COM"/>
    <s v="UNIV. PRIVADA"/>
    <n v="25"/>
    <s v="SOLTERO(A)"/>
    <s v="-"/>
    <n v="1"/>
    <s v="LICENCIATURA"/>
    <s v=" "/>
    <s v=" "/>
    <s v=" "/>
    <s v=" "/>
    <s v="-"/>
    <s v="-"/>
    <s v="MARIO PORTA GARCIA"/>
    <s v="TALAMANCA"/>
    <s v="TERAPIA FISICA"/>
    <x v="18"/>
    <s v="CI"/>
    <s v="MEDICINA HUMANA"/>
    <s v="BRATSI"/>
    <s v="SIN ENFASIS"/>
    <s v="COSTA RICA"/>
    <x v="719"/>
    <s v="-"/>
    <s v="ESTUDIANTE"/>
    <s v="-"/>
    <n v="129017"/>
    <n v="1"/>
    <n v="1"/>
    <n v="0"/>
  </r>
  <r>
    <x v="0"/>
    <x v="1"/>
    <x v="1"/>
    <x v="0"/>
    <n v="31245650"/>
    <x v="20"/>
    <n v="1827427"/>
    <n v="111620279"/>
    <x v="0"/>
    <x v="488"/>
    <x v="0"/>
    <x v="0"/>
    <x v="1"/>
    <s v="N"/>
    <x v="2"/>
    <n v="127744"/>
    <s v="ESPECIAL"/>
    <d v="2021-12-21T00:00:00"/>
    <d v="2022-01-21T00:00:00"/>
    <x v="20"/>
    <d v="2022-05-04T00:00:00"/>
    <n v="302551"/>
    <s v="RESOLI"/>
    <s v="-"/>
    <s v="-"/>
    <s v="S"/>
    <x v="0"/>
    <n v="1"/>
    <s v="-"/>
    <n v="2020"/>
    <n v="2"/>
    <s v="-"/>
    <s v="1-PREG.COSTA-RICA"/>
    <x v="2"/>
    <s v="-"/>
    <s v="-"/>
    <s v="-"/>
    <n v="3"/>
    <n v="5"/>
    <n v="100"/>
    <n v="3"/>
    <n v="0"/>
    <s v="HANNIA0383LOPEZ@GMAIL.COM "/>
    <s v="UNIV. PRIVADA"/>
    <n v="39"/>
    <s v="CASADO(A)"/>
    <d v="2022-01-20T00:00:00"/>
    <n v="1"/>
    <s v="TECNICO"/>
    <s v=" "/>
    <s v=" "/>
    <s v=" "/>
    <s v=" "/>
    <n v="616065"/>
    <n v="4"/>
    <s v="-"/>
    <s v="LA UNION"/>
    <s v="TECNICO ATENCION PRIMARIA"/>
    <x v="13"/>
    <s v="-"/>
    <s v="MEDICINA HUMANA"/>
    <s v="CONCEPCION"/>
    <s v="SIN ENFASIS"/>
    <s v="COSTA RICA"/>
    <x v="720"/>
    <n v="27715038"/>
    <s v="MISCELANEA"/>
    <n v="93.54"/>
    <n v="127744"/>
    <n v="1"/>
    <n v="1"/>
    <n v="100"/>
  </r>
  <r>
    <x v="0"/>
    <x v="1"/>
    <x v="1"/>
    <x v="1"/>
    <n v="31241720"/>
    <x v="13"/>
    <n v="5846470"/>
    <n v="304780375"/>
    <x v="4"/>
    <x v="489"/>
    <x v="0"/>
    <x v="1"/>
    <x v="1"/>
    <s v="N"/>
    <x v="0"/>
    <n v="126577"/>
    <s v="NORMAL"/>
    <d v="2021-11-10T00:00:00"/>
    <d v="2021-11-18T00:00:00"/>
    <x v="13"/>
    <d v="2022-03-23T00:00:00"/>
    <n v="299176"/>
    <s v="RESOLI"/>
    <s v="-"/>
    <s v="-"/>
    <s v="S"/>
    <x v="0"/>
    <n v="1"/>
    <s v="-"/>
    <n v="2018"/>
    <n v="4"/>
    <s v="-"/>
    <s v="1-PREG.COSTA-RICA"/>
    <x v="6"/>
    <s v="-"/>
    <s v="-"/>
    <s v="-"/>
    <n v="10"/>
    <n v="4"/>
    <n v="100"/>
    <n v="1"/>
    <n v="0"/>
    <s v="2bkarla@gmail.com"/>
    <s v="UNIV. PRIVADA"/>
    <n v="27"/>
    <s v="SOLTERO(A)"/>
    <d v="2021-11-17T00:00:00"/>
    <n v="1"/>
    <s v="BACHILLER"/>
    <s v="LICENCIATURA"/>
    <s v=" "/>
    <s v=" "/>
    <s v=" "/>
    <n v="456973"/>
    <n v="6"/>
    <s v="-"/>
    <s v="ALAJUELITA"/>
    <s v="TRABAJO SOCIAL"/>
    <x v="51"/>
    <s v="-"/>
    <s v="SOCIOLOGIA"/>
    <s v="CONCEPCION"/>
    <s v="SIN ENFASIS"/>
    <s v="COSTA RICA"/>
    <x v="721"/>
    <n v="22860407"/>
    <s v="OFICINISTA"/>
    <n v="73.33"/>
    <n v="126577"/>
    <n v="1"/>
    <n v="1"/>
    <n v="122"/>
  </r>
  <r>
    <x v="0"/>
    <x v="0"/>
    <x v="0"/>
    <x v="0"/>
    <n v="31144380"/>
    <x v="13"/>
    <n v="7515548"/>
    <n v="305160063"/>
    <x v="0"/>
    <x v="490"/>
    <x v="0"/>
    <x v="0"/>
    <x v="2"/>
    <s v="N"/>
    <x v="0"/>
    <n v="126656"/>
    <s v="NORMAL"/>
    <d v="2021-11-22T00:00:00"/>
    <d v="2021-12-02T00:00:00"/>
    <x v="13"/>
    <d v="2022-04-07T00:00:00"/>
    <n v="299835"/>
    <s v="RESOLI"/>
    <s v="-"/>
    <s v="-"/>
    <s v="S"/>
    <x v="0"/>
    <n v="5"/>
    <s v="-"/>
    <s v="-"/>
    <s v="-"/>
    <s v="-"/>
    <s v="1-PREG.COSTA-RICA"/>
    <x v="0"/>
    <n v="76.5"/>
    <s v="-"/>
    <s v="-"/>
    <n v="5"/>
    <n v="1"/>
    <n v="100"/>
    <n v="1"/>
    <n v="0"/>
    <s v="CASTROPMARIP25@GMAIL.COM"/>
    <s v="UNIV. PRIVADA"/>
    <n v="23"/>
    <s v="SOLTERO(A)"/>
    <d v="2021-12-01T00:00:00"/>
    <n v="1"/>
    <s v="LICENCIATURA"/>
    <s v=" "/>
    <s v=" "/>
    <s v=" "/>
    <s v=" "/>
    <s v="-"/>
    <s v="-"/>
    <s v="-"/>
    <s v="TARRAZU"/>
    <s v="FARMACIA"/>
    <x v="13"/>
    <s v="-"/>
    <s v="FARMACIA"/>
    <s v="SAN MARCOS"/>
    <s v="SIN ENFASIS"/>
    <s v="COSTA RICA"/>
    <x v="722"/>
    <s v="-"/>
    <s v="ESTUDIANTE"/>
    <s v="-"/>
    <n v="126656"/>
    <n v="1"/>
    <n v="1"/>
    <n v="108"/>
  </r>
  <r>
    <x v="0"/>
    <x v="1"/>
    <x v="1"/>
    <x v="0"/>
    <n v="31242110"/>
    <x v="13"/>
    <n v="3188254"/>
    <n v="207520207"/>
    <x v="2"/>
    <x v="386"/>
    <x v="0"/>
    <x v="0"/>
    <x v="0"/>
    <s v="N"/>
    <x v="0"/>
    <n v="126786"/>
    <s v="NORMAL"/>
    <d v="2021-11-22T00:00:00"/>
    <d v="2021-12-08T00:00:00"/>
    <x v="13"/>
    <d v="2022-03-23T00:00:00"/>
    <n v="299815"/>
    <s v="RESOLI"/>
    <s v="-"/>
    <s v="-"/>
    <s v="S"/>
    <x v="0"/>
    <n v="1"/>
    <s v="ADQUISICION DE EQUIPO"/>
    <n v="2013"/>
    <n v="9"/>
    <s v="-"/>
    <s v="1-PREG.COSTA-RICA"/>
    <x v="6"/>
    <s v="-"/>
    <s v="-"/>
    <s v="-"/>
    <n v="1"/>
    <n v="1"/>
    <n v="100"/>
    <n v="1"/>
    <n v="0"/>
    <s v="NOE.ALMU96@GMAIL.COM"/>
    <s v="UNIV. PUBLICA"/>
    <n v="25"/>
    <s v="CASADO(A)"/>
    <d v="2021-12-07T00:00:00"/>
    <n v="1"/>
    <s v="TECNICO"/>
    <s v=" "/>
    <s v=" "/>
    <s v=" "/>
    <s v=" "/>
    <n v="330000"/>
    <n v="5"/>
    <s v="-"/>
    <s v="SAN JOSE"/>
    <s v="DIBUJO ARQUITECT.E INGENIERIA"/>
    <x v="61"/>
    <s v="AE"/>
    <s v="DIBUJO TECNICO"/>
    <s v="CARMEN"/>
    <s v="SIN ENFASIS"/>
    <s v="COSTA RICA"/>
    <x v="723"/>
    <s v="-"/>
    <s v="ESTUDIANTE"/>
    <n v="91.43"/>
    <n v="126786"/>
    <n v="2"/>
    <n v="1"/>
    <n v="102"/>
  </r>
  <r>
    <x v="0"/>
    <x v="1"/>
    <x v="0"/>
    <x v="0"/>
    <n v="31181670"/>
    <x v="13"/>
    <n v="660720"/>
    <n v="117110711"/>
    <x v="2"/>
    <x v="491"/>
    <x v="0"/>
    <x v="0"/>
    <x v="0"/>
    <s v="N"/>
    <x v="1"/>
    <n v="126856"/>
    <s v="ESPECIAL"/>
    <d v="2021-12-02T00:00:00"/>
    <d v="2021-12-10T00:00:00"/>
    <x v="13"/>
    <d v="2022-04-18T00:00:00"/>
    <n v="300394"/>
    <s v="RESOLI"/>
    <s v="-"/>
    <s v="S"/>
    <s v="-"/>
    <x v="1"/>
    <n v="1"/>
    <s v="-"/>
    <s v="-"/>
    <s v="-"/>
    <s v="-"/>
    <s v="1-PREG.COSTA-RICA"/>
    <x v="0"/>
    <s v="-"/>
    <s v="-"/>
    <s v="-"/>
    <n v="1"/>
    <n v="4"/>
    <n v="100"/>
    <n v="4"/>
    <n v="0"/>
    <s v="JDURANGO596@GMAIL.COM"/>
    <s v="UNIV. PRIVADA"/>
    <n v="23"/>
    <s v="SOLTERO(A)"/>
    <d v="2021-12-09T00:00:00"/>
    <n v="1"/>
    <s v="LICENCIATURA"/>
    <s v=" "/>
    <s v=" "/>
    <s v=" "/>
    <s v=" "/>
    <s v="-"/>
    <s v="-"/>
    <s v="-"/>
    <s v="HEREDIA"/>
    <s v="ING SISTEMAS EN COMPUTACION"/>
    <x v="8"/>
    <s v="-"/>
    <s v="INGENIERIA"/>
    <s v="ULLOA"/>
    <s v="SIN ENFASIS"/>
    <s v="COSTA RICA"/>
    <x v="724"/>
    <s v="-"/>
    <s v="PROGRAMADOR "/>
    <s v="-"/>
    <n v="126856"/>
    <n v="1"/>
    <n v="1"/>
    <n v="100"/>
  </r>
  <r>
    <x v="0"/>
    <x v="2"/>
    <x v="1"/>
    <x v="0"/>
    <n v="31241940"/>
    <x v="13"/>
    <n v="10944621"/>
    <n v="116530866"/>
    <x v="0"/>
    <x v="2"/>
    <x v="0"/>
    <x v="0"/>
    <x v="0"/>
    <s v="N"/>
    <x v="0"/>
    <n v="126920"/>
    <s v="NORMAL"/>
    <d v="2021-11-25T00:00:00"/>
    <d v="2021-12-13T00:00:00"/>
    <x v="13"/>
    <d v="2022-03-23T00:00:00"/>
    <n v="299985"/>
    <s v="RESOLI"/>
    <s v="-"/>
    <s v="-"/>
    <s v="S"/>
    <x v="0"/>
    <n v="2"/>
    <s v="-"/>
    <n v="2013"/>
    <n v="9"/>
    <s v="-"/>
    <s v="1-PREG.COSTA-RICA"/>
    <x v="4"/>
    <n v="669.47"/>
    <s v="-"/>
    <s v="-"/>
    <n v="2"/>
    <n v="2"/>
    <n v="100"/>
    <n v="1"/>
    <n v="0"/>
    <s v="DEFRANCISCOSAM@GMAIL.COM"/>
    <s v="UNIV. PRIVADA"/>
    <n v="25"/>
    <s v="SOLTERO(A)"/>
    <d v="2021-12-10T00:00:00"/>
    <n v="1"/>
    <s v="LICENCIATURA"/>
    <s v=" "/>
    <s v=" "/>
    <s v=" "/>
    <s v=" "/>
    <n v="848315"/>
    <n v="3"/>
    <s v="-"/>
    <s v="ESCAZU"/>
    <s v="MEDICINA"/>
    <x v="12"/>
    <s v="-"/>
    <s v="MEDICINA HUMANA"/>
    <s v="SAN ANTONIO"/>
    <s v="SIN ENFASIS"/>
    <s v="COSTA RICA"/>
    <x v="725"/>
    <s v="-"/>
    <s v="PROPIETARIA"/>
    <n v="93.7"/>
    <n v="126920"/>
    <n v="1"/>
    <n v="1"/>
    <n v="97"/>
  </r>
  <r>
    <x v="0"/>
    <x v="1"/>
    <x v="1"/>
    <x v="1"/>
    <n v="31239030"/>
    <x v="13"/>
    <n v="3670000"/>
    <n v="118350366"/>
    <x v="4"/>
    <x v="492"/>
    <x v="0"/>
    <x v="1"/>
    <x v="1"/>
    <s v="N"/>
    <x v="0"/>
    <n v="126944"/>
    <s v="NORMAL"/>
    <d v="2021-12-10T00:00:00"/>
    <d v="2021-12-14T00:00:00"/>
    <x v="13"/>
    <d v="2022-03-23T00:00:00"/>
    <n v="301462"/>
    <s v="RESOLI"/>
    <s v="-"/>
    <s v="S"/>
    <s v="-"/>
    <x v="1"/>
    <n v="1"/>
    <s v="-"/>
    <n v="2019"/>
    <n v="3"/>
    <s v="-"/>
    <s v="1-PREG.COSTA-RICA"/>
    <x v="2"/>
    <s v="-"/>
    <s v="-"/>
    <s v="-"/>
    <n v="10"/>
    <n v="2"/>
    <n v="100"/>
    <n v="1"/>
    <n v="0"/>
    <s v="CERDASJ61@GMAIL.COM"/>
    <s v="UNIV. PRIVADA"/>
    <n v="20"/>
    <s v="SOLTERO(A)"/>
    <d v="2021-12-13T00:00:00"/>
    <n v="1"/>
    <s v="LICENCIATURA"/>
    <s v=" "/>
    <s v=" "/>
    <s v=" "/>
    <s v=" "/>
    <n v="700000"/>
    <n v="3"/>
    <s v="-"/>
    <s v="ALAJUELITA"/>
    <s v="DERECHO"/>
    <x v="68"/>
    <s v="-"/>
    <s v="DERECHO"/>
    <s v="SAN JOSECITO"/>
    <s v="SIN ENFASIS"/>
    <s v="COSTA RICA"/>
    <x v="726"/>
    <s v="-"/>
    <s v="ESTUDIANTE"/>
    <n v="70.39"/>
    <n v="126944"/>
    <n v="1"/>
    <n v="1"/>
    <n v="96"/>
  </r>
  <r>
    <x v="0"/>
    <x v="1"/>
    <x v="1"/>
    <x v="0"/>
    <n v="31241440"/>
    <x v="13"/>
    <n v="14045500"/>
    <n v="504200908"/>
    <x v="0"/>
    <x v="383"/>
    <x v="0"/>
    <x v="0"/>
    <x v="1"/>
    <s v="N"/>
    <x v="4"/>
    <n v="126947"/>
    <s v="NORMAL"/>
    <d v="2021-12-09T00:00:00"/>
    <d v="2021-12-14T00:00:00"/>
    <x v="13"/>
    <d v="2022-03-23T00:00:00"/>
    <n v="301330"/>
    <s v="RESOLI"/>
    <s v="-"/>
    <s v="-"/>
    <s v="S"/>
    <x v="0"/>
    <n v="1"/>
    <s v="-"/>
    <n v="2016"/>
    <n v="6"/>
    <s v="-"/>
    <s v="1-PREG.COSTA-RICA"/>
    <x v="2"/>
    <s v="-"/>
    <s v="-"/>
    <s v="-"/>
    <n v="2"/>
    <n v="6"/>
    <n v="100"/>
    <n v="5"/>
    <n v="0"/>
    <s v="GRACELAND.LA1998@GMAIL.COM"/>
    <s v="UNIV. PRIVADA"/>
    <n v="24"/>
    <s v="SOLTERO(A)"/>
    <d v="2021-12-13T00:00:00"/>
    <n v="1"/>
    <s v="LICENCIATURA"/>
    <s v=" "/>
    <s v=" "/>
    <s v=" "/>
    <s v=" "/>
    <n v="646930"/>
    <n v="5"/>
    <s v="-"/>
    <s v="NICOYA"/>
    <s v="ODONTOLOGIA"/>
    <x v="3"/>
    <s v="-"/>
    <s v="ODONTOLOGIA"/>
    <s v="NOSARA"/>
    <s v="SIN ENFASIS"/>
    <s v="COSTA RICA"/>
    <x v="727"/>
    <s v="-"/>
    <s v="ESTUDIANTE"/>
    <n v="85.4"/>
    <n v="126947"/>
    <n v="1"/>
    <n v="1"/>
    <n v="96"/>
  </r>
  <r>
    <x v="0"/>
    <x v="3"/>
    <x v="1"/>
    <x v="0"/>
    <n v="31241590"/>
    <x v="13"/>
    <n v="3131900"/>
    <n v="117660187"/>
    <x v="0"/>
    <x v="2"/>
    <x v="0"/>
    <x v="0"/>
    <x v="0"/>
    <s v="N"/>
    <x v="0"/>
    <n v="127021"/>
    <s v="NORMAL"/>
    <d v="2021-12-13T00:00:00"/>
    <d v="2021-12-16T00:00:00"/>
    <x v="13"/>
    <d v="2022-03-23T00:00:00"/>
    <n v="301602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1"/>
    <n v="5"/>
    <n v="100"/>
    <n v="1"/>
    <n v="0"/>
    <s v="UMANAMARIA307@GMAIL.COM"/>
    <s v="UNIV. PRIVADA"/>
    <n v="22"/>
    <s v="SOLTERO(A)"/>
    <d v="2021-12-15T00:00:00"/>
    <n v="1"/>
    <s v="DIPLOMADO"/>
    <s v=" "/>
    <s v=" "/>
    <s v=" "/>
    <s v=" "/>
    <n v="0"/>
    <n v="2"/>
    <s v="-"/>
    <s v="SAN JOSE"/>
    <s v="ASISTENTE DE LABORATORIO"/>
    <x v="66"/>
    <s v="AE"/>
    <s v="MICROBIOLOGIA"/>
    <s v="ZAPOTE"/>
    <s v="SIN ENFASIS"/>
    <s v="COSTA RICA"/>
    <x v="728"/>
    <s v="-"/>
    <s v="ESTUDIANTE"/>
    <n v="82.86"/>
    <n v="127021"/>
    <n v="1"/>
    <n v="1"/>
    <n v="94"/>
  </r>
  <r>
    <x v="0"/>
    <x v="1"/>
    <x v="1"/>
    <x v="0"/>
    <n v="31245140"/>
    <x v="20"/>
    <n v="5835160"/>
    <n v="206470339"/>
    <x v="0"/>
    <x v="493"/>
    <x v="0"/>
    <x v="0"/>
    <x v="1"/>
    <s v="N"/>
    <x v="3"/>
    <n v="127781"/>
    <s v="NORMAL"/>
    <d v="2022-01-08T00:00:00"/>
    <d v="2022-01-24T00:00:00"/>
    <x v="20"/>
    <d v="2022-05-04T00:00:00"/>
    <n v="303820"/>
    <s v="RESOLI"/>
    <s v="-"/>
    <s v="S"/>
    <s v="-"/>
    <x v="1"/>
    <n v="1"/>
    <s v="-"/>
    <n v="2008"/>
    <n v="14"/>
    <s v="-"/>
    <s v="1-PREG.COSTA-RICA"/>
    <x v="2"/>
    <s v="-"/>
    <s v="-"/>
    <s v="-"/>
    <n v="10"/>
    <n v="1"/>
    <n v="100"/>
    <n v="2"/>
    <n v="0"/>
    <s v="DAVID_ALFAROS@HOTMAIL.COM "/>
    <s v="UNIV. PRIVADA"/>
    <n v="33"/>
    <s v="SOLTERO(A)"/>
    <d v="2022-01-21T00:00:00"/>
    <n v="1"/>
    <s v="DIPLOMADO"/>
    <s v=" "/>
    <s v=" "/>
    <s v=" "/>
    <s v=" "/>
    <n v="637306"/>
    <n v="3"/>
    <s v="-"/>
    <s v="SAN CARLOS"/>
    <s v="ELECTROCARD Y PRACT CARDIOLOGI"/>
    <x v="92"/>
    <s v="-"/>
    <s v="MEDICINA HUMANA"/>
    <s v="QUESADA"/>
    <s v="SIN ENFASIS"/>
    <s v="COSTA RICA"/>
    <x v="729"/>
    <n v="24011240"/>
    <s v="TÉCNICO 3 EN FARMACI"/>
    <n v="78.7"/>
    <n v="127781"/>
    <n v="1"/>
    <n v="1"/>
    <n v="97"/>
  </r>
  <r>
    <x v="0"/>
    <x v="1"/>
    <x v="1"/>
    <x v="0"/>
    <n v="31241380"/>
    <x v="13"/>
    <n v="3500000"/>
    <n v="206320487"/>
    <x v="0"/>
    <x v="343"/>
    <x v="0"/>
    <x v="0"/>
    <x v="0"/>
    <s v="N"/>
    <x v="0"/>
    <n v="127120"/>
    <s v="NORMAL"/>
    <d v="2021-10-21T00:00:00"/>
    <d v="2021-12-20T00:00:00"/>
    <x v="13"/>
    <d v="2022-03-23T00:00:00"/>
    <n v="298327"/>
    <s v="RESOLI"/>
    <s v="-"/>
    <s v="S"/>
    <s v="-"/>
    <x v="1"/>
    <n v="1"/>
    <s v="ADQUISICION DE EQUIPO"/>
    <n v="2004"/>
    <n v="18"/>
    <s v="-"/>
    <s v="1-PREG.COSTA-RICA"/>
    <x v="2"/>
    <s v="-"/>
    <s v="-"/>
    <s v="-"/>
    <n v="3"/>
    <n v="10"/>
    <n v="100"/>
    <n v="1"/>
    <n v="0"/>
    <s v="CGUILLEN0912@HOTMAIL.COM"/>
    <s v="UNIV. PRIVADA"/>
    <n v="34"/>
    <s v="UNION LIBRE"/>
    <d v="2021-12-17T00:00:00"/>
    <n v="1"/>
    <s v="LICENCIATURA"/>
    <s v=" "/>
    <s v=" "/>
    <s v=" "/>
    <s v=" "/>
    <n v="705233"/>
    <n v="3"/>
    <s v="-"/>
    <s v="DESAMPARADOS"/>
    <s v="MEDICINA Y CIRUGIA"/>
    <x v="53"/>
    <s v="AE"/>
    <s v="MEDICINA HUMANA"/>
    <s v="DAMAS"/>
    <s v="SIN ENFASIS"/>
    <s v="COSTA RICA"/>
    <x v="730"/>
    <s v="-"/>
    <s v="ESTUDIANTE"/>
    <n v="77"/>
    <n v="127120"/>
    <n v="1"/>
    <n v="1"/>
    <n v="90"/>
  </r>
  <r>
    <x v="0"/>
    <x v="1"/>
    <x v="1"/>
    <x v="1"/>
    <n v="31241300"/>
    <x v="13"/>
    <n v="6358850"/>
    <n v="702890528"/>
    <x v="4"/>
    <x v="132"/>
    <x v="0"/>
    <x v="1"/>
    <x v="1"/>
    <s v="N"/>
    <x v="5"/>
    <n v="127139"/>
    <s v="NORMAL"/>
    <d v="2021-12-09T00:00:00"/>
    <d v="2021-12-21T00:00:00"/>
    <x v="13"/>
    <d v="2022-03-23T00:00:00"/>
    <n v="301342"/>
    <s v="RESOLI"/>
    <s v="-"/>
    <s v="-"/>
    <s v="S"/>
    <x v="0"/>
    <n v="1"/>
    <s v="ADQUISICION DE EQUIPO"/>
    <n v="2020"/>
    <n v="2"/>
    <s v="-"/>
    <s v="1-PREG.COSTA-RICA"/>
    <x v="2"/>
    <s v="-"/>
    <s v="-"/>
    <s v="-"/>
    <n v="2"/>
    <n v="1"/>
    <n v="100"/>
    <n v="7"/>
    <n v="0"/>
    <s v="NAYE60522@GMAIL.COM"/>
    <s v="UNIV. PRIVADA"/>
    <n v="20"/>
    <s v="SOLTERO(A)"/>
    <d v="2021-12-20T00:00:00"/>
    <n v="1"/>
    <s v="BACHILLER"/>
    <s v=" "/>
    <s v=" "/>
    <s v=" "/>
    <s v=" "/>
    <n v="619002"/>
    <n v="7"/>
    <s v="-"/>
    <s v="POCOCI"/>
    <s v="TRABAJO SOCIAL"/>
    <x v="5"/>
    <s v="AE"/>
    <s v="CIENCIAS SOCIALES"/>
    <s v="GUAPILES"/>
    <s v="SIN ENFASIS"/>
    <s v="COSTA RICA"/>
    <x v="731"/>
    <s v="-"/>
    <s v="ESTUDIANTE"/>
    <n v="98.25"/>
    <n v="127139"/>
    <n v="1"/>
    <n v="1"/>
    <n v="89"/>
  </r>
  <r>
    <x v="0"/>
    <x v="1"/>
    <x v="1"/>
    <x v="1"/>
    <n v="31240180"/>
    <x v="13"/>
    <n v="5119850"/>
    <n v="119050363"/>
    <x v="1"/>
    <x v="494"/>
    <x v="0"/>
    <x v="1"/>
    <x v="0"/>
    <s v="N"/>
    <x v="1"/>
    <n v="127150"/>
    <s v="NORMAL"/>
    <d v="2021-11-17T00:00:00"/>
    <d v="2021-12-21T00:00:00"/>
    <x v="13"/>
    <d v="2022-03-23T00:00:00"/>
    <n v="299623"/>
    <s v="RESOLI"/>
    <s v="-"/>
    <s v="-"/>
    <s v="S"/>
    <x v="0"/>
    <n v="1"/>
    <s v="ADQUISICION DE EQUIPO"/>
    <n v="2021"/>
    <n v="1"/>
    <s v="-"/>
    <s v="1-PREG.COSTA-RICA"/>
    <x v="6"/>
    <s v="-"/>
    <s v="-"/>
    <s v="-"/>
    <n v="6"/>
    <n v="1"/>
    <n v="100"/>
    <n v="4"/>
    <n v="0"/>
    <s v="SANCHEZASHLY63@GMAIL.COM"/>
    <s v="UNIV. PRIVADA"/>
    <n v="17"/>
    <s v="SOLTERO(A)"/>
    <d v="2021-12-20T00:00:00"/>
    <n v="1"/>
    <s v="BACHILLER"/>
    <s v=" "/>
    <s v=" "/>
    <s v=" "/>
    <s v=" "/>
    <n v="343390"/>
    <n v="3"/>
    <s v="-"/>
    <s v="SAN ISIDRO"/>
    <s v="CIENCIAS EDUCACION"/>
    <x v="26"/>
    <s v="AE"/>
    <s v="EDUCACION PRIMARIA"/>
    <s v="SAN ISIDRO"/>
    <s v="I Y II CICLO"/>
    <s v="COSTA RICA"/>
    <x v="732"/>
    <s v="-"/>
    <s v="ESTUDIANTE"/>
    <n v="90"/>
    <n v="127150"/>
    <n v="1"/>
    <n v="1"/>
    <n v="89"/>
  </r>
  <r>
    <x v="0"/>
    <x v="3"/>
    <x v="1"/>
    <x v="1"/>
    <n v="31241570"/>
    <x v="13"/>
    <n v="1585000"/>
    <n v="208090487"/>
    <x v="1"/>
    <x v="2"/>
    <x v="0"/>
    <x v="1"/>
    <x v="3"/>
    <s v="N"/>
    <x v="5"/>
    <n v="127160"/>
    <s v="NORMAL"/>
    <d v="2021-12-17T00:00:00"/>
    <d v="2021-12-22T00:00:00"/>
    <x v="13"/>
    <d v="2022-03-23T00:00:00"/>
    <n v="302171"/>
    <s v="RESOLI"/>
    <s v="-"/>
    <s v="S"/>
    <s v="-"/>
    <x v="1"/>
    <n v="8"/>
    <s v="-"/>
    <n v="2018"/>
    <n v="4"/>
    <s v="-"/>
    <s v="1-PREG.COSTA-RICA"/>
    <x v="5"/>
    <s v="-"/>
    <s v="-"/>
    <s v="-"/>
    <n v="4"/>
    <n v="4"/>
    <n v="100"/>
    <n v="7"/>
    <n v="0"/>
    <s v="ALBINRBA16@GMAIL.COM"/>
    <s v="UNIV. PRIVADA"/>
    <n v="21"/>
    <s v="SOLTERO(A)"/>
    <d v="2021-12-21T00:00:00"/>
    <n v="1"/>
    <s v="BACHILLER"/>
    <s v=" "/>
    <s v=" "/>
    <s v=" "/>
    <s v=" "/>
    <n v="120000"/>
    <n v="4"/>
    <s v="-"/>
    <s v="TALAMANCA"/>
    <s v="EDUCACION EN I Y II CICLO"/>
    <x v="43"/>
    <s v="-"/>
    <s v="EDUCACION PRIMARIA"/>
    <s v="TELIRE"/>
    <s v="SIN ENFASIS"/>
    <s v="COSTA RICA"/>
    <x v="733"/>
    <s v="-"/>
    <s v="ESTUDIANTE"/>
    <n v="80"/>
    <n v="127160"/>
    <n v="1"/>
    <n v="1"/>
    <n v="88"/>
  </r>
  <r>
    <x v="0"/>
    <x v="3"/>
    <x v="1"/>
    <x v="0"/>
    <n v="31241970"/>
    <x v="13"/>
    <n v="8636950"/>
    <n v="702910087"/>
    <x v="0"/>
    <x v="2"/>
    <x v="0"/>
    <x v="0"/>
    <x v="2"/>
    <s v="N"/>
    <x v="5"/>
    <n v="127166"/>
    <s v="NORMAL"/>
    <d v="2021-12-15T00:00:00"/>
    <d v="2021-12-22T00:00:00"/>
    <x v="13"/>
    <d v="2022-03-23T00:00:00"/>
    <n v="302001"/>
    <s v="RESOLI"/>
    <s v="-"/>
    <s v="S"/>
    <s v="-"/>
    <x v="1"/>
    <n v="8"/>
    <s v="ADQUISICION DE EQUIPO"/>
    <n v="2020"/>
    <n v="2"/>
    <s v="-"/>
    <s v="1-PREG.COSTA-RICA"/>
    <x v="6"/>
    <s v="-"/>
    <s v="-"/>
    <s v="-"/>
    <n v="1"/>
    <n v="4"/>
    <n v="100"/>
    <n v="7"/>
    <n v="0"/>
    <s v="YERNEL18@GMAIL.COM"/>
    <s v="UNIV. PRIVADA"/>
    <n v="20"/>
    <s v="SOLTERO(A)"/>
    <d v="2021-12-21T00:00:00"/>
    <n v="1"/>
    <s v="LICENCIATURA"/>
    <s v=" "/>
    <s v=" "/>
    <s v=" "/>
    <s v=" "/>
    <n v="206000"/>
    <n v="4"/>
    <s v="-"/>
    <s v="LIMON"/>
    <s v="ENFERMERIA"/>
    <x v="18"/>
    <s v="AE"/>
    <s v="ENFERMERIA"/>
    <s v="MATAMA"/>
    <s v="SIN ENFASIS"/>
    <s v="COSTA RICA"/>
    <x v="734"/>
    <s v="-"/>
    <s v="ESTUDIANTE"/>
    <n v="93"/>
    <n v="127166"/>
    <n v="1"/>
    <n v="1"/>
    <n v="88"/>
  </r>
  <r>
    <x v="0"/>
    <x v="1"/>
    <x v="1"/>
    <x v="1"/>
    <n v="31241400"/>
    <x v="13"/>
    <n v="7391299"/>
    <n v="110340947"/>
    <x v="4"/>
    <x v="481"/>
    <x v="0"/>
    <x v="1"/>
    <x v="0"/>
    <s v="N"/>
    <x v="0"/>
    <n v="127207"/>
    <s v="NORMAL"/>
    <d v="2021-12-20T00:00:00"/>
    <d v="2022-01-05T00:00:00"/>
    <x v="13"/>
    <d v="2022-03-23T00:00:00"/>
    <n v="302406"/>
    <s v="RESOLI"/>
    <s v="-"/>
    <s v="-"/>
    <s v="S"/>
    <x v="0"/>
    <n v="1"/>
    <s v="-"/>
    <n v="2012"/>
    <n v="10"/>
    <s v="-"/>
    <s v="1-PREG.COSTA-RICA"/>
    <x v="4"/>
    <s v="-"/>
    <s v="-"/>
    <s v="-"/>
    <n v="18"/>
    <n v="1"/>
    <n v="100"/>
    <n v="1"/>
    <n v="0"/>
    <s v="GLORIAVARGASROJAS18@GMAIL.COM"/>
    <s v="UNIV. PRIVADA"/>
    <n v="42"/>
    <s v="DIVORCIADO(A)"/>
    <d v="2021-12-22T00:00:00"/>
    <n v="1"/>
    <s v="BACHILLER"/>
    <s v="LICENCIATURA"/>
    <s v=" "/>
    <s v=" "/>
    <s v=" "/>
    <n v="917591"/>
    <n v="3"/>
    <s v="-"/>
    <s v="CURRIDABAT"/>
    <s v="DERECHO"/>
    <x v="26"/>
    <s v="-"/>
    <s v="DERECHO"/>
    <s v="CURRIDABAT"/>
    <s v="SIN ENFASIS"/>
    <s v="COSTA RICA"/>
    <x v="735"/>
    <n v="22165290"/>
    <s v="TECNICO MUNICIPAL 2"/>
    <n v="81"/>
    <n v="127207"/>
    <n v="1"/>
    <n v="1"/>
    <n v="74"/>
  </r>
  <r>
    <x v="0"/>
    <x v="1"/>
    <x v="0"/>
    <x v="0"/>
    <n v="31177520"/>
    <x v="20"/>
    <n v="3546000"/>
    <n v="207810477"/>
    <x v="2"/>
    <x v="495"/>
    <x v="0"/>
    <x v="0"/>
    <x v="1"/>
    <s v="N"/>
    <x v="3"/>
    <n v="127942"/>
    <s v="NORMAL"/>
    <d v="2022-01-26T00:00:00"/>
    <d v="2022-01-28T00:00:00"/>
    <x v="20"/>
    <d v="2022-05-11T00:00:00"/>
    <n v="305807"/>
    <s v="RESOLI"/>
    <s v="-"/>
    <s v="-"/>
    <s v="S"/>
    <x v="0"/>
    <n v="1"/>
    <s v="COBERTURA INFERIOR"/>
    <s v="-"/>
    <s v="-"/>
    <s v="-"/>
    <s v="1-PREG.COSTA-RICA"/>
    <x v="0"/>
    <s v="-"/>
    <s v="-"/>
    <s v="-"/>
    <n v="1"/>
    <n v="8"/>
    <n v="100"/>
    <n v="2"/>
    <n v="0"/>
    <s v="RAQUELMORAP@GMAIL.COM"/>
    <s v="UNIV. PRIVADA"/>
    <n v="23"/>
    <s v="SOLTERO(A)"/>
    <d v="2022-01-27T00:00:00"/>
    <n v="1"/>
    <s v="LICENCIATURA"/>
    <s v=" "/>
    <s v=" "/>
    <s v=" "/>
    <s v=" "/>
    <s v="-"/>
    <s v="-"/>
    <s v="-"/>
    <s v="ALAJUELA"/>
    <s v="INGENIERIA INDUSTRIAL"/>
    <x v="3"/>
    <s v="CI"/>
    <s v="INGENIERIA"/>
    <s v="SAN RAFAEL"/>
    <s v="GESTION DE LA CADENA SUMINISTR"/>
    <s v="COSTA RICA"/>
    <x v="736"/>
    <n v="72027498"/>
    <s v="PROJECT ADMINISRTATOR"/>
    <s v="-"/>
    <n v="127942"/>
    <n v="1"/>
    <n v="1"/>
    <n v="93"/>
  </r>
  <r>
    <x v="0"/>
    <x v="1"/>
    <x v="1"/>
    <x v="0"/>
    <n v="31241600"/>
    <x v="13"/>
    <n v="7368058"/>
    <n v="119050992"/>
    <x v="2"/>
    <x v="496"/>
    <x v="0"/>
    <x v="0"/>
    <x v="0"/>
    <s v="N"/>
    <x v="0"/>
    <n v="127262"/>
    <s v="ESPECIAL"/>
    <d v="2022-01-05T00:00:00"/>
    <d v="2022-01-06T00:00:00"/>
    <x v="13"/>
    <d v="2022-03-23T00:00:00"/>
    <n v="303360"/>
    <s v="RESOLI"/>
    <s v="-"/>
    <s v="-"/>
    <s v="S"/>
    <x v="0"/>
    <n v="1"/>
    <s v="COBERTURA INFERIOR"/>
    <n v="2021"/>
    <n v="1"/>
    <s v="-"/>
    <s v="1-PREG.COSTA-RICA"/>
    <x v="3"/>
    <s v="-"/>
    <s v="-"/>
    <s v="-"/>
    <n v="18"/>
    <n v="1"/>
    <n v="100"/>
    <n v="1"/>
    <n v="0"/>
    <s v="LULUAZOFE@GMAIL.COM"/>
    <s v="UNIV. PRIVADA"/>
    <n v="17"/>
    <s v="SOLTERO(A)"/>
    <d v="2022-01-05T00:00:00"/>
    <n v="1"/>
    <s v="BACHILLER"/>
    <s v="LICENCIATURA"/>
    <s v=" "/>
    <s v=" "/>
    <s v=" "/>
    <n v="1244974"/>
    <n v="5"/>
    <s v="-"/>
    <s v="CURRIDABAT"/>
    <s v="INGENIERIA SISTEMAS"/>
    <x v="6"/>
    <s v="CI"/>
    <s v="INGENIERIA"/>
    <s v="CURRIDABAT"/>
    <s v="INGENIERIA SIST.ENF.COMPUTAC."/>
    <s v="COSTA RICA"/>
    <x v="737"/>
    <s v="-"/>
    <s v="ESTUDIANTE"/>
    <n v="98.37"/>
    <n v="127262"/>
    <n v="1"/>
    <n v="1"/>
    <n v="73"/>
  </r>
  <r>
    <x v="0"/>
    <x v="1"/>
    <x v="0"/>
    <x v="0"/>
    <n v="31180790"/>
    <x v="13"/>
    <n v="1648800"/>
    <n v="702800104"/>
    <x v="0"/>
    <x v="497"/>
    <x v="0"/>
    <x v="0"/>
    <x v="1"/>
    <s v="N"/>
    <x v="5"/>
    <n v="127263"/>
    <s v="NORMAL"/>
    <d v="2022-01-05T00:00:00"/>
    <d v="2022-01-06T00:00:00"/>
    <x v="13"/>
    <d v="2022-04-01T00:00:00"/>
    <n v="303349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7"/>
    <n v="0"/>
    <s v="SIRLEYLOPEZ024@GMAIL.COM"/>
    <s v="PARAUNIV. PRIV"/>
    <n v="21"/>
    <s v="SOLTERO(A)"/>
    <d v="2022-01-05T00:00:00"/>
    <n v="1"/>
    <s v="DIPLOMADO"/>
    <s v=" "/>
    <s v=" "/>
    <s v=" "/>
    <s v=" "/>
    <s v="-"/>
    <s v="-"/>
    <s v="-"/>
    <s v="LIMON"/>
    <s v="LABORATORIO CLINICO"/>
    <x v="41"/>
    <s v="-"/>
    <s v="MEDICINA HUMANA"/>
    <s v="LIMON"/>
    <s v="SIN ENFASIS"/>
    <s v="COSTA RICA"/>
    <x v="738"/>
    <s v="-"/>
    <s v="ESTUDIANTE"/>
    <s v="-"/>
    <n v="127263"/>
    <n v="3"/>
    <n v="1"/>
    <n v="73"/>
  </r>
  <r>
    <x v="0"/>
    <x v="1"/>
    <x v="0"/>
    <x v="0"/>
    <n v="31140050"/>
    <x v="13"/>
    <n v="3909205"/>
    <n v="402440895"/>
    <x v="0"/>
    <x v="498"/>
    <x v="0"/>
    <x v="0"/>
    <x v="0"/>
    <s v="N"/>
    <x v="1"/>
    <n v="127264"/>
    <s v="NORMAL"/>
    <d v="2022-01-05T00:00:00"/>
    <d v="2022-01-06T00:00:00"/>
    <x v="13"/>
    <d v="2022-04-19T00:00:00"/>
    <n v="303345"/>
    <s v="RESOLI"/>
    <s v="-"/>
    <s v="-"/>
    <s v="S"/>
    <x v="0"/>
    <n v="1"/>
    <s v="-"/>
    <s v="-"/>
    <s v="-"/>
    <s v="-"/>
    <s v="1-PREG.COSTA-RICA"/>
    <x v="0"/>
    <s v="-"/>
    <s v="-"/>
    <s v="-"/>
    <n v="9"/>
    <n v="1"/>
    <n v="100"/>
    <n v="4"/>
    <n v="0"/>
    <s v="VALERROJAS2210@GMAIL.COM"/>
    <s v="UNIV. PRIVADA"/>
    <n v="22"/>
    <s v="SOLTERO(A)"/>
    <d v="2022-01-05T00:00:00"/>
    <n v="1"/>
    <s v="BACHILLER"/>
    <s v="LICENCIATURA"/>
    <s v=" "/>
    <s v=" "/>
    <s v=" "/>
    <s v="-"/>
    <s v="-"/>
    <s v="-"/>
    <s v="SAN PABLO"/>
    <s v="ENFERMERIA"/>
    <x v="53"/>
    <s v="-"/>
    <s v="ENFERMERIA"/>
    <s v="SAN PABLO"/>
    <s v="SIN ENFASIS"/>
    <s v="COSTA RICA"/>
    <x v="739"/>
    <s v="-"/>
    <s v="ESTUDIANTE"/>
    <s v="-"/>
    <n v="127264"/>
    <n v="1"/>
    <n v="1"/>
    <n v="73"/>
  </r>
  <r>
    <x v="0"/>
    <x v="2"/>
    <x v="1"/>
    <x v="0"/>
    <n v="31241780"/>
    <x v="13"/>
    <n v="17817317"/>
    <n v="118480976"/>
    <x v="0"/>
    <x v="2"/>
    <x v="0"/>
    <x v="0"/>
    <x v="0"/>
    <s v="N"/>
    <x v="0"/>
    <n v="127269"/>
    <s v="NORMAL"/>
    <d v="2021-12-30T00:00:00"/>
    <d v="2022-01-06T00:00:00"/>
    <x v="13"/>
    <d v="2022-03-23T00:00:00"/>
    <n v="302950"/>
    <s v="RESOLI"/>
    <s v="-"/>
    <s v="S"/>
    <s v="-"/>
    <x v="1"/>
    <n v="2"/>
    <s v="-"/>
    <n v="2020"/>
    <n v="2"/>
    <s v="-"/>
    <s v="1-PREG.COSTA-RICA"/>
    <x v="5"/>
    <n v="100.28"/>
    <s v="-"/>
    <s v="-"/>
    <n v="1"/>
    <n v="1"/>
    <n v="100"/>
    <n v="1"/>
    <n v="0"/>
    <s v="DAVIDJIMENEZ6722@GMAIL.COM"/>
    <s v="UNIV. PRIVADA"/>
    <n v="19"/>
    <s v="UNION LIBRE"/>
    <d v="2022-01-05T00:00:00"/>
    <n v="1"/>
    <s v="BACHILLER"/>
    <s v=" "/>
    <s v=" "/>
    <s v=" "/>
    <s v=" "/>
    <n v="200000"/>
    <n v="2"/>
    <s v="-"/>
    <s v="SAN JOSE"/>
    <s v="MICROBIOLOGIA"/>
    <x v="12"/>
    <s v="-"/>
    <s v="MICROBIOLOGIA"/>
    <s v="CARMEN"/>
    <s v="SIN ENFASIS"/>
    <s v="COSTA RICA"/>
    <x v="740"/>
    <s v="-"/>
    <s v="ESTUDIANTE"/>
    <n v="92.68"/>
    <n v="127269"/>
    <n v="1"/>
    <n v="1"/>
    <n v="73"/>
  </r>
  <r>
    <x v="0"/>
    <x v="1"/>
    <x v="1"/>
    <x v="0"/>
    <n v="31245450"/>
    <x v="20"/>
    <n v="4853840"/>
    <n v="305680031"/>
    <x v="0"/>
    <x v="499"/>
    <x v="0"/>
    <x v="0"/>
    <x v="1"/>
    <s v="N"/>
    <x v="2"/>
    <n v="127995"/>
    <s v="NORMAL"/>
    <d v="2022-01-24T00:00:00"/>
    <d v="2022-01-31T00:00:00"/>
    <x v="20"/>
    <d v="2022-05-04T00:00:00"/>
    <n v="305537"/>
    <s v="RESOLI"/>
    <s v="-"/>
    <s v="-"/>
    <s v="S"/>
    <x v="0"/>
    <n v="1"/>
    <s v="-"/>
    <n v="2020"/>
    <n v="2"/>
    <s v="-"/>
    <s v="1-PREG.COSTA-RICA"/>
    <x v="4"/>
    <s v="-"/>
    <s v="-"/>
    <s v="-"/>
    <n v="5"/>
    <n v="1"/>
    <n v="100"/>
    <n v="3"/>
    <n v="0"/>
    <s v="LALIZAMO2525@GMAIL.COM"/>
    <s v="UNIV. PRIVADA"/>
    <n v="18"/>
    <s v="SOLTERO(A)"/>
    <d v="2022-01-28T00:00:00"/>
    <n v="1"/>
    <s v="DIPLOMADO"/>
    <s v=" "/>
    <s v=" "/>
    <s v=" "/>
    <s v=" "/>
    <n v="1034067"/>
    <n v="4"/>
    <s v="-"/>
    <s v="TURRIALBA"/>
    <s v="ASISTENTE LAB QUIMICO CLINICO"/>
    <x v="77"/>
    <s v="-"/>
    <s v="MEDICINA HUMANA"/>
    <s v="TURRIALBA"/>
    <s v="SIN ENFASIS"/>
    <s v="COSTA RICA"/>
    <x v="741"/>
    <s v="-"/>
    <s v="ESTUDIANTE"/>
    <n v="95"/>
    <n v="127995"/>
    <n v="1"/>
    <n v="1"/>
    <n v="90"/>
  </r>
  <r>
    <x v="0"/>
    <x v="2"/>
    <x v="1"/>
    <x v="0"/>
    <n v="31241760"/>
    <x v="13"/>
    <n v="9963530"/>
    <n v="702260920"/>
    <x v="0"/>
    <x v="2"/>
    <x v="0"/>
    <x v="0"/>
    <x v="0"/>
    <s v="N"/>
    <x v="0"/>
    <n v="127276"/>
    <s v="NORMAL"/>
    <d v="2021-12-22T00:00:00"/>
    <d v="2022-01-06T00:00:00"/>
    <x v="13"/>
    <d v="2022-03-23T00:00:00"/>
    <n v="302692"/>
    <s v="RESOLI"/>
    <s v="-"/>
    <s v="-"/>
    <s v="S"/>
    <x v="0"/>
    <n v="2"/>
    <s v="ADQUISICION DE EQUIPO"/>
    <n v="2011"/>
    <n v="11"/>
    <s v="-"/>
    <s v="1-PREG.COSTA-RICA"/>
    <x v="3"/>
    <n v="101.29"/>
    <s v="-"/>
    <s v="-"/>
    <n v="1"/>
    <n v="5"/>
    <n v="100"/>
    <n v="1"/>
    <n v="0"/>
    <s v="GRACYGARRO@GMAIL.COM"/>
    <s v="UNIV. PRIVADA"/>
    <n v="27"/>
    <s v="CASADO(A)"/>
    <d v="2022-01-05T00:00:00"/>
    <n v="1"/>
    <s v="LICENCIATURA"/>
    <s v=" "/>
    <s v=" "/>
    <s v=" "/>
    <s v=" "/>
    <n v="1684781"/>
    <n v="3"/>
    <s v="-"/>
    <s v="SAN JOSE"/>
    <s v="ODONTOLOGIA"/>
    <x v="45"/>
    <s v="AE"/>
    <s v="ODONTOLOGIA"/>
    <s v="ZAPOTE"/>
    <s v="SIN ENFASIS"/>
    <s v="COSTA RICA"/>
    <x v="742"/>
    <s v="-"/>
    <s v="ESTUDIANTE"/>
    <n v="88"/>
    <n v="127276"/>
    <n v="1"/>
    <n v="1"/>
    <n v="73"/>
  </r>
  <r>
    <x v="0"/>
    <x v="1"/>
    <x v="0"/>
    <x v="0"/>
    <n v="31115680"/>
    <x v="13"/>
    <n v="2305660"/>
    <n v="116080455"/>
    <x v="0"/>
    <x v="500"/>
    <x v="0"/>
    <x v="0"/>
    <x v="0"/>
    <s v="N"/>
    <x v="0"/>
    <n v="127281"/>
    <s v="NORMAL"/>
    <d v="2021-12-21T00:00:00"/>
    <d v="2022-01-06T00:00:00"/>
    <x v="13"/>
    <d v="2022-03-31T00:00:00"/>
    <n v="302443"/>
    <s v="RESOLI"/>
    <s v="-"/>
    <s v="S"/>
    <s v="-"/>
    <x v="1"/>
    <n v="1"/>
    <s v="-"/>
    <s v="-"/>
    <s v="-"/>
    <s v="-"/>
    <s v="1-PREG.COSTA-RICA"/>
    <x v="0"/>
    <s v="-"/>
    <s v="-"/>
    <s v="-"/>
    <n v="11"/>
    <n v="2"/>
    <n v="100"/>
    <n v="1"/>
    <n v="0"/>
    <s v="JGCASTRO12@GMAIL.COM"/>
    <s v="UNIV. PRIVADA"/>
    <n v="26"/>
    <s v="SOLTERO(A)"/>
    <d v="2022-01-05T00:00:00"/>
    <n v="1"/>
    <s v="BACHILLER"/>
    <s v=" "/>
    <s v=" "/>
    <s v=" "/>
    <s v=" "/>
    <s v="-"/>
    <s v="-"/>
    <s v="-"/>
    <s v="VAZQUEZ DE CORONADO"/>
    <s v="MEDICINA"/>
    <x v="13"/>
    <s v="-"/>
    <s v="MEDICINA HUMANA"/>
    <s v="SAN RAFAEL"/>
    <s v="SIN ENFASIS"/>
    <s v="COSTA RICA"/>
    <x v="743"/>
    <n v="83089649"/>
    <s v="ESTUDIANTE"/>
    <s v="-"/>
    <n v="127281"/>
    <n v="1"/>
    <n v="1"/>
    <n v="73"/>
  </r>
  <r>
    <x v="0"/>
    <x v="1"/>
    <x v="0"/>
    <x v="1"/>
    <n v="31185760"/>
    <x v="13"/>
    <n v="2900000"/>
    <n v="113060846"/>
    <x v="4"/>
    <x v="74"/>
    <x v="0"/>
    <x v="1"/>
    <x v="1"/>
    <s v="N"/>
    <x v="1"/>
    <n v="127292"/>
    <s v="ESPECIAL"/>
    <d v="2021-11-05T00:00:00"/>
    <d v="2022-01-06T00:00:00"/>
    <x v="13"/>
    <d v="2022-03-28T00:00:00"/>
    <n v="298998"/>
    <s v="RESOLI"/>
    <s v="-"/>
    <s v="-"/>
    <s v="S"/>
    <x v="0"/>
    <n v="1"/>
    <s v="-"/>
    <s v="-"/>
    <s v="-"/>
    <s v="-"/>
    <s v="1-PREG.COSTA-RICA"/>
    <x v="0"/>
    <s v="-"/>
    <s v="-"/>
    <s v="-"/>
    <n v="4"/>
    <n v="4"/>
    <n v="100"/>
    <n v="4"/>
    <n v="0"/>
    <s v="GEI.CR@HOTMAIL.COM"/>
    <s v="UNIV. PRIVADA"/>
    <n v="35"/>
    <s v="SOLTERO(A)"/>
    <d v="2022-01-05T00:00:00"/>
    <n v="1"/>
    <s v="BACHILLER"/>
    <s v=" "/>
    <s v=" "/>
    <s v=" "/>
    <s v=" "/>
    <s v="-"/>
    <s v="-"/>
    <s v="-"/>
    <s v="SANTA BARBARA"/>
    <s v="PUBLICIDAD"/>
    <x v="3"/>
    <s v="-"/>
    <s v="COMUNICACION"/>
    <s v="JESUS"/>
    <s v="PRODUCCION MULTIMEDIAL"/>
    <s v="COSTA RICA"/>
    <x v="744"/>
    <n v="22627705"/>
    <s v="AUXILIAR CONTABLE"/>
    <s v="-"/>
    <n v="127292"/>
    <n v="1"/>
    <n v="1"/>
    <n v="73"/>
  </r>
  <r>
    <x v="0"/>
    <x v="1"/>
    <x v="0"/>
    <x v="0"/>
    <n v="31170140"/>
    <x v="13"/>
    <n v="4397540"/>
    <n v="115430134"/>
    <x v="0"/>
    <x v="501"/>
    <x v="0"/>
    <x v="0"/>
    <x v="2"/>
    <s v="N"/>
    <x v="4"/>
    <n v="127302"/>
    <s v="NORMAL"/>
    <d v="2021-12-26T00:00:00"/>
    <d v="2022-01-06T00:00:00"/>
    <x v="13"/>
    <d v="2022-04-20T00:00:00"/>
    <n v="302788"/>
    <s v="RESOLI"/>
    <s v="-"/>
    <s v="-"/>
    <s v="S"/>
    <x v="0"/>
    <n v="1"/>
    <s v="-"/>
    <s v="-"/>
    <s v="-"/>
    <s v="-"/>
    <s v="1-PREG.COSTA-RICA"/>
    <x v="0"/>
    <s v="-"/>
    <s v="-"/>
    <s v="-"/>
    <n v="3"/>
    <n v="3"/>
    <n v="100"/>
    <n v="5"/>
    <n v="0"/>
    <s v="KELLYBR28@GMAIL.COM"/>
    <s v="UNIV. PRIVADA"/>
    <n v="28"/>
    <s v="CASADO(A)"/>
    <d v="2022-01-06T00:00:00"/>
    <n v="1"/>
    <s v="LICENCIATURA"/>
    <s v=" "/>
    <s v=" "/>
    <s v=" "/>
    <s v=" "/>
    <s v="-"/>
    <s v="-"/>
    <s v="-"/>
    <s v="SANTA CRUZ"/>
    <s v="ENFERMERIA"/>
    <x v="50"/>
    <s v="-"/>
    <s v="ENFERMERIA"/>
    <s v="VEINTISIETE DE ABRIL"/>
    <s v="SIN ENFASIS"/>
    <s v="COSTA RICA"/>
    <x v="745"/>
    <s v="-"/>
    <s v="ESTUDIANTE"/>
    <s v="-"/>
    <n v="127302"/>
    <n v="1"/>
    <n v="1"/>
    <n v="73"/>
  </r>
  <r>
    <x v="0"/>
    <x v="1"/>
    <x v="1"/>
    <x v="0"/>
    <n v="31245220"/>
    <x v="20"/>
    <n v="7872000"/>
    <n v="208530694"/>
    <x v="2"/>
    <x v="502"/>
    <x v="0"/>
    <x v="0"/>
    <x v="0"/>
    <s v="N"/>
    <x v="3"/>
    <n v="128104"/>
    <s v="NORMAL"/>
    <d v="2022-01-20T00:00:00"/>
    <d v="2022-02-03T00:00:00"/>
    <x v="20"/>
    <d v="2022-05-04T00:00:00"/>
    <n v="305243"/>
    <s v="RESOLI"/>
    <s v="-"/>
    <s v="-"/>
    <s v="S"/>
    <x v="0"/>
    <n v="1"/>
    <s v="-"/>
    <n v="2022"/>
    <n v="0"/>
    <s v="-"/>
    <s v="1-PREG.COSTA-RICA"/>
    <x v="3"/>
    <s v="-"/>
    <s v="-"/>
    <s v="-"/>
    <n v="2"/>
    <n v="1"/>
    <n v="100"/>
    <n v="2"/>
    <n v="0"/>
    <s v="BIANKAVALDUR@GMAIL.COM"/>
    <s v="UNIV. PRIVADA"/>
    <n v="17"/>
    <s v="SOLTERO(A)"/>
    <d v="2022-02-02T00:00:00"/>
    <n v="1"/>
    <s v="LICENCIATURA"/>
    <s v=" "/>
    <s v=" "/>
    <s v=" "/>
    <s v=" "/>
    <n v="1837620"/>
    <n v="5"/>
    <s v="-"/>
    <s v="SAN RAMON"/>
    <s v="INGENIERIA BIOMEDICA"/>
    <x v="3"/>
    <s v="-"/>
    <s v="INGENIERIA"/>
    <s v="SAN RAMON"/>
    <s v="SIN ENFASIS"/>
    <s v="COSTA RICA"/>
    <x v="746"/>
    <s v="-"/>
    <s v="ESTUDIANTE"/>
    <n v="97.13"/>
    <n v="128104"/>
    <n v="1"/>
    <n v="1"/>
    <n v="87"/>
  </r>
  <r>
    <x v="0"/>
    <x v="1"/>
    <x v="1"/>
    <x v="0"/>
    <n v="31242210"/>
    <x v="13"/>
    <n v="5512000"/>
    <n v="118860822"/>
    <x v="3"/>
    <x v="503"/>
    <x v="0"/>
    <x v="0"/>
    <x v="0"/>
    <s v="N"/>
    <x v="0"/>
    <n v="127358"/>
    <s v="NORMAL"/>
    <d v="2021-12-12T00:00:00"/>
    <d v="2022-01-07T00:00:00"/>
    <x v="13"/>
    <d v="2022-03-23T00:00:00"/>
    <n v="301550"/>
    <s v="RESOLI"/>
    <s v="-"/>
    <s v="S"/>
    <s v="-"/>
    <x v="1"/>
    <n v="1"/>
    <s v="-"/>
    <n v="2021"/>
    <n v="1"/>
    <s v="-"/>
    <s v="1-PREG.COSTA-RICA"/>
    <x v="6"/>
    <s v="-"/>
    <s v="-"/>
    <s v="-"/>
    <n v="18"/>
    <n v="1"/>
    <n v="100"/>
    <n v="1"/>
    <n v="0"/>
    <s v="YANMOYASALTYKOV@GMAIL.COM"/>
    <s v="PARAUNIV. PRIV"/>
    <n v="18"/>
    <s v="SOLTERO(A)"/>
    <d v="2022-01-06T00:00:00"/>
    <n v="1"/>
    <s v="DIPLOMADO"/>
    <s v=" "/>
    <s v=" "/>
    <s v=" "/>
    <s v=" "/>
    <n v="369658"/>
    <n v="3"/>
    <s v="-"/>
    <s v="CURRIDABAT"/>
    <s v="DESARROLLO Y DISEÑO VIDEOJUEGO"/>
    <x v="65"/>
    <s v="-"/>
    <s v="COMPUTO"/>
    <s v="CURRIDABAT"/>
    <s v="SIN ENFASIS"/>
    <s v="COSTA RICA"/>
    <x v="747"/>
    <s v="-"/>
    <s v="ESTUDIANTE"/>
    <n v="91.7"/>
    <n v="127358"/>
    <n v="3"/>
    <n v="1"/>
    <n v="72"/>
  </r>
  <r>
    <x v="0"/>
    <x v="1"/>
    <x v="1"/>
    <x v="0"/>
    <n v="31241750"/>
    <x v="13"/>
    <n v="7358090"/>
    <n v="504560531"/>
    <x v="0"/>
    <x v="504"/>
    <x v="2"/>
    <x v="0"/>
    <x v="1"/>
    <s v="N"/>
    <x v="4"/>
    <n v="127468"/>
    <s v="NORMAL"/>
    <d v="2022-01-06T00:00:00"/>
    <d v="2022-01-12T00:00:00"/>
    <x v="13"/>
    <d v="2022-03-23T00:00:00"/>
    <n v="303651"/>
    <s v="RESOLI"/>
    <s v="-"/>
    <s v="-"/>
    <s v="S"/>
    <x v="0"/>
    <n v="1"/>
    <s v="COBERTURA INFERIOR"/>
    <n v="2021"/>
    <n v="1"/>
    <s v="-"/>
    <s v="1-PREG.COSTA-RICA"/>
    <x v="3"/>
    <s v="-"/>
    <s v="-"/>
    <s v="-"/>
    <n v="3"/>
    <n v="1"/>
    <n v="100"/>
    <n v="5"/>
    <n v="6"/>
    <s v="JADEARRIETASTELLER@GMAIL.COM"/>
    <s v="UNIV. PRIVADA"/>
    <n v="17"/>
    <s v="SOLTERO(A)"/>
    <d v="2022-01-11T00:00:00"/>
    <n v="1"/>
    <s v="LICENCIATURA"/>
    <s v=" "/>
    <s v=" "/>
    <s v=" "/>
    <s v=" "/>
    <n v="1154969"/>
    <n v="4"/>
    <s v="-"/>
    <s v="SANTA CRUZ"/>
    <s v="ENFERMERIA"/>
    <x v="50"/>
    <s v="CI"/>
    <s v="ENFERMERIA"/>
    <s v="SANTA CRUZ"/>
    <s v="SIN ENFASIS"/>
    <s v="COSTA RICA"/>
    <x v="748"/>
    <s v="-"/>
    <s v="ESTUDIANTE"/>
    <n v="97.46"/>
    <n v="127468"/>
    <n v="1"/>
    <n v="1"/>
    <n v="67"/>
  </r>
  <r>
    <x v="0"/>
    <x v="1"/>
    <x v="1"/>
    <x v="1"/>
    <n v="31241620"/>
    <x v="13"/>
    <n v="2749264"/>
    <n v="117560066"/>
    <x v="4"/>
    <x v="505"/>
    <x v="0"/>
    <x v="1"/>
    <x v="1"/>
    <s v="N"/>
    <x v="1"/>
    <n v="127469"/>
    <s v="NORMAL"/>
    <d v="2022-01-06T00:00:00"/>
    <d v="2022-01-12T00:00:00"/>
    <x v="13"/>
    <d v="2022-03-23T00:00:00"/>
    <n v="303528"/>
    <s v="RESOLI"/>
    <s v="-"/>
    <s v="S"/>
    <s v="-"/>
    <x v="1"/>
    <n v="1"/>
    <s v="-"/>
    <n v="2017"/>
    <n v="5"/>
    <s v="-"/>
    <s v="1-PREG.COSTA-RICA"/>
    <x v="3"/>
    <s v="-"/>
    <s v="-"/>
    <s v="-"/>
    <n v="4"/>
    <n v="4"/>
    <n v="100"/>
    <n v="4"/>
    <n v="0"/>
    <s v="ELSEGURAN@GMAIL.COM"/>
    <s v="UNIV. PRIVADA"/>
    <n v="22"/>
    <s v="SOLTERO(A)"/>
    <d v="2022-01-11T00:00:00"/>
    <n v="1"/>
    <s v="BACHILLER"/>
    <s v=" "/>
    <s v=" "/>
    <s v=" "/>
    <s v=" "/>
    <n v="1504682"/>
    <n v="4"/>
    <s v="-"/>
    <s v="SANTA BARBARA"/>
    <s v="PERIODISMO"/>
    <x v="0"/>
    <s v="-"/>
    <s v="COMUNICACION"/>
    <s v="JESUS"/>
    <s v="SIN ENFASIS"/>
    <s v="COSTA RICA"/>
    <x v="749"/>
    <s v="-"/>
    <s v="ESTUDIANTE"/>
    <n v="82.76"/>
    <n v="127469"/>
    <n v="1"/>
    <n v="1"/>
    <n v="67"/>
  </r>
  <r>
    <x v="0"/>
    <x v="1"/>
    <x v="1"/>
    <x v="1"/>
    <n v="31242070"/>
    <x v="13"/>
    <n v="9057992"/>
    <n v="118470722"/>
    <x v="4"/>
    <x v="506"/>
    <x v="0"/>
    <x v="1"/>
    <x v="1"/>
    <s v="N"/>
    <x v="0"/>
    <n v="127484"/>
    <s v="NORMAL"/>
    <d v="2021-12-02T00:00:00"/>
    <d v="2022-01-12T00:00:00"/>
    <x v="13"/>
    <d v="2022-03-23T00:00:00"/>
    <n v="300526"/>
    <s v="RESOLI"/>
    <s v="-"/>
    <s v="-"/>
    <s v="S"/>
    <x v="0"/>
    <n v="1"/>
    <s v="-"/>
    <n v="2019"/>
    <n v="3"/>
    <s v="-"/>
    <s v="1-PREG.COSTA-RICA"/>
    <x v="6"/>
    <s v="-"/>
    <s v="-"/>
    <s v="-"/>
    <n v="14"/>
    <n v="3"/>
    <n v="100"/>
    <n v="1"/>
    <n v="0"/>
    <s v="KEITTYPICADO@GMAIL.COM"/>
    <s v="UNIV. PRIVADA"/>
    <n v="19"/>
    <s v="SOLTERO(A)"/>
    <d v="2022-01-11T00:00:00"/>
    <n v="1"/>
    <s v="BACHILLER"/>
    <s v="LICENCIATURA"/>
    <s v=" "/>
    <s v=" "/>
    <s v=" "/>
    <n v="306984"/>
    <n v="3"/>
    <s v="-"/>
    <s v="MORAVIA"/>
    <s v="DERECHO"/>
    <x v="28"/>
    <s v="-"/>
    <s v="DERECHO"/>
    <s v="TRINIDAD"/>
    <s v="SIN ENFASIS"/>
    <s v="COSTA RICA"/>
    <x v="750"/>
    <s v="-"/>
    <s v="ESTUDIANTE"/>
    <n v="92.7"/>
    <n v="127484"/>
    <n v="1"/>
    <n v="1"/>
    <n v="67"/>
  </r>
  <r>
    <x v="0"/>
    <x v="1"/>
    <x v="1"/>
    <x v="0"/>
    <n v="31242200"/>
    <x v="13"/>
    <n v="9872000"/>
    <n v="118360465"/>
    <x v="2"/>
    <x v="507"/>
    <x v="0"/>
    <x v="0"/>
    <x v="1"/>
    <s v="N"/>
    <x v="0"/>
    <n v="127492"/>
    <s v="NORMAL"/>
    <d v="2022-01-11T00:00:00"/>
    <d v="2022-01-13T00:00:00"/>
    <x v="13"/>
    <d v="2022-03-23T00:00:00"/>
    <n v="304147"/>
    <s v="RESOLI"/>
    <s v="-"/>
    <s v="-"/>
    <s v="S"/>
    <x v="0"/>
    <n v="1"/>
    <s v="ADQUISICION DE EQUIPO"/>
    <n v="2019"/>
    <n v="3"/>
    <s v="-"/>
    <s v="1-PREG.COSTA-RICA"/>
    <x v="6"/>
    <s v="-"/>
    <s v="-"/>
    <s v="-"/>
    <n v="1"/>
    <n v="10"/>
    <n v="100"/>
    <n v="1"/>
    <n v="0"/>
    <s v="VNAZA02@GMAIL.COM"/>
    <s v="UNIV. PRIVADA"/>
    <n v="20"/>
    <s v="SOLTERO(A)"/>
    <d v="2022-01-12T00:00:00"/>
    <n v="1"/>
    <s v="BACHILLER"/>
    <s v=" "/>
    <s v=" "/>
    <s v=" "/>
    <s v=" "/>
    <n v="280000"/>
    <n v="4"/>
    <s v="-"/>
    <s v="SAN JOSE"/>
    <s v="INGENIERIA INFORMATICA"/>
    <x v="3"/>
    <s v="AE"/>
    <s v="INGENIERIA"/>
    <s v="HATILLO"/>
    <s v="SIN ENFASIS"/>
    <s v="COSTA RICA"/>
    <x v="751"/>
    <s v="-"/>
    <s v="ESTUDIANTE"/>
    <n v="91.64"/>
    <n v="127492"/>
    <n v="1"/>
    <n v="1"/>
    <n v="66"/>
  </r>
  <r>
    <x v="0"/>
    <x v="1"/>
    <x v="0"/>
    <x v="1"/>
    <n v="31068030"/>
    <x v="13"/>
    <n v="1357788"/>
    <n v="504200176"/>
    <x v="4"/>
    <x v="508"/>
    <x v="0"/>
    <x v="1"/>
    <x v="0"/>
    <s v="N"/>
    <x v="0"/>
    <n v="127509"/>
    <s v="NORMAL"/>
    <d v="2021-12-21T00:00:00"/>
    <d v="2022-01-13T00:00:00"/>
    <x v="13"/>
    <d v="2022-05-04T00:00:00"/>
    <n v="302466"/>
    <s v="RESOLI"/>
    <s v="-"/>
    <s v="-"/>
    <s v="S"/>
    <x v="0"/>
    <n v="1"/>
    <s v="COBERTURA INFERIOR"/>
    <s v="-"/>
    <s v="-"/>
    <s v="-"/>
    <s v="1-PREG.COSTA-RICA"/>
    <x v="0"/>
    <s v="-"/>
    <s v="-"/>
    <s v="-"/>
    <n v="1"/>
    <n v="1"/>
    <n v="100"/>
    <n v="1"/>
    <n v="0"/>
    <s v="KAROLSALAS0123@OUTLOOK.COM"/>
    <s v="UNIV. PRIVADA"/>
    <n v="24"/>
    <s v="SOLTERO(A)"/>
    <d v="2022-01-12T00:00:00"/>
    <n v="1"/>
    <s v="LICENCIATURA"/>
    <s v=" "/>
    <s v=" "/>
    <s v=" "/>
    <s v=" "/>
    <s v="-"/>
    <s v="-"/>
    <s v="-"/>
    <s v="SAN JOSE"/>
    <s v="PSICOLOGIA"/>
    <x v="78"/>
    <s v="CI"/>
    <s v="PSICOLOGIA"/>
    <s v="CARMEN"/>
    <s v="SIN ENFASIS"/>
    <s v="COSTA RICA"/>
    <x v="752"/>
    <n v="88441057"/>
    <s v="ESTUDIANTE"/>
    <s v="-"/>
    <n v="127509"/>
    <n v="1"/>
    <n v="1"/>
    <n v="66"/>
  </r>
  <r>
    <x v="0"/>
    <x v="2"/>
    <x v="1"/>
    <x v="0"/>
    <n v="31242020"/>
    <x v="13"/>
    <n v="6778500"/>
    <n v="702800746"/>
    <x v="0"/>
    <x v="2"/>
    <x v="0"/>
    <x v="0"/>
    <x v="2"/>
    <s v="N"/>
    <x v="0"/>
    <n v="127516"/>
    <s v="NORMAL"/>
    <d v="2021-10-20T00:00:00"/>
    <d v="2022-01-13T00:00:00"/>
    <x v="13"/>
    <d v="2022-03-23T00:00:00"/>
    <n v="298298"/>
    <s v="RESOLI"/>
    <s v="-"/>
    <s v="-"/>
    <s v="S"/>
    <x v="0"/>
    <n v="2"/>
    <s v="ADQUISICION DE EQUIPO"/>
    <n v="2017"/>
    <n v="5"/>
    <s v="-"/>
    <s v="1-PREG.COSTA-RICA"/>
    <x v="2"/>
    <n v="417.13"/>
    <s v="-"/>
    <s v="-"/>
    <n v="19"/>
    <n v="9"/>
    <n v="100"/>
    <n v="1"/>
    <n v="0"/>
    <s v="JINECHE@HOTMAIL.COM"/>
    <s v="UNIV. PRIVADA"/>
    <n v="21"/>
    <s v="SOLTERO(A)"/>
    <d v="2022-01-12T00:00:00"/>
    <n v="1"/>
    <s v="LICENCIATURA"/>
    <s v=" "/>
    <s v=" "/>
    <s v=" "/>
    <s v=" "/>
    <n v="651216"/>
    <n v="3"/>
    <s v="-"/>
    <s v="PEREZ ZELEDON"/>
    <s v="ENFERMERIA"/>
    <x v="39"/>
    <s v="AE"/>
    <s v="ENFERMERIA"/>
    <s v="BARU"/>
    <s v="SIN ENFASIS"/>
    <s v="COSTA RICA"/>
    <x v="753"/>
    <s v="-"/>
    <s v="ESTUDIANTE"/>
    <n v="90"/>
    <n v="127516"/>
    <n v="1"/>
    <n v="1"/>
    <n v="66"/>
  </r>
  <r>
    <x v="0"/>
    <x v="1"/>
    <x v="0"/>
    <x v="1"/>
    <n v="31170670"/>
    <x v="13"/>
    <n v="2119010"/>
    <n v="901100431"/>
    <x v="1"/>
    <x v="509"/>
    <x v="0"/>
    <x v="1"/>
    <x v="1"/>
    <s v="N"/>
    <x v="5"/>
    <n v="127571"/>
    <s v="NORMAL"/>
    <d v="2021-12-28T00:00:00"/>
    <d v="2022-01-17T00:00:00"/>
    <x v="13"/>
    <d v="2022-04-01T00:00:00"/>
    <n v="302876"/>
    <s v="RESOLI"/>
    <s v="-"/>
    <s v="S"/>
    <s v="-"/>
    <x v="1"/>
    <n v="1"/>
    <s v="-"/>
    <s v="-"/>
    <s v="-"/>
    <s v="-"/>
    <s v="1-PREG.COSTA-RICA"/>
    <x v="0"/>
    <s v="-"/>
    <s v="-"/>
    <s v="-"/>
    <n v="1"/>
    <n v="1"/>
    <n v="100"/>
    <n v="7"/>
    <n v="0"/>
    <s v="ANTONYMEXI@GMAIL.COM"/>
    <s v="UNIV. PRIVADA"/>
    <n v="34"/>
    <s v="SOLTERO(A)"/>
    <d v="2022-01-14T00:00:00"/>
    <n v="1"/>
    <s v="LICENCIATURA"/>
    <s v=" "/>
    <s v=" "/>
    <s v=" "/>
    <s v=" "/>
    <s v="-"/>
    <s v="-"/>
    <s v="-"/>
    <s v="LIMON"/>
    <s v="ENSEÑANZA DE EDUCACION FISICA"/>
    <x v="43"/>
    <s v="-"/>
    <s v="EDUCACION TECNICA,ARTISTICA Y DEPORTIVA"/>
    <s v="LIMON"/>
    <s v="SIN ENFASIS"/>
    <s v="COSTA RICA"/>
    <x v="754"/>
    <s v="-"/>
    <s v="ESTUDIANTE"/>
    <s v="-"/>
    <n v="127571"/>
    <n v="1"/>
    <n v="1"/>
    <n v="62"/>
  </r>
  <r>
    <x v="0"/>
    <x v="1"/>
    <x v="0"/>
    <x v="0"/>
    <n v="31180250"/>
    <x v="20"/>
    <n v="4808800"/>
    <n v="207870281"/>
    <x v="0"/>
    <x v="307"/>
    <x v="0"/>
    <x v="0"/>
    <x v="1"/>
    <s v="N"/>
    <x v="3"/>
    <n v="128147"/>
    <s v="NORMAL"/>
    <d v="2022-01-20T00:00:00"/>
    <d v="2022-02-04T00:00:00"/>
    <x v="20"/>
    <d v="2022-05-09T00:00:00"/>
    <n v="305277"/>
    <s v="RESOLI"/>
    <s v="-"/>
    <s v="S"/>
    <s v="-"/>
    <x v="1"/>
    <n v="1"/>
    <s v="-"/>
    <s v="-"/>
    <s v="-"/>
    <s v="-"/>
    <s v="1-PREG.COSTA-RICA"/>
    <x v="0"/>
    <s v="-"/>
    <s v="-"/>
    <s v="-"/>
    <n v="2"/>
    <n v="7"/>
    <n v="100"/>
    <n v="2"/>
    <n v="0"/>
    <s v="RODRIGUEZOROZCOI@GMAIL.COM"/>
    <s v="UNIV. PRIVADA"/>
    <n v="23"/>
    <s v="SOLTERO(A)"/>
    <d v="2022-02-03T00:00:00"/>
    <n v="1"/>
    <s v="LICENCIATURA"/>
    <s v=" "/>
    <s v=" "/>
    <s v=" "/>
    <s v=" "/>
    <s v="-"/>
    <s v="-"/>
    <s v="-"/>
    <s v="SAN RAMON"/>
    <s v="FARMACIA"/>
    <x v="0"/>
    <s v="-"/>
    <s v="FARMACIA"/>
    <s v="SAN ISIDRO"/>
    <s v="SIN ENFASIS"/>
    <s v="COSTA RICA"/>
    <x v="755"/>
    <n v="88334129"/>
    <s v="ESTUDIANTE"/>
    <s v="-"/>
    <n v="128147"/>
    <n v="1"/>
    <n v="1"/>
    <n v="86"/>
  </r>
  <r>
    <x v="0"/>
    <x v="1"/>
    <x v="2"/>
    <x v="0"/>
    <n v="31245060"/>
    <x v="20"/>
    <n v="15469783"/>
    <n v="304560567"/>
    <x v="0"/>
    <x v="510"/>
    <x v="0"/>
    <x v="0"/>
    <x v="1"/>
    <s v="N"/>
    <x v="2"/>
    <n v="128206"/>
    <s v="NORMAL"/>
    <d v="2022-01-03T00:00:00"/>
    <d v="2022-02-08T00:00:00"/>
    <x v="20"/>
    <d v="2022-05-04T00:00:00"/>
    <n v="303046"/>
    <s v="RESOLI"/>
    <s v="-"/>
    <s v="-"/>
    <s v="S"/>
    <x v="0"/>
    <n v="1"/>
    <s v="ADQUISICION DE EQUIPO"/>
    <n v="2010"/>
    <n v="12"/>
    <s v="-"/>
    <s v="5-REFUND.PREG.C.R"/>
    <x v="6"/>
    <s v="-"/>
    <s v="-"/>
    <s v="-"/>
    <n v="1"/>
    <n v="5"/>
    <n v="100"/>
    <n v="3"/>
    <n v="0"/>
    <s v="KASSY1791@GMAIL.COM"/>
    <s v="UNIV. PRIVADA"/>
    <n v="30"/>
    <s v="SOLTERO(A)"/>
    <d v="2022-02-07T00:00:00"/>
    <n v="1"/>
    <s v="LICENCIATURA"/>
    <s v=" "/>
    <s v=" "/>
    <s v=" "/>
    <s v=" "/>
    <n v="300000"/>
    <n v="2"/>
    <s v="-"/>
    <s v="CARTAGO"/>
    <s v="MEDICINA Y CIRUGIA"/>
    <x v="5"/>
    <s v="AE"/>
    <s v="MEDICINA HUMANA"/>
    <s v="AGUACALIENTE (SAN FRANCISCO)"/>
    <s v="SIN ENFASIS"/>
    <s v="COSTA RICA"/>
    <x v="756"/>
    <s v="-"/>
    <s v="PROPIO"/>
    <n v="80"/>
    <n v="128206"/>
    <n v="1"/>
    <n v="5"/>
    <n v="82"/>
  </r>
  <r>
    <x v="0"/>
    <x v="1"/>
    <x v="1"/>
    <x v="0"/>
    <n v="31244700"/>
    <x v="20"/>
    <n v="7992877"/>
    <n v="119060961"/>
    <x v="2"/>
    <x v="511"/>
    <x v="0"/>
    <x v="0"/>
    <x v="0"/>
    <s v="N"/>
    <x v="2"/>
    <n v="128226"/>
    <s v="NORMAL"/>
    <d v="2022-01-14T00:00:00"/>
    <d v="2022-02-09T00:00:00"/>
    <x v="20"/>
    <d v="2022-05-04T00:00:00"/>
    <n v="304611"/>
    <s v="RESOLI"/>
    <s v="-"/>
    <s v="S"/>
    <s v="-"/>
    <x v="1"/>
    <n v="1"/>
    <s v="-"/>
    <n v="2022"/>
    <n v="0"/>
    <s v="-"/>
    <s v="1-PREG.COSTA-RICA"/>
    <x v="3"/>
    <s v="-"/>
    <s v="-"/>
    <s v="-"/>
    <n v="1"/>
    <n v="6"/>
    <n v="100"/>
    <n v="3"/>
    <n v="0"/>
    <s v="CANDRESHM@GMAIL.COM"/>
    <s v="UNIV. PRIVADA"/>
    <n v="17"/>
    <s v="SOLTERO(A)"/>
    <d v="2022-02-08T00:00:00"/>
    <n v="1"/>
    <s v="BACHILLER"/>
    <s v="LICENCIATURA"/>
    <s v=" "/>
    <s v=" "/>
    <s v=" "/>
    <n v="1830817"/>
    <n v="3"/>
    <s v="-"/>
    <s v="CARTAGO"/>
    <s v="INGENIERIA SISTEMAS"/>
    <x v="6"/>
    <s v="-"/>
    <s v="INGENIERIA"/>
    <s v="GUADALUPE"/>
    <s v="INGENIERIA SIST.ENF.COMPUTAC."/>
    <s v="COSTA RICA"/>
    <x v="757"/>
    <s v="-"/>
    <s v="ESTUDIANTE"/>
    <n v="88.35"/>
    <n v="128226"/>
    <n v="1"/>
    <n v="1"/>
    <n v="81"/>
  </r>
  <r>
    <x v="0"/>
    <x v="1"/>
    <x v="1"/>
    <x v="0"/>
    <n v="31241650"/>
    <x v="13"/>
    <n v="6941290"/>
    <n v="118180469"/>
    <x v="0"/>
    <x v="512"/>
    <x v="0"/>
    <x v="0"/>
    <x v="1"/>
    <s v="N"/>
    <x v="0"/>
    <n v="127586"/>
    <s v="NORMAL"/>
    <d v="2022-01-15T00:00:00"/>
    <d v="2022-01-18T00:00:00"/>
    <x v="13"/>
    <d v="2022-03-23T00:00:00"/>
    <n v="304707"/>
    <s v="RESOLI"/>
    <s v="-"/>
    <s v="S"/>
    <s v="-"/>
    <x v="1"/>
    <n v="1"/>
    <s v="ADQUISICION DE EQUIPO"/>
    <n v="2020"/>
    <n v="2"/>
    <s v="-"/>
    <s v="1-PREG.COSTA-RICA"/>
    <x v="6"/>
    <s v="-"/>
    <s v="-"/>
    <s v="-"/>
    <n v="1"/>
    <n v="11"/>
    <n v="100"/>
    <n v="1"/>
    <n v="0"/>
    <s v="JULIANLM118180469@GMAIL.COM"/>
    <s v="UNIV. PRIVADA"/>
    <n v="20"/>
    <s v="SOLTERO(A)"/>
    <d v="2022-01-17T00:00:00"/>
    <n v="1"/>
    <s v="BACHILLER"/>
    <s v=" "/>
    <s v=" "/>
    <s v=" "/>
    <s v=" "/>
    <n v="346470"/>
    <n v="4"/>
    <s v="-"/>
    <s v="SAN JOSE"/>
    <s v="ENFERMERIA"/>
    <x v="9"/>
    <s v="AE"/>
    <s v="ENFERMERIA"/>
    <s v="SAN SEBASTIAN"/>
    <s v="SIN ENFASIS"/>
    <s v="COSTA RICA"/>
    <x v="758"/>
    <s v="-"/>
    <s v="ESTUDIANTE"/>
    <n v="96"/>
    <n v="127586"/>
    <n v="1"/>
    <n v="1"/>
    <n v="61"/>
  </r>
  <r>
    <x v="0"/>
    <x v="1"/>
    <x v="1"/>
    <x v="0"/>
    <n v="31241960"/>
    <x v="13"/>
    <n v="1260000"/>
    <n v="118200466"/>
    <x v="3"/>
    <x v="513"/>
    <x v="0"/>
    <x v="0"/>
    <x v="1"/>
    <s v="N"/>
    <x v="0"/>
    <n v="127592"/>
    <s v="NORMAL"/>
    <d v="2022-01-13T00:00:00"/>
    <d v="2022-01-18T00:00:00"/>
    <x v="13"/>
    <d v="2022-03-23T00:00:00"/>
    <n v="304430"/>
    <s v="RESOLI"/>
    <s v="-"/>
    <s v="-"/>
    <s v="S"/>
    <x v="0"/>
    <n v="1"/>
    <s v="-"/>
    <n v="2019"/>
    <n v="3"/>
    <s v="-"/>
    <s v="1-PREG.COSTA-RICA"/>
    <x v="4"/>
    <s v="-"/>
    <s v="-"/>
    <s v="-"/>
    <n v="1"/>
    <n v="10"/>
    <n v="100"/>
    <n v="1"/>
    <n v="0"/>
    <s v="STELADANI@HOTMAIL.COM"/>
    <s v="UNIV. PUBLICA"/>
    <n v="20"/>
    <s v="CASADO(A)"/>
    <d v="2022-01-17T00:00:00"/>
    <n v="1"/>
    <s v="BACHILLER"/>
    <s v=" "/>
    <s v=" "/>
    <s v=" "/>
    <s v=" "/>
    <n v="1056819"/>
    <n v="4"/>
    <s v="-"/>
    <s v="SAN JOSE"/>
    <s v="BIOLOGIA"/>
    <x v="63"/>
    <s v="-"/>
    <s v="BIOLOGIA"/>
    <s v="HATILLO"/>
    <s v="SIN ENFASIS"/>
    <s v="COSTA RICA"/>
    <x v="759"/>
    <s v="-"/>
    <s v="ESTUDIANTE"/>
    <n v="86.67"/>
    <n v="127592"/>
    <n v="2"/>
    <n v="1"/>
    <n v="61"/>
  </r>
  <r>
    <x v="0"/>
    <x v="1"/>
    <x v="1"/>
    <x v="0"/>
    <n v="31245820"/>
    <x v="20"/>
    <n v="3323860"/>
    <n v="208060517"/>
    <x v="0"/>
    <x v="514"/>
    <x v="0"/>
    <x v="0"/>
    <x v="1"/>
    <s v="N"/>
    <x v="3"/>
    <n v="128312"/>
    <s v="NORMAL"/>
    <d v="2022-01-05T00:00:00"/>
    <d v="2022-02-14T00:00:00"/>
    <x v="20"/>
    <d v="2022-05-04T00:00:00"/>
    <n v="303486"/>
    <s v="RESOLI"/>
    <s v="-"/>
    <s v="S"/>
    <s v="-"/>
    <x v="1"/>
    <n v="1"/>
    <s v="-"/>
    <n v="2018"/>
    <n v="4"/>
    <s v="-"/>
    <s v="1-PREG.COSTA-RICA"/>
    <x v="4"/>
    <s v="-"/>
    <s v="-"/>
    <s v="-"/>
    <n v="8"/>
    <n v="3"/>
    <n v="100"/>
    <n v="2"/>
    <n v="0"/>
    <s v="GATO07.RG@GMAIL.COM"/>
    <s v="UNIV. PRIVADA"/>
    <n v="21"/>
    <s v="SOLTERO(A)"/>
    <d v="2022-02-11T00:00:00"/>
    <n v="1"/>
    <s v="BACHILLER"/>
    <s v=" "/>
    <s v=" "/>
    <s v=" "/>
    <s v=" "/>
    <n v="844914"/>
    <n v="3"/>
    <s v="-"/>
    <s v="POAS"/>
    <s v="ENFERMERIA"/>
    <x v="53"/>
    <s v="-"/>
    <s v="ENFERMERIA"/>
    <s v="SAN RAFAEL"/>
    <s v="SIN ENFASIS"/>
    <s v="COSTA RICA"/>
    <x v="760"/>
    <s v="-"/>
    <s v="ESTUDIANTE"/>
    <n v="79"/>
    <n v="128312"/>
    <n v="1"/>
    <n v="1"/>
    <n v="76"/>
  </r>
  <r>
    <x v="0"/>
    <x v="1"/>
    <x v="0"/>
    <x v="0"/>
    <n v="31035780"/>
    <x v="13"/>
    <n v="3999900"/>
    <n v="116820813"/>
    <x v="0"/>
    <x v="515"/>
    <x v="0"/>
    <x v="0"/>
    <x v="2"/>
    <s v="N"/>
    <x v="0"/>
    <n v="127601"/>
    <s v="ESPECIAL"/>
    <d v="2022-01-10T00:00:00"/>
    <d v="2022-01-18T00:00:00"/>
    <x v="13"/>
    <d v="2022-04-01T00:00:00"/>
    <n v="303926"/>
    <s v="RESOLI"/>
    <s v="-"/>
    <s v="-"/>
    <s v="S"/>
    <x v="0"/>
    <n v="1"/>
    <s v="COBERTURA INFERIOR"/>
    <s v="-"/>
    <s v="-"/>
    <s v="-"/>
    <s v="1-PREG.COSTA-RICA"/>
    <x v="0"/>
    <s v="-"/>
    <s v="-"/>
    <s v="-"/>
    <n v="4"/>
    <n v="2"/>
    <n v="100"/>
    <n v="1"/>
    <n v="0"/>
    <s v="FRANSOFF3097@GMAIL.COM"/>
    <s v="UNIV. PRIVADA"/>
    <n v="24"/>
    <s v="SOLTERO(A)"/>
    <d v="2022-01-17T00:00:00"/>
    <n v="1"/>
    <s v="LICENCIATURA"/>
    <s v=" "/>
    <s v=" "/>
    <s v=" "/>
    <s v=" "/>
    <s v="-"/>
    <s v="-"/>
    <s v="-"/>
    <s v="PURISCAL"/>
    <s v="MEDICINA Y CIRUGIA VETERINARIA"/>
    <x v="19"/>
    <s v="CI"/>
    <s v="MEDICINA VETERINARIA"/>
    <s v="MERCEDES SUR"/>
    <s v="SIN ENFASIS"/>
    <s v="COSTA RICA"/>
    <x v="761"/>
    <s v="-"/>
    <s v="ESTUDIANTE"/>
    <s v="-"/>
    <n v="127601"/>
    <n v="1"/>
    <n v="1"/>
    <n v="61"/>
  </r>
  <r>
    <x v="0"/>
    <x v="1"/>
    <x v="1"/>
    <x v="0"/>
    <n v="31242090"/>
    <x v="13"/>
    <n v="3787400"/>
    <n v="702570958"/>
    <x v="0"/>
    <x v="516"/>
    <x v="0"/>
    <x v="0"/>
    <x v="1"/>
    <s v="N"/>
    <x v="5"/>
    <n v="127613"/>
    <s v="NORMAL"/>
    <d v="2022-01-04T00:00:00"/>
    <d v="2022-01-18T00:00:00"/>
    <x v="13"/>
    <d v="2022-03-23T00:00:00"/>
    <n v="303272"/>
    <s v="RESOLI"/>
    <s v="-"/>
    <s v="-"/>
    <s v="S"/>
    <x v="0"/>
    <n v="1"/>
    <s v="ADQUISICION DE EQUIPO"/>
    <n v="2015"/>
    <n v="7"/>
    <s v="-"/>
    <s v="1-PREG.COSTA-RICA"/>
    <x v="5"/>
    <s v="-"/>
    <s v="-"/>
    <s v="-"/>
    <n v="2"/>
    <n v="1"/>
    <n v="100"/>
    <n v="7"/>
    <n v="0"/>
    <s v="BABARCA27@HOTMAIL.COM"/>
    <s v="UNIV. PUBLICA"/>
    <n v="24"/>
    <s v="SOLTERO(A)"/>
    <d v="2022-01-17T00:00:00"/>
    <n v="1"/>
    <s v="LICENCIATURA"/>
    <s v=" "/>
    <s v=" "/>
    <s v=" "/>
    <s v=" "/>
    <n v="0"/>
    <n v="2"/>
    <s v="-"/>
    <s v="POCOCI"/>
    <s v="MEDICINA VETERINARIA"/>
    <x v="112"/>
    <s v="AE"/>
    <s v="MEDICINA VETERINARIA"/>
    <s v="GUAPILES"/>
    <s v="SIN ENFASIS"/>
    <s v="COSTA RICA"/>
    <x v="762"/>
    <s v="-"/>
    <s v="ESTUDIANTE"/>
    <n v="86"/>
    <n v="127613"/>
    <n v="2"/>
    <n v="1"/>
    <n v="61"/>
  </r>
  <r>
    <x v="0"/>
    <x v="1"/>
    <x v="1"/>
    <x v="0"/>
    <n v="31245840"/>
    <x v="20"/>
    <n v="2769539"/>
    <n v="207170793"/>
    <x v="2"/>
    <x v="517"/>
    <x v="0"/>
    <x v="0"/>
    <x v="1"/>
    <s v="N"/>
    <x v="3"/>
    <n v="128317"/>
    <s v="NORMAL"/>
    <d v="2022-02-12T00:00:00"/>
    <d v="2022-02-15T00:00:00"/>
    <x v="20"/>
    <d v="2022-05-04T00:00:00"/>
    <n v="307153"/>
    <s v="RESOLI"/>
    <s v="-"/>
    <s v="S"/>
    <s v="-"/>
    <x v="1"/>
    <n v="1"/>
    <s v="-"/>
    <n v="2016"/>
    <n v="6"/>
    <s v="-"/>
    <s v="1-PREG.COSTA-RICA"/>
    <x v="5"/>
    <s v="-"/>
    <s v="-"/>
    <s v="-"/>
    <n v="10"/>
    <n v="1"/>
    <n v="100"/>
    <n v="2"/>
    <n v="0"/>
    <s v="ARLAN.ROJAS.RAMIREZ@EST.UNA.AC.CR"/>
    <s v="UNIV. PRIVADA"/>
    <n v="28"/>
    <s v="SOLTERO(A)"/>
    <d v="2022-02-14T00:00:00"/>
    <n v="1"/>
    <s v="LICENCIATURA"/>
    <s v=" "/>
    <s v=" "/>
    <s v=" "/>
    <s v=" "/>
    <n v="150000"/>
    <n v="2"/>
    <s v="-"/>
    <s v="SAN CARLOS"/>
    <s v="INGENIERIA MECATRONICA"/>
    <x v="10"/>
    <s v="-"/>
    <s v="INGENIERIA"/>
    <s v="QUESADA"/>
    <s v="SIN ENFASIS"/>
    <s v="COSTA RICA"/>
    <x v="763"/>
    <s v="-"/>
    <s v="ESTUDIANTE"/>
    <n v="72.66"/>
    <n v="128317"/>
    <n v="1"/>
    <n v="1"/>
    <n v="75"/>
  </r>
  <r>
    <x v="3"/>
    <x v="0"/>
    <x v="1"/>
    <x v="0"/>
    <n v="31241340"/>
    <x v="13"/>
    <n v="36000000"/>
    <n v="117550155"/>
    <x v="7"/>
    <x v="518"/>
    <x v="0"/>
    <x v="0"/>
    <x v="1"/>
    <s v="N"/>
    <x v="4"/>
    <n v="127624"/>
    <s v="ESPECIAL"/>
    <d v="2021-12-02T00:00:00"/>
    <d v="2022-01-18T00:00:00"/>
    <x v="13"/>
    <d v="2022-03-23T00:00:00"/>
    <n v="300362"/>
    <s v="RESOLI"/>
    <s v="-"/>
    <s v="S"/>
    <s v="-"/>
    <x v="1"/>
    <n v="5"/>
    <s v="-"/>
    <n v="2016"/>
    <n v="6"/>
    <s v="-"/>
    <s v="2-PREG.EXTERIOR"/>
    <x v="2"/>
    <n v="54.81"/>
    <s v="-"/>
    <s v="-"/>
    <n v="2"/>
    <n v="1"/>
    <n v="110"/>
    <n v="5"/>
    <n v="0"/>
    <s v="TOMASALE99@GMAIL.COM"/>
    <s v="UNIV. PRIVADA"/>
    <n v="22"/>
    <s v="SOLTERO(A)"/>
    <s v="-"/>
    <n v="1"/>
    <s v="DIPLOMADO"/>
    <s v=" "/>
    <s v=" "/>
    <s v=" "/>
    <s v=" "/>
    <n v="500000"/>
    <n v="5"/>
    <s v="-"/>
    <s v="NICOYA"/>
    <s v="PILOTO COMERCIAL"/>
    <x v="126"/>
    <s v="-"/>
    <s v="TECNICO"/>
    <s v="NICOYA"/>
    <s v="SIN ENFASIS"/>
    <s v="ESTADOS UNIDOS"/>
    <x v="764"/>
    <n v="61080246"/>
    <s v="AGENTE DE SERVICIO AL CLIENTE"/>
    <n v="96.58"/>
    <n v="127624"/>
    <n v="1"/>
    <n v="2"/>
    <n v="61"/>
  </r>
  <r>
    <x v="0"/>
    <x v="1"/>
    <x v="1"/>
    <x v="0"/>
    <n v="31241980"/>
    <x v="13"/>
    <n v="6231540"/>
    <n v="118760574"/>
    <x v="3"/>
    <x v="145"/>
    <x v="0"/>
    <x v="0"/>
    <x v="1"/>
    <s v="N"/>
    <x v="0"/>
    <n v="127625"/>
    <s v="NORMAL"/>
    <d v="2021-12-01T00:00:00"/>
    <d v="2022-01-18T00:00:00"/>
    <x v="13"/>
    <d v="2022-03-23T00:00:00"/>
    <n v="300288"/>
    <s v="RESOLI"/>
    <s v="-"/>
    <s v="S"/>
    <s v="-"/>
    <x v="1"/>
    <n v="1"/>
    <s v="-"/>
    <n v="2021"/>
    <n v="1"/>
    <s v="-"/>
    <s v="1-PREG.COSTA-RICA"/>
    <x v="3"/>
    <s v="-"/>
    <s v="-"/>
    <s v="-"/>
    <n v="14"/>
    <n v="3"/>
    <n v="100"/>
    <n v="1"/>
    <n v="0"/>
    <s v="NIELSROLDAN@HOTMAIL.COM"/>
    <s v="UNIV. PRIVADA"/>
    <n v="18"/>
    <s v="SOLTERO(A)"/>
    <s v="-"/>
    <n v="1"/>
    <s v="BACHILLER"/>
    <s v=" "/>
    <s v=" "/>
    <s v=" "/>
    <s v=" "/>
    <n v="1382176"/>
    <n v="6"/>
    <s v="-"/>
    <s v="MORAVIA"/>
    <s v="ING.SOFTWARE"/>
    <x v="0"/>
    <s v="-"/>
    <s v="COMPUTO"/>
    <s v="TRINIDAD"/>
    <s v="SIN ENFASIS"/>
    <s v="COSTA RICA"/>
    <x v="765"/>
    <s v="-"/>
    <s v="ESTUDIANTE"/>
    <n v="87.5"/>
    <n v="127625"/>
    <n v="1"/>
    <n v="1"/>
    <n v="61"/>
  </r>
  <r>
    <x v="0"/>
    <x v="1"/>
    <x v="1"/>
    <x v="1"/>
    <n v="31241630"/>
    <x v="13"/>
    <n v="5060004"/>
    <n v="402200782"/>
    <x v="4"/>
    <x v="519"/>
    <x v="0"/>
    <x v="1"/>
    <x v="0"/>
    <s v="N"/>
    <x v="1"/>
    <n v="127634"/>
    <s v="NORMAL"/>
    <d v="2022-01-15T00:00:00"/>
    <d v="2022-01-19T00:00:00"/>
    <x v="13"/>
    <d v="2022-03-23T00:00:00"/>
    <n v="304670"/>
    <s v="RESOLI"/>
    <s v="-"/>
    <s v="-"/>
    <s v="S"/>
    <x v="0"/>
    <n v="1"/>
    <s v="-"/>
    <n v="2012"/>
    <n v="10"/>
    <s v="-"/>
    <s v="1-PREG.COSTA-RICA"/>
    <x v="6"/>
    <s v="-"/>
    <s v="-"/>
    <s v="-"/>
    <n v="7"/>
    <n v="1"/>
    <n v="100"/>
    <n v="4"/>
    <n v="0"/>
    <s v="SHIRLEYMC14@HOTMAIL.COM"/>
    <s v="UNIV. PRIVADA"/>
    <n v="28"/>
    <s v="SOLTERO(A)"/>
    <d v="2022-01-18T00:00:00"/>
    <n v="1"/>
    <s v="BACHILLER"/>
    <s v=" "/>
    <s v=" "/>
    <s v=" "/>
    <s v=" "/>
    <n v="382320"/>
    <n v="3"/>
    <s v="-"/>
    <s v="BELEN"/>
    <s v="ADMINISTRACION DE NEGOCIOS"/>
    <x v="8"/>
    <s v="-"/>
    <s v="ADMINISTRACION"/>
    <s v="SAN ANTONIO"/>
    <s v="SIN ENFASIS"/>
    <s v="COSTA RICA"/>
    <x v="766"/>
    <n v="22025354"/>
    <s v="OFICINISTA DE SERVIC"/>
    <n v="91.66"/>
    <n v="127634"/>
    <n v="1"/>
    <n v="1"/>
    <n v="60"/>
  </r>
  <r>
    <x v="0"/>
    <x v="1"/>
    <x v="1"/>
    <x v="0"/>
    <n v="31241480"/>
    <x v="13"/>
    <n v="17708518"/>
    <n v="119070912"/>
    <x v="0"/>
    <x v="520"/>
    <x v="0"/>
    <x v="0"/>
    <x v="1"/>
    <s v="N"/>
    <x v="6"/>
    <n v="127637"/>
    <s v="NORMAL"/>
    <d v="2022-01-13T00:00:00"/>
    <d v="2022-01-19T00:00:00"/>
    <x v="13"/>
    <d v="2022-03-23T00:00:00"/>
    <n v="304529"/>
    <s v="RESOLI"/>
    <s v="-"/>
    <s v="-"/>
    <s v="S"/>
    <x v="0"/>
    <n v="1"/>
    <s v="-"/>
    <n v="2021"/>
    <n v="1"/>
    <s v="-"/>
    <s v="1-PREG.COSTA-RICA"/>
    <x v="3"/>
    <s v="-"/>
    <s v="-"/>
    <s v="-"/>
    <n v="4"/>
    <n v="1"/>
    <n v="100"/>
    <n v="6"/>
    <n v="0"/>
    <s v="JOCKSZU@GMAIL.COM"/>
    <s v="UNIV. PRIVADA"/>
    <n v="17"/>
    <s v="CASADO(A)"/>
    <d v="2022-01-18T00:00:00"/>
    <n v="1"/>
    <s v="BACHILLER"/>
    <s v="LICENCIATURA"/>
    <s v=" "/>
    <s v=" "/>
    <s v=" "/>
    <n v="2191121"/>
    <n v="3"/>
    <s v="-"/>
    <s v="MONTES DE ORO"/>
    <s v="MEDICINA"/>
    <x v="12"/>
    <s v="-"/>
    <s v="MEDICINA HUMANA"/>
    <s v="MIRAMAR"/>
    <s v="SIN ENFASIS"/>
    <s v="COSTA RICA"/>
    <x v="767"/>
    <s v="-"/>
    <s v="ESTUDIANTE"/>
    <n v="98.14"/>
    <n v="127637"/>
    <n v="1"/>
    <n v="1"/>
    <n v="60"/>
  </r>
  <r>
    <x v="2"/>
    <x v="1"/>
    <x v="2"/>
    <x v="1"/>
    <n v="31241410"/>
    <x v="13"/>
    <n v="5507797"/>
    <n v="205360260"/>
    <x v="4"/>
    <x v="521"/>
    <x v="0"/>
    <x v="1"/>
    <x v="1"/>
    <s v="N"/>
    <x v="4"/>
    <n v="127653"/>
    <s v="NORMAL"/>
    <d v="2022-01-03T00:00:00"/>
    <d v="2022-01-19T00:00:00"/>
    <x v="13"/>
    <d v="2022-03-23T00:00:00"/>
    <n v="303122"/>
    <s v="RESOLI"/>
    <s v="-"/>
    <s v="-"/>
    <s v="S"/>
    <x v="0"/>
    <n v="1"/>
    <s v="-"/>
    <n v="2007"/>
    <n v="15"/>
    <s v="-"/>
    <s v="7-REFUND.POSG.C.R"/>
    <x v="3"/>
    <s v="-"/>
    <s v="-"/>
    <s v="-"/>
    <n v="11"/>
    <n v="1"/>
    <n v="100"/>
    <n v="5"/>
    <n v="0"/>
    <s v="GINIASANDOVAL@GMAIL.COM"/>
    <s v="UNIV. PRIVADA"/>
    <n v="43"/>
    <s v="CASADO(A)"/>
    <d v="2022-01-18T00:00:00"/>
    <n v="1"/>
    <s v="MAESTRIA"/>
    <s v=" "/>
    <s v=" "/>
    <s v=" "/>
    <s v=" "/>
    <n v="1609583"/>
    <n v="4"/>
    <s v="-"/>
    <s v="HOJANCHA"/>
    <s v="GERENCIA EN ENFERMERIA"/>
    <x v="88"/>
    <s v="-"/>
    <s v="ADMINISTRACION"/>
    <s v="HOJANCHA"/>
    <s v="SIN ENFASIS"/>
    <s v="COSTA RICA"/>
    <x v="768"/>
    <n v="26599190"/>
    <s v="ENFERMERA 1 LICENCIA"/>
    <n v="92"/>
    <n v="127653"/>
    <n v="1"/>
    <n v="7"/>
    <n v="60"/>
  </r>
  <r>
    <x v="0"/>
    <x v="3"/>
    <x v="1"/>
    <x v="1"/>
    <n v="31241800"/>
    <x v="13"/>
    <n v="8749230"/>
    <n v="604280207"/>
    <x v="1"/>
    <x v="2"/>
    <x v="0"/>
    <x v="1"/>
    <x v="0"/>
    <s v="N"/>
    <x v="0"/>
    <n v="127660"/>
    <s v="NORMAL"/>
    <d v="2021-12-10T00:00:00"/>
    <d v="2022-01-19T00:00:00"/>
    <x v="13"/>
    <d v="2022-03-23T00:00:00"/>
    <n v="301414"/>
    <s v="RESOLI"/>
    <s v="-"/>
    <s v="S"/>
    <s v="-"/>
    <x v="1"/>
    <n v="8"/>
    <s v="ADQUISICION DE EQUIPO"/>
    <n v="2019"/>
    <n v="3"/>
    <s v="-"/>
    <s v="1-PREG.COSTA-RICA"/>
    <x v="5"/>
    <s v="-"/>
    <s v="-"/>
    <s v="-"/>
    <n v="1"/>
    <n v="1"/>
    <n v="100"/>
    <n v="1"/>
    <n v="0"/>
    <s v="JACINTO.MONTEZUMA2022@GMAIL.COM"/>
    <s v="UNIV. PRIVADA"/>
    <n v="26"/>
    <s v="UNION LIBRE"/>
    <s v="-"/>
    <n v="1"/>
    <s v="BACHILLER"/>
    <s v=" "/>
    <s v=" "/>
    <s v=" "/>
    <s v=" "/>
    <n v="40000"/>
    <n v="4"/>
    <s v="-"/>
    <s v="SAN JOSE"/>
    <s v="CIENCIAS DE LA EDUCACION"/>
    <x v="20"/>
    <s v="AE"/>
    <s v="EDUCACION SECUNDARIA"/>
    <s v="CARMEN"/>
    <s v="ENSEÑANZA DE LAS CIENCIAS"/>
    <s v="COSTA RICA"/>
    <x v="769"/>
    <s v="-"/>
    <s v="PROPIO"/>
    <n v="87.2"/>
    <n v="127660"/>
    <n v="1"/>
    <n v="1"/>
    <n v="60"/>
  </r>
  <r>
    <x v="0"/>
    <x v="3"/>
    <x v="1"/>
    <x v="1"/>
    <n v="31241990"/>
    <x v="13"/>
    <n v="8660100"/>
    <n v="604010619"/>
    <x v="4"/>
    <x v="2"/>
    <x v="0"/>
    <x v="1"/>
    <x v="3"/>
    <s v="N"/>
    <x v="6"/>
    <n v="127676"/>
    <s v="NORMAL"/>
    <d v="2021-11-19T00:00:00"/>
    <d v="2022-01-19T00:00:00"/>
    <x v="13"/>
    <d v="2022-03-23T00:00:00"/>
    <n v="299709"/>
    <s v="RESOLI"/>
    <s v="-"/>
    <s v="-"/>
    <s v="S"/>
    <x v="0"/>
    <n v="8"/>
    <s v="ADQUISICION DE EQUIPO"/>
    <n v="2018"/>
    <n v="4"/>
    <s v="-"/>
    <s v="1-PREG.COSTA-RICA"/>
    <x v="5"/>
    <s v="-"/>
    <s v="-"/>
    <s v="-"/>
    <n v="7"/>
    <n v="4"/>
    <n v="100"/>
    <n v="6"/>
    <n v="0"/>
    <s v="MONTEZUMAMINA06@GMAIL.COM"/>
    <s v="UNIV. PRIVADA"/>
    <n v="29"/>
    <s v="UNION LIBRE"/>
    <s v="-"/>
    <n v="1"/>
    <s v="BACHILLER"/>
    <s v=" "/>
    <s v=" "/>
    <s v=" "/>
    <s v=" "/>
    <n v="40000"/>
    <n v="4"/>
    <s v="-"/>
    <s v="GOLFITO"/>
    <s v="SECRET PROFESIONAL EJECUTIVO"/>
    <x v="40"/>
    <s v="AE"/>
    <s v="ADMINISTRACION"/>
    <s v="PAVON"/>
    <s v="SIN ENFASIS"/>
    <s v="COSTA RICA"/>
    <x v="770"/>
    <s v="-"/>
    <s v="PROPIO"/>
    <n v="87"/>
    <n v="127676"/>
    <n v="1"/>
    <n v="1"/>
    <n v="60"/>
  </r>
  <r>
    <x v="0"/>
    <x v="1"/>
    <x v="1"/>
    <x v="1"/>
    <n v="31241850"/>
    <x v="13"/>
    <n v="3105000"/>
    <n v="116880225"/>
    <x v="4"/>
    <x v="522"/>
    <x v="0"/>
    <x v="1"/>
    <x v="1"/>
    <s v="N"/>
    <x v="0"/>
    <n v="127682"/>
    <s v="NORMAL"/>
    <d v="2022-01-18T00:00:00"/>
    <d v="2022-01-20T00:00:00"/>
    <x v="13"/>
    <d v="2022-03-23T00:00:00"/>
    <n v="304968"/>
    <s v="RESOLI"/>
    <s v="-"/>
    <s v="S"/>
    <s v="-"/>
    <x v="1"/>
    <n v="1"/>
    <s v="-"/>
    <n v="2014"/>
    <n v="8"/>
    <s v="-"/>
    <s v="1-PREG.COSTA-RICA"/>
    <x v="4"/>
    <s v="-"/>
    <s v="-"/>
    <s v="-"/>
    <n v="3"/>
    <n v="2"/>
    <n v="100"/>
    <n v="1"/>
    <n v="0"/>
    <s v="KEN0697@HOTMAIL.COM"/>
    <s v="UNIV. PRIVADA"/>
    <n v="24"/>
    <s v="SOLTERO(A)"/>
    <d v="2022-01-19T00:00:00"/>
    <n v="1"/>
    <s v="BACHILLER"/>
    <s v=" "/>
    <s v=" "/>
    <s v=" "/>
    <s v=" "/>
    <n v="760854"/>
    <n v="3"/>
    <s v="-"/>
    <s v="DESAMPARADOS"/>
    <s v="ADMINISTRACION DE EMPRESAS"/>
    <x v="75"/>
    <s v="-"/>
    <s v="ADMINISTRACION"/>
    <s v="SAN MIGUEL"/>
    <s v="BANCA Y FINANZAS"/>
    <s v="COSTA RICA"/>
    <x v="771"/>
    <s v="-"/>
    <s v="ESTUDIANTE"/>
    <n v="82"/>
    <n v="127682"/>
    <n v="1"/>
    <n v="1"/>
    <n v="59"/>
  </r>
  <r>
    <x v="0"/>
    <x v="1"/>
    <x v="0"/>
    <x v="0"/>
    <n v="31186520"/>
    <x v="13"/>
    <n v="1000710"/>
    <n v="504330715"/>
    <x v="2"/>
    <x v="523"/>
    <x v="0"/>
    <x v="0"/>
    <x v="0"/>
    <s v="N"/>
    <x v="0"/>
    <n v="127689"/>
    <s v="NORMAL"/>
    <d v="2022-01-14T00:00:00"/>
    <d v="2022-01-20T00:00:00"/>
    <x v="13"/>
    <d v="2022-04-01T00:00:00"/>
    <n v="304583"/>
    <s v="RESOLI"/>
    <s v="-"/>
    <s v="S"/>
    <s v="-"/>
    <x v="1"/>
    <n v="1"/>
    <s v="-"/>
    <s v="-"/>
    <s v="-"/>
    <s v="-"/>
    <s v="1-PREG.COSTA-RICA"/>
    <x v="0"/>
    <s v="-"/>
    <s v="-"/>
    <s v="-"/>
    <n v="1"/>
    <n v="1"/>
    <n v="100"/>
    <n v="1"/>
    <n v="0"/>
    <s v="DEVONSOLANOV10@GMAIL.COM"/>
    <s v="UNIV. PRIVADA"/>
    <n v="21"/>
    <s v="SOLTERO(A)"/>
    <d v="2022-01-19T00:00:00"/>
    <n v="1"/>
    <s v="BACHILLER"/>
    <s v=" "/>
    <s v=" "/>
    <s v=" "/>
    <s v=" "/>
    <s v="-"/>
    <s v="-"/>
    <s v="-"/>
    <s v="SAN JOSE"/>
    <s v="INGENIERIA TOPOGRAFICA"/>
    <x v="26"/>
    <s v="-"/>
    <s v="TOPOGRAFIA"/>
    <s v="CARMEN"/>
    <s v="SIN ENFASIS"/>
    <s v="COSTA RICA"/>
    <x v="772"/>
    <n v="83207280"/>
    <s v="ESTUDIANTE"/>
    <s v="-"/>
    <n v="127689"/>
    <n v="1"/>
    <n v="1"/>
    <n v="59"/>
  </r>
  <r>
    <x v="0"/>
    <x v="2"/>
    <x v="1"/>
    <x v="0"/>
    <n v="31241520"/>
    <x v="13"/>
    <n v="21964000"/>
    <n v="117630410"/>
    <x v="0"/>
    <x v="2"/>
    <x v="0"/>
    <x v="0"/>
    <x v="0"/>
    <s v="N"/>
    <x v="0"/>
    <n v="127691"/>
    <s v="NORMAL"/>
    <d v="2022-01-11T00:00:00"/>
    <d v="2022-01-20T00:00:00"/>
    <x v="13"/>
    <d v="2022-03-23T00:00:00"/>
    <n v="304072"/>
    <s v="RESOLI"/>
    <s v="-"/>
    <s v="S"/>
    <s v="-"/>
    <x v="1"/>
    <n v="2"/>
    <s v="-"/>
    <n v="2017"/>
    <n v="5"/>
    <s v="-"/>
    <s v="1-PREG.COSTA-RICA"/>
    <x v="6"/>
    <n v="112.4"/>
    <s v="-"/>
    <s v="-"/>
    <n v="7"/>
    <n v="1"/>
    <n v="100"/>
    <n v="1"/>
    <n v="0"/>
    <s v="LRONALDO11SM@GMAIL.COM"/>
    <s v="UNIV. PRIVADA"/>
    <n v="22"/>
    <s v="SOLTERO(A)"/>
    <d v="2022-01-19T00:00:00"/>
    <n v="1"/>
    <s v="LICENCIATURA"/>
    <s v=" "/>
    <s v=" "/>
    <s v=" "/>
    <s v=" "/>
    <n v="250000"/>
    <n v="3"/>
    <s v="-"/>
    <s v="MORA"/>
    <s v="MEDICINA Y CIRUGIA"/>
    <x v="53"/>
    <s v="-"/>
    <s v="MEDICINA HUMANA"/>
    <s v="COLON"/>
    <s v="SIN ENFASIS"/>
    <s v="COSTA RICA"/>
    <x v="773"/>
    <s v="-"/>
    <s v="ESTUDIANTE"/>
    <n v="91"/>
    <n v="127691"/>
    <n v="1"/>
    <n v="1"/>
    <n v="59"/>
  </r>
  <r>
    <x v="0"/>
    <x v="1"/>
    <x v="0"/>
    <x v="0"/>
    <n v="31184440"/>
    <x v="20"/>
    <n v="1500880"/>
    <n v="305070781"/>
    <x v="2"/>
    <x v="524"/>
    <x v="0"/>
    <x v="0"/>
    <x v="1"/>
    <s v="N"/>
    <x v="2"/>
    <n v="128509"/>
    <s v="NORMAL"/>
    <d v="2022-02-19T00:00:00"/>
    <d v="2022-02-24T00:00:00"/>
    <x v="20"/>
    <d v="2022-05-09T00:00:00"/>
    <n v="307767"/>
    <s v="RESOLI"/>
    <s v="-"/>
    <s v="S"/>
    <s v="-"/>
    <x v="1"/>
    <n v="1"/>
    <s v="-"/>
    <s v="-"/>
    <s v="-"/>
    <s v="-"/>
    <s v="1-PREG.COSTA-RICA"/>
    <x v="0"/>
    <s v="-"/>
    <s v="-"/>
    <s v="-"/>
    <n v="5"/>
    <n v="1"/>
    <n v="100"/>
    <n v="3"/>
    <n v="0"/>
    <s v="NUNEZRONALDO512@GMAIL.COM"/>
    <s v="UNIV. PRIVADA"/>
    <n v="24"/>
    <s v="SOLTERO(A)"/>
    <d v="2022-02-23T00:00:00"/>
    <n v="1"/>
    <s v="LICENCIATURA"/>
    <s v=" "/>
    <s v=" "/>
    <s v=" "/>
    <s v=" "/>
    <s v="-"/>
    <s v="-"/>
    <s v="-"/>
    <s v="TURRIALBA"/>
    <s v="INGENIERIA CIVIL"/>
    <x v="6"/>
    <s v="-"/>
    <s v="OBRAS CIVILES"/>
    <s v="TURRIALBA"/>
    <s v="SIN ENFASIS"/>
    <s v="COSTA RICA"/>
    <x v="774"/>
    <s v="-"/>
    <s v="ESTUDIANTE"/>
    <s v="-"/>
    <n v="128509"/>
    <n v="1"/>
    <n v="1"/>
    <n v="66"/>
  </r>
  <r>
    <x v="0"/>
    <x v="1"/>
    <x v="1"/>
    <x v="0"/>
    <n v="31241470"/>
    <x v="13"/>
    <n v="3632495"/>
    <n v="207160515"/>
    <x v="0"/>
    <x v="525"/>
    <x v="0"/>
    <x v="0"/>
    <x v="2"/>
    <s v="N"/>
    <x v="1"/>
    <n v="127726"/>
    <s v="NORMAL"/>
    <d v="2022-01-14T00:00:00"/>
    <d v="2022-01-21T00:00:00"/>
    <x v="13"/>
    <d v="2022-03-23T00:00:00"/>
    <n v="304646"/>
    <s v="RESOLI"/>
    <s v="-"/>
    <s v="-"/>
    <s v="S"/>
    <x v="0"/>
    <n v="1"/>
    <s v="ADQUISICION DE EQUIPO"/>
    <n v="2010"/>
    <n v="12"/>
    <s v="-"/>
    <s v="1-PREG.COSTA-RICA"/>
    <x v="4"/>
    <s v="-"/>
    <s v="-"/>
    <s v="-"/>
    <n v="10"/>
    <n v="2"/>
    <n v="100"/>
    <n v="4"/>
    <n v="0"/>
    <s v="SUSIVQS@GMAIL.COM"/>
    <s v="UNIV. PRIVADA"/>
    <n v="28"/>
    <s v="CASADO(A)"/>
    <d v="2022-01-20T00:00:00"/>
    <n v="1"/>
    <s v="BACHILLER"/>
    <s v="LICENCIATURA"/>
    <s v=" "/>
    <s v=" "/>
    <s v=" "/>
    <n v="800617"/>
    <n v="3"/>
    <s v="-"/>
    <s v="SARAPIQUI"/>
    <s v="NUTRICION"/>
    <x v="53"/>
    <s v="AE"/>
    <s v="MEDICINA HUMANA"/>
    <s v="LA VIRGEN"/>
    <s v="SIN ENFASIS"/>
    <s v="COSTA RICA"/>
    <x v="775"/>
    <n v="27611223"/>
    <s v="ESTUDIANTE"/>
    <n v="81.38"/>
    <n v="127726"/>
    <n v="1"/>
    <n v="1"/>
    <n v="58"/>
  </r>
  <r>
    <x v="0"/>
    <x v="1"/>
    <x v="1"/>
    <x v="0"/>
    <n v="31245750"/>
    <x v="20"/>
    <n v="9260000"/>
    <n v="206980348"/>
    <x v="0"/>
    <x v="251"/>
    <x v="0"/>
    <x v="0"/>
    <x v="1"/>
    <s v="N"/>
    <x v="3"/>
    <n v="128512"/>
    <s v="NORMAL"/>
    <d v="2022-02-18T00:00:00"/>
    <d v="2022-02-24T00:00:00"/>
    <x v="20"/>
    <d v="2022-05-04T00:00:00"/>
    <n v="307709"/>
    <s v="RESOLI"/>
    <s v="-"/>
    <s v="S"/>
    <s v="-"/>
    <x v="1"/>
    <n v="1"/>
    <s v="ADQUISICION DE EQUIPO"/>
    <n v="2020"/>
    <n v="2"/>
    <s v="-"/>
    <s v="1-PREG.COSTA-RICA"/>
    <x v="3"/>
    <s v="-"/>
    <s v="-"/>
    <s v="-"/>
    <n v="5"/>
    <n v="2"/>
    <n v="100"/>
    <n v="2"/>
    <n v="0"/>
    <s v="MAU_ARVI@HOTMAIL.COM"/>
    <s v="UNIV. PRIVADA"/>
    <n v="30"/>
    <s v="CASADO(A)"/>
    <d v="2022-02-23T00:00:00"/>
    <n v="1"/>
    <s v="BACHILLER"/>
    <s v="LICENCIATURA"/>
    <s v=" "/>
    <s v=" "/>
    <s v=" "/>
    <n v="1252978"/>
    <n v="2"/>
    <s v="-"/>
    <s v="ATENAS"/>
    <s v="ENFERMERIA"/>
    <x v="17"/>
    <s v="AE"/>
    <s v="ENFERMERIA"/>
    <s v="JESUS"/>
    <s v="SIN ENFASIS"/>
    <s v="COSTA RICA"/>
    <x v="776"/>
    <n v="22092064"/>
    <s v="INSPECTOR SENIOR"/>
    <n v="80.38"/>
    <n v="128512"/>
    <n v="1"/>
    <n v="1"/>
    <n v="66"/>
  </r>
  <r>
    <x v="0"/>
    <x v="1"/>
    <x v="1"/>
    <x v="1"/>
    <n v="31241460"/>
    <x v="13"/>
    <n v="8000000"/>
    <n v="402470920"/>
    <x v="4"/>
    <x v="526"/>
    <x v="0"/>
    <x v="1"/>
    <x v="0"/>
    <s v="N"/>
    <x v="1"/>
    <n v="127743"/>
    <s v="NORMAL"/>
    <d v="2021-12-23T00:00:00"/>
    <d v="2022-01-21T00:00:00"/>
    <x v="13"/>
    <d v="2022-03-23T00:00:00"/>
    <n v="302734"/>
    <s v="RESOLI"/>
    <s v="-"/>
    <s v="S"/>
    <s v="-"/>
    <x v="1"/>
    <n v="1"/>
    <s v="-"/>
    <n v="2017"/>
    <n v="5"/>
    <s v="-"/>
    <s v="1-PREG.COSTA-RICA"/>
    <x v="3"/>
    <s v="-"/>
    <s v="-"/>
    <s v="-"/>
    <n v="3"/>
    <n v="2"/>
    <n v="100"/>
    <n v="4"/>
    <n v="0"/>
    <s v="SEBAS.SALAS22@GMAIL.COM"/>
    <s v="UNIV. PRIVADA"/>
    <n v="21"/>
    <s v="SOLTERO(A)"/>
    <d v="2022-01-20T00:00:00"/>
    <n v="1"/>
    <s v="BACHILLER"/>
    <s v=" "/>
    <s v=" "/>
    <s v=" "/>
    <s v=" "/>
    <n v="1500000"/>
    <n v="2"/>
    <s v="-"/>
    <s v="SANTO DOMINGO"/>
    <s v="MERCADEO Y MEDIOS DIGITALES"/>
    <x v="3"/>
    <s v="-"/>
    <s v="ADMINISTRACION"/>
    <s v="SAN VICENTE"/>
    <s v="SIN ENFASIS"/>
    <s v="COSTA RICA"/>
    <x v="777"/>
    <s v="-"/>
    <s v="ESTUDIANTE"/>
    <n v="81.900000000000006"/>
    <n v="127743"/>
    <n v="1"/>
    <n v="1"/>
    <n v="58"/>
  </r>
  <r>
    <x v="0"/>
    <x v="2"/>
    <x v="1"/>
    <x v="0"/>
    <n v="31241610"/>
    <x v="13"/>
    <n v="21251731"/>
    <n v="118940386"/>
    <x v="0"/>
    <x v="2"/>
    <x v="0"/>
    <x v="0"/>
    <x v="1"/>
    <s v="N"/>
    <x v="0"/>
    <n v="127760"/>
    <s v="NORMAL"/>
    <d v="2022-01-20T00:00:00"/>
    <d v="2022-01-24T00:00:00"/>
    <x v="13"/>
    <d v="2022-03-23T00:00:00"/>
    <n v="305238"/>
    <s v="RESOLI"/>
    <s v="-"/>
    <s v="S"/>
    <s v="-"/>
    <x v="1"/>
    <n v="2"/>
    <s v="-"/>
    <n v="2020"/>
    <n v="2"/>
    <s v="-"/>
    <s v="1-PREG.COSTA-RICA"/>
    <x v="2"/>
    <n v="148.56"/>
    <s v="-"/>
    <s v="-"/>
    <n v="1"/>
    <n v="9"/>
    <n v="100"/>
    <n v="1"/>
    <n v="0"/>
    <s v="cristophercabezas191203@gmail.com"/>
    <s v="UNIV. PRIVADA"/>
    <n v="18"/>
    <s v="SOLTERO(A)"/>
    <d v="2022-01-21T00:00:00"/>
    <n v="1"/>
    <s v="LICENCIATURA"/>
    <s v=" "/>
    <s v=" "/>
    <s v=" "/>
    <s v=" "/>
    <n v="621423"/>
    <n v="4"/>
    <s v="-"/>
    <s v="SAN JOSE"/>
    <s v="ODONTOLOGIA"/>
    <x v="3"/>
    <s v="-"/>
    <s v="ODONTOLOGIA"/>
    <s v="PAVAS"/>
    <s v="SIN ENFASIS"/>
    <s v="COSTA RICA"/>
    <x v="778"/>
    <s v="-"/>
    <s v="ESTUDIANTE"/>
    <n v="85.83"/>
    <n v="127760"/>
    <n v="1"/>
    <n v="1"/>
    <n v="55"/>
  </r>
  <r>
    <x v="0"/>
    <x v="1"/>
    <x v="1"/>
    <x v="0"/>
    <n v="31245300"/>
    <x v="20"/>
    <n v="7700000"/>
    <n v="304520773"/>
    <x v="0"/>
    <x v="527"/>
    <x v="0"/>
    <x v="0"/>
    <x v="1"/>
    <s v="N"/>
    <x v="2"/>
    <n v="128544"/>
    <s v="NORMAL"/>
    <d v="2022-02-17T00:00:00"/>
    <d v="2022-02-28T00:00:00"/>
    <x v="20"/>
    <d v="2022-05-04T00:00:00"/>
    <n v="307671"/>
    <s v="RESOLI"/>
    <s v="-"/>
    <s v="-"/>
    <s v="S"/>
    <x v="0"/>
    <n v="1"/>
    <s v="-"/>
    <n v="2008"/>
    <n v="14"/>
    <s v="-"/>
    <s v="1-PREG.COSTA-RICA"/>
    <x v="6"/>
    <s v="-"/>
    <s v="-"/>
    <s v="-"/>
    <n v="8"/>
    <n v="3"/>
    <n v="100"/>
    <n v="3"/>
    <n v="0"/>
    <s v="wenramirez23@gmail.com"/>
    <s v="UNIV. PUBLICA"/>
    <n v="31"/>
    <s v="SOLTERO(A)"/>
    <d v="2022-02-24T00:00:00"/>
    <n v="1"/>
    <s v="LICENCIATURA"/>
    <s v=" "/>
    <s v=" "/>
    <s v=" "/>
    <s v=" "/>
    <n v="440699"/>
    <n v="6"/>
    <s v="-"/>
    <s v="EL GUARCO"/>
    <s v="ODONTOLOGIA"/>
    <x v="52"/>
    <s v="-"/>
    <s v="ODONTOLOGIA"/>
    <s v="TOBOSI"/>
    <s v="SIN ENFASIS"/>
    <s v="COSTA RICA"/>
    <x v="779"/>
    <n v="83438502"/>
    <s v="OP ETIQUETAS"/>
    <n v="87.5"/>
    <n v="128544"/>
    <n v="2"/>
    <n v="1"/>
    <n v="62"/>
  </r>
  <r>
    <x v="0"/>
    <x v="1"/>
    <x v="1"/>
    <x v="1"/>
    <n v="31242170"/>
    <x v="13"/>
    <n v="4659880"/>
    <n v="115890639"/>
    <x v="4"/>
    <x v="528"/>
    <x v="0"/>
    <x v="1"/>
    <x v="0"/>
    <s v="N"/>
    <x v="0"/>
    <n v="127777"/>
    <s v="NORMAL"/>
    <d v="2022-01-10T00:00:00"/>
    <d v="2022-01-24T00:00:00"/>
    <x v="13"/>
    <d v="2022-03-23T00:00:00"/>
    <n v="304017"/>
    <s v="RESOLI"/>
    <s v="-"/>
    <s v="-"/>
    <s v="S"/>
    <x v="0"/>
    <n v="1"/>
    <s v="ADQUISICION DE EQUIPO"/>
    <n v="2016"/>
    <n v="6"/>
    <s v="-"/>
    <s v="1-PREG.COSTA-RICA"/>
    <x v="6"/>
    <s v="-"/>
    <s v="-"/>
    <s v="-"/>
    <n v="15"/>
    <n v="4"/>
    <n v="100"/>
    <n v="1"/>
    <n v="0"/>
    <s v="NOI111694@GMAIL.COM"/>
    <s v="UNIV. PRIVADA"/>
    <n v="27"/>
    <s v="SOLTERO(A)"/>
    <d v="2022-01-21T00:00:00"/>
    <n v="1"/>
    <s v="BACHILLER"/>
    <s v=" "/>
    <s v=" "/>
    <s v=" "/>
    <s v=" "/>
    <n v="394315"/>
    <n v="3"/>
    <s v="-"/>
    <s v="MONTES DE OCA"/>
    <s v="ADMINISTRACION"/>
    <x v="31"/>
    <s v="AE"/>
    <s v="ADMINISTRACION"/>
    <s v="SAN RAFAEL"/>
    <s v="SIN ENFASIS"/>
    <s v="COSTA RICA"/>
    <x v="780"/>
    <n v="22549505"/>
    <s v="CAJERA"/>
    <n v="70"/>
    <n v="127777"/>
    <n v="1"/>
    <n v="1"/>
    <n v="55"/>
  </r>
  <r>
    <x v="0"/>
    <x v="1"/>
    <x v="1"/>
    <x v="0"/>
    <n v="31242080"/>
    <x v="13"/>
    <n v="7999540"/>
    <n v="702290338"/>
    <x v="2"/>
    <x v="529"/>
    <x v="0"/>
    <x v="0"/>
    <x v="3"/>
    <s v="N"/>
    <x v="5"/>
    <n v="127780"/>
    <s v="NORMAL"/>
    <d v="2022-01-09T00:00:00"/>
    <d v="2022-01-24T00:00:00"/>
    <x v="13"/>
    <d v="2022-03-23T00:00:00"/>
    <n v="303887"/>
    <s v="RESOLI"/>
    <s v="-"/>
    <s v="-"/>
    <s v="S"/>
    <x v="0"/>
    <n v="1"/>
    <s v="ADQUISICION DE EQUIPO"/>
    <n v="2013"/>
    <n v="9"/>
    <s v="-"/>
    <s v="1-PREG.COSTA-RICA"/>
    <x v="6"/>
    <s v="-"/>
    <s v="-"/>
    <s v="-"/>
    <n v="2"/>
    <n v="3"/>
    <n v="100"/>
    <n v="7"/>
    <n v="0"/>
    <s v="TATYVARGAS61@GMAIL.COM"/>
    <s v="UNIV. PRIVADA"/>
    <n v="27"/>
    <s v="SOLTERO(A)"/>
    <d v="2022-01-21T00:00:00"/>
    <n v="1"/>
    <s v="BACHILLER"/>
    <s v="LICENCIATURA"/>
    <s v=" "/>
    <s v=" "/>
    <s v=" "/>
    <n v="230000"/>
    <n v="1"/>
    <s v="-"/>
    <s v="POCOCI"/>
    <s v="INGENIERIA CIVIL"/>
    <x v="15"/>
    <s v="AE"/>
    <s v="OBRAS CIVILES"/>
    <s v="RITA"/>
    <s v="SIN ENFASIS"/>
    <s v="COSTA RICA"/>
    <x v="781"/>
    <n v="85905758"/>
    <s v="PEON DE CONTRUCCION "/>
    <n v="85.1"/>
    <n v="127780"/>
    <n v="1"/>
    <n v="1"/>
    <n v="55"/>
  </r>
  <r>
    <x v="0"/>
    <x v="1"/>
    <x v="1"/>
    <x v="0"/>
    <n v="31245720"/>
    <x v="20"/>
    <n v="5960040"/>
    <n v="208390230"/>
    <x v="2"/>
    <x v="530"/>
    <x v="0"/>
    <x v="0"/>
    <x v="1"/>
    <s v="N"/>
    <x v="3"/>
    <n v="128704"/>
    <s v="NORMAL"/>
    <d v="2021-10-11T00:00:00"/>
    <d v="2022-03-04T00:00:00"/>
    <x v="20"/>
    <d v="2022-05-04T00:00:00"/>
    <n v="297988"/>
    <s v="RESOLI"/>
    <s v="-"/>
    <s v="-"/>
    <s v="S"/>
    <x v="0"/>
    <n v="1"/>
    <s v="ADQUISICION DE EQUIPO"/>
    <n v="2020"/>
    <n v="2"/>
    <s v="-"/>
    <s v="1-PREG.COSTA-RICA"/>
    <x v="3"/>
    <s v="-"/>
    <s v="-"/>
    <s v="-"/>
    <n v="1"/>
    <n v="5"/>
    <n v="100"/>
    <n v="2"/>
    <n v="0"/>
    <s v="MARIAJOSE.ARROYO03@GMAIL.COM"/>
    <s v="UNIV. PRIVADA"/>
    <n v="19"/>
    <s v="SOLTERO(A)"/>
    <d v="2022-03-03T00:00:00"/>
    <n v="1"/>
    <s v="BACHILLER"/>
    <s v=" "/>
    <s v=" "/>
    <s v=" "/>
    <s v=" "/>
    <n v="1538680"/>
    <n v="4"/>
    <s v="-"/>
    <s v="ALAJUELA"/>
    <s v="DISEÑO GRAFICO"/>
    <x v="5"/>
    <s v="AE"/>
    <s v="OBRAS CIVILES"/>
    <s v="GUACIMA"/>
    <s v="SIN ENFASIS"/>
    <s v="COSTA RICA"/>
    <x v="782"/>
    <s v="-"/>
    <s v="ESTUDIANTE"/>
    <n v="91.82"/>
    <n v="128704"/>
    <n v="1"/>
    <n v="1"/>
    <n v="58"/>
  </r>
  <r>
    <x v="0"/>
    <x v="1"/>
    <x v="1"/>
    <x v="0"/>
    <n v="31245280"/>
    <x v="20"/>
    <n v="8052070"/>
    <n v="305160552"/>
    <x v="0"/>
    <x v="50"/>
    <x v="0"/>
    <x v="0"/>
    <x v="1"/>
    <s v="N"/>
    <x v="2"/>
    <n v="129067"/>
    <s v="NORMAL"/>
    <d v="2022-03-17T00:00:00"/>
    <d v="2022-03-21T00:00:00"/>
    <x v="20"/>
    <d v="2022-05-04T00:00:00"/>
    <n v="309993"/>
    <s v="RESOLI"/>
    <s v="-"/>
    <s v="-"/>
    <s v="S"/>
    <x v="0"/>
    <n v="1"/>
    <s v="-"/>
    <n v="2018"/>
    <n v="4"/>
    <s v="-"/>
    <s v="1-PREG.COSTA-RICA"/>
    <x v="3"/>
    <s v="-"/>
    <s v="-"/>
    <s v="-"/>
    <n v="7"/>
    <n v="1"/>
    <n v="100"/>
    <n v="3"/>
    <n v="0"/>
    <s v="VALERIAMARI10@GMAIL.COM"/>
    <s v="UNIV. PRIVADA"/>
    <n v="23"/>
    <s v="SOLTERO(A)"/>
    <d v="2022-03-18T00:00:00"/>
    <n v="1"/>
    <s v="LICENCIATURA"/>
    <s v=" "/>
    <s v=" "/>
    <s v=" "/>
    <s v=" "/>
    <n v="1190086"/>
    <n v="3"/>
    <s v="-"/>
    <s v="OREAMUNO"/>
    <s v="ENFERMERIA"/>
    <x v="5"/>
    <s v="-"/>
    <s v="ENFERMERIA"/>
    <s v="SAN RAFAEL"/>
    <s v="SIN ENFASIS"/>
    <s v="COSTA RICA"/>
    <x v="783"/>
    <s v="-"/>
    <s v="ESTUDIANTE"/>
    <n v="91"/>
    <n v="129067"/>
    <n v="1"/>
    <n v="1"/>
    <n v="41"/>
  </r>
  <r>
    <x v="0"/>
    <x v="1"/>
    <x v="1"/>
    <x v="1"/>
    <n v="31241930"/>
    <x v="13"/>
    <n v="3000000"/>
    <n v="117620801"/>
    <x v="1"/>
    <x v="531"/>
    <x v="0"/>
    <x v="1"/>
    <x v="0"/>
    <s v="N"/>
    <x v="0"/>
    <n v="127820"/>
    <s v="NORMAL"/>
    <d v="2022-01-21T00:00:00"/>
    <d v="2022-01-25T00:00:00"/>
    <x v="13"/>
    <d v="2022-03-23T00:00:00"/>
    <n v="305313"/>
    <s v="RESOLI"/>
    <s v="-"/>
    <s v="S"/>
    <s v="-"/>
    <x v="1"/>
    <n v="1"/>
    <s v="COBERTURA INFERIOR"/>
    <n v="2019"/>
    <n v="3"/>
    <s v="-"/>
    <s v="1-PREG.COSTA-RICA"/>
    <x v="2"/>
    <s v="-"/>
    <s v="-"/>
    <s v="-"/>
    <n v="11"/>
    <n v="1"/>
    <n v="100"/>
    <n v="1"/>
    <n v="0"/>
    <s v="CHRISTOPHERLEDEZMA0312@GMAIL.COM"/>
    <s v="UNIV. PRIVADA"/>
    <n v="22"/>
    <s v="SOLTERO(A)"/>
    <d v="2022-01-24T00:00:00"/>
    <n v="1"/>
    <s v="BACHILLER"/>
    <s v=" "/>
    <s v=" "/>
    <s v=" "/>
    <s v=" "/>
    <n v="531000"/>
    <n v="3"/>
    <s v="-"/>
    <s v="VAZQUEZ DE CORONADO"/>
    <s v="CIENCIAS DE LA EDUCACION"/>
    <x v="31"/>
    <s v="CI"/>
    <s v="EDUCACION SECUNDARIA"/>
    <s v="SAN ISIDRO"/>
    <s v="ENS. DE LA MATEMATICA"/>
    <s v="COSTA RICA"/>
    <x v="784"/>
    <n v="25629090"/>
    <s v="TELEFONISTA"/>
    <n v="89"/>
    <n v="127820"/>
    <n v="1"/>
    <n v="1"/>
    <n v="54"/>
  </r>
  <r>
    <x v="0"/>
    <x v="1"/>
    <x v="1"/>
    <x v="0"/>
    <n v="31246980"/>
    <x v="21"/>
    <n v="8295000"/>
    <n v="305060304"/>
    <x v="0"/>
    <x v="532"/>
    <x v="0"/>
    <x v="0"/>
    <x v="0"/>
    <s v="N"/>
    <x v="2"/>
    <n v="127783"/>
    <s v="NORMAL"/>
    <d v="2022-01-06T00:00:00"/>
    <d v="2022-01-24T00:00:00"/>
    <x v="21"/>
    <d v="2022-05-11T00:00:00"/>
    <n v="303575"/>
    <s v="RESOLI"/>
    <s v="-"/>
    <s v="-"/>
    <s v="S"/>
    <x v="0"/>
    <n v="1"/>
    <s v="-"/>
    <n v="2016"/>
    <n v="6"/>
    <s v="-"/>
    <s v="1-PREG.COSTA-RICA"/>
    <x v="6"/>
    <s v="-"/>
    <s v="-"/>
    <s v="-"/>
    <n v="1"/>
    <n v="2"/>
    <n v="100"/>
    <n v="3"/>
    <n v="0"/>
    <s v="MINI2911@OUTLOOK.COM"/>
    <s v="UNIV. PRIVADA"/>
    <n v="24"/>
    <s v="SOLTERO(A)"/>
    <d v="2022-01-21T00:00:00"/>
    <n v="1"/>
    <s v="BACHILLER"/>
    <s v="LICENCIATURA"/>
    <s v=" "/>
    <s v=" "/>
    <s v=" "/>
    <n v="350000"/>
    <n v="2"/>
    <s v="-"/>
    <s v="CARTAGO"/>
    <s v="ENFERMERIA"/>
    <x v="2"/>
    <s v="-"/>
    <s v="ENFERMERIA"/>
    <s v="OCCIDENTE DE CARTAGO"/>
    <s v="SIN ENFASIS"/>
    <s v="COSTA RICA"/>
    <x v="785"/>
    <n v="72902031"/>
    <s v="ASISTENTE ADMINISTRATIVA"/>
    <n v="85"/>
    <n v="127783"/>
    <n v="1"/>
    <n v="1"/>
    <n v="101"/>
  </r>
  <r>
    <x v="0"/>
    <x v="1"/>
    <x v="1"/>
    <x v="0"/>
    <n v="31243710"/>
    <x v="21"/>
    <n v="3911110"/>
    <n v="305530319"/>
    <x v="3"/>
    <x v="533"/>
    <x v="0"/>
    <x v="0"/>
    <x v="1"/>
    <s v="N"/>
    <x v="2"/>
    <n v="127986"/>
    <s v="NORMAL"/>
    <d v="2022-01-26T00:00:00"/>
    <d v="2022-01-31T00:00:00"/>
    <x v="21"/>
    <d v="2022-05-11T00:00:00"/>
    <n v="305869"/>
    <s v="RESOLI"/>
    <s v="-"/>
    <s v="S"/>
    <s v="-"/>
    <x v="1"/>
    <n v="1"/>
    <s v="-"/>
    <n v="2022"/>
    <n v="0"/>
    <s v="-"/>
    <s v="1-PREG.COSTA-RICA"/>
    <x v="2"/>
    <s v="-"/>
    <s v="-"/>
    <s v="-"/>
    <n v="1"/>
    <n v="3"/>
    <n v="100"/>
    <n v="3"/>
    <n v="0"/>
    <s v="JJBRENESOVIEDO@GMAIL.COM"/>
    <s v="UNIV. PRIVADA"/>
    <n v="17"/>
    <s v="SOLTERO(A)"/>
    <d v="2022-01-28T00:00:00"/>
    <n v="1"/>
    <s v="BACHILLER"/>
    <s v=" "/>
    <s v=" "/>
    <s v=" "/>
    <s v=" "/>
    <n v="610000"/>
    <n v="4"/>
    <s v="-"/>
    <s v="CARTAGO"/>
    <s v="INGENIERIA DE SISTEMAS"/>
    <x v="21"/>
    <s v="-"/>
    <s v="COMPUTO"/>
    <s v="CARMEN"/>
    <s v="SIN ENFASIS"/>
    <s v="COSTA RICA"/>
    <x v="786"/>
    <s v="-"/>
    <s v="ESTUDIANTE"/>
    <n v="83"/>
    <n v="127986"/>
    <n v="1"/>
    <n v="1"/>
    <n v="94"/>
  </r>
  <r>
    <x v="0"/>
    <x v="1"/>
    <x v="0"/>
    <x v="0"/>
    <n v="31053950"/>
    <x v="13"/>
    <n v="2997300"/>
    <n v="207440486"/>
    <x v="0"/>
    <x v="69"/>
    <x v="0"/>
    <x v="0"/>
    <x v="0"/>
    <s v="N"/>
    <x v="0"/>
    <n v="127842"/>
    <s v="NORMAL"/>
    <d v="2022-01-24T00:00:00"/>
    <d v="2022-01-26T00:00:00"/>
    <x v="13"/>
    <d v="2022-04-05T00:00:00"/>
    <n v="305522"/>
    <s v="RESOLI"/>
    <s v="-"/>
    <s v="-"/>
    <s v="S"/>
    <x v="0"/>
    <n v="1"/>
    <s v="ADQUISICION DE EQUIPO"/>
    <s v="-"/>
    <s v="-"/>
    <s v="-"/>
    <s v="1-PREG.COSTA-RICA"/>
    <x v="0"/>
    <s v="-"/>
    <s v="-"/>
    <s v="-"/>
    <n v="15"/>
    <n v="1"/>
    <n v="100"/>
    <n v="1"/>
    <n v="0"/>
    <s v="LINDSAYM06@HOTMAIL.COM"/>
    <s v="UNIV. PRIVADA"/>
    <n v="26"/>
    <s v="SOLTERO(A)"/>
    <d v="2022-01-25T00:00:00"/>
    <n v="1"/>
    <s v="LICENCIATURA"/>
    <s v=" "/>
    <s v=" "/>
    <s v=" "/>
    <s v=" "/>
    <s v="-"/>
    <s v="-"/>
    <s v="-"/>
    <s v="MONTES DE OCA"/>
    <s v="CIENCIAS MEDICAS O DE LA SALUD"/>
    <x v="103"/>
    <s v="AE"/>
    <s v="MEDICINA HUMANA"/>
    <s v="SAN PEDRO"/>
    <s v="SIN ENFASIS"/>
    <s v="COSTA RICA"/>
    <x v="787"/>
    <s v="-"/>
    <s v="ESTUDIANTE"/>
    <s v="-"/>
    <n v="127842"/>
    <n v="1"/>
    <n v="1"/>
    <n v="53"/>
  </r>
  <r>
    <x v="0"/>
    <x v="1"/>
    <x v="0"/>
    <x v="0"/>
    <n v="31187130"/>
    <x v="13"/>
    <n v="1735387"/>
    <n v="305060605"/>
    <x v="2"/>
    <x v="534"/>
    <x v="0"/>
    <x v="0"/>
    <x v="2"/>
    <s v="N"/>
    <x v="0"/>
    <n v="127852"/>
    <s v="NORMAL"/>
    <d v="2022-01-15T00:00:00"/>
    <d v="2022-01-26T00:00:00"/>
    <x v="13"/>
    <d v="2022-04-05T00:00:00"/>
    <n v="304712"/>
    <s v="RESOLI"/>
    <s v="-"/>
    <s v="S"/>
    <s v="-"/>
    <x v="1"/>
    <n v="1"/>
    <s v="-"/>
    <s v="-"/>
    <s v="-"/>
    <s v="-"/>
    <s v="1-PREG.COSTA-RICA"/>
    <x v="0"/>
    <s v="-"/>
    <s v="-"/>
    <s v="-"/>
    <n v="20"/>
    <n v="5"/>
    <n v="100"/>
    <n v="1"/>
    <n v="0"/>
    <s v="LUISFALLASC@GMAIL.COM"/>
    <s v="UNIV. PRIVADA"/>
    <n v="24"/>
    <s v="SOLTERO(A)"/>
    <d v="2022-01-25T00:00:00"/>
    <n v="1"/>
    <s v="LICENCIATURA"/>
    <s v=" "/>
    <s v=" "/>
    <s v=" "/>
    <s v=" "/>
    <s v="-"/>
    <s v="-"/>
    <s v="-"/>
    <s v="LEON CORTES CASTRO"/>
    <s v="ING. EN SISTEMAS DE COMPUTACIO"/>
    <x v="6"/>
    <s v="-"/>
    <s v="INGENIERIA"/>
    <s v="SANTA CRUZ"/>
    <s v="SIN ENFASIS"/>
    <s v="COSTA RICA"/>
    <x v="788"/>
    <s v="-"/>
    <s v="ESTUDIANTE"/>
    <s v="-"/>
    <n v="127852"/>
    <n v="1"/>
    <n v="1"/>
    <n v="53"/>
  </r>
  <r>
    <x v="0"/>
    <x v="3"/>
    <x v="1"/>
    <x v="1"/>
    <n v="31241890"/>
    <x v="13"/>
    <n v="8828730"/>
    <n v="604460481"/>
    <x v="1"/>
    <x v="2"/>
    <x v="0"/>
    <x v="1"/>
    <x v="3"/>
    <s v="N"/>
    <x v="6"/>
    <n v="127870"/>
    <s v="NORMAL"/>
    <d v="2021-12-14T00:00:00"/>
    <d v="2022-01-26T00:00:00"/>
    <x v="13"/>
    <d v="2022-03-23T00:00:00"/>
    <n v="301821"/>
    <s v="RESOLI"/>
    <s v="-"/>
    <s v="-"/>
    <s v="S"/>
    <x v="0"/>
    <n v="8"/>
    <s v="ADQUISICION DE EQUIPO"/>
    <n v="2018"/>
    <n v="4"/>
    <s v="-"/>
    <s v="1-PREG.COSTA-RICA"/>
    <x v="6"/>
    <s v="-"/>
    <s v="-"/>
    <s v="-"/>
    <n v="7"/>
    <n v="4"/>
    <n v="100"/>
    <n v="6"/>
    <n v="0"/>
    <s v="XINIA.MONTEZUMA2021@GMAIL.COM"/>
    <s v="UNIV. PRIVADA"/>
    <n v="24"/>
    <s v="SOLTERO(A)"/>
    <s v="-"/>
    <n v="1"/>
    <s v="BACHILLER"/>
    <s v=" "/>
    <s v=" "/>
    <s v=" "/>
    <s v=" "/>
    <n v="250000"/>
    <n v="2"/>
    <s v="-"/>
    <s v="GOLFITO"/>
    <s v="CIENCIAS DE LA EDUCACION"/>
    <x v="85"/>
    <s v="AE"/>
    <s v="EDUCACION SECUNDARIA"/>
    <s v="PAVON"/>
    <s v="ENSEÑANZA DEL ESPAÑOL"/>
    <s v="COSTA RICA"/>
    <x v="789"/>
    <s v="-"/>
    <s v="PROPIO"/>
    <n v="95.33"/>
    <n v="127870"/>
    <n v="1"/>
    <n v="1"/>
    <n v="53"/>
  </r>
  <r>
    <x v="0"/>
    <x v="3"/>
    <x v="1"/>
    <x v="1"/>
    <n v="31241860"/>
    <x v="13"/>
    <n v="8872900"/>
    <n v="604540261"/>
    <x v="5"/>
    <x v="2"/>
    <x v="0"/>
    <x v="1"/>
    <x v="3"/>
    <s v="N"/>
    <x v="6"/>
    <n v="127874"/>
    <s v="NORMAL"/>
    <d v="2021-12-14T00:00:00"/>
    <d v="2022-01-26T00:00:00"/>
    <x v="13"/>
    <d v="2022-03-23T00:00:00"/>
    <n v="301790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10"/>
    <n v="4"/>
    <n v="100"/>
    <n v="6"/>
    <n v="0"/>
    <s v="SANTOSROBIN999@GMAIL.COM"/>
    <s v="UNIV. PRIVADA"/>
    <n v="22"/>
    <s v="UNION LIBRE"/>
    <s v="-"/>
    <n v="1"/>
    <s v="BACHILLER"/>
    <s v=" "/>
    <s v=" "/>
    <s v=" "/>
    <s v=" "/>
    <n v="40000"/>
    <n v="3"/>
    <s v="-"/>
    <s v="CORREDORES"/>
    <s v="ARTES PLASTICAS"/>
    <x v="9"/>
    <s v="AE"/>
    <s v="ARTES PLASTICAS"/>
    <s v="LAUREL"/>
    <s v="SIN ENFASIS"/>
    <s v="COSTA RICA"/>
    <x v="790"/>
    <s v="-"/>
    <s v="INDEPENDIENTE"/>
    <n v="70"/>
    <n v="127874"/>
    <n v="1"/>
    <n v="1"/>
    <n v="53"/>
  </r>
  <r>
    <x v="0"/>
    <x v="3"/>
    <x v="1"/>
    <x v="1"/>
    <n v="31242030"/>
    <x v="13"/>
    <n v="8749230"/>
    <n v="305160249"/>
    <x v="1"/>
    <x v="2"/>
    <x v="0"/>
    <x v="1"/>
    <x v="0"/>
    <s v="N"/>
    <x v="0"/>
    <n v="127884"/>
    <s v="NORMAL"/>
    <d v="2021-12-10T00:00:00"/>
    <d v="2022-01-26T00:00:00"/>
    <x v="13"/>
    <d v="2022-03-23T00:00:00"/>
    <n v="301397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1"/>
    <n v="1"/>
    <n v="100"/>
    <n v="1"/>
    <n v="0"/>
    <s v="KENNETHBEJARANO49@GMAIL.COM"/>
    <s v="UNIV. PRIVADA"/>
    <n v="23"/>
    <s v="SOLTERO(A)"/>
    <s v="-"/>
    <n v="1"/>
    <s v="BACHILLER"/>
    <s v=" "/>
    <s v=" "/>
    <s v=" "/>
    <s v=" "/>
    <n v="40000"/>
    <n v="3"/>
    <s v="-"/>
    <s v="SAN JOSE"/>
    <s v="CIENCIAS DE LA EDUCACION"/>
    <x v="20"/>
    <s v="AE"/>
    <s v="EDUCACION SECUNDARIA"/>
    <s v="CARMEN"/>
    <s v="ENSEÑANZA DE LAS CIENCIAS"/>
    <s v="COSTA RICA"/>
    <x v="791"/>
    <s v="-"/>
    <s v="PROPIO"/>
    <n v="92.47"/>
    <n v="127884"/>
    <n v="1"/>
    <n v="1"/>
    <n v="53"/>
  </r>
  <r>
    <x v="0"/>
    <x v="3"/>
    <x v="1"/>
    <x v="1"/>
    <n v="31242100"/>
    <x v="13"/>
    <n v="8828730"/>
    <n v="604380434"/>
    <x v="1"/>
    <x v="2"/>
    <x v="0"/>
    <x v="1"/>
    <x v="3"/>
    <s v="N"/>
    <x v="6"/>
    <n v="127886"/>
    <s v="NORMAL"/>
    <d v="2021-12-10T00:00:00"/>
    <d v="2022-01-26T00:00:00"/>
    <x v="13"/>
    <d v="2022-03-23T00:00:00"/>
    <n v="301382"/>
    <s v="RESOLI"/>
    <s v="-"/>
    <s v="S"/>
    <s v="-"/>
    <x v="1"/>
    <n v="8"/>
    <s v="ADQUISICION DE EQUIPO"/>
    <n v="2019"/>
    <n v="3"/>
    <s v="-"/>
    <s v="1-PREG.COSTA-RICA"/>
    <x v="5"/>
    <s v="-"/>
    <s v="-"/>
    <s v="-"/>
    <n v="7"/>
    <n v="4"/>
    <n v="100"/>
    <n v="6"/>
    <n v="0"/>
    <s v="MARCIALJIMENES178@GMAIL.COM"/>
    <s v="UNIV. PRIVADA"/>
    <n v="25"/>
    <s v="SOLTERO(A)"/>
    <s v="-"/>
    <n v="1"/>
    <s v="BACHILLER"/>
    <s v=" "/>
    <s v=" "/>
    <s v=" "/>
    <s v=" "/>
    <n v="50000"/>
    <n v="1"/>
    <s v="-"/>
    <s v="GOLFITO"/>
    <s v="CIENCIAS DE LA EDUCACION"/>
    <x v="20"/>
    <s v="AE"/>
    <s v="EDUCACION SECUNDARIA"/>
    <s v="PAVON"/>
    <s v="ENSEÑANZA DEL ESPAÑOL"/>
    <s v="COSTA RICA"/>
    <x v="792"/>
    <s v="-"/>
    <s v="PEON AGRICOLA"/>
    <n v="87"/>
    <n v="127886"/>
    <n v="1"/>
    <n v="1"/>
    <n v="53"/>
  </r>
  <r>
    <x v="0"/>
    <x v="3"/>
    <x v="1"/>
    <x v="1"/>
    <n v="31242120"/>
    <x v="13"/>
    <n v="8342600"/>
    <n v="604480841"/>
    <x v="4"/>
    <x v="2"/>
    <x v="0"/>
    <x v="1"/>
    <x v="3"/>
    <s v="N"/>
    <x v="6"/>
    <n v="127891"/>
    <s v="NORMAL"/>
    <d v="2021-12-09T00:00:00"/>
    <d v="2022-01-26T00:00:00"/>
    <x v="13"/>
    <d v="2022-03-23T00:00:00"/>
    <n v="301265"/>
    <s v="RESOLI"/>
    <s v="-"/>
    <s v="S"/>
    <s v="-"/>
    <x v="1"/>
    <n v="8"/>
    <s v="ADQUISICION DE EQUIPO"/>
    <n v="2016"/>
    <n v="6"/>
    <s v="-"/>
    <s v="1-PREG.COSTA-RICA"/>
    <x v="5"/>
    <s v="-"/>
    <s v="-"/>
    <s v="-"/>
    <n v="7"/>
    <n v="4"/>
    <n v="100"/>
    <n v="6"/>
    <n v="0"/>
    <s v="DONALMONTEZUMA123@GMAIL.COM"/>
    <s v="UNIV. PRIVADA"/>
    <n v="23"/>
    <s v="SOLTERO(A)"/>
    <s v="-"/>
    <n v="1"/>
    <s v="BACHILLER"/>
    <s v=" "/>
    <s v=" "/>
    <s v=" "/>
    <s v=" "/>
    <n v="0"/>
    <n v="1"/>
    <s v="-"/>
    <s v="GOLFITO"/>
    <s v="ADMINISTRACION DE NEGOCIOS"/>
    <x v="40"/>
    <s v="AE"/>
    <s v="ADMINISTRACION"/>
    <s v="PAVON"/>
    <s v="BANCA Y FINANZAS"/>
    <s v="COSTA RICA"/>
    <x v="793"/>
    <s v="-"/>
    <s v="ESTUDIANTE"/>
    <n v="93.5"/>
    <n v="127891"/>
    <n v="1"/>
    <n v="1"/>
    <n v="53"/>
  </r>
  <r>
    <x v="0"/>
    <x v="3"/>
    <x v="1"/>
    <x v="1"/>
    <n v="31241350"/>
    <x v="13"/>
    <n v="8087500"/>
    <n v="604760838"/>
    <x v="1"/>
    <x v="2"/>
    <x v="0"/>
    <x v="1"/>
    <x v="3"/>
    <s v="N"/>
    <x v="6"/>
    <n v="127899"/>
    <s v="NORMAL"/>
    <d v="2021-12-06T00:00:00"/>
    <d v="2022-01-26T00:00:00"/>
    <x v="13"/>
    <d v="2022-03-23T00:00:00"/>
    <n v="300925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7"/>
    <n v="4"/>
    <n v="100"/>
    <n v="6"/>
    <n v="0"/>
    <s v="MARLYNELIDAGARCIAMONTEZUMA@GMAIL.COM"/>
    <s v="UNIV. PRIVADA"/>
    <n v="19"/>
    <s v="UNION LIBRE"/>
    <s v="-"/>
    <n v="1"/>
    <s v="BACHILLER"/>
    <s v=" "/>
    <s v=" "/>
    <s v=" "/>
    <s v=" "/>
    <n v="50000"/>
    <n v="2"/>
    <s v="-"/>
    <s v="GOLFITO"/>
    <s v="EDUCACION PREESCOLAR"/>
    <x v="40"/>
    <s v="AE"/>
    <s v="EDUCACION PREESCOLAR"/>
    <s v="PAVON"/>
    <s v="SIN ENFASIS"/>
    <s v="COSTA RICA"/>
    <x v="794"/>
    <s v="-"/>
    <s v="ESTUDIANTE"/>
    <n v="95.85"/>
    <n v="127899"/>
    <n v="1"/>
    <n v="1"/>
    <n v="53"/>
  </r>
  <r>
    <x v="0"/>
    <x v="3"/>
    <x v="1"/>
    <x v="1"/>
    <n v="31242130"/>
    <x v="13"/>
    <n v="8655630"/>
    <n v="604500613"/>
    <x v="1"/>
    <x v="2"/>
    <x v="0"/>
    <x v="1"/>
    <x v="3"/>
    <s v="N"/>
    <x v="6"/>
    <n v="127902"/>
    <s v="NORMAL"/>
    <d v="2021-12-06T00:00:00"/>
    <d v="2022-01-26T00:00:00"/>
    <x v="13"/>
    <d v="2022-03-23T00:00:00"/>
    <n v="300854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7"/>
    <n v="4"/>
    <n v="100"/>
    <n v="6"/>
    <n v="0"/>
    <s v="RONALDOBEJARANO19@GMAIL.COM"/>
    <s v="UNIV. PRIVADA"/>
    <n v="23"/>
    <s v="SOLTERO(A)"/>
    <s v="-"/>
    <n v="1"/>
    <s v="BACHILLER"/>
    <s v=" "/>
    <s v=" "/>
    <s v=" "/>
    <s v=" "/>
    <n v="30000"/>
    <n v="1"/>
    <s v="-"/>
    <s v="GOLFITO"/>
    <s v="CIENCIAS DE LA EDUCACION"/>
    <x v="20"/>
    <s v="AE"/>
    <s v="EDUCACION SECUNDARIA"/>
    <s v="PAVON"/>
    <s v="ENSEÑANZA DE LOS EST SOCIALES"/>
    <s v="COSTA RICA"/>
    <x v="795"/>
    <s v="-"/>
    <s v="PROPIO"/>
    <n v="93.22"/>
    <n v="127902"/>
    <n v="1"/>
    <n v="1"/>
    <n v="53"/>
  </r>
  <r>
    <x v="0"/>
    <x v="3"/>
    <x v="1"/>
    <x v="1"/>
    <n v="31241360"/>
    <x v="13"/>
    <n v="8997875"/>
    <n v="604380859"/>
    <x v="1"/>
    <x v="2"/>
    <x v="0"/>
    <x v="1"/>
    <x v="3"/>
    <s v="N"/>
    <x v="6"/>
    <n v="127903"/>
    <s v="NORMAL"/>
    <d v="2021-12-06T00:00:00"/>
    <d v="2022-01-26T00:00:00"/>
    <x v="13"/>
    <d v="2022-03-23T00:00:00"/>
    <n v="300840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7"/>
    <n v="4"/>
    <n v="100"/>
    <n v="6"/>
    <n v="0"/>
    <s v="ADRIANAMONTEZUMA24@GMAIL.COM"/>
    <s v="UNIV. PRIVADA"/>
    <n v="24"/>
    <s v="CASADO(A)"/>
    <s v="-"/>
    <n v="1"/>
    <s v="BACHILLER"/>
    <s v=" "/>
    <s v=" "/>
    <s v=" "/>
    <s v=" "/>
    <n v="30000"/>
    <n v="4"/>
    <s v="-"/>
    <s v="GOLFITO"/>
    <s v="CS.EDUC.I Y II CICLO"/>
    <x v="20"/>
    <s v="AE"/>
    <s v="EDUCACION PRIMARIA"/>
    <s v="PAVON"/>
    <s v="SIN ENFASIS"/>
    <s v="COSTA RICA"/>
    <x v="796"/>
    <s v="-"/>
    <s v="ESTUDIANTE"/>
    <n v="94"/>
    <n v="127903"/>
    <n v="1"/>
    <n v="1"/>
    <n v="53"/>
  </r>
  <r>
    <x v="0"/>
    <x v="3"/>
    <x v="1"/>
    <x v="1"/>
    <n v="31242050"/>
    <x v="13"/>
    <n v="8619850"/>
    <n v="703080726"/>
    <x v="1"/>
    <x v="2"/>
    <x v="0"/>
    <x v="1"/>
    <x v="3"/>
    <s v="N"/>
    <x v="6"/>
    <n v="127904"/>
    <s v="NORMAL"/>
    <d v="2021-12-03T00:00:00"/>
    <d v="2022-01-26T00:00:00"/>
    <x v="13"/>
    <d v="2022-03-23T00:00:00"/>
    <n v="300616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FERNANDEZHNADIA02@GMAIL.COM"/>
    <s v="UNIV. PRIVADA"/>
    <n v="19"/>
    <s v="UNION LIBRE"/>
    <s v="-"/>
    <n v="1"/>
    <s v="BACHILLER"/>
    <s v=" "/>
    <s v=" "/>
    <s v=" "/>
    <s v=" "/>
    <n v="40000"/>
    <n v="2"/>
    <s v="-"/>
    <s v="GOLFITO"/>
    <s v="CIENCIAS DE LA EDUCACION"/>
    <x v="20"/>
    <s v="AE"/>
    <s v="EDUCACION SECUNDARIA"/>
    <s v="PAVON"/>
    <s v="ENSEÑANZA DE LAS CIENCIAS"/>
    <s v="COSTA RICA"/>
    <x v="797"/>
    <s v="-"/>
    <s v="ESTUDIANTE"/>
    <n v="70"/>
    <n v="127904"/>
    <n v="1"/>
    <n v="1"/>
    <n v="53"/>
  </r>
  <r>
    <x v="0"/>
    <x v="1"/>
    <x v="1"/>
    <x v="0"/>
    <n v="31241530"/>
    <x v="13"/>
    <n v="18999967"/>
    <n v="402630398"/>
    <x v="0"/>
    <x v="535"/>
    <x v="0"/>
    <x v="0"/>
    <x v="3"/>
    <s v="N"/>
    <x v="1"/>
    <n v="127930"/>
    <s v="NORMAL"/>
    <d v="2022-01-10T00:00:00"/>
    <d v="2022-01-27T00:00:00"/>
    <x v="13"/>
    <d v="2022-03-23T00:00:00"/>
    <n v="304022"/>
    <s v="RESOLI"/>
    <s v="-"/>
    <s v="S"/>
    <s v="-"/>
    <x v="1"/>
    <n v="1"/>
    <s v="-"/>
    <n v="2022"/>
    <n v="0"/>
    <s v="-"/>
    <s v="1-PREG.COSTA-RICA"/>
    <x v="1"/>
    <s v="-"/>
    <s v="-"/>
    <s v="-"/>
    <n v="10"/>
    <n v="1"/>
    <n v="100"/>
    <n v="4"/>
    <n v="0"/>
    <s v="JULIANJJG29@GMAIL.COM"/>
    <s v="UNIV. PRIVADA"/>
    <n v="18"/>
    <s v="SOLTERO(A)"/>
    <d v="2022-01-26T00:00:00"/>
    <n v="1"/>
    <s v="LICENCIATURA"/>
    <s v=" "/>
    <s v=" "/>
    <s v=" "/>
    <s v=" "/>
    <n v="2902693"/>
    <n v="4"/>
    <s v="-"/>
    <s v="SARAPIQUI"/>
    <s v="MEDICINA Y CIRUGIA VETERINARIA"/>
    <x v="19"/>
    <s v="-"/>
    <s v="MEDICINA VETERINARIA"/>
    <s v="PUERTO VIEJO"/>
    <s v="SIN ENFASIS"/>
    <s v="COSTA RICA"/>
    <x v="798"/>
    <s v="-"/>
    <s v="ESTUDIANTE"/>
    <n v="94"/>
    <n v="127930"/>
    <n v="1"/>
    <n v="1"/>
    <n v="52"/>
  </r>
  <r>
    <x v="0"/>
    <x v="1"/>
    <x v="1"/>
    <x v="1"/>
    <n v="31242040"/>
    <x v="13"/>
    <n v="9884700"/>
    <n v="504460711"/>
    <x v="4"/>
    <x v="536"/>
    <x v="0"/>
    <x v="1"/>
    <x v="0"/>
    <s v="N"/>
    <x v="4"/>
    <n v="127968"/>
    <s v="NORMAL"/>
    <d v="2022-01-11T00:00:00"/>
    <d v="2022-01-28T00:00:00"/>
    <x v="13"/>
    <d v="2022-03-23T00:00:00"/>
    <n v="304162"/>
    <s v="RESOLI"/>
    <s v="-"/>
    <s v="-"/>
    <s v="S"/>
    <x v="0"/>
    <n v="1"/>
    <s v="-"/>
    <n v="2020"/>
    <n v="2"/>
    <s v="-"/>
    <s v="1-PREG.COSTA-RICA"/>
    <x v="5"/>
    <s v="-"/>
    <s v="-"/>
    <s v="-"/>
    <n v="8"/>
    <n v="1"/>
    <n v="100"/>
    <n v="5"/>
    <n v="0"/>
    <s v="MPLR261102@HOTMAIL.COM"/>
    <s v="UNIV. PUBLICA"/>
    <n v="19"/>
    <s v="SOLTERO(A)"/>
    <d v="2022-01-27T00:00:00"/>
    <n v="1"/>
    <s v="BACHILLER"/>
    <s v=" "/>
    <s v=" "/>
    <s v=" "/>
    <s v=" "/>
    <n v="0"/>
    <n v="4"/>
    <s v="-"/>
    <s v="TILARAN"/>
    <s v="ECONOMIA"/>
    <x v="63"/>
    <s v="-"/>
    <s v="ECONOMIA"/>
    <s v="TILARAN"/>
    <s v="SIN ENFASIS"/>
    <s v="COSTA RICA"/>
    <x v="799"/>
    <s v="-"/>
    <s v="ESTUDIANTE"/>
    <n v="98.76"/>
    <n v="127968"/>
    <n v="2"/>
    <n v="1"/>
    <n v="51"/>
  </r>
  <r>
    <x v="0"/>
    <x v="1"/>
    <x v="1"/>
    <x v="1"/>
    <n v="31240980"/>
    <x v="13"/>
    <n v="3298560"/>
    <n v="503760261"/>
    <x v="1"/>
    <x v="537"/>
    <x v="0"/>
    <x v="1"/>
    <x v="2"/>
    <s v="N"/>
    <x v="4"/>
    <n v="127976"/>
    <s v="NORMAL"/>
    <d v="2022-01-03T00:00:00"/>
    <d v="2022-01-28T00:00:00"/>
    <x v="13"/>
    <d v="2022-03-23T00:00:00"/>
    <n v="303027"/>
    <s v="RESOLI"/>
    <s v="-"/>
    <s v="S"/>
    <s v="-"/>
    <x v="1"/>
    <n v="1"/>
    <s v="-"/>
    <n v="2021"/>
    <n v="1"/>
    <s v="-"/>
    <s v="1-PREG.COSTA-RICA"/>
    <x v="3"/>
    <s v="-"/>
    <s v="-"/>
    <s v="-"/>
    <n v="4"/>
    <n v="2"/>
    <n v="100"/>
    <n v="5"/>
    <n v="0"/>
    <s v="REYNALDOMARLENE@GMAIL.COM"/>
    <s v="UNIV. PRIVADA"/>
    <n v="31"/>
    <s v="CASADO(A)"/>
    <d v="2022-01-27T00:00:00"/>
    <n v="1"/>
    <s v="BACHILLER"/>
    <s v=" "/>
    <s v=" "/>
    <s v=" "/>
    <s v=" "/>
    <n v="1419042"/>
    <n v="4"/>
    <s v="-"/>
    <s v="BAGACES"/>
    <s v="EDUC FISICA Y DEPORTES"/>
    <x v="127"/>
    <s v="-"/>
    <s v="EDUCACION TECNICA,ARTISTICA Y DEPORTIVA"/>
    <s v="FORTUNA"/>
    <s v="SIN ENFASIS"/>
    <s v="COSTA RICA"/>
    <x v="800"/>
    <n v="26730027"/>
    <s v="AUXILIAR DE VIGILANC"/>
    <n v="96"/>
    <n v="127976"/>
    <n v="1"/>
    <n v="1"/>
    <n v="51"/>
  </r>
  <r>
    <x v="0"/>
    <x v="1"/>
    <x v="1"/>
    <x v="0"/>
    <n v="31241540"/>
    <x v="13"/>
    <n v="18357763"/>
    <n v="118890592"/>
    <x v="0"/>
    <x v="283"/>
    <x v="0"/>
    <x v="0"/>
    <x v="0"/>
    <s v="N"/>
    <x v="0"/>
    <n v="127983"/>
    <s v="ESPECIAL"/>
    <d v="2022-01-27T00:00:00"/>
    <d v="2022-01-31T00:00:00"/>
    <x v="13"/>
    <d v="2022-03-23T00:00:00"/>
    <n v="305904"/>
    <s v="RESOLI"/>
    <s v="-"/>
    <s v="-"/>
    <s v="S"/>
    <x v="0"/>
    <n v="1"/>
    <s v="-"/>
    <n v="2021"/>
    <n v="1"/>
    <s v="-"/>
    <s v="1-PREG.COSTA-RICA"/>
    <x v="1"/>
    <s v="-"/>
    <s v="-"/>
    <s v="-"/>
    <n v="11"/>
    <n v="4"/>
    <n v="100"/>
    <n v="1"/>
    <n v="0"/>
    <s v="TIF.TORRES13@GMAIL.COM"/>
    <s v="UNIV. PRIVADA"/>
    <n v="18"/>
    <s v="SOLTERO(A)"/>
    <d v="2022-01-28T00:00:00"/>
    <n v="1"/>
    <s v="BACHILLER"/>
    <s v="LICENCIATURA"/>
    <s v=" "/>
    <s v=" "/>
    <s v=" "/>
    <n v="2966966"/>
    <n v="4"/>
    <s v="-"/>
    <s v="VAZQUEZ DE CORONADO"/>
    <s v="MEDICINA Y CIRUGIA"/>
    <x v="5"/>
    <s v="-"/>
    <s v="MEDICINA HUMANA"/>
    <s v="PATALILLO"/>
    <s v="SIN ENFASIS"/>
    <s v="COSTA RICA"/>
    <x v="801"/>
    <n v="83185163"/>
    <s v="ESTUDIANTE"/>
    <n v="92.7"/>
    <n v="127983"/>
    <n v="1"/>
    <n v="1"/>
    <n v="48"/>
  </r>
  <r>
    <x v="2"/>
    <x v="1"/>
    <x v="1"/>
    <x v="0"/>
    <n v="31241420"/>
    <x v="13"/>
    <n v="4289000"/>
    <n v="205560996"/>
    <x v="2"/>
    <x v="538"/>
    <x v="0"/>
    <x v="0"/>
    <x v="1"/>
    <s v="N"/>
    <x v="4"/>
    <n v="128066"/>
    <s v="NORMAL"/>
    <d v="2022-01-21T00:00:00"/>
    <d v="2022-02-02T00:00:00"/>
    <x v="13"/>
    <d v="2022-03-23T00:00:00"/>
    <n v="305327"/>
    <s v="RESOLI"/>
    <s v="-"/>
    <s v="S"/>
    <s v="-"/>
    <x v="1"/>
    <n v="1"/>
    <s v="ADQUISICION DE EQUIPO"/>
    <n v="1999"/>
    <n v="23"/>
    <s v="-"/>
    <s v="3-POSG.COSTA-RICA"/>
    <x v="3"/>
    <s v="-"/>
    <s v="-"/>
    <s v="-"/>
    <n v="5"/>
    <n v="1"/>
    <n v="100"/>
    <n v="5"/>
    <n v="0"/>
    <s v="AVAR0205@GMAIL.COM"/>
    <s v="UNIV. PUBLICA"/>
    <n v="41"/>
    <s v="SOLTERO(A)"/>
    <d v="2022-02-01T00:00:00"/>
    <n v="1"/>
    <s v="MAESTRIA"/>
    <s v=" "/>
    <s v=" "/>
    <s v=" "/>
    <s v=" "/>
    <n v="1896466"/>
    <n v="1"/>
    <s v="-"/>
    <s v="CARRILLO"/>
    <s v="INGENIERIA VIAL"/>
    <x v="61"/>
    <s v="AE"/>
    <s v="OBRAS CIVILES"/>
    <s v="FILADELFIA"/>
    <s v="SIN ENFASIS"/>
    <s v="COSTA RICA"/>
    <x v="802"/>
    <n v="26888039"/>
    <s v="INGENIERO"/>
    <n v="85"/>
    <n v="128066"/>
    <n v="2"/>
    <n v="3"/>
    <n v="46"/>
  </r>
  <r>
    <x v="0"/>
    <x v="1"/>
    <x v="0"/>
    <x v="1"/>
    <n v="31172300"/>
    <x v="13"/>
    <n v="1579010"/>
    <n v="702450875"/>
    <x v="1"/>
    <x v="539"/>
    <x v="0"/>
    <x v="1"/>
    <x v="3"/>
    <s v="N"/>
    <x v="5"/>
    <n v="128070"/>
    <s v="NORMAL"/>
    <d v="2022-01-17T00:00:00"/>
    <d v="2022-02-02T00:00:00"/>
    <x v="13"/>
    <s v="-"/>
    <n v="304920"/>
    <s v="RESOLI"/>
    <s v="-"/>
    <s v="-"/>
    <s v="S"/>
    <x v="0"/>
    <n v="1"/>
    <s v="-"/>
    <s v="-"/>
    <s v="-"/>
    <s v="-"/>
    <s v="1-PREG.COSTA-RICA"/>
    <x v="0"/>
    <s v="-"/>
    <s v="-"/>
    <s v="-"/>
    <n v="2"/>
    <n v="4"/>
    <n v="100"/>
    <n v="7"/>
    <n v="0"/>
    <s v="YENMORTEGA@GMAIL.COM"/>
    <s v="UNIV. PRIVADA"/>
    <n v="25"/>
    <s v="SOLTERO(A)"/>
    <d v="2022-02-01T00:00:00"/>
    <n v="1"/>
    <s v="LICENCIATURA"/>
    <s v=" "/>
    <s v=" "/>
    <s v=" "/>
    <s v=" "/>
    <s v="-"/>
    <s v="-"/>
    <s v="-"/>
    <s v="POCOCI"/>
    <s v="ENSEÑANZA DE EDUCACION FISICA"/>
    <x v="43"/>
    <s v="-"/>
    <s v="EDUCACION TECNICA,ARTISTICA Y DEPORTIVA"/>
    <s v="ROXANA"/>
    <s v="SIN ENFASIS"/>
    <s v="COSTA RICA"/>
    <x v="803"/>
    <s v="-"/>
    <s v="ESTUDIANTE"/>
    <s v="-"/>
    <n v="128070"/>
    <n v="1"/>
    <n v="1"/>
    <n v="46"/>
  </r>
  <r>
    <x v="1"/>
    <x v="2"/>
    <x v="1"/>
    <x v="1"/>
    <n v="31241320"/>
    <x v="13"/>
    <n v="17859396"/>
    <n v="112590190"/>
    <x v="4"/>
    <x v="2"/>
    <x v="0"/>
    <x v="1"/>
    <x v="0"/>
    <s v="N"/>
    <x v="0"/>
    <n v="128072"/>
    <s v="NORMAL"/>
    <d v="2022-01-17T00:00:00"/>
    <d v="2022-02-02T00:00:00"/>
    <x v="13"/>
    <d v="2022-03-23T00:00:00"/>
    <n v="304798"/>
    <s v="RESOLI"/>
    <s v="-"/>
    <s v="-"/>
    <s v="S"/>
    <x v="0"/>
    <n v="2"/>
    <s v="-"/>
    <n v="2003"/>
    <n v="19"/>
    <s v="-"/>
    <s v="4-POSG.EXTERIOR"/>
    <x v="4"/>
    <n v="260.73"/>
    <s v="-"/>
    <s v="-"/>
    <n v="1"/>
    <n v="6"/>
    <n v="110"/>
    <n v="1"/>
    <n v="0"/>
    <s v="TATI85CR@GMAIL.COM"/>
    <s v="UNIV. PRIVADA"/>
    <n v="36"/>
    <s v="SOLTERO(A)"/>
    <d v="2022-02-01T00:00:00"/>
    <n v="1"/>
    <s v="MAESTRIA"/>
    <s v=" "/>
    <s v=" "/>
    <s v=" "/>
    <s v=" "/>
    <n v="795000"/>
    <n v="2"/>
    <s v="-"/>
    <s v="SAN JOSE"/>
    <s v="CIENCIAS DE LA MERCADOTECNIA"/>
    <x v="128"/>
    <s v="-"/>
    <s v="CIENCIAS SOCIALES"/>
    <s v="SAN FRANCISCO"/>
    <s v="SIN ENFASIS"/>
    <s v="ESTADOS UNIDOS"/>
    <x v="804"/>
    <n v="25436800"/>
    <s v="DIGITAL CONTENT &amp; CO"/>
    <n v="80"/>
    <n v="128072"/>
    <n v="1"/>
    <n v="4"/>
    <n v="46"/>
  </r>
  <r>
    <x v="0"/>
    <x v="2"/>
    <x v="1"/>
    <x v="1"/>
    <n v="31241710"/>
    <x v="13"/>
    <n v="8021000"/>
    <n v="207210898"/>
    <x v="1"/>
    <x v="2"/>
    <x v="0"/>
    <x v="1"/>
    <x v="1"/>
    <s v="N"/>
    <x v="0"/>
    <n v="128085"/>
    <s v="NORMAL"/>
    <d v="2022-01-31T00:00:00"/>
    <d v="2022-02-03T00:00:00"/>
    <x v="13"/>
    <d v="2022-03-23T00:00:00"/>
    <n v="306189"/>
    <s v="RESOLI"/>
    <s v="-"/>
    <s v="-"/>
    <s v="S"/>
    <x v="0"/>
    <n v="2"/>
    <s v="-"/>
    <n v="2018"/>
    <n v="4"/>
    <s v="-"/>
    <s v="1-PREG.COSTA-RICA"/>
    <x v="6"/>
    <n v="100.65"/>
    <s v="-"/>
    <s v="-"/>
    <n v="19"/>
    <n v="1"/>
    <n v="100"/>
    <n v="1"/>
    <n v="0"/>
    <s v="segurameli@gmail.com"/>
    <s v="UNIV. PRIVADA"/>
    <n v="28"/>
    <s v="SOLTERO(A)"/>
    <d v="2022-02-02T00:00:00"/>
    <n v="1"/>
    <s v="BACHILLER"/>
    <s v=" "/>
    <s v=" "/>
    <s v=" "/>
    <s v=" "/>
    <n v="390000"/>
    <n v="2"/>
    <s v="-"/>
    <s v="PEREZ ZELEDON"/>
    <s v="EDUCACION"/>
    <x v="9"/>
    <s v="-"/>
    <s v="EDUCACION SECUNDARIA"/>
    <s v="SAN ISIDRO DE EL GENERAL"/>
    <s v="ENSEÑANZA ARTES PLASTICAS"/>
    <s v="COSTA RICA"/>
    <x v="805"/>
    <s v="-"/>
    <s v="ESTUDIANTE"/>
    <n v="73.33"/>
    <n v="128085"/>
    <n v="1"/>
    <n v="1"/>
    <n v="45"/>
  </r>
  <r>
    <x v="0"/>
    <x v="1"/>
    <x v="1"/>
    <x v="1"/>
    <n v="31242180"/>
    <x v="13"/>
    <n v="5066040"/>
    <n v="118550719"/>
    <x v="4"/>
    <x v="540"/>
    <x v="0"/>
    <x v="1"/>
    <x v="2"/>
    <s v="N"/>
    <x v="5"/>
    <n v="128183"/>
    <s v="NORMAL"/>
    <d v="2022-02-04T00:00:00"/>
    <d v="2022-02-08T00:00:00"/>
    <x v="13"/>
    <d v="2022-03-23T00:00:00"/>
    <n v="306567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3"/>
    <n v="1"/>
    <n v="100"/>
    <n v="7"/>
    <n v="0"/>
    <s v="BMORALESMADRIGAL@GMAIL.COM"/>
    <s v="UNIV. PRIVADA"/>
    <n v="19"/>
    <s v="SOLTERO(A)"/>
    <d v="2022-02-07T00:00:00"/>
    <n v="1"/>
    <s v="BACHILLER"/>
    <s v="LICENCIATURA"/>
    <s v=" "/>
    <s v=" "/>
    <s v=" "/>
    <n v="1443832"/>
    <n v="3"/>
    <s v="-"/>
    <s v="SIQUIRRES"/>
    <s v="TRABAJO SOCIAL"/>
    <x v="57"/>
    <s v="AE"/>
    <s v="SOCIOLOGIA"/>
    <s v="SIQUIRRES"/>
    <s v="SIN ENFASIS"/>
    <s v="COSTA RICA"/>
    <x v="806"/>
    <s v="-"/>
    <s v="ESTUDIANTE"/>
    <n v="92"/>
    <n v="128183"/>
    <n v="1"/>
    <n v="1"/>
    <n v="40"/>
  </r>
  <r>
    <x v="0"/>
    <x v="2"/>
    <x v="1"/>
    <x v="0"/>
    <n v="31246030"/>
    <x v="21"/>
    <n v="31086038"/>
    <n v="117780591"/>
    <x v="0"/>
    <x v="2"/>
    <x v="0"/>
    <x v="0"/>
    <x v="0"/>
    <s v="N"/>
    <x v="2"/>
    <n v="128005"/>
    <s v="NORMAL"/>
    <d v="2022-01-10T00:00:00"/>
    <d v="2022-01-31T00:00:00"/>
    <x v="21"/>
    <d v="2022-05-11T00:00:00"/>
    <n v="303952"/>
    <s v="RESOLI"/>
    <s v="-"/>
    <s v="-"/>
    <s v="S"/>
    <x v="0"/>
    <n v="2"/>
    <s v="ADQUISICION DE EQUIPO"/>
    <n v="2019"/>
    <n v="3"/>
    <s v="-"/>
    <s v="1-PREG.COSTA-RICA"/>
    <x v="2"/>
    <n v="115.7"/>
    <s v="-"/>
    <s v="-"/>
    <n v="1"/>
    <n v="2"/>
    <n v="100"/>
    <n v="3"/>
    <n v="0"/>
    <s v="VALERIAMAGA19@GMAIL.COM"/>
    <s v="UNIV. PRIVADA"/>
    <n v="21"/>
    <s v="SOLTERO(A)"/>
    <d v="2022-01-28T00:00:00"/>
    <n v="1"/>
    <s v="BACHILLER"/>
    <s v="LICENCIATURA"/>
    <s v=" "/>
    <s v=" "/>
    <s v=" "/>
    <n v="715852"/>
    <n v="1"/>
    <s v="-"/>
    <s v="CARTAGO"/>
    <s v="MEDICINA"/>
    <x v="26"/>
    <s v="AE"/>
    <s v="MEDICINA HUMANA"/>
    <s v="OCCIDENTE DE CARTAGO"/>
    <s v="SIN ENFASIS"/>
    <s v="COSTA RICA"/>
    <x v="807"/>
    <s v="-"/>
    <s v="ESTUDIANTE"/>
    <n v="80.8"/>
    <n v="128005"/>
    <n v="1"/>
    <n v="1"/>
    <n v="94"/>
  </r>
  <r>
    <x v="0"/>
    <x v="1"/>
    <x v="1"/>
    <x v="0"/>
    <n v="31246640"/>
    <x v="21"/>
    <n v="13860040"/>
    <n v="305520580"/>
    <x v="0"/>
    <x v="541"/>
    <x v="0"/>
    <x v="0"/>
    <x v="1"/>
    <s v="N"/>
    <x v="2"/>
    <n v="128115"/>
    <s v="NORMAL"/>
    <d v="2022-01-11T00:00:00"/>
    <d v="2022-02-03T00:00:00"/>
    <x v="21"/>
    <d v="2022-05-11T00:00:00"/>
    <n v="304169"/>
    <s v="RESOLI"/>
    <s v="-"/>
    <s v="-"/>
    <s v="S"/>
    <x v="0"/>
    <n v="1"/>
    <s v="-"/>
    <n v="2021"/>
    <n v="1"/>
    <s v="-"/>
    <s v="1-PREG.COSTA-RICA"/>
    <x v="3"/>
    <s v="-"/>
    <s v="-"/>
    <s v="-"/>
    <n v="1"/>
    <n v="5"/>
    <n v="100"/>
    <n v="3"/>
    <n v="0"/>
    <s v="MARIANA22504@GMAIL.COM"/>
    <s v="UNIV. PRIVADA"/>
    <n v="17"/>
    <s v="SOLTERO(A)"/>
    <d v="2022-02-02T00:00:00"/>
    <n v="1"/>
    <s v="BACHILLER"/>
    <s v=" "/>
    <s v=" "/>
    <s v=" "/>
    <s v=" "/>
    <n v="1225000"/>
    <n v="3"/>
    <s v="-"/>
    <s v="CARTAGO"/>
    <s v="CIENCIAS MEDICAS O DE LA SALUD"/>
    <x v="103"/>
    <s v="-"/>
    <s v="MEDICINA HUMANA"/>
    <s v="AGUACALIENTE (SAN FRANCISCO)"/>
    <s v="SIN ENFASIS"/>
    <s v="COSTA RICA"/>
    <x v="808"/>
    <s v="-"/>
    <s v="ESTUDIANTE"/>
    <n v="95"/>
    <n v="128115"/>
    <n v="1"/>
    <n v="1"/>
    <n v="91"/>
  </r>
  <r>
    <x v="1"/>
    <x v="1"/>
    <x v="1"/>
    <x v="0"/>
    <n v="31241900"/>
    <x v="13"/>
    <n v="15423000"/>
    <n v="304650509"/>
    <x v="0"/>
    <x v="3"/>
    <x v="0"/>
    <x v="0"/>
    <x v="0"/>
    <s v="N"/>
    <x v="0"/>
    <n v="128230"/>
    <s v="NORMAL"/>
    <d v="2022-01-19T00:00:00"/>
    <d v="2022-02-09T00:00:00"/>
    <x v="13"/>
    <d v="2022-03-23T00:00:00"/>
    <n v="305064"/>
    <s v="RESOLI"/>
    <s v="-"/>
    <s v="-"/>
    <s v="S"/>
    <x v="0"/>
    <n v="1"/>
    <s v="COBERTURA INFERIOR"/>
    <n v="2009"/>
    <n v="13"/>
    <s v="-"/>
    <s v="4-POSG.EXTERIOR"/>
    <x v="3"/>
    <s v="-"/>
    <s v="-"/>
    <s v="-"/>
    <n v="2"/>
    <n v="1"/>
    <n v="160"/>
    <n v="1"/>
    <n v="0"/>
    <s v="DR.MONSERRATGOMEZ@GMAIL.COM"/>
    <s v="UNIV. PRIVADA"/>
    <n v="29"/>
    <s v="CASADO(A)"/>
    <d v="2022-01-28T00:00:00"/>
    <n v="1"/>
    <s v="ESPECIALIZACION"/>
    <s v=" "/>
    <s v=" "/>
    <s v=" "/>
    <s v=" "/>
    <n v="1219474"/>
    <n v="2"/>
    <s v="-"/>
    <s v="ESCAZU"/>
    <s v="ORTODONCIA"/>
    <x v="129"/>
    <s v="CI"/>
    <s v="ODONTOLOGIA"/>
    <s v="ESCAZU"/>
    <s v="SIN ENFASIS"/>
    <s v="BRASIL"/>
    <x v="809"/>
    <n v="22233970"/>
    <s v="DUEÑA "/>
    <n v="87.4"/>
    <n v="128230"/>
    <n v="1"/>
    <n v="4"/>
    <n v="39"/>
  </r>
  <r>
    <x v="2"/>
    <x v="1"/>
    <x v="1"/>
    <x v="0"/>
    <n v="31241490"/>
    <x v="13"/>
    <n v="3306960"/>
    <n v="115060862"/>
    <x v="2"/>
    <x v="542"/>
    <x v="0"/>
    <x v="0"/>
    <x v="0"/>
    <s v="N"/>
    <x v="0"/>
    <n v="128241"/>
    <s v="NORMAL"/>
    <d v="2022-02-01T00:00:00"/>
    <d v="2022-02-10T00:00:00"/>
    <x v="13"/>
    <d v="2022-03-23T00:00:00"/>
    <n v="306272"/>
    <s v="RESOLI"/>
    <s v="-"/>
    <s v="S"/>
    <s v="-"/>
    <x v="1"/>
    <n v="1"/>
    <s v="-"/>
    <n v="2009"/>
    <n v="13"/>
    <s v="-"/>
    <s v="3-POSG.COSTA-RICA"/>
    <x v="4"/>
    <s v="-"/>
    <s v="-"/>
    <s v="-"/>
    <n v="9"/>
    <n v="4"/>
    <n v="100"/>
    <n v="1"/>
    <n v="0"/>
    <s v="PCHAVES2692@GMAIL.COM"/>
    <s v="UNIV. PUBLICA"/>
    <n v="29"/>
    <s v="DIVORCIADO(A)"/>
    <d v="2022-02-09T00:00:00"/>
    <n v="1"/>
    <s v="MAESTRIA"/>
    <s v=" "/>
    <s v=" "/>
    <s v=" "/>
    <s v=" "/>
    <n v="1050000"/>
    <n v="3"/>
    <s v="-"/>
    <s v="SANTA ANA"/>
    <s v="INGENIERIA VIAL"/>
    <x v="61"/>
    <s v="-"/>
    <s v="OBRAS CIVILES"/>
    <s v="URUCA"/>
    <s v="SIN ENFASIS"/>
    <s v="COSTA RICA"/>
    <x v="810"/>
    <n v="22156040"/>
    <s v="INGENIERO PROYECTOS"/>
    <n v="80"/>
    <n v="128241"/>
    <n v="2"/>
    <n v="3"/>
    <n v="38"/>
  </r>
  <r>
    <x v="0"/>
    <x v="1"/>
    <x v="1"/>
    <x v="0"/>
    <n v="31246860"/>
    <x v="21"/>
    <n v="8975730"/>
    <n v="208370874"/>
    <x v="0"/>
    <x v="543"/>
    <x v="2"/>
    <x v="0"/>
    <x v="0"/>
    <s v="N"/>
    <x v="3"/>
    <n v="128116"/>
    <s v="NORMAL"/>
    <d v="2022-01-04T00:00:00"/>
    <d v="2022-02-03T00:00:00"/>
    <x v="21"/>
    <d v="2022-05-11T00:00:00"/>
    <n v="303284"/>
    <s v="RESOLI"/>
    <s v="-"/>
    <s v="-"/>
    <s v="S"/>
    <x v="0"/>
    <n v="1"/>
    <s v="COBERTURA INFERIOR"/>
    <n v="2020"/>
    <n v="2"/>
    <s v="-"/>
    <s v="1-PREG.COSTA-RICA"/>
    <x v="4"/>
    <s v="-"/>
    <s v="-"/>
    <s v="-"/>
    <n v="7"/>
    <n v="1"/>
    <n v="100"/>
    <n v="2"/>
    <n v="6"/>
    <s v="MARIIAGONZA20@GMAIL.COM"/>
    <s v="UNIV. PRIVADA"/>
    <n v="19"/>
    <s v="SOLTERO(A)"/>
    <d v="2022-02-02T00:00:00"/>
    <n v="1"/>
    <s v="LICENCIATURA"/>
    <s v=" "/>
    <s v=" "/>
    <s v=" "/>
    <s v=" "/>
    <n v="946946"/>
    <n v="3"/>
    <s v="-"/>
    <s v="PALMARES"/>
    <s v="ENFERMERIA"/>
    <x v="5"/>
    <s v="CI"/>
    <s v="ENFERMERIA"/>
    <s v="PALMARES"/>
    <s v="SIN ENFASIS"/>
    <s v="COSTA RICA"/>
    <x v="811"/>
    <s v="-"/>
    <s v="ESTUDIANTE"/>
    <n v="83.5"/>
    <n v="128116"/>
    <n v="1"/>
    <n v="1"/>
    <n v="91"/>
  </r>
  <r>
    <x v="0"/>
    <x v="3"/>
    <x v="1"/>
    <x v="0"/>
    <n v="31241170"/>
    <x v="13"/>
    <n v="5599990"/>
    <n v="402490325"/>
    <x v="0"/>
    <x v="2"/>
    <x v="0"/>
    <x v="0"/>
    <x v="0"/>
    <s v="N"/>
    <x v="1"/>
    <n v="128294"/>
    <s v="ESPECIAL"/>
    <d v="2022-02-11T00:00:00"/>
    <d v="2022-02-14T00:00:00"/>
    <x v="13"/>
    <d v="2022-03-23T00:00:00"/>
    <n v="307075"/>
    <s v="RESOLI"/>
    <s v="-"/>
    <s v="-"/>
    <s v="S"/>
    <x v="0"/>
    <n v="8"/>
    <s v="-"/>
    <n v="2018"/>
    <n v="4"/>
    <s v="-"/>
    <s v="1-PREG.COSTA-RICA"/>
    <x v="6"/>
    <s v="-"/>
    <s v="-"/>
    <s v="-"/>
    <n v="1"/>
    <n v="1"/>
    <n v="100"/>
    <n v="4"/>
    <n v="0"/>
    <s v="MOREIJOZ10@GMAIL.COM"/>
    <s v="UNIV. PRIVADA"/>
    <n v="21"/>
    <s v="SOLTERO(A)"/>
    <d v="2022-02-11T00:00:00"/>
    <n v="1"/>
    <s v="BACHILLER"/>
    <s v="LICENCIATURA"/>
    <s v=" "/>
    <s v=" "/>
    <s v=" "/>
    <n v="360000"/>
    <n v="4"/>
    <s v="-"/>
    <s v="HEREDIA"/>
    <s v="ENFERMERIA"/>
    <x v="53"/>
    <s v="-"/>
    <s v="ENFERMERIA"/>
    <s v="HEREDIA"/>
    <s v="SIN ENFASIS"/>
    <s v="COSTA RICA"/>
    <x v="812"/>
    <s v="-"/>
    <s v="ESTUDIANTE"/>
    <n v="70"/>
    <n v="128294"/>
    <n v="1"/>
    <n v="1"/>
    <n v="34"/>
  </r>
  <r>
    <x v="0"/>
    <x v="2"/>
    <x v="2"/>
    <x v="0"/>
    <n v="31246330"/>
    <x v="21"/>
    <n v="40224824"/>
    <n v="207690562"/>
    <x v="0"/>
    <x v="2"/>
    <x v="0"/>
    <x v="0"/>
    <x v="2"/>
    <s v="N"/>
    <x v="3"/>
    <n v="128127"/>
    <s v="NORMAL"/>
    <d v="2022-02-02T00:00:00"/>
    <d v="2022-02-04T00:00:00"/>
    <x v="21"/>
    <d v="2022-05-11T00:00:00"/>
    <n v="306407"/>
    <s v="RESOLI"/>
    <s v="-"/>
    <s v="-"/>
    <s v="S"/>
    <x v="0"/>
    <n v="2"/>
    <s v="-"/>
    <n v="2015"/>
    <n v="7"/>
    <s v="-"/>
    <s v="5-REFUND.PREG.C.R"/>
    <x v="1"/>
    <n v="125.28"/>
    <s v="-"/>
    <s v="-"/>
    <n v="10"/>
    <n v="6"/>
    <n v="100"/>
    <n v="2"/>
    <n v="0"/>
    <s v="CATARA118@HOTMAIL.COM"/>
    <s v="UNIV. PRIVADA"/>
    <n v="24"/>
    <s v="SOLTERO(A)"/>
    <d v="2022-02-03T00:00:00"/>
    <n v="1"/>
    <s v="LICENCIATURA"/>
    <s v=" "/>
    <s v=" "/>
    <s v=" "/>
    <s v=" "/>
    <n v="2635453"/>
    <n v="3"/>
    <s v="-"/>
    <s v="SAN CARLOS"/>
    <s v="MICROBIOLOGI Y QUIMICA CLINICA"/>
    <x v="12"/>
    <s v="-"/>
    <s v="MICROBIOLOGIA"/>
    <s v="PITAL"/>
    <s v="SIN ENFASIS"/>
    <s v="COSTA RICA"/>
    <x v="813"/>
    <s v="-"/>
    <s v="ESTUDIANTE"/>
    <n v="77.87"/>
    <n v="128127"/>
    <n v="1"/>
    <n v="5"/>
    <n v="90"/>
  </r>
  <r>
    <x v="0"/>
    <x v="1"/>
    <x v="0"/>
    <x v="1"/>
    <n v="31162270"/>
    <x v="13"/>
    <n v="1962220"/>
    <n v="604650108"/>
    <x v="1"/>
    <x v="173"/>
    <x v="0"/>
    <x v="1"/>
    <x v="2"/>
    <s v="N"/>
    <x v="6"/>
    <n v="128325"/>
    <s v="NORMAL"/>
    <d v="2022-02-07T00:00:00"/>
    <d v="2022-02-15T00:00:00"/>
    <x v="13"/>
    <d v="2022-03-29T00:00:00"/>
    <n v="306685"/>
    <s v="RESOLI"/>
    <s v="-"/>
    <s v="S"/>
    <s v="-"/>
    <x v="1"/>
    <n v="1"/>
    <s v="-"/>
    <s v="-"/>
    <s v="-"/>
    <s v="-"/>
    <s v="1-PREG.COSTA-RICA"/>
    <x v="0"/>
    <s v="-"/>
    <s v="-"/>
    <s v="-"/>
    <n v="8"/>
    <n v="2"/>
    <n v="100"/>
    <n v="6"/>
    <n v="0"/>
    <s v="KENDALJOSUERG@GMAIL.COM"/>
    <s v="UNIV. PRIVADA"/>
    <n v="21"/>
    <s v="SOLTERO(A)"/>
    <d v="2022-02-14T00:00:00"/>
    <n v="1"/>
    <s v="LICENCIATURA"/>
    <s v=" "/>
    <s v=" "/>
    <s v=" "/>
    <s v=" "/>
    <s v="-"/>
    <s v="-"/>
    <s v="-"/>
    <s v="COTO BRUS"/>
    <s v="EDUCACION FISICA Y DEPORTES"/>
    <x v="96"/>
    <s v="-"/>
    <s v="EDUCACION TECNICA,ARTISTICA Y DEPORTIVA"/>
    <s v="SABALITO"/>
    <s v="DOCENCIA"/>
    <s v="COSTA RICA"/>
    <x v="814"/>
    <n v="27840000"/>
    <s v="ESTUDIANTE"/>
    <s v="-"/>
    <n v="128325"/>
    <n v="1"/>
    <n v="1"/>
    <n v="33"/>
  </r>
  <r>
    <x v="0"/>
    <x v="3"/>
    <x v="1"/>
    <x v="0"/>
    <n v="31241660"/>
    <x v="13"/>
    <n v="7095630"/>
    <n v="118930322"/>
    <x v="2"/>
    <x v="2"/>
    <x v="0"/>
    <x v="0"/>
    <x v="2"/>
    <s v="N"/>
    <x v="6"/>
    <n v="128335"/>
    <s v="NORMAL"/>
    <d v="2022-01-27T00:00:00"/>
    <d v="2022-02-15T00:00:00"/>
    <x v="13"/>
    <d v="2022-03-23T00:00:00"/>
    <n v="305924"/>
    <s v="RESOLI"/>
    <s v="-"/>
    <s v="S"/>
    <s v="-"/>
    <x v="1"/>
    <n v="8"/>
    <s v="ADQUISICION DE EQUIPO"/>
    <n v="2021"/>
    <n v="1"/>
    <s v="-"/>
    <s v="1-PREG.COSTA-RICA"/>
    <x v="5"/>
    <s v="-"/>
    <s v="-"/>
    <s v="-"/>
    <n v="3"/>
    <n v="1"/>
    <n v="100"/>
    <n v="6"/>
    <n v="0"/>
    <s v="JL.2003.06@GMAIL.COM"/>
    <s v="UNIV. PRIVADA"/>
    <n v="18"/>
    <s v="SOLTERO(A)"/>
    <d v="2022-02-14T00:00:00"/>
    <n v="1"/>
    <s v="BACHILLER"/>
    <s v=" "/>
    <s v=" "/>
    <s v=" "/>
    <s v=" "/>
    <n v="100000"/>
    <n v="4"/>
    <s v="-"/>
    <s v="BUENOS AIRES"/>
    <s v="ING. EN SISTEMAS DE COMPUTACIO"/>
    <x v="6"/>
    <s v="AE"/>
    <s v="INGENIERIA"/>
    <s v="BUENOS AIRES"/>
    <s v="SIN ENFASIS"/>
    <s v="COSTA RICA"/>
    <x v="815"/>
    <n v="83932651"/>
    <s v="ESTUDIANTE"/>
    <n v="95.93"/>
    <n v="128335"/>
    <n v="1"/>
    <n v="1"/>
    <n v="33"/>
  </r>
  <r>
    <x v="0"/>
    <x v="1"/>
    <x v="1"/>
    <x v="1"/>
    <n v="31241670"/>
    <x v="13"/>
    <n v="1580989"/>
    <n v="118470929"/>
    <x v="4"/>
    <x v="544"/>
    <x v="0"/>
    <x v="1"/>
    <x v="1"/>
    <s v="N"/>
    <x v="0"/>
    <n v="128338"/>
    <s v="NORMAL"/>
    <d v="2022-01-24T00:00:00"/>
    <d v="2022-02-15T00:00:00"/>
    <x v="13"/>
    <d v="2022-03-23T00:00:00"/>
    <n v="305521"/>
    <s v="RESOLI"/>
    <s v="-"/>
    <s v="S"/>
    <s v="-"/>
    <x v="1"/>
    <n v="1"/>
    <s v="ADQUISICION DE EQUIPO"/>
    <n v="2019"/>
    <n v="3"/>
    <s v="-"/>
    <s v="1-PREG.COSTA-RICA"/>
    <x v="1"/>
    <s v="-"/>
    <s v="-"/>
    <s v="-"/>
    <n v="19"/>
    <n v="1"/>
    <n v="100"/>
    <n v="1"/>
    <n v="0"/>
    <s v="CARIASMONGE@GMAIL.COM"/>
    <s v="UNIV. PUBLICA"/>
    <n v="19"/>
    <s v="SOLTERO(A)"/>
    <d v="2022-02-14T00:00:00"/>
    <n v="1"/>
    <s v="DIPLOMADO"/>
    <s v=" "/>
    <s v=" "/>
    <s v=" "/>
    <s v=" "/>
    <n v="3313711"/>
    <n v="4"/>
    <s v="-"/>
    <s v="PEREZ ZELEDON"/>
    <s v="ADMINISTRACION DE EMPRESAS"/>
    <x v="58"/>
    <s v="AE"/>
    <s v="ADMINISTRACION"/>
    <s v="SAN ISIDRO DE EL GENERAL"/>
    <s v="SIN ENFASIS"/>
    <s v="COSTA RICA"/>
    <x v="816"/>
    <s v="-"/>
    <s v="ESTUDIANTE"/>
    <n v="83.17"/>
    <n v="128338"/>
    <n v="2"/>
    <n v="1"/>
    <n v="33"/>
  </r>
  <r>
    <x v="0"/>
    <x v="1"/>
    <x v="1"/>
    <x v="0"/>
    <n v="31241690"/>
    <x v="13"/>
    <n v="4686105"/>
    <n v="118540497"/>
    <x v="0"/>
    <x v="456"/>
    <x v="0"/>
    <x v="0"/>
    <x v="2"/>
    <s v="N"/>
    <x v="0"/>
    <n v="128342"/>
    <s v="NORMAL"/>
    <d v="2022-01-11T00:00:00"/>
    <d v="2022-02-15T00:00:00"/>
    <x v="13"/>
    <d v="2022-03-23T00:00:00"/>
    <n v="304160"/>
    <s v="RESOLI"/>
    <s v="-"/>
    <s v="-"/>
    <s v="S"/>
    <x v="0"/>
    <n v="1"/>
    <s v="-"/>
    <n v="2019"/>
    <n v="3"/>
    <s v="-"/>
    <s v="1-PREG.COSTA-RICA"/>
    <x v="5"/>
    <s v="-"/>
    <s v="-"/>
    <s v="-"/>
    <n v="19"/>
    <n v="11"/>
    <n v="100"/>
    <n v="1"/>
    <n v="0"/>
    <s v="JEKA18DELGADOPAO@GMAIL.COM"/>
    <s v="UNIV. PUBLICA"/>
    <n v="19"/>
    <s v="SOLTERO(A)"/>
    <d v="2022-02-14T00:00:00"/>
    <n v="1"/>
    <s v="DIPLOMADO"/>
    <s v=" "/>
    <s v=" "/>
    <s v=" "/>
    <s v=" "/>
    <n v="50000"/>
    <n v="4"/>
    <s v="-"/>
    <s v="PEREZ ZELEDON"/>
    <s v="ASISTENCIA VETERINARIA"/>
    <x v="112"/>
    <s v="-"/>
    <s v="MEDICINA VETERINARIA"/>
    <s v="PÁRAMO"/>
    <s v="SIN ENFASIS"/>
    <s v="COSTA RICA"/>
    <x v="817"/>
    <s v="-"/>
    <s v="ESTUDIANTE"/>
    <n v="70.069999999999993"/>
    <n v="128342"/>
    <n v="2"/>
    <n v="1"/>
    <n v="33"/>
  </r>
  <r>
    <x v="0"/>
    <x v="1"/>
    <x v="1"/>
    <x v="1"/>
    <n v="31241700"/>
    <x v="13"/>
    <n v="1568265"/>
    <n v="115140200"/>
    <x v="4"/>
    <x v="545"/>
    <x v="0"/>
    <x v="1"/>
    <x v="1"/>
    <s v="N"/>
    <x v="0"/>
    <n v="128380"/>
    <s v="NORMAL"/>
    <d v="2022-02-11T00:00:00"/>
    <d v="2022-02-17T00:00:00"/>
    <x v="13"/>
    <d v="2022-03-23T00:00:00"/>
    <n v="307068"/>
    <s v="RESOLI"/>
    <s v="-"/>
    <s v="-"/>
    <s v="S"/>
    <x v="0"/>
    <n v="1"/>
    <s v="ADQUISICION DE EQUIPO"/>
    <n v="2009"/>
    <n v="13"/>
    <s v="-"/>
    <s v="1-PREG.COSTA-RICA"/>
    <x v="4"/>
    <s v="-"/>
    <s v="-"/>
    <s v="-"/>
    <n v="19"/>
    <n v="1"/>
    <n v="100"/>
    <n v="1"/>
    <n v="0"/>
    <s v="PAUISAHV@HOTMAIL.COM"/>
    <s v="UNIV. PUBLICA"/>
    <n v="29"/>
    <s v="UNION LIBRE"/>
    <d v="2022-02-16T00:00:00"/>
    <n v="1"/>
    <s v="DIPLOMADO"/>
    <s v=" "/>
    <s v=" "/>
    <s v=" "/>
    <s v=" "/>
    <n v="922862"/>
    <n v="3"/>
    <s v="-"/>
    <s v="PEREZ ZELEDON"/>
    <s v="GESTION SECRETARIAL"/>
    <x v="58"/>
    <s v="AE"/>
    <s v="ADMINISTRACION"/>
    <s v="SAN ISIDRO DE EL GENERAL"/>
    <s v="SIN ENFASIS"/>
    <s v="COSTA RICA"/>
    <x v="818"/>
    <n v="27720349"/>
    <s v="CAJERA"/>
    <n v="94.28"/>
    <n v="128380"/>
    <n v="2"/>
    <n v="1"/>
    <n v="31"/>
  </r>
  <r>
    <x v="0"/>
    <x v="1"/>
    <x v="0"/>
    <x v="1"/>
    <n v="31046200"/>
    <x v="13"/>
    <n v="2050600"/>
    <n v="113780842"/>
    <x v="4"/>
    <x v="546"/>
    <x v="0"/>
    <x v="1"/>
    <x v="1"/>
    <s v="N"/>
    <x v="0"/>
    <n v="128416"/>
    <s v="NORMAL"/>
    <d v="2022-02-03T00:00:00"/>
    <d v="2022-02-18T00:00:00"/>
    <x v="13"/>
    <d v="2022-03-31T00:00:00"/>
    <n v="306455"/>
    <s v="RESOLI"/>
    <s v="-"/>
    <s v="S"/>
    <s v="-"/>
    <x v="1"/>
    <n v="1"/>
    <s v="-"/>
    <s v="-"/>
    <s v="-"/>
    <s v="-"/>
    <s v="1-PREG.COSTA-RICA"/>
    <x v="0"/>
    <s v="-"/>
    <s v="-"/>
    <s v="-"/>
    <n v="19"/>
    <n v="1"/>
    <n v="100"/>
    <n v="1"/>
    <n v="0"/>
    <s v="DLEIVABADILLA@GMAIL.COM"/>
    <s v="UNIV. PRIVADA"/>
    <n v="33"/>
    <s v="CASADO(A)"/>
    <d v="2022-02-17T00:00:00"/>
    <n v="1"/>
    <s v="LICENCIATURA"/>
    <s v=" "/>
    <s v=" "/>
    <s v=" "/>
    <s v=" "/>
    <s v="-"/>
    <s v="-"/>
    <s v="-"/>
    <s v="PEREZ ZELEDON"/>
    <s v="DERECHO"/>
    <x v="35"/>
    <s v="-"/>
    <s v="DERECHO"/>
    <s v="SAN ISIDRO DE EL GENERAL"/>
    <s v="SIN ENFASIS"/>
    <s v="COSTA RICA"/>
    <x v="819"/>
    <n v="27850382"/>
    <s v="CUSTODIO DE DETENIDOS"/>
    <s v="-"/>
    <n v="128416"/>
    <n v="1"/>
    <n v="1"/>
    <n v="30"/>
  </r>
  <r>
    <x v="0"/>
    <x v="3"/>
    <x v="1"/>
    <x v="0"/>
    <n v="31241740"/>
    <x v="13"/>
    <n v="9000000"/>
    <n v="119140881"/>
    <x v="0"/>
    <x v="2"/>
    <x v="0"/>
    <x v="0"/>
    <x v="2"/>
    <s v="N"/>
    <x v="6"/>
    <n v="128426"/>
    <s v="NORMAL"/>
    <d v="2022-02-17T00:00:00"/>
    <d v="2022-02-21T00:00:00"/>
    <x v="13"/>
    <d v="2022-03-23T00:00:00"/>
    <n v="307609"/>
    <s v="RESOLI"/>
    <s v="-"/>
    <s v="-"/>
    <s v="S"/>
    <x v="0"/>
    <n v="8"/>
    <s v="-"/>
    <n v="2021"/>
    <n v="1"/>
    <s v="-"/>
    <s v="1-PREG.COSTA-RICA"/>
    <x v="6"/>
    <s v="-"/>
    <s v="-"/>
    <s v="-"/>
    <n v="7"/>
    <n v="1"/>
    <n v="100"/>
    <n v="6"/>
    <n v="0"/>
    <s v="ARIGONZALEZFDEZ@GMAIL.COM"/>
    <s v="UNIV. PRIVADA"/>
    <n v="17"/>
    <s v="SOLTERO(A)"/>
    <d v="2022-02-18T00:00:00"/>
    <n v="1"/>
    <s v="LICENCIATURA"/>
    <s v=" "/>
    <s v=" "/>
    <s v=" "/>
    <s v=" "/>
    <n v="459467"/>
    <n v="3"/>
    <s v="-"/>
    <s v="GOLFITO"/>
    <s v="ENFERMERIA"/>
    <x v="39"/>
    <s v="-"/>
    <s v="ENFERMERIA"/>
    <s v="GOLFITO"/>
    <s v="SIN ENFASIS"/>
    <s v="COSTA RICA"/>
    <x v="820"/>
    <s v="-"/>
    <s v="ESTUDIANTE"/>
    <n v="96"/>
    <n v="128426"/>
    <n v="1"/>
    <n v="1"/>
    <n v="27"/>
  </r>
  <r>
    <x v="0"/>
    <x v="1"/>
    <x v="1"/>
    <x v="1"/>
    <n v="31241730"/>
    <x v="13"/>
    <n v="3932000"/>
    <n v="604140024"/>
    <x v="1"/>
    <x v="406"/>
    <x v="0"/>
    <x v="1"/>
    <x v="2"/>
    <s v="N"/>
    <x v="6"/>
    <n v="128444"/>
    <s v="NORMAL"/>
    <d v="2022-02-04T00:00:00"/>
    <d v="2022-02-21T00:00:00"/>
    <x v="13"/>
    <d v="2022-03-23T00:00:00"/>
    <n v="306591"/>
    <s v="RESOLI"/>
    <s v="-"/>
    <s v="-"/>
    <s v="S"/>
    <x v="0"/>
    <n v="1"/>
    <s v="-"/>
    <n v="2021"/>
    <n v="1"/>
    <s v="-"/>
    <s v="1-PREG.COSTA-RICA"/>
    <x v="2"/>
    <s v="-"/>
    <s v="-"/>
    <s v="-"/>
    <n v="10"/>
    <n v="1"/>
    <n v="100"/>
    <n v="6"/>
    <n v="0"/>
    <s v="JOSELYNALVARADO2512@GMAIL.COM"/>
    <s v="UNIV. PRIVADA"/>
    <n v="28"/>
    <s v="CASADO(A)"/>
    <d v="2022-02-18T00:00:00"/>
    <n v="1"/>
    <s v="BACHILLER"/>
    <s v=" "/>
    <s v=" "/>
    <s v=" "/>
    <s v=" "/>
    <n v="485000"/>
    <n v="3"/>
    <s v="-"/>
    <s v="CORREDORES"/>
    <s v="CIEN. EDUC. I Y II CICLOS"/>
    <x v="90"/>
    <s v="-"/>
    <s v="EDUCACION PRIMARIA"/>
    <s v="CORREDOR"/>
    <s v="SIN ENFASIS"/>
    <s v="COSTA RICA"/>
    <x v="821"/>
    <s v="-"/>
    <s v="ESTUDIANTE"/>
    <n v="86"/>
    <n v="128444"/>
    <n v="1"/>
    <n v="1"/>
    <n v="27"/>
  </r>
  <r>
    <x v="0"/>
    <x v="1"/>
    <x v="1"/>
    <x v="1"/>
    <n v="31241770"/>
    <x v="13"/>
    <n v="1460050"/>
    <n v="116490783"/>
    <x v="4"/>
    <x v="547"/>
    <x v="0"/>
    <x v="1"/>
    <x v="2"/>
    <s v="N"/>
    <x v="0"/>
    <n v="128626"/>
    <s v="NORMAL"/>
    <d v="2022-03-01T00:00:00"/>
    <d v="2022-03-02T00:00:00"/>
    <x v="13"/>
    <d v="2022-03-23T00:00:00"/>
    <n v="308400"/>
    <s v="RESOLI"/>
    <s v="-"/>
    <s v="-"/>
    <s v="S"/>
    <x v="0"/>
    <n v="1"/>
    <s v="-"/>
    <n v="2016"/>
    <n v="6"/>
    <s v="-"/>
    <s v="1-PREG.COSTA-RICA"/>
    <x v="6"/>
    <s v="-"/>
    <s v="-"/>
    <s v="-"/>
    <n v="3"/>
    <n v="6"/>
    <n v="100"/>
    <n v="1"/>
    <n v="0"/>
    <s v="MARIAJJFF07@GMAIL.COM"/>
    <s v="UNIV. PRIVADA"/>
    <n v="25"/>
    <s v="SOLTERO(A)"/>
    <d v="2022-03-01T00:00:00"/>
    <n v="1"/>
    <s v="LICENCIATURA"/>
    <s v=" "/>
    <s v=" "/>
    <s v=" "/>
    <s v=" "/>
    <n v="373814"/>
    <n v="3"/>
    <s v="-"/>
    <s v="DESAMPARADOS"/>
    <s v="DERECHO"/>
    <x v="31"/>
    <s v="-"/>
    <s v="DERECHO"/>
    <s v="FRAILES"/>
    <s v="SIN ENFASIS"/>
    <s v="COSTA RICA"/>
    <x v="822"/>
    <n v="25425732"/>
    <s v="SECRETARIA"/>
    <n v="70"/>
    <n v="128626"/>
    <n v="1"/>
    <n v="1"/>
    <n v="18"/>
  </r>
  <r>
    <x v="0"/>
    <x v="3"/>
    <x v="1"/>
    <x v="0"/>
    <n v="31242190"/>
    <x v="13"/>
    <n v="8304630"/>
    <n v="702700585"/>
    <x v="0"/>
    <x v="2"/>
    <x v="0"/>
    <x v="0"/>
    <x v="3"/>
    <s v="N"/>
    <x v="5"/>
    <n v="128659"/>
    <s v="NORMAL"/>
    <d v="2022-03-02T00:00:00"/>
    <d v="2022-03-03T00:00:00"/>
    <x v="13"/>
    <d v="2022-03-23T00:00:00"/>
    <n v="308544"/>
    <s v="RESOLI"/>
    <s v="-"/>
    <s v="S"/>
    <s v="-"/>
    <x v="1"/>
    <n v="8"/>
    <s v="-"/>
    <n v="2020"/>
    <n v="2"/>
    <s v="-"/>
    <s v="1-PREG.COSTA-RICA"/>
    <x v="5"/>
    <s v="-"/>
    <s v="-"/>
    <s v="-"/>
    <n v="5"/>
    <n v="3"/>
    <n v="100"/>
    <n v="7"/>
    <n v="0"/>
    <s v="CHAYANNEBLANDONSANCHEZ12@GMAIL.COM"/>
    <s v="UNIV. PRIVADA"/>
    <n v="22"/>
    <s v="SOLTERO(A)"/>
    <d v="2022-03-02T00:00:00"/>
    <n v="1"/>
    <s v="BACHILLER"/>
    <s v=" "/>
    <s v=" "/>
    <s v=" "/>
    <s v=" "/>
    <n v="150"/>
    <n v="9"/>
    <s v="-"/>
    <s v="MATINA"/>
    <s v="TERAPIA FISICA"/>
    <x v="31"/>
    <s v="-"/>
    <s v="MEDICINA HUMANA"/>
    <s v="CARRANDI"/>
    <s v="SIN ENFASIS"/>
    <s v="COSTA RICA"/>
    <x v="823"/>
    <s v="-"/>
    <s v="ESTUDIANTE"/>
    <n v="92"/>
    <n v="128659"/>
    <n v="1"/>
    <n v="1"/>
    <n v="17"/>
  </r>
  <r>
    <x v="0"/>
    <x v="1"/>
    <x v="1"/>
    <x v="0"/>
    <n v="31242650"/>
    <x v="14"/>
    <n v="8608630"/>
    <n v="118580171"/>
    <x v="0"/>
    <x v="548"/>
    <x v="0"/>
    <x v="0"/>
    <x v="1"/>
    <s v="N"/>
    <x v="5"/>
    <n v="126681"/>
    <s v="NORMAL"/>
    <d v="2021-12-02T00:00:00"/>
    <d v="2021-12-06T00:00:00"/>
    <x v="14"/>
    <d v="2022-03-31T00:00:00"/>
    <n v="300495"/>
    <s v="RESOLI"/>
    <s v="-"/>
    <s v="-"/>
    <s v="S"/>
    <x v="0"/>
    <n v="1"/>
    <s v="COBERTURA INFERIOR"/>
    <n v="2019"/>
    <n v="3"/>
    <s v="-"/>
    <s v="1-PREG.COSTA-RICA"/>
    <x v="4"/>
    <s v="-"/>
    <s v="-"/>
    <s v="-"/>
    <n v="2"/>
    <n v="1"/>
    <n v="100"/>
    <n v="7"/>
    <n v="0"/>
    <s v="MONICAVARGASSOLANO@GMAIL.COM"/>
    <s v="UNIV. PRIVADA"/>
    <n v="19"/>
    <s v="SOLTERO(A)"/>
    <d v="2021-12-03T00:00:00"/>
    <n v="1"/>
    <s v="BACHILLER"/>
    <s v="LICENCIATURA"/>
    <s v=" "/>
    <s v=" "/>
    <s v=" "/>
    <n v="757757"/>
    <n v="4"/>
    <s v="-"/>
    <s v="POCOCI"/>
    <s v="NUTRICION"/>
    <x v="53"/>
    <s v="CI"/>
    <s v="MEDICINA HUMANA"/>
    <s v="GUAPILES"/>
    <s v="SIN ENFASIS"/>
    <s v="COSTA RICA"/>
    <x v="824"/>
    <s v="-"/>
    <s v="ESTUDIANTE"/>
    <n v="93"/>
    <n v="126681"/>
    <n v="1"/>
    <n v="1"/>
    <n v="111"/>
  </r>
  <r>
    <x v="0"/>
    <x v="3"/>
    <x v="1"/>
    <x v="0"/>
    <n v="31242750"/>
    <x v="14"/>
    <n v="7257000"/>
    <n v="604690150"/>
    <x v="0"/>
    <x v="2"/>
    <x v="0"/>
    <x v="0"/>
    <x v="0"/>
    <s v="N"/>
    <x v="0"/>
    <n v="126819"/>
    <s v="NORMAL"/>
    <d v="2021-12-01T00:00:00"/>
    <d v="2021-12-09T00:00:00"/>
    <x v="14"/>
    <d v="2022-03-31T00:00:00"/>
    <n v="300240"/>
    <s v="RESOLI"/>
    <s v="-"/>
    <s v="-"/>
    <s v="S"/>
    <x v="0"/>
    <n v="8"/>
    <s v="-"/>
    <n v="2019"/>
    <n v="3"/>
    <s v="-"/>
    <s v="1-PREG.COSTA-RICA"/>
    <x v="6"/>
    <s v="-"/>
    <s v="-"/>
    <s v="-"/>
    <n v="1"/>
    <n v="1"/>
    <n v="100"/>
    <n v="1"/>
    <n v="0"/>
    <s v="CAMPOSNOVOANOYLIN@GMAIL.COM"/>
    <s v="UNIV. PRIVADA"/>
    <n v="20"/>
    <s v="SOLTERO(A)"/>
    <d v="2021-12-08T00:00:00"/>
    <n v="1"/>
    <s v="BACHILLER"/>
    <s v=" "/>
    <s v=" "/>
    <s v=" "/>
    <s v=" "/>
    <n v="310000"/>
    <n v="3"/>
    <s v="-"/>
    <s v="SAN JOSE"/>
    <s v="ENFERMERIA"/>
    <x v="49"/>
    <s v="-"/>
    <s v="ENFERMERIA"/>
    <s v="CARMEN"/>
    <s v="SIN ENFASIS"/>
    <s v="COSTA RICA"/>
    <x v="825"/>
    <s v="-"/>
    <s v="ESTUDIANTE"/>
    <n v="88"/>
    <n v="126819"/>
    <n v="1"/>
    <n v="1"/>
    <n v="108"/>
  </r>
  <r>
    <x v="0"/>
    <x v="1"/>
    <x v="1"/>
    <x v="0"/>
    <n v="31246620"/>
    <x v="21"/>
    <n v="7194450"/>
    <n v="208480040"/>
    <x v="2"/>
    <x v="242"/>
    <x v="0"/>
    <x v="0"/>
    <x v="1"/>
    <s v="N"/>
    <x v="3"/>
    <n v="128160"/>
    <s v="NORMAL"/>
    <d v="2022-02-03T00:00:00"/>
    <d v="2022-02-07T00:00:00"/>
    <x v="21"/>
    <d v="2022-05-11T00:00:00"/>
    <n v="306500"/>
    <s v="RESOLI"/>
    <s v="-"/>
    <s v="-"/>
    <s v="S"/>
    <x v="0"/>
    <n v="1"/>
    <s v="-"/>
    <n v="2021"/>
    <n v="1"/>
    <s v="-"/>
    <s v="1-PREG.COSTA-RICA"/>
    <x v="4"/>
    <s v="-"/>
    <s v="-"/>
    <s v="-"/>
    <n v="8"/>
    <n v="3"/>
    <n v="100"/>
    <n v="2"/>
    <n v="0"/>
    <s v="STEPHANIEARAYACR@GMAIL.COM"/>
    <s v="UNIV. PRIVADA"/>
    <n v="18"/>
    <s v="SOLTERO(A)"/>
    <d v="2022-02-04T00:00:00"/>
    <n v="1"/>
    <s v="BACHILLER"/>
    <s v=" "/>
    <s v=" "/>
    <s v=" "/>
    <s v=" "/>
    <n v="741006"/>
    <n v="4"/>
    <s v="-"/>
    <s v="POAS"/>
    <s v="ING SIST INFORMATICOS"/>
    <x v="120"/>
    <s v="-"/>
    <s v="INGENIERIA"/>
    <s v="SAN RAFAEL"/>
    <s v="SIN ENFASIS"/>
    <s v="COSTA RICA"/>
    <x v="826"/>
    <s v="-"/>
    <s v="ESTUDIANTE"/>
    <n v="90.06"/>
    <n v="128160"/>
    <n v="1"/>
    <n v="1"/>
    <n v="87"/>
  </r>
  <r>
    <x v="0"/>
    <x v="1"/>
    <x v="1"/>
    <x v="0"/>
    <n v="31242570"/>
    <x v="14"/>
    <n v="5825000"/>
    <n v="503940460"/>
    <x v="0"/>
    <x v="549"/>
    <x v="0"/>
    <x v="0"/>
    <x v="2"/>
    <s v="N"/>
    <x v="6"/>
    <n v="126904"/>
    <s v="NORMAL"/>
    <d v="2021-12-06T00:00:00"/>
    <d v="2021-12-13T00:00:00"/>
    <x v="14"/>
    <d v="2022-03-31T00:00:00"/>
    <n v="300942"/>
    <s v="RESOLI"/>
    <s v="-"/>
    <s v="S"/>
    <s v="-"/>
    <x v="1"/>
    <n v="1"/>
    <s v="-"/>
    <n v="2014"/>
    <n v="8"/>
    <s v="-"/>
    <s v="1-PREG.COSTA-RICA"/>
    <x v="6"/>
    <s v="-"/>
    <s v="-"/>
    <s v="-"/>
    <n v="1"/>
    <n v="4"/>
    <n v="100"/>
    <n v="6"/>
    <n v="0"/>
    <s v="jorgeepr17@gmail.com"/>
    <s v="UNIV. PRIVADA"/>
    <n v="28"/>
    <s v="CASADO(A)"/>
    <d v="2021-12-10T00:00:00"/>
    <n v="1"/>
    <s v="BACHILLER"/>
    <s v=" "/>
    <s v=" "/>
    <s v=" "/>
    <s v=" "/>
    <n v="319574"/>
    <n v="2"/>
    <s v="-"/>
    <s v="PUNTARENAS"/>
    <s v="ENFERMERIA"/>
    <x v="49"/>
    <s v="-"/>
    <s v="ENFERMERIA"/>
    <s v="LEPANTO"/>
    <s v="SIN ENFASIS"/>
    <s v="COSTA RICA"/>
    <x v="827"/>
    <n v="26500103"/>
    <s v="MICELANIO"/>
    <n v="81.819999999999993"/>
    <n v="126904"/>
    <n v="1"/>
    <n v="1"/>
    <n v="104"/>
  </r>
  <r>
    <x v="0"/>
    <x v="2"/>
    <x v="1"/>
    <x v="0"/>
    <n v="31246920"/>
    <x v="21"/>
    <n v="10822266"/>
    <n v="117230073"/>
    <x v="2"/>
    <x v="2"/>
    <x v="0"/>
    <x v="0"/>
    <x v="1"/>
    <s v="N"/>
    <x v="3"/>
    <n v="128255"/>
    <s v="NORMAL"/>
    <d v="2022-01-24T00:00:00"/>
    <d v="2022-02-10T00:00:00"/>
    <x v="21"/>
    <d v="2022-05-11T00:00:00"/>
    <n v="305528"/>
    <s v="RESOLI"/>
    <s v="-"/>
    <s v="-"/>
    <s v="S"/>
    <x v="0"/>
    <n v="2"/>
    <s v="-"/>
    <n v="2017"/>
    <n v="5"/>
    <s v="-"/>
    <s v="1-PREG.COSTA-RICA"/>
    <x v="6"/>
    <n v="355.92"/>
    <s v="-"/>
    <s v="-"/>
    <n v="1"/>
    <n v="2"/>
    <n v="100"/>
    <n v="2"/>
    <n v="0"/>
    <s v="ADRIIVIQUEZJ0710@GMAIL.COM"/>
    <s v="UNIV. PRIVADA"/>
    <n v="23"/>
    <s v="SOLTERO(A)"/>
    <d v="2022-02-09T00:00:00"/>
    <n v="1"/>
    <s v="BACHILLER"/>
    <s v=" "/>
    <s v=" "/>
    <s v=" "/>
    <s v=" "/>
    <n v="370000"/>
    <n v="3"/>
    <s v="-"/>
    <s v="ALAJUELA"/>
    <s v="ING SISTEMAS EN COMPUTACION"/>
    <x v="8"/>
    <s v="-"/>
    <s v="INGENIERIA"/>
    <s v="SAN JOSE"/>
    <s v="SIN ENFASIS"/>
    <s v="COSTA RICA"/>
    <x v="828"/>
    <s v="-"/>
    <s v="ESTUDIANTE"/>
    <n v="77"/>
    <n v="128255"/>
    <n v="1"/>
    <n v="1"/>
    <n v="84"/>
  </r>
  <r>
    <x v="0"/>
    <x v="1"/>
    <x v="1"/>
    <x v="0"/>
    <n v="31246520"/>
    <x v="21"/>
    <n v="6842000"/>
    <n v="207800635"/>
    <x v="0"/>
    <x v="550"/>
    <x v="0"/>
    <x v="0"/>
    <x v="1"/>
    <s v="N"/>
    <x v="3"/>
    <n v="128273"/>
    <s v="NORMAL"/>
    <d v="2022-02-08T00:00:00"/>
    <d v="2022-02-11T00:00:00"/>
    <x v="21"/>
    <d v="2022-05-11T00:00:00"/>
    <n v="306812"/>
    <s v="RESOLI"/>
    <s v="-"/>
    <s v="-"/>
    <s v="S"/>
    <x v="0"/>
    <n v="1"/>
    <s v="-"/>
    <n v="2015"/>
    <n v="7"/>
    <s v="-"/>
    <s v="1-PREG.COSTA-RICA"/>
    <x v="4"/>
    <s v="-"/>
    <s v="-"/>
    <s v="-"/>
    <n v="10"/>
    <n v="1"/>
    <n v="100"/>
    <n v="2"/>
    <n v="0"/>
    <s v="GABYGONR16@GMAIL.COM"/>
    <s v="UNIV. PRIVADA"/>
    <n v="23"/>
    <s v="SOLTERO(A)"/>
    <d v="2022-02-10T00:00:00"/>
    <n v="1"/>
    <s v="BACHILLER"/>
    <s v=" "/>
    <s v=" "/>
    <s v=" "/>
    <s v=" "/>
    <n v="790000"/>
    <n v="4"/>
    <s v="-"/>
    <s v="SAN CARLOS"/>
    <s v="ENFERMERIA"/>
    <x v="79"/>
    <s v="-"/>
    <s v="ENFERMERIA"/>
    <s v="QUESADA"/>
    <s v="SIN ENFASIS"/>
    <s v="COSTA RICA"/>
    <x v="829"/>
    <s v="-"/>
    <s v="ESTUDIANTE"/>
    <n v="91.69"/>
    <n v="128273"/>
    <n v="1"/>
    <n v="1"/>
    <n v="83"/>
  </r>
  <r>
    <x v="0"/>
    <x v="0"/>
    <x v="1"/>
    <x v="0"/>
    <n v="31246870"/>
    <x v="21"/>
    <n v="29884442"/>
    <n v="207930477"/>
    <x v="0"/>
    <x v="551"/>
    <x v="0"/>
    <x v="0"/>
    <x v="0"/>
    <s v="N"/>
    <x v="3"/>
    <n v="128295"/>
    <s v="NORMAL"/>
    <d v="2022-02-11T00:00:00"/>
    <d v="2022-02-14T00:00:00"/>
    <x v="21"/>
    <d v="2022-05-11T00:00:00"/>
    <n v="307066"/>
    <s v="RESOLI"/>
    <s v="-"/>
    <s v="-"/>
    <s v="S"/>
    <x v="0"/>
    <n v="5"/>
    <s v="-"/>
    <n v="2016"/>
    <n v="6"/>
    <s v="-"/>
    <s v="1-PREG.COSTA-RICA"/>
    <x v="3"/>
    <n v="63.33"/>
    <s v="-"/>
    <s v="-"/>
    <n v="1"/>
    <n v="1"/>
    <n v="100"/>
    <n v="2"/>
    <n v="0"/>
    <s v="ADRIANAROJS21@GMAIL.COM"/>
    <s v="UNIV. PRIVADA"/>
    <n v="22"/>
    <s v="SOLTERO(A)"/>
    <d v="2022-02-11T00:00:00"/>
    <n v="1"/>
    <s v="LICENCIATURA"/>
    <s v=" "/>
    <s v=" "/>
    <s v=" "/>
    <s v=" "/>
    <n v="1743378"/>
    <n v="4"/>
    <s v="-"/>
    <s v="ALAJUELA"/>
    <s v="MEDICINA Y CIRUGIA"/>
    <x v="53"/>
    <s v="-"/>
    <s v="MEDICINA HUMANA"/>
    <s v="ALAJUELA"/>
    <s v="SIN ENFASIS"/>
    <s v="COSTA RICA"/>
    <x v="830"/>
    <s v="-"/>
    <s v="ESTUDIANTE"/>
    <n v="85"/>
    <n v="128295"/>
    <n v="1"/>
    <n v="1"/>
    <n v="80"/>
  </r>
  <r>
    <x v="0"/>
    <x v="1"/>
    <x v="1"/>
    <x v="0"/>
    <n v="31242530"/>
    <x v="14"/>
    <n v="5184900"/>
    <n v="402430858"/>
    <x v="2"/>
    <x v="552"/>
    <x v="0"/>
    <x v="0"/>
    <x v="0"/>
    <s v="N"/>
    <x v="1"/>
    <n v="127113"/>
    <s v="NORMAL"/>
    <d v="2021-11-22T00:00:00"/>
    <d v="2021-12-20T00:00:00"/>
    <x v="14"/>
    <d v="2022-03-31T00:00:00"/>
    <n v="299788"/>
    <s v="RESOLI"/>
    <s v="-"/>
    <s v="S"/>
    <s v="-"/>
    <x v="1"/>
    <n v="1"/>
    <s v="ADQUISICION DE EQUIPO"/>
    <n v="2017"/>
    <n v="5"/>
    <s v="-"/>
    <s v="1-PREG.COSTA-RICA"/>
    <x v="2"/>
    <s v="-"/>
    <s v="-"/>
    <s v="-"/>
    <n v="4"/>
    <n v="1"/>
    <n v="100"/>
    <n v="4"/>
    <n v="0"/>
    <s v="FRAN.UAA15@GMAIL.COM"/>
    <s v="UNIV. PRIVADA"/>
    <n v="22"/>
    <s v="SOLTERO(A)"/>
    <d v="2021-12-17T00:00:00"/>
    <n v="1"/>
    <s v="BACHILLER"/>
    <s v="LICENCIATURA"/>
    <s v=" "/>
    <s v=" "/>
    <s v=" "/>
    <n v="485482"/>
    <n v="6"/>
    <s v="-"/>
    <s v="SANTA BARBARA"/>
    <s v="INGENIERIA INFORMATICA"/>
    <x v="130"/>
    <s v="AE"/>
    <s v="INGENIERIA"/>
    <s v="SANTA BARBARA"/>
    <s v="SIN ENFASIS"/>
    <s v="COSTA RICA"/>
    <x v="831"/>
    <n v="89708162"/>
    <s v="TECNICO AERONAUTICA"/>
    <n v="92.46"/>
    <n v="127113"/>
    <n v="1"/>
    <n v="1"/>
    <n v="97"/>
  </r>
  <r>
    <x v="0"/>
    <x v="1"/>
    <x v="1"/>
    <x v="0"/>
    <n v="31242740"/>
    <x v="14"/>
    <n v="7473540"/>
    <n v="504360705"/>
    <x v="2"/>
    <x v="553"/>
    <x v="0"/>
    <x v="0"/>
    <x v="0"/>
    <s v="N"/>
    <x v="0"/>
    <n v="127144"/>
    <s v="NORMAL"/>
    <d v="2021-12-04T00:00:00"/>
    <d v="2021-12-21T00:00:00"/>
    <x v="14"/>
    <d v="2022-03-31T00:00:00"/>
    <n v="300749"/>
    <s v="RESOLI"/>
    <s v="-"/>
    <s v="S"/>
    <s v="-"/>
    <x v="1"/>
    <n v="1"/>
    <s v="-"/>
    <n v="2017"/>
    <n v="5"/>
    <s v="-"/>
    <s v="1-PREG.COSTA-RICA"/>
    <x v="6"/>
    <s v="-"/>
    <s v="-"/>
    <s v="-"/>
    <n v="15"/>
    <n v="1"/>
    <n v="100"/>
    <n v="1"/>
    <n v="0"/>
    <s v="JUSTINGVS@GMAIL.COM"/>
    <s v="UNIV. PRIVADA"/>
    <n v="21"/>
    <s v="SOLTERO(A)"/>
    <d v="2021-12-20T00:00:00"/>
    <n v="1"/>
    <s v="BACHILLER"/>
    <s v="LICENCIATURA"/>
    <s v=" "/>
    <s v=" "/>
    <s v=" "/>
    <n v="322930"/>
    <n v="4"/>
    <s v="-"/>
    <s v="MONTES DE OCA"/>
    <s v="INGENIERIA INFORMATICA"/>
    <x v="3"/>
    <s v="-"/>
    <s v="INGENIERIA"/>
    <s v="SAN PEDRO"/>
    <s v="SIN ENFASIS"/>
    <s v="COSTA RICA"/>
    <x v="832"/>
    <s v="-"/>
    <s v="ESTUDIANTE"/>
    <n v="92.9"/>
    <n v="127144"/>
    <n v="1"/>
    <n v="1"/>
    <n v="96"/>
  </r>
  <r>
    <x v="0"/>
    <x v="1"/>
    <x v="1"/>
    <x v="0"/>
    <n v="31242370"/>
    <x v="14"/>
    <n v="6730000"/>
    <n v="118160445"/>
    <x v="0"/>
    <x v="554"/>
    <x v="0"/>
    <x v="0"/>
    <x v="2"/>
    <s v="N"/>
    <x v="0"/>
    <n v="127151"/>
    <s v="NORMAL"/>
    <d v="2021-11-08T00:00:00"/>
    <d v="2021-12-21T00:00:00"/>
    <x v="14"/>
    <d v="2022-03-31T00:00:00"/>
    <n v="299086"/>
    <s v="RESOLI"/>
    <s v="-"/>
    <s v="-"/>
    <s v="S"/>
    <x v="0"/>
    <n v="1"/>
    <s v="-"/>
    <n v="2019"/>
    <n v="3"/>
    <s v="-"/>
    <s v="1-PREG.COSTA-RICA"/>
    <x v="3"/>
    <s v="-"/>
    <s v="-"/>
    <s v="-"/>
    <n v="20"/>
    <n v="1"/>
    <n v="100"/>
    <n v="1"/>
    <n v="0"/>
    <s v="ARAYABRENESPAME01@GMAIL.COM"/>
    <s v="UNIV. PRIVADA"/>
    <n v="20"/>
    <s v="SOLTERO(A)"/>
    <d v="2021-12-20T00:00:00"/>
    <n v="1"/>
    <s v="BACHILLER"/>
    <s v="LICENCIATURA"/>
    <s v=" "/>
    <s v=" "/>
    <s v=" "/>
    <n v="1435271"/>
    <n v="3"/>
    <s v="-"/>
    <s v="LEON CORTES CASTRO"/>
    <s v="TERAPIA OCUPACIONAL"/>
    <x v="7"/>
    <s v="-"/>
    <s v="MEDICINA HUMANA"/>
    <s v="SAN PABLO"/>
    <s v="SIN ENFASIS"/>
    <s v="COSTA RICA"/>
    <x v="833"/>
    <s v="-"/>
    <s v="ESTUDIANTE"/>
    <n v="95.6"/>
    <n v="127151"/>
    <n v="1"/>
    <n v="1"/>
    <n v="96"/>
  </r>
  <r>
    <x v="0"/>
    <x v="1"/>
    <x v="1"/>
    <x v="0"/>
    <n v="31246350"/>
    <x v="21"/>
    <n v="5170722"/>
    <n v="305040844"/>
    <x v="0"/>
    <x v="555"/>
    <x v="0"/>
    <x v="0"/>
    <x v="0"/>
    <s v="N"/>
    <x v="2"/>
    <n v="128299"/>
    <s v="NORMAL"/>
    <d v="2022-02-07T00:00:00"/>
    <d v="2022-02-14T00:00:00"/>
    <x v="21"/>
    <d v="2022-05-11T00:00:00"/>
    <n v="306717"/>
    <s v="RESOLI"/>
    <s v="-"/>
    <s v="S"/>
    <s v="-"/>
    <x v="1"/>
    <n v="1"/>
    <s v="-"/>
    <n v="2014"/>
    <n v="8"/>
    <s v="-"/>
    <s v="1-PREG.COSTA-RICA"/>
    <x v="1"/>
    <s v="-"/>
    <s v="-"/>
    <s v="-"/>
    <n v="1"/>
    <n v="1"/>
    <n v="100"/>
    <n v="3"/>
    <n v="0"/>
    <s v="CRISTIAN_TENCIO@HOTMAIL.COM"/>
    <s v="UNIV. PRIVADA"/>
    <n v="24"/>
    <s v="SOLTERO(A)"/>
    <d v="2022-02-11T00:00:00"/>
    <n v="1"/>
    <s v="LICENCIATURA"/>
    <s v=" "/>
    <s v=" "/>
    <s v=" "/>
    <s v=" "/>
    <n v="2837938"/>
    <n v="4"/>
    <s v="-"/>
    <s v="CARTAGO"/>
    <s v="MEDICINA Y CIRUGIA"/>
    <x v="5"/>
    <s v="-"/>
    <s v="MEDICINA HUMANA"/>
    <s v="ORIENTE DE CARTAGO"/>
    <s v="SIN ENFASIS"/>
    <s v="COSTA RICA"/>
    <x v="834"/>
    <s v="-"/>
    <s v="ESTUDIANTE"/>
    <n v="87"/>
    <n v="128299"/>
    <n v="1"/>
    <n v="1"/>
    <n v="80"/>
  </r>
  <r>
    <x v="0"/>
    <x v="1"/>
    <x v="1"/>
    <x v="0"/>
    <n v="31246570"/>
    <x v="21"/>
    <n v="6590000"/>
    <n v="117700768"/>
    <x v="0"/>
    <x v="556"/>
    <x v="0"/>
    <x v="0"/>
    <x v="1"/>
    <s v="N"/>
    <x v="3"/>
    <n v="128308"/>
    <s v="NORMAL"/>
    <d v="2022-01-21T00:00:00"/>
    <d v="2022-02-14T00:00:00"/>
    <x v="21"/>
    <d v="2022-05-11T00:00:00"/>
    <n v="305302"/>
    <s v="RESOLI"/>
    <s v="-"/>
    <s v="-"/>
    <s v="S"/>
    <x v="0"/>
    <n v="1"/>
    <s v="-"/>
    <n v="2021"/>
    <n v="1"/>
    <s v="-"/>
    <s v="1-PREG.COSTA-RICA"/>
    <x v="4"/>
    <s v="-"/>
    <s v="-"/>
    <s v="-"/>
    <n v="10"/>
    <n v="1"/>
    <n v="100"/>
    <n v="2"/>
    <n v="0"/>
    <s v="RAKEJR30@GMAIL.COM"/>
    <s v="UNIV. PRIVADA"/>
    <n v="22"/>
    <s v="SOLTERO(A)"/>
    <d v="2022-02-11T00:00:00"/>
    <n v="1"/>
    <s v="BACHILLER"/>
    <s v=" "/>
    <s v=" "/>
    <s v=" "/>
    <s v=" "/>
    <n v="781550"/>
    <n v="4"/>
    <s v="-"/>
    <s v="SAN CARLOS"/>
    <s v="ENFERMERIA"/>
    <x v="79"/>
    <s v="-"/>
    <s v="ENFERMERIA"/>
    <s v="QUESADA"/>
    <s v="SIN ENFASIS"/>
    <s v="COSTA RICA"/>
    <x v="835"/>
    <s v="-"/>
    <s v="ESTUDIANTE"/>
    <n v="70"/>
    <n v="128308"/>
    <n v="1"/>
    <n v="1"/>
    <n v="80"/>
  </r>
  <r>
    <x v="0"/>
    <x v="1"/>
    <x v="2"/>
    <x v="1"/>
    <n v="31242760"/>
    <x v="14"/>
    <n v="9934049"/>
    <n v="115200989"/>
    <x v="4"/>
    <x v="557"/>
    <x v="0"/>
    <x v="1"/>
    <x v="0"/>
    <s v="N"/>
    <x v="0"/>
    <n v="127328"/>
    <s v="NORMAL"/>
    <d v="2021-12-22T00:00:00"/>
    <d v="2022-01-07T00:00:00"/>
    <x v="14"/>
    <d v="2022-03-31T00:00:00"/>
    <n v="302593"/>
    <s v="RESOLI"/>
    <s v="-"/>
    <s v="-"/>
    <s v="S"/>
    <x v="0"/>
    <n v="1"/>
    <s v="-"/>
    <n v="2010"/>
    <n v="12"/>
    <s v="-"/>
    <s v="5-REFUND.PREG.C.R"/>
    <x v="4"/>
    <s v="-"/>
    <s v="-"/>
    <s v="-"/>
    <n v="18"/>
    <n v="2"/>
    <n v="100"/>
    <n v="1"/>
    <n v="0"/>
    <s v="MARIAJOSECHS.92@GMAIL.COM"/>
    <s v="UNIV. PRIVADA"/>
    <n v="29"/>
    <s v="SOLTERO(A)"/>
    <d v="2022-01-06T00:00:00"/>
    <n v="1"/>
    <s v="BACHILLER"/>
    <s v="LICENCIATURA"/>
    <s v=" "/>
    <s v=" "/>
    <s v=" "/>
    <n v="926310"/>
    <n v="1"/>
    <s v="-"/>
    <s v="CURRIDABAT"/>
    <s v="DERECHO"/>
    <x v="28"/>
    <s v="-"/>
    <s v="DERECHO"/>
    <s v="GRANADILLA"/>
    <s v="SIN ENFASIS"/>
    <s v="COSTA RICA"/>
    <x v="836"/>
    <n v="25017000"/>
    <s v="ASKHR SPECIALIST"/>
    <n v="91.4"/>
    <n v="127328"/>
    <n v="1"/>
    <n v="5"/>
    <n v="79"/>
  </r>
  <r>
    <x v="0"/>
    <x v="1"/>
    <x v="1"/>
    <x v="0"/>
    <n v="31242390"/>
    <x v="14"/>
    <n v="18913772"/>
    <n v="702960472"/>
    <x v="0"/>
    <x v="558"/>
    <x v="0"/>
    <x v="0"/>
    <x v="0"/>
    <s v="N"/>
    <x v="0"/>
    <n v="127341"/>
    <s v="ESPECIAL"/>
    <d v="2021-12-19T00:00:00"/>
    <d v="2022-01-07T00:00:00"/>
    <x v="14"/>
    <d v="2022-03-31T00:00:00"/>
    <n v="302292"/>
    <s v="RESOLI"/>
    <s v="-"/>
    <s v="-"/>
    <s v="S"/>
    <x v="0"/>
    <n v="1"/>
    <s v="-"/>
    <n v="2019"/>
    <n v="3"/>
    <s v="-"/>
    <s v="1-PREG.COSTA-RICA"/>
    <x v="2"/>
    <s v="-"/>
    <s v="-"/>
    <s v="-"/>
    <n v="8"/>
    <n v="1"/>
    <n v="100"/>
    <n v="1"/>
    <n v="0"/>
    <s v="NICOCHAVES581@GMAIL.COM"/>
    <s v="UNIV. PRIVADA"/>
    <n v="19"/>
    <s v="SOLTERO(A)"/>
    <d v="2022-01-06T00:00:00"/>
    <n v="1"/>
    <s v="LICENCIATURA"/>
    <s v=" "/>
    <s v=" "/>
    <s v=" "/>
    <s v=" "/>
    <n v="576093"/>
    <n v="3"/>
    <s v="-"/>
    <s v="GOICOECHEA"/>
    <s v="MEDICINA Y CIRUGIA VETERINARIA"/>
    <x v="19"/>
    <s v="-"/>
    <s v="MEDICINA VETERINARIA"/>
    <s v="GUADALUPE"/>
    <s v="SIN ENFASIS"/>
    <s v="COSTA RICA"/>
    <x v="837"/>
    <s v="-"/>
    <s v="ESTUDIANTE"/>
    <n v="92.62"/>
    <n v="127341"/>
    <n v="1"/>
    <n v="1"/>
    <n v="79"/>
  </r>
  <r>
    <x v="0"/>
    <x v="1"/>
    <x v="1"/>
    <x v="0"/>
    <n v="31242400"/>
    <x v="14"/>
    <n v="4586260"/>
    <n v="702960638"/>
    <x v="0"/>
    <x v="3"/>
    <x v="0"/>
    <x v="0"/>
    <x v="1"/>
    <s v="N"/>
    <x v="5"/>
    <n v="127373"/>
    <s v="NORMAL"/>
    <d v="2021-12-02T00:00:00"/>
    <d v="2022-01-07T00:00:00"/>
    <x v="14"/>
    <d v="2022-03-31T00:00:00"/>
    <n v="300404"/>
    <s v="RESOLI"/>
    <s v="-"/>
    <s v="S"/>
    <s v="-"/>
    <x v="1"/>
    <n v="1"/>
    <s v="COBERTURA INFERIOR"/>
    <n v="2020"/>
    <n v="2"/>
    <s v="-"/>
    <s v="1-PREG.COSTA-RICA"/>
    <x v="6"/>
    <s v="-"/>
    <s v="-"/>
    <s v="-"/>
    <n v="1"/>
    <n v="1"/>
    <n v="100"/>
    <n v="7"/>
    <n v="0"/>
    <s v="AXELOVIEDO3118@GMAIL.COM"/>
    <s v="UNIV. PRIVADA"/>
    <n v="19"/>
    <s v="SOLTERO(A)"/>
    <s v="-"/>
    <n v="1"/>
    <s v="BACHILLER"/>
    <s v=" "/>
    <s v=" "/>
    <s v=" "/>
    <s v=" "/>
    <n v="406552"/>
    <n v="5"/>
    <s v="-"/>
    <s v="LIMON"/>
    <s v="ENFERMERIA"/>
    <x v="98"/>
    <s v="CI"/>
    <s v="ENFERMERIA"/>
    <s v="LIMON"/>
    <s v="SIN ENFASIS"/>
    <s v="COSTA RICA"/>
    <x v="838"/>
    <s v="-"/>
    <s v="ESTUDIANTE"/>
    <n v="100"/>
    <n v="127373"/>
    <n v="1"/>
    <n v="1"/>
    <n v="79"/>
  </r>
  <r>
    <x v="0"/>
    <x v="1"/>
    <x v="0"/>
    <x v="0"/>
    <n v="31189210"/>
    <x v="21"/>
    <n v="1625000"/>
    <n v="208000432"/>
    <x v="2"/>
    <x v="559"/>
    <x v="0"/>
    <x v="0"/>
    <x v="1"/>
    <s v="N"/>
    <x v="3"/>
    <n v="128309"/>
    <s v="ESPECIAL"/>
    <d v="2022-01-19T00:00:00"/>
    <d v="2022-02-14T00:00:00"/>
    <x v="21"/>
    <d v="2022-05-13T00:00:00"/>
    <n v="305084"/>
    <s v="RESOLI"/>
    <s v="-"/>
    <s v="-"/>
    <s v="S"/>
    <x v="0"/>
    <n v="1"/>
    <s v="COBERTURA INFERIOR"/>
    <s v="-"/>
    <s v="-"/>
    <s v="-"/>
    <s v="1-PREG.COSTA-RICA"/>
    <x v="0"/>
    <s v="-"/>
    <s v="-"/>
    <s v="-"/>
    <n v="2"/>
    <n v="6"/>
    <n v="100"/>
    <n v="2"/>
    <n v="0"/>
    <s v="FERDEL490@GMAIL.COM"/>
    <s v="UNIV. PRIVADA"/>
    <n v="22"/>
    <s v="SOLTERO(A)"/>
    <d v="2022-02-11T00:00:00"/>
    <n v="1"/>
    <s v="BACHILLER"/>
    <s v=" "/>
    <s v=" "/>
    <s v=" "/>
    <s v=" "/>
    <s v="-"/>
    <s v="-"/>
    <s v="-"/>
    <s v="SAN RAMON"/>
    <s v="INGENIERIA INDUSTRIAL"/>
    <x v="130"/>
    <s v="CI"/>
    <s v="INGENIERIA"/>
    <s v="SAN RAFAEL"/>
    <s v="SIN ENFASIS"/>
    <s v="COSTA RICA"/>
    <x v="839"/>
    <s v="-"/>
    <s v="ESTUDIANTE"/>
    <s v="-"/>
    <n v="128309"/>
    <n v="1"/>
    <n v="1"/>
    <n v="80"/>
  </r>
  <r>
    <x v="2"/>
    <x v="1"/>
    <x v="2"/>
    <x v="0"/>
    <n v="31246060"/>
    <x v="21"/>
    <n v="5812330"/>
    <n v="206730847"/>
    <x v="0"/>
    <x v="103"/>
    <x v="0"/>
    <x v="0"/>
    <x v="2"/>
    <s v="N"/>
    <x v="3"/>
    <n v="128417"/>
    <s v="NORMAL"/>
    <d v="2022-01-26T00:00:00"/>
    <d v="2022-02-18T00:00:00"/>
    <x v="21"/>
    <d v="2022-05-11T00:00:00"/>
    <n v="305838"/>
    <s v="RESOLI"/>
    <s v="-"/>
    <s v="-"/>
    <s v="S"/>
    <x v="0"/>
    <n v="1"/>
    <s v="-"/>
    <n v="2011"/>
    <n v="11"/>
    <s v="-"/>
    <s v="7-REFUND.POSG.C.R"/>
    <x v="3"/>
    <s v="-"/>
    <s v="-"/>
    <s v="-"/>
    <n v="13"/>
    <n v="1"/>
    <n v="100"/>
    <n v="2"/>
    <n v="0"/>
    <s v="KARINA8775@HOTMAIL.COM"/>
    <s v="UNIV. PRIVADA"/>
    <n v="32"/>
    <s v="UNION LIBRE"/>
    <d v="2022-02-17T00:00:00"/>
    <n v="1"/>
    <s v="MAESTRIA"/>
    <s v=" "/>
    <s v=" "/>
    <s v=" "/>
    <s v=" "/>
    <n v="1168070"/>
    <n v="3"/>
    <s v="-"/>
    <s v="UPALA"/>
    <s v="ENF MATERNO INFANTIL Y OBSTETR"/>
    <x v="49"/>
    <s v="-"/>
    <s v="ENFERMERIA"/>
    <s v="UPALA"/>
    <s v="MATERNO INFANTIL Y OBSTETRICIA"/>
    <s v="COSTA RICA"/>
    <x v="840"/>
    <n v="24800000"/>
    <s v="AUXILIAR"/>
    <n v="90"/>
    <n v="128417"/>
    <n v="1"/>
    <n v="7"/>
    <n v="76"/>
  </r>
  <r>
    <x v="0"/>
    <x v="1"/>
    <x v="0"/>
    <x v="0"/>
    <n v="31159050"/>
    <x v="14"/>
    <n v="3000000"/>
    <n v="702630119"/>
    <x v="0"/>
    <x v="560"/>
    <x v="0"/>
    <x v="0"/>
    <x v="1"/>
    <s v="N"/>
    <x v="5"/>
    <n v="127398"/>
    <s v="ESPECIAL"/>
    <d v="2021-12-21T00:00:00"/>
    <d v="2022-01-10T00:00:00"/>
    <x v="14"/>
    <d v="2022-04-19T00:00:00"/>
    <n v="302464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7"/>
    <n v="0"/>
    <s v="ALLANYSZAMORAMAR@GMAIL.COM"/>
    <s v="UNIV. PRIVADA"/>
    <n v="23"/>
    <s v="SOLTERO(A)"/>
    <d v="2022-01-07T00:00:00"/>
    <n v="1"/>
    <s v="LICENCIATURA"/>
    <s v=" "/>
    <s v=" "/>
    <s v=" "/>
    <s v=" "/>
    <s v="-"/>
    <s v="-"/>
    <s v="-"/>
    <s v="LIMON"/>
    <s v="ENFERMERIA"/>
    <x v="18"/>
    <s v="-"/>
    <s v="ENFERMERIA"/>
    <s v="LIMON"/>
    <s v="SIN ENFASIS"/>
    <s v="COSTA RICA"/>
    <x v="841"/>
    <s v="-"/>
    <s v="ESTUDIANTE"/>
    <s v="-"/>
    <n v="127398"/>
    <n v="1"/>
    <n v="1"/>
    <n v="76"/>
  </r>
  <r>
    <x v="0"/>
    <x v="1"/>
    <x v="1"/>
    <x v="0"/>
    <n v="31242780"/>
    <x v="14"/>
    <n v="8013619"/>
    <n v="604630045"/>
    <x v="0"/>
    <x v="363"/>
    <x v="0"/>
    <x v="0"/>
    <x v="1"/>
    <s v="N"/>
    <x v="6"/>
    <n v="127411"/>
    <s v="NORMAL"/>
    <d v="2021-12-09T00:00:00"/>
    <d v="2022-01-10T00:00:00"/>
    <x v="14"/>
    <d v="2022-03-31T00:00:00"/>
    <n v="301300"/>
    <s v="RESOLI"/>
    <s v="-"/>
    <s v="-"/>
    <s v="S"/>
    <x v="0"/>
    <n v="1"/>
    <s v="-"/>
    <n v="2017"/>
    <n v="5"/>
    <s v="-"/>
    <s v="1-PREG.COSTA-RICA"/>
    <x v="1"/>
    <s v="-"/>
    <s v="-"/>
    <s v="-"/>
    <n v="1"/>
    <n v="15"/>
    <n v="100"/>
    <n v="6"/>
    <n v="0"/>
    <s v="AMANDACALDERONALLEN@GMAIL.COM"/>
    <s v="UNIV. PRIVADA"/>
    <n v="21"/>
    <s v="SOLTERO(A)"/>
    <s v="-"/>
    <n v="1"/>
    <s v="BACHILLER"/>
    <s v="LICENCIATURA"/>
    <s v=" "/>
    <s v=" "/>
    <s v=" "/>
    <n v="2874184"/>
    <n v="4"/>
    <s v="-"/>
    <s v="PUNTARENAS"/>
    <s v="MICROBIOLOGI Y QUIMICA CLINICA"/>
    <x v="12"/>
    <s v="-"/>
    <s v="MICROBIOLOGIA"/>
    <s v="EL ROBLE"/>
    <s v="SIN ENFASIS"/>
    <s v="COSTA RICA"/>
    <x v="842"/>
    <s v="-"/>
    <s v="ESTUDIANTE"/>
    <n v="94.67"/>
    <n v="127411"/>
    <n v="1"/>
    <n v="1"/>
    <n v="76"/>
  </r>
  <r>
    <x v="0"/>
    <x v="1"/>
    <x v="2"/>
    <x v="1"/>
    <n v="31242320"/>
    <x v="14"/>
    <n v="4316042"/>
    <n v="701770062"/>
    <x v="1"/>
    <x v="561"/>
    <x v="0"/>
    <x v="1"/>
    <x v="1"/>
    <s v="N"/>
    <x v="5"/>
    <n v="127413"/>
    <s v="NORMAL"/>
    <d v="2021-12-08T00:00:00"/>
    <d v="2022-01-10T00:00:00"/>
    <x v="14"/>
    <d v="2022-03-31T00:00:00"/>
    <n v="301201"/>
    <s v="RESOLI"/>
    <s v="-"/>
    <s v="-"/>
    <s v="S"/>
    <x v="0"/>
    <n v="1"/>
    <s v="-"/>
    <n v="2004"/>
    <n v="18"/>
    <s v="-"/>
    <s v="5-REFUND.PREG.C.R"/>
    <x v="2"/>
    <s v="-"/>
    <s v="-"/>
    <s v="-"/>
    <n v="2"/>
    <n v="1"/>
    <n v="100"/>
    <n v="7"/>
    <n v="0"/>
    <s v="ARQSARAMM@HOTMAIL.ES"/>
    <s v="UNIV. PRIVADA"/>
    <n v="35"/>
    <s v="SOLTERO(A)"/>
    <s v="-"/>
    <n v="1"/>
    <s v="BACHILLER"/>
    <s v=" "/>
    <s v=" "/>
    <s v=" "/>
    <s v=" "/>
    <n v="519553"/>
    <n v="2"/>
    <s v="-"/>
    <s v="POCOCI"/>
    <s v="ENSEÑANZA ARTES PLASTICAS"/>
    <x v="131"/>
    <s v="-"/>
    <s v="EDUCACION TECNICA,ARTISTICA Y DEPORTIVA"/>
    <s v="GUAPILES"/>
    <s v="SIN ENFASIS"/>
    <s v="COSTA RICA"/>
    <x v="843"/>
    <n v="27112225"/>
    <s v="RECEPCIONISTA"/>
    <n v="85"/>
    <n v="127413"/>
    <n v="1"/>
    <n v="5"/>
    <n v="76"/>
  </r>
  <r>
    <x v="0"/>
    <x v="0"/>
    <x v="1"/>
    <x v="0"/>
    <n v="31247210"/>
    <x v="21"/>
    <n v="29525992"/>
    <n v="208410697"/>
    <x v="0"/>
    <x v="562"/>
    <x v="0"/>
    <x v="0"/>
    <x v="1"/>
    <s v="N"/>
    <x v="3"/>
    <n v="128453"/>
    <s v="ESPECIAL"/>
    <d v="2022-01-27T00:00:00"/>
    <d v="2022-02-21T00:00:00"/>
    <x v="21"/>
    <d v="2022-05-11T00:00:00"/>
    <n v="305993"/>
    <s v="RESOLI"/>
    <s v="-"/>
    <s v="-"/>
    <s v="S"/>
    <x v="0"/>
    <n v="5"/>
    <s v="ADQUISICION DE EQUIPO"/>
    <n v="2020"/>
    <n v="2"/>
    <s v="-"/>
    <s v="1-PREG.COSTA-RICA"/>
    <x v="3"/>
    <n v="72.31"/>
    <s v="-"/>
    <s v="-"/>
    <n v="6"/>
    <n v="1"/>
    <n v="100"/>
    <n v="2"/>
    <n v="0"/>
    <s v="JIMEACUMO@GMAIL.COM"/>
    <s v="UNIV. PRIVADA"/>
    <n v="18"/>
    <s v="SOLTERO(A)"/>
    <d v="2022-02-18T00:00:00"/>
    <n v="1"/>
    <s v="BACHILLER"/>
    <s v="LICENCIATURA"/>
    <s v=" "/>
    <s v=" "/>
    <s v=" "/>
    <n v="1360558"/>
    <n v="4"/>
    <s v="-"/>
    <s v="NARANJO"/>
    <s v="MICROBIOLOGI Y QUIMICA CLINICA"/>
    <x v="12"/>
    <s v="AE"/>
    <s v="MICROBIOLOGIA"/>
    <s v="NARANJO"/>
    <s v="SIN ENFASIS"/>
    <s v="COSTA RICA"/>
    <x v="844"/>
    <s v="-"/>
    <s v="ESTUDIANTE"/>
    <n v="94"/>
    <n v="128453"/>
    <n v="1"/>
    <n v="1"/>
    <n v="73"/>
  </r>
  <r>
    <x v="0"/>
    <x v="1"/>
    <x v="1"/>
    <x v="0"/>
    <n v="31242140"/>
    <x v="14"/>
    <n v="6052790"/>
    <n v="116230707"/>
    <x v="0"/>
    <x v="563"/>
    <x v="0"/>
    <x v="0"/>
    <x v="2"/>
    <s v="N"/>
    <x v="4"/>
    <n v="127459"/>
    <s v="ESPECIAL"/>
    <d v="2021-11-17T00:00:00"/>
    <d v="2022-01-11T00:00:00"/>
    <x v="14"/>
    <d v="2022-03-31T00:00:00"/>
    <n v="299558"/>
    <s v="RESOLI"/>
    <s v="-"/>
    <s v="-"/>
    <s v="S"/>
    <x v="0"/>
    <n v="1"/>
    <s v="COBERTURA INFERIOR, ADQUISICION DE EQUIPO"/>
    <n v="2014"/>
    <n v="8"/>
    <s v="-"/>
    <s v="1-PREG.COSTA-RICA"/>
    <x v="5"/>
    <s v="-"/>
    <s v="-"/>
    <s v="-"/>
    <n v="2"/>
    <n v="4"/>
    <n v="100"/>
    <n v="5"/>
    <n v="0"/>
    <s v="NOELIASUAREZF95@GMAIL.COM"/>
    <s v="UNIV. PRIVADA"/>
    <n v="26"/>
    <s v="SOLTERO(A)"/>
    <d v="2022-01-10T00:00:00"/>
    <n v="1"/>
    <s v="BACHILLER"/>
    <s v="LICENCIATURA"/>
    <s v=" "/>
    <s v=" "/>
    <s v=" "/>
    <n v="177565"/>
    <n v="3"/>
    <s v="-"/>
    <s v="NICOYA"/>
    <s v="ENFERMERIA"/>
    <x v="50"/>
    <s v="CI, AE"/>
    <s v="ENFERMERIA"/>
    <s v="QUEBRADA HONDA"/>
    <s v="SIN ENFASIS"/>
    <s v="COSTA RICA"/>
    <x v="845"/>
    <s v="-"/>
    <s v="ESTUDIANTE"/>
    <n v="80.67"/>
    <n v="127459"/>
    <n v="1"/>
    <n v="1"/>
    <n v="75"/>
  </r>
  <r>
    <x v="0"/>
    <x v="1"/>
    <x v="1"/>
    <x v="0"/>
    <n v="31246180"/>
    <x v="21"/>
    <n v="7250000"/>
    <n v="208150283"/>
    <x v="0"/>
    <x v="564"/>
    <x v="0"/>
    <x v="0"/>
    <x v="2"/>
    <s v="N"/>
    <x v="3"/>
    <n v="128485"/>
    <s v="NORMAL"/>
    <d v="2022-02-16T00:00:00"/>
    <d v="2022-02-23T00:00:00"/>
    <x v="21"/>
    <d v="2022-05-11T00:00:00"/>
    <n v="307573"/>
    <s v="RESOLI"/>
    <s v="-"/>
    <s v="S"/>
    <s v="-"/>
    <x v="1"/>
    <n v="1"/>
    <s v="ADQUISICION DE EQUIPO"/>
    <n v="2019"/>
    <n v="3"/>
    <s v="-"/>
    <s v="1-PREG.COSTA-RICA"/>
    <x v="3"/>
    <s v="-"/>
    <s v="-"/>
    <s v="-"/>
    <n v="10"/>
    <n v="2"/>
    <n v="100"/>
    <n v="2"/>
    <n v="0"/>
    <s v="KENDALLOVIEDO6@GMAIL.COM"/>
    <s v="UNIV. PRIVADA"/>
    <n v="21"/>
    <s v="SOLTERO(A)"/>
    <d v="2022-02-22T00:00:00"/>
    <n v="1"/>
    <s v="BACHILLER"/>
    <s v=" "/>
    <s v=" "/>
    <s v=" "/>
    <s v=" "/>
    <n v="1225541"/>
    <n v="3"/>
    <s v="-"/>
    <s v="SAN CARLOS"/>
    <s v="ENFERMERIA"/>
    <x v="79"/>
    <s v="AE"/>
    <s v="ENFERMERIA"/>
    <s v="FLORENCIA"/>
    <s v="SIN ENFASIS"/>
    <s v="COSTA RICA"/>
    <x v="846"/>
    <s v="-"/>
    <s v="ESTUDIANTE"/>
    <n v="86.29"/>
    <n v="128485"/>
    <n v="1"/>
    <n v="1"/>
    <n v="71"/>
  </r>
  <r>
    <x v="0"/>
    <x v="1"/>
    <x v="1"/>
    <x v="0"/>
    <n v="31242820"/>
    <x v="14"/>
    <n v="8222403"/>
    <n v="305410604"/>
    <x v="0"/>
    <x v="565"/>
    <x v="0"/>
    <x v="0"/>
    <x v="2"/>
    <s v="N"/>
    <x v="0"/>
    <n v="127474"/>
    <s v="NORMAL"/>
    <d v="2022-01-03T00:00:00"/>
    <d v="2022-01-12T00:00:00"/>
    <x v="14"/>
    <d v="2022-03-31T00:00:00"/>
    <n v="303118"/>
    <s v="RESOLI"/>
    <s v="-"/>
    <s v="-"/>
    <s v="S"/>
    <x v="0"/>
    <n v="1"/>
    <s v="ADQUISICION DE EQUIPO"/>
    <n v="2020"/>
    <n v="2"/>
    <s v="-"/>
    <s v="1-PREG.COSTA-RICA"/>
    <x v="6"/>
    <s v="-"/>
    <s v="-"/>
    <s v="-"/>
    <n v="5"/>
    <n v="1"/>
    <n v="100"/>
    <n v="1"/>
    <n v="0"/>
    <s v="KRISTELCECILIANOE@GMAIL.COM"/>
    <s v="UNIV. PRIVADA"/>
    <n v="19"/>
    <s v="SOLTERO(A)"/>
    <d v="2022-01-11T00:00:00"/>
    <n v="1"/>
    <s v="LICENCIATURA"/>
    <s v=" "/>
    <s v=" "/>
    <s v=" "/>
    <s v=" "/>
    <n v="270000"/>
    <n v="4"/>
    <s v="-"/>
    <s v="TARRAZU"/>
    <s v="ENFERMERIA"/>
    <x v="53"/>
    <s v="AE"/>
    <s v="ENFERMERIA"/>
    <s v="SAN MARCOS"/>
    <s v="SIN ENFASIS"/>
    <s v="COSTA RICA"/>
    <x v="847"/>
    <s v="-"/>
    <s v="ESTUDIANTE"/>
    <n v="99.63"/>
    <n v="127474"/>
    <n v="1"/>
    <n v="1"/>
    <n v="74"/>
  </r>
  <r>
    <x v="0"/>
    <x v="1"/>
    <x v="1"/>
    <x v="0"/>
    <n v="31247170"/>
    <x v="21"/>
    <n v="18200131"/>
    <n v="208170491"/>
    <x v="0"/>
    <x v="566"/>
    <x v="0"/>
    <x v="0"/>
    <x v="2"/>
    <s v="N"/>
    <x v="3"/>
    <n v="128527"/>
    <s v="NORMAL"/>
    <d v="2022-01-20T00:00:00"/>
    <d v="2022-02-24T00:00:00"/>
    <x v="21"/>
    <d v="2022-05-11T00:00:00"/>
    <n v="305237"/>
    <s v="RESOLI"/>
    <s v="-"/>
    <s v="S"/>
    <s v="-"/>
    <x v="1"/>
    <n v="1"/>
    <s v="-"/>
    <n v="2018"/>
    <n v="4"/>
    <s v="-"/>
    <s v="1-PREG.COSTA-RICA"/>
    <x v="1"/>
    <s v="-"/>
    <s v="-"/>
    <s v="-"/>
    <n v="10"/>
    <n v="4"/>
    <n v="100"/>
    <n v="2"/>
    <n v="0"/>
    <s v="DANIRS0995@GMAIL.COM"/>
    <s v="UNIV. PRIVADA"/>
    <n v="20"/>
    <s v="SOLTERO(A)"/>
    <d v="2022-02-23T00:00:00"/>
    <n v="1"/>
    <s v="LICENCIATURA"/>
    <s v=" "/>
    <s v=" "/>
    <s v=" "/>
    <s v=" "/>
    <n v="3635018"/>
    <n v="4"/>
    <s v="-"/>
    <s v="SAN CARLOS"/>
    <s v="MEDICINA"/>
    <x v="12"/>
    <s v="-"/>
    <s v="MEDICINA HUMANA"/>
    <s v="AGUAS ZARCAS"/>
    <s v="SIN ENFASIS"/>
    <s v="COSTA RICA"/>
    <x v="848"/>
    <s v="-"/>
    <s v="ESTUDIANTE"/>
    <n v="89.04"/>
    <n v="128527"/>
    <n v="1"/>
    <n v="1"/>
    <n v="70"/>
  </r>
  <r>
    <x v="0"/>
    <x v="1"/>
    <x v="1"/>
    <x v="0"/>
    <n v="31242720"/>
    <x v="14"/>
    <n v="6735000"/>
    <n v="702060401"/>
    <x v="0"/>
    <x v="74"/>
    <x v="0"/>
    <x v="0"/>
    <x v="1"/>
    <s v="N"/>
    <x v="5"/>
    <n v="127494"/>
    <s v="NORMAL"/>
    <d v="2022-01-10T00:00:00"/>
    <d v="2022-01-13T00:00:00"/>
    <x v="14"/>
    <d v="2022-03-31T00:00:00"/>
    <n v="303964"/>
    <s v="RESOLI"/>
    <s v="-"/>
    <s v="-"/>
    <s v="S"/>
    <x v="0"/>
    <n v="1"/>
    <s v="-"/>
    <n v="2009"/>
    <n v="13"/>
    <s v="-"/>
    <s v="1-PREG.COSTA-RICA"/>
    <x v="6"/>
    <s v="-"/>
    <s v="-"/>
    <s v="-"/>
    <n v="1"/>
    <n v="1"/>
    <n v="100"/>
    <n v="7"/>
    <n v="0"/>
    <s v="LIN14CR@GMAIL.COM"/>
    <s v="PARAUNIV. PRIV"/>
    <n v="30"/>
    <s v="CASADO(A)"/>
    <d v="2022-01-12T00:00:00"/>
    <n v="1"/>
    <s v="DIPLOMADO"/>
    <s v=" "/>
    <s v=" "/>
    <s v=" "/>
    <s v=" "/>
    <n v="408500"/>
    <n v="2"/>
    <s v="-"/>
    <s v="LIMON"/>
    <s v="TECNOCARDIOLOGIA Y HEMODINAMIA"/>
    <x v="132"/>
    <s v="-"/>
    <s v="MEDICINA HUMANA"/>
    <s v="LIMON"/>
    <s v="SIN ENFASIS"/>
    <s v="COSTA RICA"/>
    <x v="849"/>
    <s v="-"/>
    <s v="ESTUDIANTE"/>
    <n v="91"/>
    <n v="127494"/>
    <n v="3"/>
    <n v="1"/>
    <n v="73"/>
  </r>
  <r>
    <x v="0"/>
    <x v="1"/>
    <x v="0"/>
    <x v="0"/>
    <n v="31130060"/>
    <x v="21"/>
    <n v="3947698"/>
    <n v="604500194"/>
    <x v="0"/>
    <x v="567"/>
    <x v="0"/>
    <x v="0"/>
    <x v="1"/>
    <s v="N"/>
    <x v="3"/>
    <n v="128531"/>
    <s v="NORMAL"/>
    <d v="2022-02-23T00:00:00"/>
    <d v="2022-02-28T00:00:00"/>
    <x v="21"/>
    <s v="-"/>
    <n v="308173"/>
    <s v="RESOLI"/>
    <s v="-"/>
    <s v="-"/>
    <s v="S"/>
    <x v="0"/>
    <n v="1"/>
    <s v="-"/>
    <s v="-"/>
    <s v="-"/>
    <s v="-"/>
    <s v="1-PREG.COSTA-RICA"/>
    <x v="0"/>
    <s v="-"/>
    <s v="-"/>
    <s v="-"/>
    <n v="1"/>
    <n v="10"/>
    <n v="100"/>
    <n v="2"/>
    <n v="0"/>
    <s v="NVARGAS9815@OUTLOOK.COM"/>
    <s v="UNIV. PRIVADA"/>
    <n v="23"/>
    <s v="SOLTERO(A)"/>
    <d v="2022-02-24T00:00:00"/>
    <n v="1"/>
    <s v="LICENCIATURA"/>
    <s v=" "/>
    <s v=" "/>
    <s v=" "/>
    <s v=" "/>
    <s v="-"/>
    <s v="-"/>
    <s v="-"/>
    <s v="ALAJUELA"/>
    <s v="FARMACIA"/>
    <x v="0"/>
    <s v="-"/>
    <s v="FARMACIA"/>
    <s v="DESAMPARADOS"/>
    <s v="SIN ENFASIS"/>
    <s v="COSTA RICA"/>
    <x v="850"/>
    <s v="-"/>
    <s v="ESTUDIANTE"/>
    <s v="-"/>
    <n v="128531"/>
    <n v="1"/>
    <n v="1"/>
    <n v="66"/>
  </r>
  <r>
    <x v="0"/>
    <x v="3"/>
    <x v="1"/>
    <x v="0"/>
    <n v="31246230"/>
    <x v="21"/>
    <n v="2966015"/>
    <n v="304420039"/>
    <x v="0"/>
    <x v="2"/>
    <x v="0"/>
    <x v="0"/>
    <x v="2"/>
    <s v="N"/>
    <x v="2"/>
    <n v="128637"/>
    <s v="NORMAL"/>
    <d v="2022-02-23T00:00:00"/>
    <d v="2022-03-02T00:00:00"/>
    <x v="21"/>
    <d v="2022-05-11T00:00:00"/>
    <n v="308131"/>
    <s v="RESOLI"/>
    <s v="-"/>
    <s v="-"/>
    <s v="S"/>
    <x v="0"/>
    <n v="8"/>
    <s v="-"/>
    <n v="2020"/>
    <n v="2"/>
    <s v="-"/>
    <s v="1-PREG.COSTA-RICA"/>
    <x v="5"/>
    <s v="-"/>
    <s v="-"/>
    <s v="-"/>
    <n v="5"/>
    <n v="2"/>
    <n v="100"/>
    <n v="3"/>
    <n v="0"/>
    <s v="YORLEVEGA587@GMAIL.COM"/>
    <s v="UNIV. PRIVADA"/>
    <n v="32"/>
    <s v="SOLTERO(A)"/>
    <d v="2022-03-01T00:00:00"/>
    <n v="1"/>
    <s v="TECNICO"/>
    <s v=" "/>
    <s v=" "/>
    <s v=" "/>
    <s v=" "/>
    <n v="61000"/>
    <n v="2"/>
    <s v="-"/>
    <s v="TURRIALBA"/>
    <s v="TECNICO ATENCION PRIMARIA"/>
    <x v="13"/>
    <s v="-"/>
    <s v="MEDICINA HUMANA"/>
    <s v="LA SUIZA"/>
    <s v="SIN ENFASIS"/>
    <s v="COSTA RICA"/>
    <x v="851"/>
    <s v="-"/>
    <s v="PROPIO"/>
    <n v="70"/>
    <n v="128637"/>
    <n v="1"/>
    <n v="1"/>
    <n v="64"/>
  </r>
  <r>
    <x v="2"/>
    <x v="1"/>
    <x v="1"/>
    <x v="0"/>
    <n v="31242460"/>
    <x v="14"/>
    <n v="6808000"/>
    <n v="503640562"/>
    <x v="0"/>
    <x v="568"/>
    <x v="0"/>
    <x v="0"/>
    <x v="2"/>
    <s v="N"/>
    <x v="4"/>
    <n v="127540"/>
    <s v="NORMAL"/>
    <d v="2021-12-17T00:00:00"/>
    <d v="2022-01-14T00:00:00"/>
    <x v="14"/>
    <d v="2022-03-31T00:00:00"/>
    <n v="302265"/>
    <s v="RESOLI"/>
    <s v="-"/>
    <s v="S"/>
    <s v="-"/>
    <x v="1"/>
    <n v="1"/>
    <s v="-"/>
    <n v="2007"/>
    <n v="15"/>
    <s v="-"/>
    <s v="3-POSG.COSTA-RICA"/>
    <x v="4"/>
    <s v="-"/>
    <s v="-"/>
    <s v="-"/>
    <n v="4"/>
    <n v="1"/>
    <n v="100"/>
    <n v="5"/>
    <n v="0"/>
    <s v="JOHAN200688@HOTMAIL.COM"/>
    <s v="UNIV. PRIVADA"/>
    <n v="33"/>
    <s v="CASADO(A)"/>
    <d v="2022-01-13T00:00:00"/>
    <n v="1"/>
    <s v="MAESTRIA"/>
    <s v=" "/>
    <s v=" "/>
    <s v=" "/>
    <s v=" "/>
    <n v="809520"/>
    <n v="4"/>
    <s v="-"/>
    <s v="BAGACES"/>
    <s v="ENF MATERNO INFANTIL Y OBSTETR"/>
    <x v="49"/>
    <s v="-"/>
    <s v="ENFERMERIA"/>
    <s v="BAGACES"/>
    <s v="MATERNO INFANTIL Y OBSTETRICIA"/>
    <s v="COSTA RICA"/>
    <x v="852"/>
    <n v="26691890"/>
    <s v="ENFERMERO 1"/>
    <n v="82.05"/>
    <n v="127540"/>
    <n v="1"/>
    <n v="3"/>
    <n v="72"/>
  </r>
  <r>
    <x v="2"/>
    <x v="1"/>
    <x v="1"/>
    <x v="1"/>
    <n v="31242410"/>
    <x v="14"/>
    <n v="3757200"/>
    <n v="304030053"/>
    <x v="4"/>
    <x v="569"/>
    <x v="0"/>
    <x v="1"/>
    <x v="0"/>
    <s v="N"/>
    <x v="0"/>
    <n v="127567"/>
    <s v="NORMAL"/>
    <d v="2022-01-03T00:00:00"/>
    <d v="2022-01-17T00:00:00"/>
    <x v="14"/>
    <d v="2022-03-31T00:00:00"/>
    <n v="303025"/>
    <s v="RESOLI"/>
    <s v="-"/>
    <s v="-"/>
    <s v="S"/>
    <x v="0"/>
    <n v="1"/>
    <s v="-"/>
    <n v="2002"/>
    <n v="20"/>
    <s v="-"/>
    <s v="3-POSG.COSTA-RICA"/>
    <x v="1"/>
    <s v="-"/>
    <s v="-"/>
    <s v="-"/>
    <n v="1"/>
    <n v="1"/>
    <n v="100"/>
    <n v="1"/>
    <n v="0"/>
    <s v="PAUGOM28@GMAIL.COM"/>
    <s v="UNIV. PUBLICA"/>
    <n v="36"/>
    <s v="CASADO(A)"/>
    <d v="2022-01-14T00:00:00"/>
    <n v="1"/>
    <s v="MAESTRIA"/>
    <s v=" "/>
    <s v=" "/>
    <s v=" "/>
    <s v=" "/>
    <n v="3026785"/>
    <n v="4"/>
    <s v="-"/>
    <s v="SAN JOSE"/>
    <s v="ADMINISTRACION DE EMPRESAS"/>
    <x v="58"/>
    <s v="-"/>
    <s v="ADMINISTRACION"/>
    <s v="CARMEN"/>
    <s v="CON MENCION EN GER.ESTRATEGICA"/>
    <s v="COSTA RICA"/>
    <x v="853"/>
    <n v="20006393"/>
    <s v="PROFESIONAL SOPORTE JUNIOR (PSOJD)"/>
    <n v="85"/>
    <n v="127567"/>
    <n v="2"/>
    <n v="3"/>
    <n v="69"/>
  </r>
  <r>
    <x v="0"/>
    <x v="1"/>
    <x v="0"/>
    <x v="1"/>
    <n v="31119440"/>
    <x v="14"/>
    <n v="2286110"/>
    <n v="402480334"/>
    <x v="4"/>
    <x v="497"/>
    <x v="0"/>
    <x v="1"/>
    <x v="0"/>
    <s v="N"/>
    <x v="1"/>
    <n v="127602"/>
    <s v="NORMAL"/>
    <d v="2022-01-10T00:00:00"/>
    <d v="2022-01-18T00:00:00"/>
    <x v="14"/>
    <d v="2022-04-08T00:00:00"/>
    <n v="303917"/>
    <s v="RESOLI"/>
    <s v="-"/>
    <s v="-"/>
    <s v="S"/>
    <x v="0"/>
    <n v="1"/>
    <s v="-"/>
    <s v="-"/>
    <s v="-"/>
    <s v="-"/>
    <s v="1-PREG.COSTA-RICA"/>
    <x v="0"/>
    <s v="-"/>
    <s v="-"/>
    <s v="-"/>
    <n v="7"/>
    <n v="1"/>
    <n v="100"/>
    <n v="4"/>
    <n v="0"/>
    <s v="VALERIACRUZMORA01@GMAIL.COM"/>
    <s v="UNIV. PRIVADA"/>
    <n v="21"/>
    <s v="SOLTERO(A)"/>
    <d v="2022-01-17T00:00:00"/>
    <n v="1"/>
    <s v="LICENCIATURA"/>
    <s v=" "/>
    <s v=" "/>
    <s v=" "/>
    <s v=" "/>
    <s v="-"/>
    <s v="-"/>
    <s v="-"/>
    <s v="BELEN"/>
    <s v="ADMINISTRACION DE NEGOCIOS"/>
    <x v="30"/>
    <s v="-"/>
    <s v="ADMINISTRACION"/>
    <s v="SAN ANTONIO"/>
    <s v="MERCADEO"/>
    <s v="COSTA RICA"/>
    <x v="854"/>
    <n v="22935129"/>
    <s v="ESTUDIANTE"/>
    <s v="-"/>
    <n v="127602"/>
    <n v="1"/>
    <n v="1"/>
    <n v="68"/>
  </r>
  <r>
    <x v="0"/>
    <x v="1"/>
    <x v="1"/>
    <x v="0"/>
    <n v="31246910"/>
    <x v="21"/>
    <n v="1220000"/>
    <n v="208090751"/>
    <x v="6"/>
    <x v="570"/>
    <x v="0"/>
    <x v="0"/>
    <x v="2"/>
    <s v="N"/>
    <x v="3"/>
    <n v="128652"/>
    <s v="NORMAL"/>
    <d v="2022-01-29T00:00:00"/>
    <d v="2022-03-02T00:00:00"/>
    <x v="21"/>
    <d v="2022-05-11T00:00:00"/>
    <n v="306092"/>
    <s v="RESOLI"/>
    <s v="-"/>
    <s v="S"/>
    <s v="-"/>
    <x v="1"/>
    <n v="1"/>
    <s v="-"/>
    <n v="2018"/>
    <n v="4"/>
    <s v="-"/>
    <s v="1-PREG.COSTA-RICA"/>
    <x v="5"/>
    <s v="-"/>
    <s v="-"/>
    <s v="-"/>
    <n v="10"/>
    <n v="6"/>
    <n v="100"/>
    <n v="2"/>
    <n v="0"/>
    <s v="KENDALLALVAREZCHAVES@GMAIL.COM"/>
    <s v="PARAUNIV. PRIV"/>
    <n v="21"/>
    <s v="SOLTERO(A)"/>
    <d v="2022-03-01T00:00:00"/>
    <n v="1"/>
    <s v="DIPLOMADO"/>
    <s v=" "/>
    <s v=" "/>
    <s v=" "/>
    <s v=" "/>
    <n v="192325"/>
    <n v="5"/>
    <s v="-"/>
    <s v="SAN CARLOS"/>
    <s v="CIENCIAS AGROPECUARIAS"/>
    <x v="133"/>
    <s v="-"/>
    <s v="AGROPECUARIO"/>
    <s v="PITAL"/>
    <s v="SIN ENFASIS"/>
    <s v="COSTA RICA"/>
    <x v="855"/>
    <n v="40001592"/>
    <s v="ASISTENTE OPERACIONES AGRICOLAS"/>
    <n v="83.01"/>
    <n v="128652"/>
    <n v="3"/>
    <n v="1"/>
    <n v="64"/>
  </r>
  <r>
    <x v="0"/>
    <x v="1"/>
    <x v="1"/>
    <x v="1"/>
    <n v="31242590"/>
    <x v="14"/>
    <n v="5840140"/>
    <n v="703040421"/>
    <x v="1"/>
    <x v="571"/>
    <x v="0"/>
    <x v="1"/>
    <x v="3"/>
    <s v="N"/>
    <x v="5"/>
    <n v="127642"/>
    <s v="NORMAL"/>
    <d v="2022-01-11T00:00:00"/>
    <d v="2022-01-19T00:00:00"/>
    <x v="14"/>
    <d v="2022-03-31T00:00:00"/>
    <n v="304153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4"/>
    <n v="4"/>
    <n v="100"/>
    <n v="7"/>
    <n v="0"/>
    <s v="ISAGALL1911@GMAIL.COM"/>
    <s v="UNIV. PRIVADA"/>
    <n v="18"/>
    <s v="SOLTERO(A)"/>
    <d v="2022-01-18T00:00:00"/>
    <n v="1"/>
    <s v="BACHILLER"/>
    <s v="LICENCIATURA"/>
    <s v=" "/>
    <s v=" "/>
    <s v=" "/>
    <n v="1284559"/>
    <n v="3"/>
    <s v="-"/>
    <s v="TALAMANCA"/>
    <s v="ENSEÑANZA DE EDUCACION FISICA"/>
    <x v="43"/>
    <s v="AE"/>
    <s v="EDUCACION TECNICA,ARTISTICA Y DEPORTIVA"/>
    <s v="TELIRE"/>
    <s v="SIN ENFASIS"/>
    <s v="COSTA RICA"/>
    <x v="856"/>
    <s v="-"/>
    <s v="ESTUDIANTE"/>
    <n v="93"/>
    <n v="127642"/>
    <n v="1"/>
    <n v="1"/>
    <n v="67"/>
  </r>
  <r>
    <x v="0"/>
    <x v="1"/>
    <x v="0"/>
    <x v="1"/>
    <n v="31197900"/>
    <x v="14"/>
    <n v="1662960"/>
    <n v="702700354"/>
    <x v="4"/>
    <x v="572"/>
    <x v="0"/>
    <x v="1"/>
    <x v="2"/>
    <s v="N"/>
    <x v="5"/>
    <n v="127646"/>
    <s v="NORMAL"/>
    <d v="2022-01-09T00:00:00"/>
    <d v="2022-01-19T00:00:00"/>
    <x v="14"/>
    <d v="2022-04-07T00:00:00"/>
    <n v="303872"/>
    <s v="RESOLI"/>
    <s v="-"/>
    <s v="-"/>
    <s v="S"/>
    <x v="0"/>
    <n v="1"/>
    <s v="-"/>
    <s v="-"/>
    <s v="-"/>
    <s v="-"/>
    <s v="1-PREG.COSTA-RICA"/>
    <x v="0"/>
    <s v="-"/>
    <s v="-"/>
    <s v="-"/>
    <n v="2"/>
    <n v="5"/>
    <n v="100"/>
    <n v="7"/>
    <n v="0"/>
    <s v="REYCHELLFB1806@GMAIL.COM"/>
    <s v="UNIV. PRIVADA"/>
    <n v="22"/>
    <s v="SOLTERO(A)"/>
    <d v="2022-01-18T00:00:00"/>
    <n v="1"/>
    <s v="LICENCIATURA"/>
    <s v=" "/>
    <s v=" "/>
    <s v=" "/>
    <s v=" "/>
    <s v="-"/>
    <s v="-"/>
    <s v="-"/>
    <s v="POCOCI"/>
    <s v="DERECHO"/>
    <x v="18"/>
    <s v="-"/>
    <s v="DERECHO"/>
    <s v="CARIARI"/>
    <s v="SIN ENFASIS"/>
    <s v="COSTA RICA"/>
    <x v="857"/>
    <n v="84898314"/>
    <s v="ESTUDIANTE"/>
    <s v="-"/>
    <n v="127646"/>
    <n v="1"/>
    <n v="1"/>
    <n v="67"/>
  </r>
  <r>
    <x v="1"/>
    <x v="1"/>
    <x v="1"/>
    <x v="1"/>
    <n v="31242230"/>
    <x v="14"/>
    <n v="5275000"/>
    <n v="116500140"/>
    <x v="4"/>
    <x v="573"/>
    <x v="0"/>
    <x v="1"/>
    <x v="0"/>
    <s v="N"/>
    <x v="0"/>
    <n v="127655"/>
    <s v="NORMAL"/>
    <d v="2021-12-23T00:00:00"/>
    <d v="2022-01-19T00:00:00"/>
    <x v="14"/>
    <d v="2022-03-29T00:00:00"/>
    <n v="302752"/>
    <s v="RESOLI"/>
    <s v="-"/>
    <s v="S"/>
    <s v="-"/>
    <x v="1"/>
    <n v="1"/>
    <s v="-"/>
    <n v="2013"/>
    <n v="9"/>
    <s v="-"/>
    <s v="4-POSG.EXTERIOR"/>
    <x v="4"/>
    <s v="-"/>
    <s v="-"/>
    <s v="-"/>
    <n v="2"/>
    <n v="3"/>
    <n v="130"/>
    <n v="1"/>
    <n v="0"/>
    <s v="SEBASTIANMMORALESCR@GMAIL.COM"/>
    <s v="UNIV. PRIVADA"/>
    <n v="25"/>
    <s v="SOLTERO(A)"/>
    <d v="2022-01-18T00:00:00"/>
    <n v="1"/>
    <s v="MAESTRIA"/>
    <s v=" "/>
    <s v=" "/>
    <s v=" "/>
    <s v=" "/>
    <n v="900000"/>
    <n v="4"/>
    <s v="-"/>
    <s v="ESCAZU"/>
    <s v="ADMINISTRACION DE PROYECTOS"/>
    <x v="134"/>
    <s v="-"/>
    <s v="ADMINISTRACION"/>
    <s v="SAN RAFAEL"/>
    <s v="SIN ENFASIS"/>
    <s v="ESPAÑA"/>
    <x v="858"/>
    <n v="44046010"/>
    <s v="EJECUTIVO DE VENTAS"/>
    <n v="80"/>
    <n v="127655"/>
    <n v="1"/>
    <n v="4"/>
    <n v="67"/>
  </r>
  <r>
    <x v="0"/>
    <x v="2"/>
    <x v="0"/>
    <x v="0"/>
    <n v="31168880"/>
    <x v="21"/>
    <n v="14991282"/>
    <n v="208120623"/>
    <x v="0"/>
    <x v="574"/>
    <x v="0"/>
    <x v="0"/>
    <x v="2"/>
    <s v="N"/>
    <x v="3"/>
    <n v="128682"/>
    <s v="NORMAL"/>
    <d v="2022-01-22T00:00:00"/>
    <d v="2022-03-03T00:00:00"/>
    <x v="21"/>
    <s v="-"/>
    <n v="305410"/>
    <s v="RESOLI"/>
    <s v="-"/>
    <s v="-"/>
    <s v="S"/>
    <x v="0"/>
    <n v="2"/>
    <s v="-"/>
    <s v="-"/>
    <s v="-"/>
    <s v="-"/>
    <s v="1-PREG.COSTA-RICA"/>
    <x v="0"/>
    <n v="41.24"/>
    <s v="-"/>
    <s v="-"/>
    <n v="10"/>
    <n v="7"/>
    <n v="100"/>
    <n v="2"/>
    <n v="0"/>
    <s v="ENGHEL506@GMAIL.COM"/>
    <s v="UNIV. PRIVADA"/>
    <n v="21"/>
    <s v="SOLTERO(A)"/>
    <d v="2022-01-27T00:00:00"/>
    <n v="1"/>
    <s v="BACHILLER"/>
    <s v="LICENCIATURA"/>
    <s v=" "/>
    <s v=" "/>
    <s v=" "/>
    <s v="-"/>
    <s v="-"/>
    <s v="-"/>
    <s v="SAN CARLOS"/>
    <s v="MEDICINA"/>
    <x v="26"/>
    <s v="-"/>
    <s v="MEDICINA HUMANA"/>
    <s v="FORTUNA"/>
    <s v="SIN ENFASIS"/>
    <s v="COSTA RICA"/>
    <x v="859"/>
    <s v="-"/>
    <s v="ESTUDIANTE"/>
    <s v="-"/>
    <n v="128682"/>
    <n v="1"/>
    <n v="1"/>
    <n v="63"/>
  </r>
  <r>
    <x v="0"/>
    <x v="1"/>
    <x v="1"/>
    <x v="0"/>
    <n v="31242420"/>
    <x v="14"/>
    <n v="5826630"/>
    <n v="401990253"/>
    <x v="2"/>
    <x v="575"/>
    <x v="2"/>
    <x v="0"/>
    <x v="1"/>
    <s v="N"/>
    <x v="0"/>
    <n v="127702"/>
    <s v="NORMAL"/>
    <d v="2022-01-03T00:00:00"/>
    <d v="2022-01-20T00:00:00"/>
    <x v="14"/>
    <d v="2022-03-31T00:00:00"/>
    <n v="303104"/>
    <s v="RESOLI"/>
    <s v="-"/>
    <s v="S"/>
    <s v="-"/>
    <x v="1"/>
    <n v="1"/>
    <s v="COBERTURA INFERIOR, ADQUISICION DE EQUIPO"/>
    <n v="2006"/>
    <n v="16"/>
    <s v="-"/>
    <s v="1-PREG.COSTA-RICA"/>
    <x v="4"/>
    <s v="-"/>
    <s v="-"/>
    <s v="-"/>
    <n v="6"/>
    <n v="1"/>
    <n v="100"/>
    <n v="1"/>
    <n v="6"/>
    <s v="NORBERTO.BONILLA88@GMAIL.COM"/>
    <s v="UNIV. PRIVADA"/>
    <n v="33"/>
    <s v="UNION LIBRE"/>
    <d v="2022-01-19T00:00:00"/>
    <n v="1"/>
    <s v="LICENCIATURA"/>
    <s v=" "/>
    <s v=" "/>
    <s v=" "/>
    <s v=" "/>
    <n v="1004212"/>
    <n v="5"/>
    <s v="-"/>
    <s v="ASERRI"/>
    <s v="INGENIERIA CIVIL"/>
    <x v="30"/>
    <s v="CI, AE"/>
    <s v="INGENIERIA"/>
    <s v="ASERRI"/>
    <s v="SIN ENFASIS"/>
    <s v="COSTA RICA"/>
    <x v="860"/>
    <n v="87293609"/>
    <s v="ADMINISTRADOR"/>
    <n v="85.12"/>
    <n v="127702"/>
    <n v="1"/>
    <n v="1"/>
    <n v="66"/>
  </r>
  <r>
    <x v="0"/>
    <x v="1"/>
    <x v="1"/>
    <x v="0"/>
    <n v="31241330"/>
    <x v="14"/>
    <n v="6652330"/>
    <n v="115620283"/>
    <x v="0"/>
    <x v="412"/>
    <x v="0"/>
    <x v="0"/>
    <x v="1"/>
    <s v="N"/>
    <x v="0"/>
    <n v="127718"/>
    <s v="NORMAL"/>
    <d v="2022-01-18T00:00:00"/>
    <d v="2022-01-21T00:00:00"/>
    <x v="14"/>
    <d v="2022-03-31T00:00:00"/>
    <n v="305020"/>
    <s v="RESOLI"/>
    <s v="-"/>
    <s v="S"/>
    <s v="-"/>
    <x v="1"/>
    <n v="1"/>
    <s v="ADQUISICION DE EQUIPO"/>
    <n v="2022"/>
    <n v="0"/>
    <s v="-"/>
    <s v="1-PREG.COSTA-RICA"/>
    <x v="3"/>
    <s v="-"/>
    <s v="-"/>
    <s v="-"/>
    <n v="8"/>
    <n v="5"/>
    <n v="100"/>
    <n v="1"/>
    <n v="0"/>
    <s v="OSCAR-Q92@HOTMAIL.ES"/>
    <s v="PARAUNIV. PRIV"/>
    <n v="28"/>
    <s v="UNION LIBRE"/>
    <d v="2022-01-20T00:00:00"/>
    <n v="1"/>
    <s v="DIPLOMADO"/>
    <s v=" "/>
    <s v=" "/>
    <s v=" "/>
    <s v=" "/>
    <n v="1397293"/>
    <n v="2"/>
    <s v="-"/>
    <s v="GOICOECHEA"/>
    <s v="LABORATORIO CLINICO"/>
    <x v="41"/>
    <s v="AE"/>
    <s v="MEDICINA HUMANA"/>
    <s v="IPIS"/>
    <s v="SIN ENFASIS"/>
    <s v="COSTA RICA"/>
    <x v="861"/>
    <s v="-"/>
    <s v="ESTUDIANTE"/>
    <n v="78"/>
    <n v="127718"/>
    <n v="3"/>
    <n v="1"/>
    <n v="65"/>
  </r>
  <r>
    <x v="0"/>
    <x v="1"/>
    <x v="1"/>
    <x v="1"/>
    <n v="31242330"/>
    <x v="14"/>
    <n v="5154500"/>
    <n v="604170908"/>
    <x v="1"/>
    <x v="576"/>
    <x v="0"/>
    <x v="1"/>
    <x v="2"/>
    <s v="N"/>
    <x v="6"/>
    <n v="127805"/>
    <s v="NORMAL"/>
    <d v="2022-01-11T00:00:00"/>
    <d v="2022-01-25T00:00:00"/>
    <x v="14"/>
    <d v="2022-03-31T00:00:00"/>
    <n v="304077"/>
    <s v="RESOLI"/>
    <s v="-"/>
    <s v="S"/>
    <s v="-"/>
    <x v="1"/>
    <n v="1"/>
    <s v="-"/>
    <n v="2021"/>
    <n v="1"/>
    <s v="-"/>
    <s v="1-PREG.COSTA-RICA"/>
    <x v="4"/>
    <s v="-"/>
    <s v="-"/>
    <s v="-"/>
    <n v="4"/>
    <n v="2"/>
    <n v="100"/>
    <n v="6"/>
    <n v="0"/>
    <s v="GADDIARTAVIA@GMAIL.COM"/>
    <s v="UNIV. PRIVADA"/>
    <n v="27"/>
    <s v="CASADO(A)"/>
    <d v="2022-01-24T00:00:00"/>
    <n v="1"/>
    <s v="BACHILLER"/>
    <s v=" "/>
    <s v=" "/>
    <s v=" "/>
    <s v=" "/>
    <n v="1090712"/>
    <n v="3"/>
    <s v="-"/>
    <s v="MONTES DE ORO"/>
    <s v="ENSEÑANZA DEL INGLES"/>
    <x v="70"/>
    <s v="-"/>
    <s v="EDUCACION SECUNDARIA"/>
    <s v="UNION"/>
    <s v="SIN ENFASIS"/>
    <s v="COSTA RICA"/>
    <x v="862"/>
    <s v="-"/>
    <s v="ESTUDIANTE"/>
    <n v="73.83"/>
    <n v="127805"/>
    <n v="1"/>
    <n v="1"/>
    <n v="61"/>
  </r>
  <r>
    <x v="0"/>
    <x v="1"/>
    <x v="1"/>
    <x v="1"/>
    <n v="31242810"/>
    <x v="14"/>
    <n v="2857126"/>
    <n v="114760305"/>
    <x v="4"/>
    <x v="577"/>
    <x v="0"/>
    <x v="1"/>
    <x v="0"/>
    <s v="N"/>
    <x v="0"/>
    <n v="127847"/>
    <s v="ESPECIAL"/>
    <d v="2022-01-20T00:00:00"/>
    <d v="2022-01-26T00:00:00"/>
    <x v="14"/>
    <d v="2022-03-31T00:00:00"/>
    <n v="305201"/>
    <s v="RESOLI"/>
    <s v="-"/>
    <s v="-"/>
    <s v="S"/>
    <x v="0"/>
    <n v="1"/>
    <s v="COBERTURA INFERIOR, ADQUISICION DE EQUIPO"/>
    <n v="2009"/>
    <n v="13"/>
    <s v="-"/>
    <s v="1-PREG.COSTA-RICA"/>
    <x v="4"/>
    <s v="-"/>
    <s v="-"/>
    <s v="-"/>
    <n v="2"/>
    <n v="1"/>
    <n v="100"/>
    <n v="1"/>
    <n v="0"/>
    <s v="TI_BY26@HOTMAIL.COM"/>
    <s v="UNIV. PRIVADA"/>
    <n v="30"/>
    <s v="UNION LIBRE"/>
    <d v="2022-01-25T00:00:00"/>
    <n v="1"/>
    <s v="BACHILLER"/>
    <s v=" "/>
    <s v=" "/>
    <s v=" "/>
    <s v=" "/>
    <n v="900000"/>
    <n v="3"/>
    <s v="-"/>
    <s v="ESCAZU"/>
    <s v="CONTADURIA PUBLICA"/>
    <x v="37"/>
    <s v="CI, AE"/>
    <s v="ADMINISTRACION"/>
    <s v="ESCAZU"/>
    <s v="SIN ENFASIS"/>
    <s v="COSTA RICA"/>
    <x v="863"/>
    <n v="41071717"/>
    <s v="ASISTENTE CONTABLE"/>
    <n v="91.67"/>
    <n v="127847"/>
    <n v="1"/>
    <n v="1"/>
    <n v="60"/>
  </r>
  <r>
    <x v="0"/>
    <x v="3"/>
    <x v="1"/>
    <x v="1"/>
    <n v="31242770"/>
    <x v="14"/>
    <n v="8967730"/>
    <n v="604450004"/>
    <x v="1"/>
    <x v="2"/>
    <x v="0"/>
    <x v="1"/>
    <x v="3"/>
    <s v="N"/>
    <x v="6"/>
    <n v="127877"/>
    <s v="NORMAL"/>
    <d v="2021-12-12T00:00:00"/>
    <d v="2022-01-26T00:00:00"/>
    <x v="14"/>
    <d v="2022-03-31T00:00:00"/>
    <n v="301552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7"/>
    <n v="4"/>
    <n v="100"/>
    <n v="6"/>
    <n v="0"/>
    <s v="LETICIARODRIGUEZ0004@GMAIL.COM"/>
    <s v="UNIV. PRIVADA"/>
    <n v="23"/>
    <s v="UNION LIBRE"/>
    <s v="-"/>
    <n v="1"/>
    <s v="BACHILLER"/>
    <s v=" "/>
    <s v=" "/>
    <s v=" "/>
    <s v=" "/>
    <n v="60000"/>
    <n v="4"/>
    <s v="-"/>
    <s v="GOLFITO"/>
    <s v="EDUCACION EN I Y II CICLO"/>
    <x v="85"/>
    <s v="AE"/>
    <s v="EDUCACION PRIMARIA"/>
    <s v="PAVON"/>
    <s v="SIN ENFASIS"/>
    <s v="COSTA RICA"/>
    <x v="864"/>
    <s v="-"/>
    <s v="ESTUDIANTE"/>
    <n v="93"/>
    <n v="127877"/>
    <n v="1"/>
    <n v="1"/>
    <n v="60"/>
  </r>
  <r>
    <x v="0"/>
    <x v="3"/>
    <x v="1"/>
    <x v="1"/>
    <n v="31242790"/>
    <x v="14"/>
    <n v="8137600"/>
    <n v="604870115"/>
    <x v="4"/>
    <x v="2"/>
    <x v="0"/>
    <x v="1"/>
    <x v="3"/>
    <s v="N"/>
    <x v="6"/>
    <n v="127893"/>
    <s v="NORMAL"/>
    <d v="2021-12-08T00:00:00"/>
    <d v="2022-01-26T00:00:00"/>
    <x v="14"/>
    <d v="2022-03-31T00:00:00"/>
    <n v="301202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7"/>
    <n v="4"/>
    <n v="100"/>
    <n v="6"/>
    <n v="0"/>
    <s v="EVILARODRIGUEZ.CONTRERAS2020@GMAIL.COM"/>
    <s v="UNIV. PRIVADA"/>
    <n v="17"/>
    <s v="SOLTERO(A)"/>
    <s v="-"/>
    <n v="1"/>
    <s v="BACHILLER"/>
    <s v=" "/>
    <s v=" "/>
    <s v=" "/>
    <s v=" "/>
    <n v="50000"/>
    <n v="6"/>
    <s v="-"/>
    <s v="GOLFITO"/>
    <s v="ADMINISTRACION ADUANERA"/>
    <x v="40"/>
    <s v="AE"/>
    <s v="ADMINISTRACION"/>
    <s v="PAVON"/>
    <s v="SIN ENFASIS"/>
    <s v="COSTA RICA"/>
    <x v="865"/>
    <s v="-"/>
    <s v="ESTUDIANTE"/>
    <n v="93.86"/>
    <n v="127893"/>
    <n v="1"/>
    <n v="1"/>
    <n v="60"/>
  </r>
  <r>
    <x v="0"/>
    <x v="3"/>
    <x v="1"/>
    <x v="1"/>
    <n v="31242660"/>
    <x v="14"/>
    <n v="8808730"/>
    <n v="604370354"/>
    <x v="1"/>
    <x v="2"/>
    <x v="0"/>
    <x v="1"/>
    <x v="3"/>
    <s v="N"/>
    <x v="6"/>
    <n v="127901"/>
    <s v="NORMAL"/>
    <d v="2021-12-06T00:00:00"/>
    <d v="2022-01-26T00:00:00"/>
    <x v="14"/>
    <d v="2022-03-31T00:00:00"/>
    <n v="300878"/>
    <s v="RESOLI"/>
    <s v="-"/>
    <s v="S"/>
    <s v="-"/>
    <x v="1"/>
    <n v="8"/>
    <s v="ADQUISICION DE EQUIPO"/>
    <n v="2015"/>
    <n v="7"/>
    <s v="-"/>
    <s v="1-PREG.COSTA-RICA"/>
    <x v="5"/>
    <s v="-"/>
    <s v="-"/>
    <s v="-"/>
    <n v="7"/>
    <n v="4"/>
    <n v="100"/>
    <n v="6"/>
    <n v="0"/>
    <s v="JEFFRYMONTE.1996@GMAIL.COM"/>
    <s v="UNIV. PRIVADA"/>
    <n v="26"/>
    <s v="UNION LIBRE"/>
    <s v="-"/>
    <n v="1"/>
    <s v="BACHILLER"/>
    <s v=" "/>
    <s v=" "/>
    <s v=" "/>
    <s v=" "/>
    <n v="30000"/>
    <n v="3"/>
    <s v="-"/>
    <s v="GOLFITO"/>
    <s v="CIENCIAS DE LA EDUCACION"/>
    <x v="20"/>
    <s v="AE"/>
    <s v="EDUCACION SECUNDARIA"/>
    <s v="PAVON"/>
    <s v="ENSEÑANZA DE LA MATEMATICA"/>
    <s v="COSTA RICA"/>
    <x v="866"/>
    <s v="-"/>
    <s v="propio"/>
    <n v="80"/>
    <n v="127901"/>
    <n v="1"/>
    <n v="1"/>
    <n v="60"/>
  </r>
  <r>
    <x v="0"/>
    <x v="1"/>
    <x v="0"/>
    <x v="0"/>
    <n v="31179150"/>
    <x v="21"/>
    <n v="2682730"/>
    <n v="305310575"/>
    <x v="0"/>
    <x v="578"/>
    <x v="0"/>
    <x v="0"/>
    <x v="1"/>
    <s v="N"/>
    <x v="2"/>
    <n v="128799"/>
    <s v="NORMAL"/>
    <d v="2021-11-19T00:00:00"/>
    <d v="2022-03-09T00:00:00"/>
    <x v="21"/>
    <s v="-"/>
    <n v="299698"/>
    <s v="RESOLI"/>
    <s v="-"/>
    <s v="-"/>
    <s v="S"/>
    <x v="0"/>
    <n v="1"/>
    <s v="-"/>
    <s v="-"/>
    <s v="-"/>
    <s v="-"/>
    <s v="1-PREG.COSTA-RICA"/>
    <x v="0"/>
    <s v="-"/>
    <s v="-"/>
    <s v="-"/>
    <n v="8"/>
    <n v="1"/>
    <n v="100"/>
    <n v="3"/>
    <n v="0"/>
    <s v="PAULACHAVESLEIVA17@GMAIL.COM"/>
    <s v="UNIV. PRIVADA"/>
    <n v="21"/>
    <s v="SOLTERO(A)"/>
    <d v="2022-03-08T00:00:00"/>
    <n v="1"/>
    <s v="BACHILLER"/>
    <s v=" "/>
    <s v=" "/>
    <s v=" "/>
    <s v=" "/>
    <s v="-"/>
    <s v="-"/>
    <s v="-"/>
    <s v="EL GUARCO"/>
    <s v="GASTRONOMIA"/>
    <x v="30"/>
    <s v="-"/>
    <s v="MEDICINA HUMANA"/>
    <s v="TEJAR"/>
    <s v="SIN ENFASIS"/>
    <s v="COSTA RICA"/>
    <x v="867"/>
    <s v="-"/>
    <s v="ESTUDIANTE"/>
    <s v="-"/>
    <n v="128799"/>
    <n v="1"/>
    <n v="1"/>
    <n v="57"/>
  </r>
  <r>
    <x v="0"/>
    <x v="1"/>
    <x v="1"/>
    <x v="0"/>
    <n v="31242870"/>
    <x v="14"/>
    <n v="2377550"/>
    <n v="112320945"/>
    <x v="0"/>
    <x v="184"/>
    <x v="0"/>
    <x v="0"/>
    <x v="1"/>
    <s v="N"/>
    <x v="0"/>
    <n v="127909"/>
    <s v="NORMAL"/>
    <d v="2022-01-23T00:00:00"/>
    <d v="2022-01-27T00:00:00"/>
    <x v="14"/>
    <d v="2022-03-31T00:00:00"/>
    <n v="305475"/>
    <s v="RESOLI"/>
    <s v="-"/>
    <s v="S"/>
    <s v="-"/>
    <x v="1"/>
    <n v="1"/>
    <s v="-"/>
    <n v="2022"/>
    <n v="0"/>
    <s v="-"/>
    <s v="1-PREG.COSTA-RICA"/>
    <x v="2"/>
    <s v="-"/>
    <s v="-"/>
    <s v="-"/>
    <n v="1"/>
    <n v="10"/>
    <n v="100"/>
    <n v="1"/>
    <n v="0"/>
    <s v="MORADAVID.MM19@GMAIL.COM"/>
    <s v="UNIV. PRIVADA"/>
    <n v="37"/>
    <s v="SOLTERO(A)"/>
    <d v="2022-01-26T00:00:00"/>
    <n v="1"/>
    <s v="DIPLOMADO"/>
    <s v=" "/>
    <s v=" "/>
    <s v=" "/>
    <s v=" "/>
    <n v="488930"/>
    <n v="4"/>
    <s v="-"/>
    <s v="SAN JOSE"/>
    <s v="ORTOPEDIA"/>
    <x v="92"/>
    <s v="-"/>
    <s v="MEDICINA HUMANA"/>
    <s v="HATILLO"/>
    <s v="SIN ENFASIS"/>
    <s v="COSTA RICA"/>
    <x v="868"/>
    <n v="22426681"/>
    <s v="TRABAJADOR DE SERVICIOS GENERALES"/>
    <n v="78"/>
    <n v="127909"/>
    <n v="1"/>
    <n v="1"/>
    <n v="59"/>
  </r>
  <r>
    <x v="2"/>
    <x v="1"/>
    <x v="1"/>
    <x v="0"/>
    <n v="31246680"/>
    <x v="21"/>
    <n v="3609000"/>
    <n v="113690093"/>
    <x v="0"/>
    <x v="579"/>
    <x v="0"/>
    <x v="0"/>
    <x v="1"/>
    <s v="N"/>
    <x v="2"/>
    <n v="128923"/>
    <s v="NORMAL"/>
    <d v="2022-03-07T00:00:00"/>
    <d v="2022-03-15T00:00:00"/>
    <x v="21"/>
    <d v="2022-05-11T00:00:00"/>
    <n v="308975"/>
    <s v="RESOLI"/>
    <s v="-"/>
    <s v="-"/>
    <s v="S"/>
    <x v="0"/>
    <n v="1"/>
    <s v="ADQUISICION DE EQUIPO"/>
    <n v="2005"/>
    <n v="17"/>
    <s v="-"/>
    <s v="3-POSG.COSTA-RICA"/>
    <x v="3"/>
    <s v="-"/>
    <s v="-"/>
    <s v="-"/>
    <n v="1"/>
    <n v="11"/>
    <n v="100"/>
    <n v="3"/>
    <n v="0"/>
    <s v="QUESADADIANA1@GMAIL.COM"/>
    <s v="UNIV. PRIVADA"/>
    <n v="33"/>
    <s v="CASADO(A)"/>
    <d v="2022-03-14T00:00:00"/>
    <n v="1"/>
    <s v="MAESTRIA"/>
    <s v=" "/>
    <s v=" "/>
    <s v=" "/>
    <s v=" "/>
    <n v="2210487"/>
    <n v="4"/>
    <s v="-"/>
    <s v="CARTAGO"/>
    <s v="PROMOCION DE LA SALUD"/>
    <x v="7"/>
    <s v="AE"/>
    <s v="MEDICINA HUMANA"/>
    <s v="QUEBRADILLA"/>
    <s v="SIN ENFASIS"/>
    <s v="COSTA RICA"/>
    <x v="869"/>
    <n v="25918640"/>
    <s v="FISIOTERAPEUTA"/>
    <n v="83.6"/>
    <n v="128923"/>
    <n v="1"/>
    <n v="3"/>
    <n v="51"/>
  </r>
  <r>
    <x v="0"/>
    <x v="1"/>
    <x v="1"/>
    <x v="1"/>
    <n v="31242000"/>
    <x v="14"/>
    <n v="4442952"/>
    <n v="703090097"/>
    <x v="1"/>
    <x v="580"/>
    <x v="0"/>
    <x v="1"/>
    <x v="2"/>
    <s v="N"/>
    <x v="5"/>
    <n v="127946"/>
    <s v="ESPECIAL"/>
    <d v="2022-01-25T00:00:00"/>
    <d v="2022-01-28T00:00:00"/>
    <x v="14"/>
    <d v="2022-03-31T00:00:00"/>
    <n v="305659"/>
    <s v="RESOLI"/>
    <s v="-"/>
    <s v="-"/>
    <s v="S"/>
    <x v="0"/>
    <n v="1"/>
    <s v="COBERTURA INFERIOR"/>
    <n v="2022"/>
    <n v="0"/>
    <s v="-"/>
    <s v="1-PREG.COSTA-RICA"/>
    <x v="4"/>
    <s v="-"/>
    <s v="-"/>
    <s v="-"/>
    <n v="6"/>
    <n v="3"/>
    <n v="100"/>
    <n v="7"/>
    <n v="0"/>
    <s v="KEIARIAS63@GMAIL.COM"/>
    <s v="UNIV. PRIVADA"/>
    <n v="17"/>
    <s v="SOLTERO(A)"/>
    <d v="2022-01-27T00:00:00"/>
    <n v="1"/>
    <s v="BACHILLER"/>
    <s v=" "/>
    <s v=" "/>
    <s v=" "/>
    <s v=" "/>
    <n v="977202"/>
    <n v="3"/>
    <s v="-"/>
    <s v="GUACIMO"/>
    <s v="EDUC III CICLO Y DIVERSIFICADO"/>
    <x v="44"/>
    <s v="CI"/>
    <s v="EDUCACION SECUNDARIA"/>
    <s v="POCORA"/>
    <s v="ESPAÑOL"/>
    <s v="COSTA RICA"/>
    <x v="870"/>
    <s v="-"/>
    <s v="PENSIÓN"/>
    <n v="97.86"/>
    <n v="127946"/>
    <n v="1"/>
    <n v="1"/>
    <n v="58"/>
  </r>
  <r>
    <x v="0"/>
    <x v="3"/>
    <x v="1"/>
    <x v="1"/>
    <n v="31242610"/>
    <x v="14"/>
    <n v="4192480"/>
    <n v="208110949"/>
    <x v="1"/>
    <x v="2"/>
    <x v="0"/>
    <x v="1"/>
    <x v="2"/>
    <s v="N"/>
    <x v="1"/>
    <n v="127980"/>
    <s v="NORMAL"/>
    <d v="2022-01-27T00:00:00"/>
    <d v="2022-01-31T00:00:00"/>
    <x v="14"/>
    <d v="2022-03-31T00:00:00"/>
    <n v="306001"/>
    <s v="RESOLI"/>
    <s v="-"/>
    <s v="S"/>
    <s v="-"/>
    <x v="1"/>
    <n v="8"/>
    <s v="ADQUISICION DE EQUIPO"/>
    <n v="2020"/>
    <n v="2"/>
    <s v="-"/>
    <s v="1-PREG.COSTA-RICA"/>
    <x v="6"/>
    <s v="-"/>
    <s v="-"/>
    <s v="-"/>
    <n v="10"/>
    <n v="3"/>
    <n v="100"/>
    <n v="4"/>
    <n v="0"/>
    <s v="ODIRBC35@GMAIL.COM"/>
    <s v="UNIV. PRIVADA"/>
    <n v="21"/>
    <s v="SOLTERO(A)"/>
    <d v="2022-01-28T00:00:00"/>
    <n v="1"/>
    <s v="BACHILLER"/>
    <s v=" "/>
    <s v=" "/>
    <s v=" "/>
    <s v=" "/>
    <n v="280000"/>
    <n v="5"/>
    <s v="-"/>
    <s v="SARAPIQUI"/>
    <s v="EDUC FISICA Y DEPORTES"/>
    <x v="15"/>
    <s v="AE"/>
    <s v="EDUCACION TECNICA,ARTISTICA Y DEPORTIVA"/>
    <s v="HORQUETAS"/>
    <s v="SIN ENFASIS"/>
    <s v="COSTA RICA"/>
    <x v="871"/>
    <s v="-"/>
    <s v="ESTUDIANTE"/>
    <n v="83"/>
    <n v="127980"/>
    <n v="1"/>
    <n v="1"/>
    <n v="55"/>
  </r>
  <r>
    <x v="0"/>
    <x v="1"/>
    <x v="1"/>
    <x v="0"/>
    <n v="31246560"/>
    <x v="21"/>
    <n v="2616015"/>
    <n v="207240121"/>
    <x v="0"/>
    <x v="581"/>
    <x v="0"/>
    <x v="0"/>
    <x v="1"/>
    <s v="N"/>
    <x v="3"/>
    <n v="128942"/>
    <s v="ESPECIAL"/>
    <d v="2022-02-16T00:00:00"/>
    <d v="2022-03-15T00:00:00"/>
    <x v="21"/>
    <d v="2022-05-11T00:00:00"/>
    <n v="307443"/>
    <s v="RESOLI"/>
    <s v="-"/>
    <s v="-"/>
    <s v="S"/>
    <x v="0"/>
    <n v="1"/>
    <s v="-"/>
    <n v="2011"/>
    <n v="11"/>
    <s v="-"/>
    <s v="1-PREG.COSTA-RICA"/>
    <x v="5"/>
    <s v="-"/>
    <s v="-"/>
    <s v="-"/>
    <n v="2"/>
    <n v="4"/>
    <n v="100"/>
    <n v="2"/>
    <n v="0"/>
    <s v="LEOMONT1425@GMAIL.COM"/>
    <s v="UNIV. PRIVADA"/>
    <n v="28"/>
    <s v="SOLTERO(A)"/>
    <d v="2022-03-14T00:00:00"/>
    <n v="1"/>
    <s v="TECNICO"/>
    <s v=" "/>
    <s v=" "/>
    <s v=" "/>
    <s v=" "/>
    <n v="185000"/>
    <n v="3"/>
    <s v="-"/>
    <s v="SAN RAMON"/>
    <s v="TECNICO ATENCION PRIMARIA"/>
    <x v="13"/>
    <s v="-"/>
    <s v="MEDICINA HUMANA"/>
    <s v="PIEDADES NORTE"/>
    <s v="SIN ENFASIS"/>
    <s v="COSTA RICA"/>
    <x v="872"/>
    <n v="83205110"/>
    <s v="PROPIO"/>
    <n v="70"/>
    <n v="128942"/>
    <n v="1"/>
    <n v="1"/>
    <n v="51"/>
  </r>
  <r>
    <x v="0"/>
    <x v="1"/>
    <x v="1"/>
    <x v="0"/>
    <n v="31242380"/>
    <x v="14"/>
    <n v="8426127"/>
    <n v="116800269"/>
    <x v="0"/>
    <x v="582"/>
    <x v="0"/>
    <x v="0"/>
    <x v="0"/>
    <s v="N"/>
    <x v="0"/>
    <n v="128019"/>
    <s v="NORMAL"/>
    <d v="2022-01-27T00:00:00"/>
    <d v="2022-02-01T00:00:00"/>
    <x v="14"/>
    <d v="2022-03-31T00:00:00"/>
    <n v="305999"/>
    <s v="RESOLI"/>
    <s v="-"/>
    <s v="S"/>
    <s v="-"/>
    <x v="1"/>
    <n v="1"/>
    <s v="-"/>
    <n v="2014"/>
    <n v="8"/>
    <s v="-"/>
    <s v="1-PREG.COSTA-RICA"/>
    <x v="1"/>
    <s v="-"/>
    <s v="-"/>
    <s v="-"/>
    <n v="1"/>
    <n v="1"/>
    <n v="100"/>
    <n v="1"/>
    <n v="0"/>
    <s v="JORGEAFREER@HOTMAIL.COM"/>
    <s v="UNIV. PRIVADA"/>
    <n v="24"/>
    <s v="SOLTERO(A)"/>
    <d v="2022-01-31T00:00:00"/>
    <n v="1"/>
    <s v="LICENCIATURA"/>
    <s v=" "/>
    <s v=" "/>
    <s v=" "/>
    <s v=" "/>
    <n v="3001958"/>
    <n v="5"/>
    <s v="-"/>
    <s v="SAN JOSE"/>
    <s v="MEDICINA Y CIRUGIA VETERINARIA"/>
    <x v="19"/>
    <s v="-"/>
    <s v="MEDICINA VETERINARIA"/>
    <s v="CARMEN"/>
    <s v="SIN ENFASIS"/>
    <s v="COSTA RICA"/>
    <x v="873"/>
    <s v="-"/>
    <s v="ESTUDIANTE"/>
    <n v="86"/>
    <n v="128019"/>
    <n v="1"/>
    <n v="1"/>
    <n v="54"/>
  </r>
  <r>
    <x v="0"/>
    <x v="1"/>
    <x v="1"/>
    <x v="0"/>
    <n v="31242350"/>
    <x v="14"/>
    <n v="5058500"/>
    <n v="118200472"/>
    <x v="0"/>
    <x v="583"/>
    <x v="0"/>
    <x v="0"/>
    <x v="1"/>
    <s v="N"/>
    <x v="0"/>
    <n v="128023"/>
    <s v="NORMAL"/>
    <d v="2022-01-25T00:00:00"/>
    <d v="2022-02-01T00:00:00"/>
    <x v="14"/>
    <d v="2022-03-31T00:00:00"/>
    <n v="305761"/>
    <s v="RESOLI"/>
    <s v="-"/>
    <s v="-"/>
    <s v="S"/>
    <x v="0"/>
    <n v="1"/>
    <s v="-"/>
    <n v="2018"/>
    <n v="4"/>
    <s v="-"/>
    <s v="1-PREG.COSTA-RICA"/>
    <x v="1"/>
    <s v="-"/>
    <s v="-"/>
    <s v="-"/>
    <n v="1"/>
    <n v="11"/>
    <n v="100"/>
    <n v="1"/>
    <n v="0"/>
    <s v="CAMILAARAYAFREER57@GMAIL.COM"/>
    <s v="UNIV. PRIVADA"/>
    <n v="20"/>
    <s v="SOLTERO(A)"/>
    <d v="2022-01-31T00:00:00"/>
    <n v="1"/>
    <s v="BACHILLER"/>
    <s v="LICENCIATURA"/>
    <s v=" "/>
    <s v=" "/>
    <s v=" "/>
    <n v="3001958"/>
    <n v="5"/>
    <s v="-"/>
    <s v="SAN JOSE"/>
    <s v="TERAPIA FISICA"/>
    <x v="7"/>
    <s v="-"/>
    <s v="MEDICINA HUMANA"/>
    <s v="SAN SEBASTIAN"/>
    <s v="SIN ENFASIS"/>
    <s v="COSTA RICA"/>
    <x v="874"/>
    <s v="-"/>
    <s v="ESTUDIANTE"/>
    <n v="88.44"/>
    <n v="128023"/>
    <n v="1"/>
    <n v="1"/>
    <n v="54"/>
  </r>
  <r>
    <x v="0"/>
    <x v="1"/>
    <x v="1"/>
    <x v="0"/>
    <n v="31246720"/>
    <x v="21"/>
    <n v="2565915"/>
    <n v="503660687"/>
    <x v="0"/>
    <x v="584"/>
    <x v="0"/>
    <x v="0"/>
    <x v="3"/>
    <s v="N"/>
    <x v="3"/>
    <n v="128970"/>
    <s v="NORMAL"/>
    <d v="2022-02-23T00:00:00"/>
    <d v="2022-03-16T00:00:00"/>
    <x v="21"/>
    <d v="2022-05-11T00:00:00"/>
    <n v="308160"/>
    <s v="RESOLI"/>
    <s v="-"/>
    <s v="-"/>
    <s v="S"/>
    <x v="0"/>
    <n v="1"/>
    <s v="ADQUISICION DE EQUIPO"/>
    <n v="2006"/>
    <n v="16"/>
    <s v="-"/>
    <s v="1-PREG.COSTA-RICA"/>
    <x v="5"/>
    <s v="-"/>
    <s v="-"/>
    <s v="-"/>
    <n v="13"/>
    <n v="6"/>
    <n v="100"/>
    <n v="2"/>
    <n v="0"/>
    <s v="ZAYCALDERON05@GMAIL.COM"/>
    <s v="UNIV. PRIVADA"/>
    <n v="33"/>
    <s v="SOLTERO(A)"/>
    <d v="2022-03-15T00:00:00"/>
    <n v="1"/>
    <s v="TECNICO"/>
    <s v=" "/>
    <s v=" "/>
    <s v=" "/>
    <s v=" "/>
    <n v="160000"/>
    <n v="3"/>
    <s v="-"/>
    <s v="UPALA"/>
    <s v="TECNICO ATENCION PRIMARIA"/>
    <x v="13"/>
    <s v="AE"/>
    <s v="MEDICINA HUMANA"/>
    <s v="DOS RIOS"/>
    <s v="SIN ENFASIS"/>
    <s v="COSTA RICA"/>
    <x v="875"/>
    <s v="-"/>
    <s v="AMADE CASA"/>
    <n v="70"/>
    <n v="128970"/>
    <n v="1"/>
    <n v="1"/>
    <n v="50"/>
  </r>
  <r>
    <x v="0"/>
    <x v="2"/>
    <x v="0"/>
    <x v="0"/>
    <n v="31204690"/>
    <x v="21"/>
    <n v="4114597"/>
    <n v="117190293"/>
    <x v="0"/>
    <x v="2"/>
    <x v="0"/>
    <x v="0"/>
    <x v="1"/>
    <s v="N"/>
    <x v="2"/>
    <n v="129003"/>
    <s v="NORMAL"/>
    <d v="2022-02-25T00:00:00"/>
    <d v="2022-03-17T00:00:00"/>
    <x v="21"/>
    <d v="2022-05-18T00:00:00"/>
    <n v="308258"/>
    <s v="RESOLI"/>
    <s v="-"/>
    <s v="-"/>
    <s v="S"/>
    <x v="0"/>
    <n v="2"/>
    <s v="-"/>
    <s v="-"/>
    <s v="-"/>
    <s v="-"/>
    <s v="1-PREG.COSTA-RICA"/>
    <x v="0"/>
    <n v="205.17"/>
    <s v="-"/>
    <s v="-"/>
    <n v="1"/>
    <n v="5"/>
    <n v="100"/>
    <n v="3"/>
    <n v="0"/>
    <s v="CRISHB.0198@GMAIL.COM"/>
    <s v="UNIV. PRIVADA"/>
    <n v="23"/>
    <s v="SOLTERO(A)"/>
    <d v="2022-03-16T00:00:00"/>
    <n v="1"/>
    <s v="LICENCIATURA"/>
    <s v=" "/>
    <s v=" "/>
    <s v=" "/>
    <s v=" "/>
    <s v="-"/>
    <s v="-"/>
    <s v="-"/>
    <s v="CARTAGO"/>
    <s v="MEDICINA"/>
    <x v="12"/>
    <s v="-"/>
    <s v="MEDICINA HUMANA"/>
    <s v="AGUACALIENTE (SAN FRANCISCO)"/>
    <s v="SIN ENFASIS"/>
    <s v="COSTA RICA"/>
    <x v="876"/>
    <s v="-"/>
    <s v="ESTUDIANTE"/>
    <s v="-"/>
    <n v="129003"/>
    <n v="1"/>
    <n v="1"/>
    <n v="49"/>
  </r>
  <r>
    <x v="0"/>
    <x v="1"/>
    <x v="1"/>
    <x v="0"/>
    <n v="31247070"/>
    <x v="21"/>
    <n v="4395600"/>
    <n v="305090956"/>
    <x v="0"/>
    <x v="585"/>
    <x v="0"/>
    <x v="0"/>
    <x v="1"/>
    <s v="N"/>
    <x v="2"/>
    <n v="129117"/>
    <s v="NORMAL"/>
    <d v="2022-02-16T00:00:00"/>
    <d v="2022-03-22T00:00:00"/>
    <x v="21"/>
    <d v="2022-05-11T00:00:00"/>
    <n v="307560"/>
    <s v="RESOLI"/>
    <s v="-"/>
    <s v="-"/>
    <s v="S"/>
    <x v="0"/>
    <n v="1"/>
    <s v="-"/>
    <n v="2015"/>
    <n v="7"/>
    <s v="-"/>
    <s v="1-PREG.COSTA-RICA"/>
    <x v="4"/>
    <s v="-"/>
    <s v="-"/>
    <s v="-"/>
    <n v="2"/>
    <n v="4"/>
    <n v="100"/>
    <n v="3"/>
    <n v="0"/>
    <s v="FRNSOBAN@GMAIL.COM"/>
    <s v="UNIV. PRIVADA"/>
    <n v="23"/>
    <s v="SOLTERO(A)"/>
    <d v="2022-03-21T00:00:00"/>
    <n v="1"/>
    <s v="BACHILLER"/>
    <s v="LICENCIATURA"/>
    <s v=" "/>
    <s v=" "/>
    <s v=" "/>
    <n v="1037084"/>
    <n v="3"/>
    <s v="-"/>
    <s v="PARAISO"/>
    <s v="ENFERMERIA"/>
    <x v="9"/>
    <s v="-"/>
    <s v="ENFERMERIA"/>
    <s v="CACHI"/>
    <s v="SIN ENFASIS"/>
    <s v="COSTA RICA"/>
    <x v="877"/>
    <n v="21037737"/>
    <s v="CRI_TEC"/>
    <n v="86"/>
    <n v="129117"/>
    <n v="1"/>
    <n v="1"/>
    <n v="44"/>
  </r>
  <r>
    <x v="0"/>
    <x v="1"/>
    <x v="0"/>
    <x v="0"/>
    <n v="31051570"/>
    <x v="14"/>
    <n v="1000000"/>
    <n v="116520492"/>
    <x v="0"/>
    <x v="267"/>
    <x v="0"/>
    <x v="0"/>
    <x v="0"/>
    <s v="N"/>
    <x v="1"/>
    <n v="128113"/>
    <s v="NORMAL"/>
    <d v="2022-01-12T00:00:00"/>
    <d v="2022-02-03T00:00:00"/>
    <x v="14"/>
    <d v="2022-04-25T00:00:00"/>
    <n v="304296"/>
    <s v="RESOLI"/>
    <s v="-"/>
    <s v="S"/>
    <s v="-"/>
    <x v="1"/>
    <n v="1"/>
    <s v="-"/>
    <s v="-"/>
    <s v="-"/>
    <s v="-"/>
    <s v="1-PREG.COSTA-RICA"/>
    <x v="0"/>
    <s v="-"/>
    <s v="-"/>
    <s v="-"/>
    <n v="2"/>
    <n v="5"/>
    <n v="100"/>
    <n v="4"/>
    <n v="0"/>
    <s v="LUISKPQ6996@GMAIL.COM"/>
    <s v="UNIV. PRIVADA"/>
    <n v="25"/>
    <s v="SOLTERO(A)"/>
    <d v="2022-02-02T00:00:00"/>
    <n v="1"/>
    <s v="LICENCIATURA"/>
    <s v=" "/>
    <s v=" "/>
    <s v=" "/>
    <s v=" "/>
    <s v="-"/>
    <s v="-"/>
    <s v="-"/>
    <s v="BARVA"/>
    <s v="MEDICINA"/>
    <x v="13"/>
    <s v="-"/>
    <s v="MEDICINA HUMANA"/>
    <s v="SANTA LUCIA"/>
    <s v="SIN ENFASIS"/>
    <s v="COSTA RICA"/>
    <x v="878"/>
    <n v="88186953"/>
    <s v="ESTUDIANTE"/>
    <s v="-"/>
    <n v="128113"/>
    <n v="1"/>
    <n v="1"/>
    <n v="52"/>
  </r>
  <r>
    <x v="0"/>
    <x v="1"/>
    <x v="1"/>
    <x v="0"/>
    <n v="31246700"/>
    <x v="21"/>
    <n v="1796500"/>
    <n v="117580199"/>
    <x v="0"/>
    <x v="586"/>
    <x v="0"/>
    <x v="0"/>
    <x v="1"/>
    <s v="N"/>
    <x v="2"/>
    <n v="129118"/>
    <s v="NORMAL"/>
    <d v="2022-02-16T00:00:00"/>
    <d v="2022-03-22T00:00:00"/>
    <x v="21"/>
    <d v="2022-05-11T00:00:00"/>
    <n v="307544"/>
    <s v="RESOLI"/>
    <s v="-"/>
    <s v="-"/>
    <s v="S"/>
    <x v="0"/>
    <n v="1"/>
    <s v="-"/>
    <n v="2016"/>
    <n v="6"/>
    <s v="-"/>
    <s v="1-PREG.COSTA-RICA"/>
    <x v="6"/>
    <s v="-"/>
    <s v="-"/>
    <s v="-"/>
    <n v="3"/>
    <n v="2"/>
    <n v="100"/>
    <n v="3"/>
    <n v="0"/>
    <s v="VALEGARITA1@GMAIL.COM"/>
    <s v="PARAUNIV. PRIV"/>
    <n v="22"/>
    <s v="SOLTERO(A)"/>
    <d v="2022-03-21T00:00:00"/>
    <n v="1"/>
    <s v="DIPLOMADO"/>
    <s v=" "/>
    <s v=" "/>
    <s v=" "/>
    <s v=" "/>
    <n v="400000"/>
    <n v="4"/>
    <s v="-"/>
    <s v="LA UNION"/>
    <s v="LABORATORIO CLINICO"/>
    <x v="41"/>
    <s v="-"/>
    <s v="MEDICINA HUMANA"/>
    <s v="SAN DIEGO"/>
    <s v="SIN ENFASIS"/>
    <s v="COSTA RICA"/>
    <x v="879"/>
    <s v="-"/>
    <s v="COMERCIO VENTA RESTAURACIÓN DE MUEBLES"/>
    <n v="83"/>
    <n v="129118"/>
    <n v="3"/>
    <n v="1"/>
    <n v="44"/>
  </r>
  <r>
    <x v="0"/>
    <x v="1"/>
    <x v="1"/>
    <x v="0"/>
    <n v="31242690"/>
    <x v="14"/>
    <n v="9507340"/>
    <n v="118700248"/>
    <x v="0"/>
    <x v="587"/>
    <x v="0"/>
    <x v="0"/>
    <x v="0"/>
    <s v="N"/>
    <x v="0"/>
    <n v="128137"/>
    <s v="NORMAL"/>
    <d v="2022-01-27T00:00:00"/>
    <d v="2022-02-04T00:00:00"/>
    <x v="14"/>
    <d v="2022-03-31T00:00:00"/>
    <n v="305948"/>
    <s v="RESOLI"/>
    <s v="-"/>
    <s v="-"/>
    <s v="S"/>
    <x v="0"/>
    <n v="1"/>
    <s v="-"/>
    <n v="2022"/>
    <n v="0"/>
    <s v="-"/>
    <s v="1-PREG.COSTA-RICA"/>
    <x v="2"/>
    <s v="-"/>
    <s v="-"/>
    <s v="-"/>
    <n v="1"/>
    <n v="1"/>
    <n v="100"/>
    <n v="1"/>
    <n v="0"/>
    <s v="LESLIEAF21@GMAIL.COM"/>
    <s v="UNIV. PRIVADA"/>
    <n v="19"/>
    <s v="SOLTERO(A)"/>
    <d v="2022-02-03T00:00:00"/>
    <n v="1"/>
    <s v="LICENCIATURA"/>
    <s v=" "/>
    <s v=" "/>
    <s v=" "/>
    <s v=" "/>
    <n v="643095"/>
    <n v="3"/>
    <s v="-"/>
    <s v="SAN JOSE"/>
    <s v="ENFERMERIA"/>
    <x v="53"/>
    <s v="-"/>
    <s v="ENFERMERIA"/>
    <s v="CARMEN"/>
    <s v="SAN ENFASIS"/>
    <s v="COSTA RICA"/>
    <x v="880"/>
    <s v="-"/>
    <s v="ESTUDIANTE"/>
    <n v="95.65"/>
    <n v="128137"/>
    <n v="1"/>
    <n v="1"/>
    <n v="51"/>
  </r>
  <r>
    <x v="0"/>
    <x v="1"/>
    <x v="0"/>
    <x v="1"/>
    <n v="31168520"/>
    <x v="14"/>
    <n v="1598840"/>
    <n v="118010890"/>
    <x v="4"/>
    <x v="588"/>
    <x v="0"/>
    <x v="1"/>
    <x v="1"/>
    <s v="N"/>
    <x v="0"/>
    <n v="128208"/>
    <s v="NORMAL"/>
    <d v="2021-12-17T00:00:00"/>
    <d v="2022-02-08T00:00:00"/>
    <x v="14"/>
    <d v="2022-04-01T00:00:00"/>
    <n v="302178"/>
    <s v="RESOLI"/>
    <s v="-"/>
    <s v="-"/>
    <s v="S"/>
    <x v="0"/>
    <n v="1"/>
    <s v="-"/>
    <s v="-"/>
    <s v="-"/>
    <s v="-"/>
    <s v="1-PREG.COSTA-RICA"/>
    <x v="0"/>
    <s v="-"/>
    <s v="-"/>
    <s v="-"/>
    <n v="1"/>
    <n v="2"/>
    <n v="100"/>
    <n v="1"/>
    <n v="0"/>
    <s v="JILLARY18PPRO@GMAIL.COM"/>
    <s v="UNIV. PRIVADA"/>
    <n v="21"/>
    <s v="SOLTERO(A)"/>
    <d v="2022-02-07T00:00:00"/>
    <n v="1"/>
    <s v="BACHILLER"/>
    <s v=" "/>
    <s v=" "/>
    <s v=" "/>
    <s v=" "/>
    <s v="-"/>
    <s v="-"/>
    <s v="-"/>
    <s v="SAN JOSE"/>
    <s v="ADM DEL TRANSPORTE AEREO"/>
    <x v="26"/>
    <s v="-"/>
    <s v="ADMINISTRACION"/>
    <s v="MERCED"/>
    <s v="AEREO Y AEDRONOMOS"/>
    <s v="COSTA RICA"/>
    <x v="881"/>
    <n v="89792181"/>
    <s v="ESTUDIANTE"/>
    <s v="-"/>
    <n v="128208"/>
    <n v="1"/>
    <n v="1"/>
    <n v="47"/>
  </r>
  <r>
    <x v="0"/>
    <x v="1"/>
    <x v="1"/>
    <x v="1"/>
    <n v="31242800"/>
    <x v="14"/>
    <n v="3939624"/>
    <n v="118340661"/>
    <x v="5"/>
    <x v="589"/>
    <x v="0"/>
    <x v="1"/>
    <x v="1"/>
    <s v="N"/>
    <x v="0"/>
    <n v="128216"/>
    <s v="NORMAL"/>
    <d v="2022-02-03T00:00:00"/>
    <d v="2022-02-09T00:00:00"/>
    <x v="14"/>
    <d v="2022-03-31T00:00:00"/>
    <n v="306476"/>
    <s v="RESOLI"/>
    <s v="-"/>
    <s v="S"/>
    <s v="-"/>
    <x v="1"/>
    <n v="1"/>
    <s v="-"/>
    <n v="2021"/>
    <n v="1"/>
    <s v="-"/>
    <s v="1-PREG.COSTA-RICA"/>
    <x v="3"/>
    <s v="-"/>
    <s v="-"/>
    <s v="-"/>
    <n v="1"/>
    <n v="9"/>
    <n v="100"/>
    <n v="1"/>
    <n v="0"/>
    <s v="JEFFVM2302@GMAIL.COM"/>
    <s v="UNIV. PRIVADA"/>
    <n v="20"/>
    <s v="SOLTERO(A)"/>
    <d v="2022-02-08T00:00:00"/>
    <n v="1"/>
    <s v="BACHILLER"/>
    <s v=" "/>
    <s v=" "/>
    <s v=" "/>
    <s v=" "/>
    <n v="2072133"/>
    <n v="2"/>
    <s v="-"/>
    <s v="SAN JOSE"/>
    <s v="PUBLICIDAD"/>
    <x v="6"/>
    <s v="-"/>
    <s v="ARTE PUBLICITARIO"/>
    <s v="PAVAS"/>
    <s v="SIN ENFASIS"/>
    <s v="COSTA RICA"/>
    <x v="882"/>
    <s v="-"/>
    <s v="ESTUDIANTE"/>
    <n v="90.88"/>
    <n v="128216"/>
    <n v="1"/>
    <n v="1"/>
    <n v="46"/>
  </r>
  <r>
    <x v="0"/>
    <x v="1"/>
    <x v="1"/>
    <x v="0"/>
    <n v="31242880"/>
    <x v="14"/>
    <n v="4653500"/>
    <n v="117780632"/>
    <x v="0"/>
    <x v="590"/>
    <x v="0"/>
    <x v="0"/>
    <x v="0"/>
    <s v="N"/>
    <x v="0"/>
    <n v="128220"/>
    <s v="NORMAL"/>
    <d v="2022-01-27T00:00:00"/>
    <d v="2022-02-09T00:00:00"/>
    <x v="14"/>
    <d v="2022-03-31T00:00:00"/>
    <n v="305973"/>
    <s v="RESOLI"/>
    <s v="-"/>
    <s v="-"/>
    <s v="S"/>
    <x v="0"/>
    <n v="1"/>
    <s v="-"/>
    <n v="2018"/>
    <n v="4"/>
    <s v="-"/>
    <s v="1-PREG.COSTA-RICA"/>
    <x v="6"/>
    <s v="-"/>
    <s v="-"/>
    <s v="-"/>
    <n v="9"/>
    <n v="1"/>
    <n v="100"/>
    <n v="1"/>
    <n v="0"/>
    <s v="ZEILYNMONGE.31@GMAIL.COM"/>
    <s v="UNIV. PRIVADA"/>
    <n v="21"/>
    <s v="SOLTERO(A)"/>
    <d v="2022-02-08T00:00:00"/>
    <n v="1"/>
    <s v="BACHILLER"/>
    <s v=" "/>
    <s v=" "/>
    <s v=" "/>
    <s v=" "/>
    <n v="222931"/>
    <n v="3"/>
    <s v="-"/>
    <s v="SANTA ANA"/>
    <s v="ENFERMERIA"/>
    <x v="53"/>
    <s v="-"/>
    <s v="ENFERMERIA"/>
    <s v="SANTA ANA"/>
    <s v="SIN ENFASIS"/>
    <s v="COSTA RICA"/>
    <x v="883"/>
    <s v="-"/>
    <s v="ESTUDIANTE"/>
    <n v="74"/>
    <n v="128220"/>
    <n v="1"/>
    <n v="1"/>
    <n v="46"/>
  </r>
  <r>
    <x v="2"/>
    <x v="1"/>
    <x v="1"/>
    <x v="1"/>
    <n v="31242250"/>
    <x v="14"/>
    <n v="3667200"/>
    <n v="110640225"/>
    <x v="4"/>
    <x v="532"/>
    <x v="0"/>
    <x v="1"/>
    <x v="0"/>
    <s v="N"/>
    <x v="0"/>
    <n v="128229"/>
    <s v="NORMAL"/>
    <d v="2021-12-08T00:00:00"/>
    <d v="2022-02-09T00:00:00"/>
    <x v="14"/>
    <d v="2022-03-29T00:00:00"/>
    <n v="301199"/>
    <s v="RESOLI"/>
    <s v="-"/>
    <s v="-"/>
    <s v="S"/>
    <x v="0"/>
    <n v="1"/>
    <s v="-"/>
    <n v="1998"/>
    <n v="24"/>
    <s v="-"/>
    <s v="3-POSG.COSTA-RICA"/>
    <x v="4"/>
    <s v="-"/>
    <s v="-"/>
    <s v="-"/>
    <n v="3"/>
    <n v="1"/>
    <n v="100"/>
    <n v="1"/>
    <n v="0"/>
    <s v="RAQUELCASTANEDASERRANO@GMAIL.COM"/>
    <s v="UNIV. PRIVADA"/>
    <n v="42"/>
    <s v="VIUDO(A)"/>
    <d v="2022-02-08T00:00:00"/>
    <n v="1"/>
    <s v="MAESTRIA"/>
    <s v=" "/>
    <s v=" "/>
    <s v=" "/>
    <s v=" "/>
    <n v="954000"/>
    <n v="2"/>
    <s v="-"/>
    <s v="DESAMPARADOS"/>
    <s v="ASESORIA FISCAL"/>
    <x v="135"/>
    <s v="-"/>
    <s v="DERECHO"/>
    <s v="DESAMPARADOS"/>
    <s v="SIN ENFASIS"/>
    <s v="COSTA RICA"/>
    <x v="884"/>
    <n v="25241650"/>
    <s v="GERENTE"/>
    <n v="82"/>
    <n v="128229"/>
    <n v="1"/>
    <n v="3"/>
    <n v="46"/>
  </r>
  <r>
    <x v="0"/>
    <x v="3"/>
    <x v="1"/>
    <x v="1"/>
    <n v="31242490"/>
    <x v="14"/>
    <n v="8917713"/>
    <n v="603960882"/>
    <x v="1"/>
    <x v="2"/>
    <x v="0"/>
    <x v="1"/>
    <x v="3"/>
    <s v="N"/>
    <x v="6"/>
    <n v="128293"/>
    <s v="NORMAL"/>
    <d v="2021-12-08T00:00:00"/>
    <d v="2022-02-11T00:00:00"/>
    <x v="14"/>
    <d v="2022-03-31T00:00:00"/>
    <n v="301238"/>
    <s v="RESOLI"/>
    <s v="-"/>
    <s v="S"/>
    <s v="-"/>
    <x v="1"/>
    <n v="8"/>
    <s v="ADQUISICION DE EQUIPO"/>
    <n v="2013"/>
    <n v="9"/>
    <s v="-"/>
    <s v="1-PREG.COSTA-RICA"/>
    <x v="5"/>
    <s v="-"/>
    <s v="-"/>
    <s v="-"/>
    <n v="7"/>
    <n v="4"/>
    <n v="100"/>
    <n v="6"/>
    <n v="0"/>
    <s v="EJ42517@GMAIL.COM"/>
    <s v="UNIV. PRIVADA"/>
    <n v="31"/>
    <s v="SOLTERO(A)"/>
    <s v="-"/>
    <n v="1"/>
    <s v="BACHILLER"/>
    <s v=" "/>
    <s v=" "/>
    <s v=" "/>
    <s v=" "/>
    <n v="30000"/>
    <n v="1"/>
    <s v="-"/>
    <s v="GOLFITO"/>
    <s v="EDUCACION FISICA Y DEPORTES"/>
    <x v="96"/>
    <s v="AE"/>
    <s v="EDUCACION TECNICA,ARTISTICA Y DEPORTIVA"/>
    <s v="PAVON"/>
    <s v="SIN ENFASIS"/>
    <s v="COSTA RICA"/>
    <x v="885"/>
    <s v="-"/>
    <s v="PEON OCACIONAL"/>
    <n v="83.51"/>
    <n v="128293"/>
    <n v="1"/>
    <n v="1"/>
    <n v="44"/>
  </r>
  <r>
    <x v="0"/>
    <x v="1"/>
    <x v="1"/>
    <x v="1"/>
    <n v="31242280"/>
    <x v="14"/>
    <n v="2730864"/>
    <n v="701680509"/>
    <x v="1"/>
    <x v="591"/>
    <x v="2"/>
    <x v="1"/>
    <x v="2"/>
    <s v="N"/>
    <x v="1"/>
    <n v="128297"/>
    <s v="NORMAL"/>
    <d v="2022-02-08T00:00:00"/>
    <d v="2022-02-14T00:00:00"/>
    <x v="14"/>
    <d v="2022-03-29T00:00:00"/>
    <n v="306867"/>
    <s v="RESOLI"/>
    <s v="-"/>
    <s v="-"/>
    <s v="S"/>
    <x v="0"/>
    <n v="1"/>
    <s v="COBERTURA INFERIOR, ADQUISICION DE EQUIPO"/>
    <n v="2018"/>
    <n v="4"/>
    <s v="-"/>
    <s v="1-PREG.COSTA-RICA"/>
    <x v="6"/>
    <s v="-"/>
    <s v="-"/>
    <s v="-"/>
    <n v="10"/>
    <n v="3"/>
    <n v="100"/>
    <n v="4"/>
    <n v="6"/>
    <s v="AVEGALOPEZ36@GMAIL.COM"/>
    <s v="UNIV. PRIVADA"/>
    <n v="36"/>
    <s v="CASADO(A)"/>
    <d v="2022-02-11T00:00:00"/>
    <n v="1"/>
    <s v="BACHILLER"/>
    <s v=" "/>
    <s v=" "/>
    <s v=" "/>
    <s v=" "/>
    <n v="450284"/>
    <n v="2"/>
    <s v="-"/>
    <s v="SARAPIQUI"/>
    <s v="ENSEÑANZA DEL INGLES"/>
    <x v="5"/>
    <s v="CI, AE"/>
    <s v="EDUCACION GENERAL"/>
    <s v="HORQUETAS"/>
    <s v="SIN ENFASIS"/>
    <s v="COSTA RICA"/>
    <x v="886"/>
    <n v="44057986"/>
    <s v="CONSERJE"/>
    <n v="95"/>
    <n v="128297"/>
    <n v="1"/>
    <n v="1"/>
    <n v="41"/>
  </r>
  <r>
    <x v="0"/>
    <x v="2"/>
    <x v="0"/>
    <x v="0"/>
    <n v="31024080"/>
    <x v="14"/>
    <n v="8647708"/>
    <n v="116190310"/>
    <x v="0"/>
    <x v="2"/>
    <x v="0"/>
    <x v="0"/>
    <x v="0"/>
    <s v="N"/>
    <x v="0"/>
    <n v="128357"/>
    <s v="NORMAL"/>
    <d v="2022-02-08T00:00:00"/>
    <d v="2022-02-16T00:00:00"/>
    <x v="14"/>
    <d v="2022-04-28T00:00:00"/>
    <n v="306793"/>
    <s v="RESOLI"/>
    <s v="-"/>
    <s v="S"/>
    <s v="-"/>
    <x v="1"/>
    <n v="2"/>
    <s v="-"/>
    <s v="-"/>
    <s v="-"/>
    <s v="-"/>
    <s v="1-PREG.COSTA-RICA"/>
    <x v="0"/>
    <n v="117.8"/>
    <s v="-"/>
    <s v="-"/>
    <n v="9"/>
    <n v="1"/>
    <n v="100"/>
    <n v="1"/>
    <n v="0"/>
    <s v="JEANNETHPORRAS@HOTMAIL.COM"/>
    <s v="UNIV. PRIVADA"/>
    <n v="26"/>
    <s v="SOLTERO(A)"/>
    <d v="2022-02-15T00:00:00"/>
    <n v="1"/>
    <s v="LICENCIATURA"/>
    <s v=" "/>
    <s v=" "/>
    <s v=" "/>
    <s v=" "/>
    <s v="-"/>
    <s v="-"/>
    <s v="-"/>
    <s v="SANTA ANA"/>
    <s v="MEDICINA Y CIRUGIA"/>
    <x v="5"/>
    <s v="-"/>
    <s v="MEDICINA HUMANA"/>
    <s v="SANTA ANA"/>
    <s v="SIN ENFASIS"/>
    <s v="COSTA RICA"/>
    <x v="887"/>
    <n v="89263393"/>
    <s v="ESTUDIANTE"/>
    <s v="-"/>
    <n v="128357"/>
    <n v="1"/>
    <n v="1"/>
    <n v="39"/>
  </r>
  <r>
    <x v="0"/>
    <x v="1"/>
    <x v="1"/>
    <x v="0"/>
    <n v="31247190"/>
    <x v="21"/>
    <n v="750000"/>
    <n v="305310565"/>
    <x v="6"/>
    <x v="592"/>
    <x v="0"/>
    <x v="0"/>
    <x v="1"/>
    <s v="N"/>
    <x v="2"/>
    <n v="129131"/>
    <s v="NORMAL"/>
    <d v="2022-03-19T00:00:00"/>
    <d v="2022-03-23T00:00:00"/>
    <x v="21"/>
    <d v="2022-05-11T00:00:00"/>
    <n v="310139"/>
    <s v="RESOLI"/>
    <s v="-"/>
    <s v="S"/>
    <s v="-"/>
    <x v="1"/>
    <n v="1"/>
    <s v="ADQUISICION DE EQUIPO"/>
    <n v="2018"/>
    <n v="4"/>
    <s v="-"/>
    <s v="1-PREG.COSTA-RICA"/>
    <x v="5"/>
    <s v="-"/>
    <s v="-"/>
    <s v="-"/>
    <n v="4"/>
    <n v="1"/>
    <n v="100"/>
    <n v="3"/>
    <n v="0"/>
    <s v="KENCALDERON10@GMAIL.COM"/>
    <s v="UNIV. PUBLICA"/>
    <n v="21"/>
    <s v="SOLTERO(A)"/>
    <d v="2022-03-22T00:00:00"/>
    <n v="1"/>
    <s v="BACHILLER"/>
    <s v=" "/>
    <s v=" "/>
    <s v=" "/>
    <s v=" "/>
    <n v="120000"/>
    <n v="2"/>
    <s v="-"/>
    <s v="JIMENEZ"/>
    <s v="AGRONOMIA"/>
    <x v="52"/>
    <s v="AE"/>
    <s v="AGROPECUARIO"/>
    <s v="JUAN VINAS"/>
    <s v="SIN ENFASIS"/>
    <s v="COSTA RICA"/>
    <x v="888"/>
    <s v="-"/>
    <s v="ESTUDIANTE"/>
    <n v="90.15"/>
    <n v="129131"/>
    <n v="2"/>
    <n v="1"/>
    <n v="43"/>
  </r>
  <r>
    <x v="0"/>
    <x v="1"/>
    <x v="1"/>
    <x v="0"/>
    <n v="31245860"/>
    <x v="22"/>
    <n v="7350750"/>
    <n v="208030546"/>
    <x v="0"/>
    <x v="593"/>
    <x v="0"/>
    <x v="0"/>
    <x v="1"/>
    <s v="N"/>
    <x v="3"/>
    <n v="127116"/>
    <s v="NORMAL"/>
    <d v="2021-11-05T00:00:00"/>
    <d v="2021-12-20T00:00:00"/>
    <x v="22"/>
    <d v="2022-05-16T00:00:00"/>
    <n v="298960"/>
    <s v="RESOLI"/>
    <s v="-"/>
    <s v="-"/>
    <s v="S"/>
    <x v="0"/>
    <n v="1"/>
    <s v="-"/>
    <n v="2021"/>
    <n v="1"/>
    <s v="-"/>
    <s v="1-PREG.COSTA-RICA"/>
    <x v="5"/>
    <s v="-"/>
    <s v="-"/>
    <s v="-"/>
    <n v="2"/>
    <n v="4"/>
    <n v="100"/>
    <n v="2"/>
    <n v="0"/>
    <s v="KATLAZO@ICLOUD.COM"/>
    <s v="UNIV. PRIVADA"/>
    <n v="22"/>
    <s v="SOLTERO(A)"/>
    <d v="2021-12-01T00:00:00"/>
    <n v="1"/>
    <s v="BACHILLER"/>
    <s v="LICENCIATURA"/>
    <s v=" "/>
    <s v=" "/>
    <s v=" "/>
    <n v="150000"/>
    <n v="2"/>
    <s v="-"/>
    <s v="SAN RAMON"/>
    <s v="ENFERMERIA"/>
    <x v="111"/>
    <s v="-"/>
    <s v="ENFERMERIA"/>
    <s v="PIEDADES NORTE"/>
    <s v="NINGUNA"/>
    <s v="COSTA RICA"/>
    <x v="889"/>
    <s v="-"/>
    <s v="ESTUDIANTE"/>
    <n v="83.46"/>
    <n v="127116"/>
    <n v="1"/>
    <n v="1"/>
    <n v="143"/>
  </r>
  <r>
    <x v="2"/>
    <x v="1"/>
    <x v="2"/>
    <x v="1"/>
    <n v="31242840"/>
    <x v="14"/>
    <n v="7694545"/>
    <n v="604100296"/>
    <x v="4"/>
    <x v="113"/>
    <x v="0"/>
    <x v="1"/>
    <x v="1"/>
    <s v="N"/>
    <x v="0"/>
    <n v="128383"/>
    <s v="NORMAL"/>
    <d v="2022-02-08T00:00:00"/>
    <d v="2022-02-17T00:00:00"/>
    <x v="14"/>
    <d v="2022-03-31T00:00:00"/>
    <n v="306767"/>
    <s v="RESOLI"/>
    <s v="-"/>
    <s v="S"/>
    <s v="-"/>
    <x v="1"/>
    <n v="1"/>
    <s v="-"/>
    <n v="2011"/>
    <n v="11"/>
    <s v="-"/>
    <s v="7-REFUND.POSG.C.R"/>
    <x v="3"/>
    <s v="-"/>
    <s v="-"/>
    <s v="-"/>
    <n v="1"/>
    <n v="7"/>
    <n v="100"/>
    <n v="1"/>
    <n v="0"/>
    <s v="A.OLIVARESAGUERO@GMAIL.COM"/>
    <s v="UNIV. PRIVADA"/>
    <n v="28"/>
    <s v="SOLTERO(A)"/>
    <d v="2022-02-16T00:00:00"/>
    <n v="1"/>
    <s v="MAESTRIA"/>
    <s v=" "/>
    <s v=" "/>
    <s v=" "/>
    <s v=" "/>
    <n v="1381882"/>
    <n v="1"/>
    <s v="-"/>
    <s v="SAN JOSE"/>
    <s v="LIDERAZGO Y GERENCIA AMBIENTAL"/>
    <x v="135"/>
    <s v="-"/>
    <s v="ADMINISTRACION"/>
    <s v="URUCA"/>
    <s v="SIN ENFASIS"/>
    <s v="COSTA RICA"/>
    <x v="890"/>
    <n v="22106060"/>
    <s v="ASESOR PROFESIONAL"/>
    <n v="87"/>
    <n v="128383"/>
    <n v="1"/>
    <n v="7"/>
    <n v="38"/>
  </r>
  <r>
    <x v="0"/>
    <x v="1"/>
    <x v="2"/>
    <x v="1"/>
    <n v="31242500"/>
    <x v="14"/>
    <n v="1566563"/>
    <n v="113950155"/>
    <x v="1"/>
    <x v="594"/>
    <x v="0"/>
    <x v="1"/>
    <x v="1"/>
    <s v="N"/>
    <x v="4"/>
    <n v="128479"/>
    <s v="NORMAL"/>
    <d v="2021-12-16T00:00:00"/>
    <d v="2022-02-22T00:00:00"/>
    <x v="14"/>
    <d v="2022-03-31T00:00:00"/>
    <n v="302061"/>
    <s v="RESOLI"/>
    <s v="-"/>
    <s v="-"/>
    <s v="S"/>
    <x v="0"/>
    <n v="1"/>
    <s v="-"/>
    <n v="2009"/>
    <n v="13"/>
    <s v="-"/>
    <s v="5-REFUND.PREG.C.R"/>
    <x v="4"/>
    <s v="-"/>
    <s v="-"/>
    <s v="-"/>
    <n v="5"/>
    <n v="1"/>
    <n v="100"/>
    <n v="5"/>
    <n v="0"/>
    <s v="SAILYNADRIANA1@GMAIL.COM"/>
    <s v="UNIV. PRIVADA"/>
    <n v="32"/>
    <s v="CASADO(A)"/>
    <d v="2022-02-21T00:00:00"/>
    <n v="1"/>
    <s v="BACHILLER"/>
    <s v=" "/>
    <s v=" "/>
    <s v=" "/>
    <s v=" "/>
    <n v="988061"/>
    <n v="3"/>
    <s v="-"/>
    <s v="CARRILLO"/>
    <s v="CIEN.EDU.I Y II CICLOS"/>
    <x v="136"/>
    <s v="-"/>
    <s v="EDUCACION PRIMARIA"/>
    <s v="FILADELFIA"/>
    <s v="SIN ENFASIS"/>
    <s v="COSTA RICA"/>
    <x v="891"/>
    <n v="26670254"/>
    <s v="PROFESORA EDUCACIÓN "/>
    <n v="89.05"/>
    <n v="128479"/>
    <n v="1"/>
    <n v="5"/>
    <n v="33"/>
  </r>
  <r>
    <x v="0"/>
    <x v="3"/>
    <x v="1"/>
    <x v="0"/>
    <n v="31242680"/>
    <x v="14"/>
    <n v="4795700"/>
    <n v="604760776"/>
    <x v="0"/>
    <x v="2"/>
    <x v="0"/>
    <x v="0"/>
    <x v="1"/>
    <s v="N"/>
    <x v="6"/>
    <n v="128480"/>
    <s v="NORMAL"/>
    <d v="2022-02-22T00:00:00"/>
    <d v="2022-02-23T00:00:00"/>
    <x v="14"/>
    <d v="2022-03-31T00:00:00"/>
    <n v="307968"/>
    <s v="RESOLI"/>
    <s v="-"/>
    <s v="S"/>
    <s v="-"/>
    <x v="1"/>
    <n v="8"/>
    <s v="ADQUISICION DE EQUIPO"/>
    <n v="2020"/>
    <n v="2"/>
    <s v="-"/>
    <s v="1-PREG.COSTA-RICA"/>
    <x v="5"/>
    <s v="-"/>
    <s v="-"/>
    <s v="-"/>
    <n v="2"/>
    <n v="3"/>
    <n v="100"/>
    <n v="6"/>
    <n v="0"/>
    <s v="RAFAELRAMIREZMORA879@GMAIL.COM"/>
    <s v="UNIV. PRIVADA"/>
    <n v="19"/>
    <s v="SOLTERO(A)"/>
    <d v="2022-02-22T00:00:00"/>
    <n v="1"/>
    <s v="DIPLOMADO"/>
    <s v=" "/>
    <s v=" "/>
    <s v=" "/>
    <s v=" "/>
    <n v="200000"/>
    <n v="4"/>
    <s v="-"/>
    <s v="ESPARZA"/>
    <s v="ASISTENTE LAB QUIMICO CLINICO"/>
    <x v="77"/>
    <s v="AE"/>
    <s v="MEDICINA HUMANA"/>
    <s v="MACACONA"/>
    <s v="SIN ENFASIS"/>
    <s v="COSTA RICA"/>
    <x v="892"/>
    <s v="-"/>
    <s v="ESTUDIANTE"/>
    <n v="88"/>
    <n v="128480"/>
    <n v="1"/>
    <n v="1"/>
    <n v="32"/>
  </r>
  <r>
    <x v="0"/>
    <x v="1"/>
    <x v="1"/>
    <x v="0"/>
    <n v="31247410"/>
    <x v="22"/>
    <n v="2682100"/>
    <n v="305310812"/>
    <x v="3"/>
    <x v="109"/>
    <x v="0"/>
    <x v="0"/>
    <x v="1"/>
    <s v="N"/>
    <x v="2"/>
    <n v="127824"/>
    <s v="NORMAL"/>
    <d v="2022-01-18T00:00:00"/>
    <d v="2022-01-25T00:00:00"/>
    <x v="22"/>
    <d v="2022-05-16T00:00:00"/>
    <n v="305008"/>
    <s v="RESOLI"/>
    <s v="-"/>
    <s v="S"/>
    <s v="-"/>
    <x v="1"/>
    <n v="1"/>
    <s v="-"/>
    <n v="2019"/>
    <n v="3"/>
    <s v="-"/>
    <s v="1-PREG.COSTA-RICA"/>
    <x v="3"/>
    <s v="-"/>
    <s v="-"/>
    <s v="-"/>
    <n v="8"/>
    <n v="1"/>
    <n v="100"/>
    <n v="3"/>
    <n v="0"/>
    <s v="ALJVLDCOTO03@GMAIL.COM"/>
    <s v="UNIV. PRIVADA"/>
    <n v="21"/>
    <s v="SOLTERO(A)"/>
    <d v="2022-01-24T00:00:00"/>
    <n v="1"/>
    <s v="BACHILLER"/>
    <s v=" "/>
    <s v=" "/>
    <s v=" "/>
    <s v=" "/>
    <n v="1711257"/>
    <n v="4"/>
    <s v="-"/>
    <s v="EL GUARCO"/>
    <s v="INGENIERIA DEL SOFTWARE"/>
    <x v="67"/>
    <s v="-"/>
    <s v="COMPUTO"/>
    <s v="TEJAR"/>
    <s v="SIN ENFASIS"/>
    <s v="COSTA RICA"/>
    <x v="893"/>
    <s v="-"/>
    <s v="ESTUDIANTE"/>
    <n v="75.19"/>
    <n v="127824"/>
    <n v="1"/>
    <n v="1"/>
    <n v="107"/>
  </r>
  <r>
    <x v="2"/>
    <x v="1"/>
    <x v="1"/>
    <x v="1"/>
    <n v="31242510"/>
    <x v="14"/>
    <n v="2577000"/>
    <n v="115640924"/>
    <x v="1"/>
    <x v="595"/>
    <x v="0"/>
    <x v="1"/>
    <x v="1"/>
    <s v="N"/>
    <x v="0"/>
    <n v="128506"/>
    <s v="NORMAL"/>
    <d v="2022-02-21T00:00:00"/>
    <d v="2022-02-24T00:00:00"/>
    <x v="14"/>
    <d v="2022-03-31T00:00:00"/>
    <n v="307921"/>
    <s v="RESOLI"/>
    <s v="-"/>
    <s v="-"/>
    <s v="S"/>
    <x v="0"/>
    <n v="1"/>
    <s v="-"/>
    <n v="2011"/>
    <n v="11"/>
    <s v="-"/>
    <s v="3-POSG.COSTA-RICA"/>
    <x v="3"/>
    <s v="-"/>
    <s v="-"/>
    <s v="-"/>
    <n v="19"/>
    <n v="3"/>
    <n v="100"/>
    <n v="1"/>
    <n v="0"/>
    <s v="SAI28021994@GMAIL.COM"/>
    <s v="UNIV. PRIVADA"/>
    <n v="28"/>
    <s v="UNION LIBRE"/>
    <d v="2022-02-23T00:00:00"/>
    <n v="1"/>
    <s v="MAESTRIA"/>
    <s v=" "/>
    <s v=" "/>
    <s v=" "/>
    <s v=" "/>
    <n v="1213405"/>
    <n v="2"/>
    <s v="-"/>
    <s v="PEREZ ZELEDON"/>
    <s v="CIENCIAS DE LA EDUCACION"/>
    <x v="34"/>
    <s v="-"/>
    <s v="EDUCACION GENERAL"/>
    <s v="DANIEL FLORES"/>
    <s v="PROFESIONAL EN DOCENCIA"/>
    <s v="COSTA RICA"/>
    <x v="894"/>
    <s v="-"/>
    <s v="ESTUDIANTE"/>
    <n v="79.56"/>
    <n v="128506"/>
    <n v="1"/>
    <n v="3"/>
    <n v="31"/>
  </r>
  <r>
    <x v="0"/>
    <x v="1"/>
    <x v="1"/>
    <x v="1"/>
    <n v="31242560"/>
    <x v="14"/>
    <n v="6106420"/>
    <n v="119070723"/>
    <x v="1"/>
    <x v="254"/>
    <x v="0"/>
    <x v="1"/>
    <x v="2"/>
    <s v="N"/>
    <x v="6"/>
    <n v="128516"/>
    <s v="NORMAL"/>
    <d v="2022-02-15T00:00:00"/>
    <d v="2022-02-24T00:00:00"/>
    <x v="14"/>
    <d v="2022-03-31T00:00:00"/>
    <n v="307340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3"/>
    <n v="1"/>
    <n v="100"/>
    <n v="6"/>
    <n v="0"/>
    <s v="DANIELAORTIZTTT43@GMAIL.COM"/>
    <s v="UNIV. PRIVADA"/>
    <n v="17"/>
    <s v="SOLTERO(A)"/>
    <d v="2022-02-23T00:00:00"/>
    <n v="1"/>
    <s v="BACHILLER"/>
    <s v="LICENCIATURA"/>
    <s v=" "/>
    <s v=" "/>
    <s v=" "/>
    <n v="1241541"/>
    <n v="6"/>
    <s v="-"/>
    <s v="BUENOS AIRES"/>
    <s v="ENSEÑANZA DE LA CIENCIAS NATUR"/>
    <x v="89"/>
    <s v="AE"/>
    <s v="EDUCACION SECUNDARIA"/>
    <s v="BUENOS AIRES"/>
    <s v="SIN ENFASIS"/>
    <s v="COSTA RICA"/>
    <x v="895"/>
    <s v="-"/>
    <s v="ESTUDIANTE"/>
    <n v="93.16"/>
    <n v="128516"/>
    <n v="1"/>
    <n v="1"/>
    <n v="31"/>
  </r>
  <r>
    <x v="0"/>
    <x v="1"/>
    <x v="1"/>
    <x v="0"/>
    <n v="31242520"/>
    <x v="14"/>
    <n v="1899722"/>
    <n v="117910052"/>
    <x v="2"/>
    <x v="596"/>
    <x v="0"/>
    <x v="0"/>
    <x v="1"/>
    <s v="N"/>
    <x v="0"/>
    <n v="128522"/>
    <s v="NORMAL"/>
    <d v="2022-02-08T00:00:00"/>
    <d v="2022-02-24T00:00:00"/>
    <x v="14"/>
    <d v="2022-03-31T00:00:00"/>
    <n v="306788"/>
    <s v="RESOLI"/>
    <s v="-"/>
    <s v="S"/>
    <s v="-"/>
    <x v="1"/>
    <n v="1"/>
    <s v="-"/>
    <n v="2017"/>
    <n v="5"/>
    <s v="-"/>
    <s v="1-PREG.COSTA-RICA"/>
    <x v="3"/>
    <s v="-"/>
    <s v="-"/>
    <s v="-"/>
    <n v="19"/>
    <n v="3"/>
    <n v="100"/>
    <n v="1"/>
    <n v="0"/>
    <s v="SEBASMATA15@GMAIL.COM"/>
    <s v="UNIV. PRIVADA"/>
    <n v="21"/>
    <s v="SOLTERO(A)"/>
    <d v="2022-02-23T00:00:00"/>
    <n v="1"/>
    <s v="BACHILLER"/>
    <s v=" "/>
    <s v=" "/>
    <s v=" "/>
    <s v=" "/>
    <n v="1285100"/>
    <n v="5"/>
    <s v="-"/>
    <s v="PEREZ ZELEDON"/>
    <s v="INGENIERIA INDUSTRIAL"/>
    <x v="6"/>
    <s v="-"/>
    <s v="INGENIERIA"/>
    <s v="DANIEL FLORES"/>
    <s v="SIN ENFASIS"/>
    <s v="COSTA RICA"/>
    <x v="896"/>
    <n v="86183049"/>
    <s v="ESTUDIANTE"/>
    <n v="89"/>
    <n v="128522"/>
    <n v="1"/>
    <n v="1"/>
    <n v="31"/>
  </r>
  <r>
    <x v="0"/>
    <x v="1"/>
    <x v="1"/>
    <x v="0"/>
    <n v="31242540"/>
    <x v="14"/>
    <n v="12734200"/>
    <n v="119200141"/>
    <x v="0"/>
    <x v="398"/>
    <x v="0"/>
    <x v="0"/>
    <x v="1"/>
    <s v="N"/>
    <x v="0"/>
    <n v="128632"/>
    <s v="NORMAL"/>
    <d v="2022-02-28T00:00:00"/>
    <d v="2022-03-02T00:00:00"/>
    <x v="14"/>
    <d v="2022-03-31T00:00:00"/>
    <n v="308299"/>
    <s v="RESOLI"/>
    <s v="-"/>
    <s v="-"/>
    <s v="S"/>
    <x v="0"/>
    <n v="1"/>
    <s v="-"/>
    <n v="2022"/>
    <n v="0"/>
    <s v="-"/>
    <s v="1-PREG.COSTA-RICA"/>
    <x v="6"/>
    <s v="-"/>
    <s v="-"/>
    <s v="-"/>
    <n v="19"/>
    <n v="3"/>
    <n v="100"/>
    <n v="1"/>
    <n v="0"/>
    <s v="JIMENEZIRINA04@GMAIL.COM"/>
    <s v="UNIV. PRIVADA"/>
    <n v="17"/>
    <s v="SOLTERO(A)"/>
    <d v="2022-03-01T00:00:00"/>
    <n v="1"/>
    <s v="LICENCIATURA"/>
    <s v=" "/>
    <s v=" "/>
    <s v=" "/>
    <s v=" "/>
    <n v="414464"/>
    <n v="4"/>
    <s v="-"/>
    <s v="PEREZ ZELEDON"/>
    <s v="MEDICINA Y CIRUGIA"/>
    <x v="0"/>
    <s v="-"/>
    <s v="MEDICINA HUMANA"/>
    <s v="DANIEL FLORES"/>
    <s v="SIN ENFASIS"/>
    <s v="COSTA RICA"/>
    <x v="897"/>
    <s v="-"/>
    <s v="ESTUDIANTE"/>
    <n v="93.86"/>
    <n v="128632"/>
    <n v="1"/>
    <n v="1"/>
    <n v="25"/>
  </r>
  <r>
    <x v="0"/>
    <x v="2"/>
    <x v="0"/>
    <x v="0"/>
    <n v="31165460"/>
    <x v="14"/>
    <n v="2527800"/>
    <n v="116190416"/>
    <x v="0"/>
    <x v="2"/>
    <x v="0"/>
    <x v="0"/>
    <x v="1"/>
    <s v="N"/>
    <x v="0"/>
    <n v="128672"/>
    <s v="NORMAL"/>
    <d v="2022-02-11T00:00:00"/>
    <d v="2022-03-03T00:00:00"/>
    <x v="14"/>
    <d v="2022-04-19T00:00:00"/>
    <n v="307120"/>
    <s v="RESOLI"/>
    <s v="-"/>
    <s v="-"/>
    <s v="S"/>
    <x v="0"/>
    <n v="2"/>
    <s v="-"/>
    <s v="-"/>
    <s v="-"/>
    <s v="-"/>
    <s v="1-PREG.COSTA-RICA"/>
    <x v="0"/>
    <n v="100.01"/>
    <s v="-"/>
    <s v="-"/>
    <n v="19"/>
    <n v="2"/>
    <n v="100"/>
    <n v="1"/>
    <n v="0"/>
    <s v="MARIZUCAY24@GMAIL.COM"/>
    <s v="UNIV. PRIVADA"/>
    <n v="26"/>
    <s v="SOLTERO(A)"/>
    <d v="2022-03-02T00:00:00"/>
    <n v="1"/>
    <s v="LICENCIATURA"/>
    <s v=" "/>
    <s v=" "/>
    <s v=" "/>
    <s v=" "/>
    <s v="-"/>
    <s v="-"/>
    <s v="-"/>
    <s v="PEREZ ZELEDON"/>
    <s v="ENFERMERIA"/>
    <x v="39"/>
    <s v="-"/>
    <s v="ENFERMERIA"/>
    <s v="GENERAL"/>
    <s v="SIN ENFASIS"/>
    <s v="COSTA RICA"/>
    <x v="898"/>
    <s v="-"/>
    <s v="ESTUDIANTE"/>
    <s v="-"/>
    <n v="128672"/>
    <n v="1"/>
    <n v="1"/>
    <n v="24"/>
  </r>
  <r>
    <x v="0"/>
    <x v="1"/>
    <x v="1"/>
    <x v="0"/>
    <n v="31242480"/>
    <x v="14"/>
    <n v="2000000"/>
    <n v="701940344"/>
    <x v="0"/>
    <x v="597"/>
    <x v="0"/>
    <x v="0"/>
    <x v="1"/>
    <s v="N"/>
    <x v="6"/>
    <n v="128446"/>
    <s v="NORMAL"/>
    <d v="2022-02-03T00:00:00"/>
    <d v="2022-02-21T00:00:00"/>
    <x v="14"/>
    <d v="2022-03-31T00:00:00"/>
    <n v="306492"/>
    <s v="RESOLI"/>
    <s v="-"/>
    <s v="-"/>
    <s v="S"/>
    <x v="0"/>
    <n v="1"/>
    <s v="-"/>
    <n v="2019"/>
    <n v="3"/>
    <s v="-"/>
    <s v="1-PREG.COSTA-RICA"/>
    <x v="4"/>
    <s v="-"/>
    <s v="-"/>
    <s v="-"/>
    <n v="6"/>
    <n v="1"/>
    <n v="100"/>
    <n v="6"/>
    <n v="0"/>
    <s v="KATROJASPORRAS27@GMAIL.COM"/>
    <s v="UNIV. PRIVADA"/>
    <n v="32"/>
    <s v="UNION LIBRE"/>
    <d v="2022-02-18T00:00:00"/>
    <n v="1"/>
    <s v="TECNICO"/>
    <s v=" "/>
    <s v=" "/>
    <s v=" "/>
    <s v=" "/>
    <n v="914577"/>
    <n v="2"/>
    <s v="-"/>
    <s v="AGUIRRE"/>
    <s v="TECNICO ATENCION PRIMARIA"/>
    <x v="13"/>
    <s v="-"/>
    <s v="MEDICINA HUMANA"/>
    <s v="QUEPOS"/>
    <s v="SIN ENFASIS"/>
    <s v="COSTA RICA"/>
    <x v="278"/>
    <s v="-"/>
    <s v="ESTUDIANTE"/>
    <n v="77.17"/>
    <n v="128446"/>
    <n v="1"/>
    <n v="1"/>
    <n v="34"/>
  </r>
  <r>
    <x v="0"/>
    <x v="1"/>
    <x v="1"/>
    <x v="0"/>
    <n v="31242950"/>
    <x v="23"/>
    <n v="10213000"/>
    <n v="119050217"/>
    <x v="0"/>
    <x v="598"/>
    <x v="0"/>
    <x v="0"/>
    <x v="1"/>
    <s v="N"/>
    <x v="0"/>
    <n v="128834"/>
    <s v="NORMAL"/>
    <d v="2021-12-16T00:00:00"/>
    <d v="2022-03-10T00:00:00"/>
    <x v="23"/>
    <d v="2022-04-04T00:00:00"/>
    <n v="302069"/>
    <s v="RESOLI"/>
    <s v="-"/>
    <s v="-"/>
    <s v="S"/>
    <x v="0"/>
    <n v="1"/>
    <s v="-"/>
    <n v="2021"/>
    <n v="1"/>
    <s v="-"/>
    <s v="1-PREG.COSTA-RICA"/>
    <x v="2"/>
    <s v="-"/>
    <s v="-"/>
    <n v="6"/>
    <n v="1"/>
    <n v="11"/>
    <n v="100"/>
    <n v="1"/>
    <n v="0"/>
    <s v="ACMONGESANCHEZ@GMAIL.COM"/>
    <s v="UNIV. PRIVADA"/>
    <n v="17"/>
    <s v="SOLTERO(A)"/>
    <d v="2021-12-17T00:00:00"/>
    <n v="1"/>
    <s v="BACHILLER"/>
    <s v="LICENCIATURA"/>
    <s v=" "/>
    <s v=" "/>
    <s v=" "/>
    <n v="578979"/>
    <n v="4"/>
    <s v="MARIO PORTA GARCIA"/>
    <s v="SAN JOSE"/>
    <s v="ENFERMERIA"/>
    <x v="9"/>
    <s v="-"/>
    <s v="ENFERMERIA"/>
    <s v="SAN SEBASTIAN"/>
    <s v="SIN ENFASIS"/>
    <s v="COSTA RICA"/>
    <x v="899"/>
    <s v="-"/>
    <s v="ESTUDIANTE"/>
    <n v="90"/>
    <n v="128834"/>
    <n v="1"/>
    <n v="1"/>
    <n v="21"/>
  </r>
  <r>
    <x v="0"/>
    <x v="1"/>
    <x v="1"/>
    <x v="0"/>
    <n v="31242890"/>
    <x v="15"/>
    <n v="6176385"/>
    <n v="504390267"/>
    <x v="0"/>
    <x v="233"/>
    <x v="0"/>
    <x v="0"/>
    <x v="1"/>
    <s v="N"/>
    <x v="4"/>
    <n v="126641"/>
    <s v="NORMAL"/>
    <d v="2021-11-08T00:00:00"/>
    <d v="2021-11-26T00:00:00"/>
    <x v="15"/>
    <d v="2022-04-06T00:00:00"/>
    <n v="299093"/>
    <s v="RESOLI"/>
    <s v="-"/>
    <s v="-"/>
    <s v="S"/>
    <x v="0"/>
    <n v="1"/>
    <s v="-"/>
    <n v="2018"/>
    <n v="4"/>
    <s v="-"/>
    <s v="1-PREG.COSTA-RICA"/>
    <x v="2"/>
    <s v="-"/>
    <s v="-"/>
    <s v="-"/>
    <n v="3"/>
    <n v="1"/>
    <n v="100"/>
    <n v="5"/>
    <n v="0"/>
    <s v="FABIANA.RC24@ICLOUD.COM"/>
    <s v="UNIV. PRIVADA"/>
    <n v="20"/>
    <s v="SOLTERO(A)"/>
    <d v="2021-11-25T00:00:00"/>
    <n v="1"/>
    <s v="LICENCIATURA"/>
    <s v=" "/>
    <s v=" "/>
    <s v=" "/>
    <s v=" "/>
    <n v="604503"/>
    <n v="3"/>
    <s v="-"/>
    <s v="SANTA CRUZ"/>
    <s v="FARMACIA"/>
    <x v="0"/>
    <s v="-"/>
    <s v="FARMACIA"/>
    <s v="SANTA CRUZ"/>
    <s v="SIN ENFASIS"/>
    <s v="COSTA RICA"/>
    <x v="900"/>
    <s v="-"/>
    <s v="ESTUDIANTE"/>
    <n v="81"/>
    <n v="126641"/>
    <n v="1"/>
    <n v="1"/>
    <n v="128"/>
  </r>
  <r>
    <x v="0"/>
    <x v="1"/>
    <x v="1"/>
    <x v="0"/>
    <n v="31243020"/>
    <x v="15"/>
    <n v="13340550"/>
    <n v="116810272"/>
    <x v="0"/>
    <x v="599"/>
    <x v="0"/>
    <x v="0"/>
    <x v="0"/>
    <s v="N"/>
    <x v="0"/>
    <n v="126710"/>
    <s v="NORMAL"/>
    <d v="2021-12-04T00:00:00"/>
    <d v="2021-12-07T00:00:00"/>
    <x v="15"/>
    <d v="2022-04-06T00:00:00"/>
    <n v="300759"/>
    <s v="RESOLI"/>
    <s v="-"/>
    <s v="S"/>
    <s v="-"/>
    <x v="1"/>
    <n v="1"/>
    <s v="-"/>
    <n v="2014"/>
    <n v="8"/>
    <s v="-"/>
    <s v="1-PREG.COSTA-RICA"/>
    <x v="6"/>
    <s v="-"/>
    <s v="-"/>
    <s v="-"/>
    <n v="1"/>
    <n v="1"/>
    <n v="100"/>
    <n v="1"/>
    <n v="0"/>
    <s v="SERGIO.M.B@ICLOUD.COM"/>
    <s v="UNIV. PRIVADA"/>
    <n v="24"/>
    <s v="SOLTERO(A)"/>
    <d v="2021-12-06T00:00:00"/>
    <n v="1"/>
    <s v="LICENCIATURA"/>
    <s v=" "/>
    <s v=" "/>
    <s v=" "/>
    <s v=" "/>
    <n v="279786"/>
    <n v="2"/>
    <s v="-"/>
    <s v="SAN JOSE"/>
    <s v="MEDICINA"/>
    <x v="26"/>
    <s v="-"/>
    <s v="MEDICINA HUMANA"/>
    <s v="CARMEN"/>
    <s v="SIN ENFASIS"/>
    <s v="COSTA RICA"/>
    <x v="901"/>
    <s v="-"/>
    <s v="ESTUDIANTE"/>
    <n v="82"/>
    <n v="126710"/>
    <n v="1"/>
    <n v="1"/>
    <n v="117"/>
  </r>
  <r>
    <x v="0"/>
    <x v="1"/>
    <x v="1"/>
    <x v="1"/>
    <n v="31243000"/>
    <x v="15"/>
    <n v="8840500"/>
    <n v="503900028"/>
    <x v="4"/>
    <x v="600"/>
    <x v="0"/>
    <x v="1"/>
    <x v="0"/>
    <s v="N"/>
    <x v="1"/>
    <n v="126790"/>
    <s v="ESPECIAL"/>
    <d v="2021-08-30T00:00:00"/>
    <d v="2021-12-08T00:00:00"/>
    <x v="15"/>
    <d v="2022-04-06T00:00:00"/>
    <n v="296226"/>
    <s v="RESOLI"/>
    <s v="-"/>
    <s v="-"/>
    <s v="S"/>
    <x v="0"/>
    <n v="1"/>
    <s v="-"/>
    <n v="2012"/>
    <n v="10"/>
    <s v="-"/>
    <s v="1-PREG.COSTA-RICA"/>
    <x v="3"/>
    <s v="-"/>
    <s v="-"/>
    <s v="-"/>
    <n v="1"/>
    <n v="1"/>
    <n v="100"/>
    <n v="4"/>
    <n v="0"/>
    <s v="GREY05060@GMAIL.COM"/>
    <s v="UNIV. PRIVADA"/>
    <n v="29"/>
    <s v="UNION LIBRE"/>
    <d v="2021-12-07T00:00:00"/>
    <n v="1"/>
    <s v="BACHILLER"/>
    <s v=" "/>
    <s v=" "/>
    <s v=" "/>
    <s v=" "/>
    <n v="1435227"/>
    <n v="2"/>
    <s v="-"/>
    <s v="HEREDIA"/>
    <s v="INTEL NEG Y GEST INFORMACION"/>
    <x v="3"/>
    <s v="-"/>
    <s v="ADMINISTRACION"/>
    <s v="HEREDIA"/>
    <s v="SIN ENFASIS"/>
    <s v="COSTA RICA"/>
    <x v="902"/>
    <n v="22728607"/>
    <s v="VENTAS"/>
    <n v="88"/>
    <n v="126790"/>
    <n v="1"/>
    <n v="1"/>
    <n v="116"/>
  </r>
  <r>
    <x v="0"/>
    <x v="1"/>
    <x v="1"/>
    <x v="0"/>
    <n v="31242980"/>
    <x v="15"/>
    <n v="7731540"/>
    <n v="305430595"/>
    <x v="3"/>
    <x v="601"/>
    <x v="0"/>
    <x v="0"/>
    <x v="2"/>
    <s v="N"/>
    <x v="0"/>
    <n v="126977"/>
    <s v="ESPECIAL"/>
    <d v="2021-12-12T00:00:00"/>
    <d v="2021-12-15T00:00:00"/>
    <x v="15"/>
    <d v="2022-04-06T00:00:00"/>
    <n v="301546"/>
    <s v="RESOLI"/>
    <s v="-"/>
    <s v="-"/>
    <s v="S"/>
    <x v="0"/>
    <n v="1"/>
    <s v="COBERTURA INFERIOR"/>
    <n v="2020"/>
    <n v="2"/>
    <s v="-"/>
    <s v="1-PREG.COSTA-RICA"/>
    <x v="6"/>
    <s v="-"/>
    <s v="-"/>
    <s v="-"/>
    <n v="5"/>
    <n v="1"/>
    <n v="100"/>
    <n v="1"/>
    <n v="0"/>
    <s v="NOECORDERO01@GMAIL.COM"/>
    <s v="UNIV. PRIVADA"/>
    <n v="19"/>
    <s v="SOLTERO(A)"/>
    <d v="2021-12-14T00:00:00"/>
    <n v="1"/>
    <s v="BACHILLER"/>
    <s v=" "/>
    <s v=" "/>
    <s v=" "/>
    <s v=" "/>
    <n v="360361"/>
    <n v="3"/>
    <s v="-"/>
    <s v="TARRAZU"/>
    <s v="ING.SOFTWARE"/>
    <x v="0"/>
    <s v="CI"/>
    <s v="COMPUTO"/>
    <s v="SAN MARCOS"/>
    <s v="SIN ENFASIS"/>
    <s v="COSTA RICA"/>
    <x v="903"/>
    <s v="-"/>
    <s v="ESTUDIANTE"/>
    <n v="96.08"/>
    <n v="126977"/>
    <n v="1"/>
    <n v="1"/>
    <n v="109"/>
  </r>
  <r>
    <x v="0"/>
    <x v="3"/>
    <x v="1"/>
    <x v="1"/>
    <n v="31242580"/>
    <x v="15"/>
    <n v="7391500"/>
    <n v="701170689"/>
    <x v="4"/>
    <x v="2"/>
    <x v="0"/>
    <x v="1"/>
    <x v="3"/>
    <s v="N"/>
    <x v="5"/>
    <n v="127067"/>
    <s v="NORMAL"/>
    <d v="2021-12-09T00:00:00"/>
    <d v="2021-12-17T00:00:00"/>
    <x v="15"/>
    <d v="2022-04-06T00:00:00"/>
    <n v="301257"/>
    <s v="RESOLI"/>
    <s v="-"/>
    <s v="S"/>
    <s v="-"/>
    <x v="1"/>
    <n v="8"/>
    <s v="ADQUISICION DE EQUIPO"/>
    <n v="2021"/>
    <n v="1"/>
    <s v="-"/>
    <s v="1-PREG.COSTA-RICA"/>
    <x v="2"/>
    <s v="-"/>
    <s v="-"/>
    <s v="-"/>
    <n v="4"/>
    <n v="1"/>
    <n v="100"/>
    <n v="7"/>
    <n v="0"/>
    <s v="KRISROCA@GMAIL.COM"/>
    <s v="UNIV. PRIVADA"/>
    <n v="46"/>
    <s v="CASADO(A)"/>
    <d v="2021-12-16T00:00:00"/>
    <n v="1"/>
    <s v="BACHILLER"/>
    <s v=" "/>
    <s v=" "/>
    <s v=" "/>
    <s v=" "/>
    <n v="627627"/>
    <n v="4"/>
    <s v="-"/>
    <s v="TALAMANCA"/>
    <s v="DERECHO"/>
    <x v="88"/>
    <s v="AE"/>
    <s v="DERECHO"/>
    <s v="BRATSI"/>
    <s v="SIN ENFASIS"/>
    <s v="COSTA RICA"/>
    <x v="904"/>
    <n v="88784269"/>
    <s v="CONSTRUCTOR"/>
    <n v="70"/>
    <n v="127067"/>
    <n v="1"/>
    <n v="1"/>
    <n v="107"/>
  </r>
  <r>
    <x v="0"/>
    <x v="1"/>
    <x v="1"/>
    <x v="1"/>
    <n v="31242930"/>
    <x v="15"/>
    <n v="3332000"/>
    <n v="115620884"/>
    <x v="4"/>
    <x v="602"/>
    <x v="0"/>
    <x v="1"/>
    <x v="1"/>
    <s v="N"/>
    <x v="0"/>
    <n v="127119"/>
    <s v="NORMAL"/>
    <d v="2021-10-26T00:00:00"/>
    <d v="2021-12-20T00:00:00"/>
    <x v="15"/>
    <d v="2022-04-06T00:00:00"/>
    <n v="298472"/>
    <s v="RESOLI"/>
    <s v="-"/>
    <s v="-"/>
    <s v="S"/>
    <x v="0"/>
    <n v="1"/>
    <s v="ADQUISICION DE EQUIPO"/>
    <n v="2012"/>
    <n v="10"/>
    <s v="-"/>
    <s v="1-PREG.COSTA-RICA"/>
    <x v="2"/>
    <s v="-"/>
    <s v="-"/>
    <s v="-"/>
    <n v="1"/>
    <n v="11"/>
    <n v="100"/>
    <n v="1"/>
    <n v="0"/>
    <s v="carolinazuniga@anep.or.cr"/>
    <s v="UNIV. PRIVADA"/>
    <n v="28"/>
    <s v="SOLTERO(A)"/>
    <d v="2021-12-17T00:00:00"/>
    <n v="1"/>
    <s v="LICENCIATURA"/>
    <s v=" "/>
    <s v=" "/>
    <s v=" "/>
    <s v=" "/>
    <n v="536100"/>
    <n v="3"/>
    <s v="-"/>
    <s v="SAN JOSE"/>
    <s v="DERECHO"/>
    <x v="137"/>
    <s v="AE"/>
    <s v="DERECHO"/>
    <s v="SAN SEBASTIAN"/>
    <s v="SIN ENFASIS"/>
    <s v="COSTA RICA"/>
    <x v="905"/>
    <n v="22579959"/>
    <s v="ASISTENTE LEGAL"/>
    <n v="70"/>
    <n v="127119"/>
    <n v="1"/>
    <n v="1"/>
    <n v="104"/>
  </r>
  <r>
    <x v="0"/>
    <x v="1"/>
    <x v="1"/>
    <x v="0"/>
    <n v="31243160"/>
    <x v="15"/>
    <n v="5218970"/>
    <n v="504340153"/>
    <x v="0"/>
    <x v="603"/>
    <x v="0"/>
    <x v="0"/>
    <x v="0"/>
    <s v="N"/>
    <x v="0"/>
    <n v="127165"/>
    <s v="NORMAL"/>
    <d v="2021-12-15T00:00:00"/>
    <d v="2021-12-22T00:00:00"/>
    <x v="15"/>
    <d v="2022-04-06T00:00:00"/>
    <n v="302005"/>
    <s v="RESOLI"/>
    <s v="-"/>
    <s v="-"/>
    <s v="S"/>
    <x v="0"/>
    <n v="1"/>
    <s v="-"/>
    <n v="2017"/>
    <n v="5"/>
    <s v="-"/>
    <s v="1-PREG.COSTA-RICA"/>
    <x v="3"/>
    <s v="-"/>
    <s v="-"/>
    <s v="-"/>
    <n v="10"/>
    <n v="1"/>
    <n v="100"/>
    <n v="1"/>
    <n v="0"/>
    <s v="SOFIAGT1108@GMAIL.COM"/>
    <s v="UNIV. PRIVADA"/>
    <n v="21"/>
    <s v="SOLTERO(A)"/>
    <d v="2021-12-21T00:00:00"/>
    <n v="1"/>
    <s v="LICENCIATURA"/>
    <s v=" "/>
    <s v=" "/>
    <s v=" "/>
    <s v=" "/>
    <n v="1490333"/>
    <n v="4"/>
    <s v="-"/>
    <s v="ALAJUELITA"/>
    <s v="ENFERMERIA"/>
    <x v="5"/>
    <s v="-"/>
    <s v="ENFERMERIA"/>
    <s v="ALAJUELITA"/>
    <s v="SIN ENFASIS"/>
    <s v="COSTA RICA"/>
    <x v="906"/>
    <s v="-"/>
    <s v="ESTUDIANTE"/>
    <n v="91.19"/>
    <n v="127165"/>
    <n v="1"/>
    <n v="1"/>
    <n v="102"/>
  </r>
  <r>
    <x v="0"/>
    <x v="1"/>
    <x v="1"/>
    <x v="0"/>
    <n v="31243230"/>
    <x v="15"/>
    <n v="10425680"/>
    <n v="117750641"/>
    <x v="2"/>
    <x v="379"/>
    <x v="0"/>
    <x v="0"/>
    <x v="0"/>
    <s v="N"/>
    <x v="0"/>
    <n v="127287"/>
    <s v="NORMAL"/>
    <d v="2021-12-12T00:00:00"/>
    <d v="2022-01-06T00:00:00"/>
    <x v="15"/>
    <d v="2022-04-06T00:00:00"/>
    <n v="301543"/>
    <s v="RESOLI"/>
    <s v="-"/>
    <s v="S"/>
    <s v="-"/>
    <x v="1"/>
    <n v="1"/>
    <s v="-"/>
    <n v="2017"/>
    <n v="5"/>
    <s v="-"/>
    <s v="1-PREG.COSTA-RICA"/>
    <x v="3"/>
    <s v="-"/>
    <s v="-"/>
    <s v="-"/>
    <n v="18"/>
    <n v="3"/>
    <n v="100"/>
    <n v="1"/>
    <n v="0"/>
    <s v="RICARDO.DIAZ.ROJAS@GMAIL.COM"/>
    <s v="UNIV. PRIVADA"/>
    <n v="21"/>
    <s v="SOLTERO(A)"/>
    <d v="2022-01-05T00:00:00"/>
    <n v="1"/>
    <s v="BACHILLER"/>
    <s v="LICENCIATURA"/>
    <s v=" "/>
    <s v=" "/>
    <s v=" "/>
    <n v="1805000"/>
    <n v="3"/>
    <s v="-"/>
    <s v="CURRIDABAT"/>
    <s v="ARQUITECTURA"/>
    <x v="26"/>
    <s v="-"/>
    <s v="OBRAS CIVILES"/>
    <s v="SANCHEZ"/>
    <s v="SIN ENFASIS"/>
    <s v="COSTA RICA"/>
    <x v="907"/>
    <s v="-"/>
    <s v="ESTUDIANTE"/>
    <n v="87.61"/>
    <n v="127287"/>
    <n v="1"/>
    <n v="1"/>
    <n v="87"/>
  </r>
  <r>
    <x v="0"/>
    <x v="1"/>
    <x v="1"/>
    <x v="1"/>
    <n v="31243180"/>
    <x v="15"/>
    <n v="7889205"/>
    <n v="110090501"/>
    <x v="4"/>
    <x v="136"/>
    <x v="0"/>
    <x v="1"/>
    <x v="0"/>
    <s v="N"/>
    <x v="0"/>
    <n v="127315"/>
    <s v="NORMAL"/>
    <d v="2022-01-05T00:00:00"/>
    <d v="2022-01-07T00:00:00"/>
    <x v="15"/>
    <d v="2022-04-06T00:00:00"/>
    <n v="303473"/>
    <s v="RESOLI"/>
    <s v="-"/>
    <s v="S"/>
    <s v="-"/>
    <x v="1"/>
    <n v="1"/>
    <s v="-"/>
    <n v="2003"/>
    <n v="19"/>
    <s v="-"/>
    <s v="1-PREG.COSTA-RICA"/>
    <x v="3"/>
    <s v="-"/>
    <s v="-"/>
    <s v="-"/>
    <n v="1"/>
    <n v="8"/>
    <n v="100"/>
    <n v="1"/>
    <n v="0"/>
    <s v="MAOZZ05@GMAIL.COM"/>
    <s v="UNIV. PRIVADA"/>
    <n v="43"/>
    <s v="SOLTERO(A)"/>
    <d v="2022-01-06T00:00:00"/>
    <n v="1"/>
    <s v="BACHILLER"/>
    <s v="LICENCIATURA"/>
    <s v=" "/>
    <s v=" "/>
    <s v=" "/>
    <n v="2117427"/>
    <n v="3"/>
    <s v="-"/>
    <s v="SAN JOSE"/>
    <s v="DERECHO"/>
    <x v="26"/>
    <s v="-"/>
    <s v="DERECHO"/>
    <s v="MATA REDONDA"/>
    <s v="SIN ENFASIS"/>
    <s v="COSTA RICA"/>
    <x v="908"/>
    <n v="25227474"/>
    <s v="JEFE DE CREDITO Y CO"/>
    <n v="70"/>
    <n v="127315"/>
    <n v="1"/>
    <n v="1"/>
    <n v="86"/>
  </r>
  <r>
    <x v="0"/>
    <x v="1"/>
    <x v="1"/>
    <x v="0"/>
    <n v="31247610"/>
    <x v="22"/>
    <n v="7365330"/>
    <n v="304930751"/>
    <x v="3"/>
    <x v="604"/>
    <x v="0"/>
    <x v="0"/>
    <x v="1"/>
    <s v="N"/>
    <x v="2"/>
    <n v="127871"/>
    <s v="NORMAL"/>
    <d v="2021-12-14T00:00:00"/>
    <d v="2022-01-26T00:00:00"/>
    <x v="22"/>
    <d v="2022-05-16T00:00:00"/>
    <n v="301819"/>
    <s v="RESOLI"/>
    <s v="-"/>
    <s v="-"/>
    <s v="S"/>
    <x v="0"/>
    <n v="1"/>
    <s v="-"/>
    <n v="2013"/>
    <n v="9"/>
    <s v="-"/>
    <s v="1-PREG.COSTA-RICA"/>
    <x v="3"/>
    <s v="-"/>
    <s v="-"/>
    <s v="-"/>
    <n v="2"/>
    <n v="1"/>
    <n v="100"/>
    <n v="3"/>
    <n v="0"/>
    <s v="DANII_CM@HOTMAIL.COM"/>
    <s v="UNIV. PRIVADA"/>
    <n v="26"/>
    <s v="CASADO(A)"/>
    <d v="2022-01-25T00:00:00"/>
    <n v="1"/>
    <s v="BACHILLER"/>
    <s v=" "/>
    <s v=" "/>
    <s v=" "/>
    <s v=" "/>
    <n v="1618350"/>
    <n v="3"/>
    <s v="-"/>
    <s v="PARAISO"/>
    <s v="INGENIERIA TELEMATICA"/>
    <x v="5"/>
    <s v="-"/>
    <s v="COMPUTO"/>
    <s v="PARAISO"/>
    <s v="SIN ENFASIS"/>
    <s v="COSTA RICA"/>
    <x v="909"/>
    <s v="-"/>
    <s v="ESTUDIANTE"/>
    <n v="94"/>
    <n v="127871"/>
    <n v="1"/>
    <n v="1"/>
    <n v="106"/>
  </r>
  <r>
    <x v="0"/>
    <x v="3"/>
    <x v="1"/>
    <x v="1"/>
    <n v="31243120"/>
    <x v="15"/>
    <n v="2405000"/>
    <n v="702780965"/>
    <x v="1"/>
    <x v="2"/>
    <x v="0"/>
    <x v="1"/>
    <x v="3"/>
    <s v="N"/>
    <x v="5"/>
    <n v="127388"/>
    <s v="NORMAL"/>
    <d v="2021-12-29T00:00:00"/>
    <d v="2022-01-10T00:00:00"/>
    <x v="15"/>
    <d v="2022-04-06T00:00:00"/>
    <n v="302925"/>
    <s v="RESOLI"/>
    <s v="-"/>
    <s v="-"/>
    <s v="S"/>
    <x v="0"/>
    <n v="8"/>
    <s v="-"/>
    <n v="2018"/>
    <n v="4"/>
    <s v="-"/>
    <s v="1-PREG.COSTA-RICA"/>
    <x v="5"/>
    <s v="-"/>
    <s v="-"/>
    <s v="-"/>
    <n v="1"/>
    <n v="3"/>
    <n v="100"/>
    <n v="7"/>
    <n v="0"/>
    <s v="YULIIVARGAS71@GMAIL.COM"/>
    <s v="UNIV. PRIVADA"/>
    <n v="21"/>
    <s v="SOLTERO(A)"/>
    <d v="2022-01-07T00:00:00"/>
    <n v="1"/>
    <s v="BACHILLER"/>
    <s v=" "/>
    <s v=" "/>
    <s v=" "/>
    <s v=" "/>
    <n v="94850"/>
    <n v="1"/>
    <s v="-"/>
    <s v="LIMON"/>
    <s v="CS EDUCACION"/>
    <x v="57"/>
    <s v="-"/>
    <s v="EDUCACION PRIMARIA"/>
    <s v="RIO BLANCO"/>
    <s v="I Y II CICLO"/>
    <s v="COSTA RICA"/>
    <x v="910"/>
    <s v="-"/>
    <s v="-"/>
    <n v="90.83"/>
    <n v="127388"/>
    <n v="1"/>
    <n v="1"/>
    <n v="83"/>
  </r>
  <r>
    <x v="0"/>
    <x v="1"/>
    <x v="1"/>
    <x v="1"/>
    <n v="31243190"/>
    <x v="15"/>
    <n v="1915000"/>
    <n v="702720692"/>
    <x v="1"/>
    <x v="605"/>
    <x v="0"/>
    <x v="1"/>
    <x v="3"/>
    <s v="N"/>
    <x v="5"/>
    <n v="127432"/>
    <s v="NORMAL"/>
    <d v="2022-01-05T00:00:00"/>
    <d v="2022-01-11T00:00:00"/>
    <x v="15"/>
    <d v="2022-04-06T00:00:00"/>
    <n v="303339"/>
    <s v="RESOLI"/>
    <s v="-"/>
    <s v="-"/>
    <s v="S"/>
    <x v="0"/>
    <n v="1"/>
    <s v="-"/>
    <n v="2021"/>
    <n v="1"/>
    <s v="-"/>
    <s v="1-PREG.COSTA-RICA"/>
    <x v="6"/>
    <s v="-"/>
    <s v="-"/>
    <s v="-"/>
    <n v="2"/>
    <n v="4"/>
    <n v="100"/>
    <n v="7"/>
    <n v="0"/>
    <s v="MARIFERBADILLA99@GMAIL.COM"/>
    <s v="UNIV. PRIVADA"/>
    <n v="22"/>
    <s v="UNION LIBRE"/>
    <d v="2022-01-10T00:00:00"/>
    <n v="1"/>
    <s v="LICENCIATURA"/>
    <s v=" "/>
    <s v=" "/>
    <s v=" "/>
    <s v=" "/>
    <n v="375548"/>
    <n v="2"/>
    <s v="-"/>
    <s v="POCOCI"/>
    <s v="EDUCACION"/>
    <x v="99"/>
    <s v="-"/>
    <s v="EDUCACION ESPECIAL"/>
    <s v="ROXANA"/>
    <s v="EDUCACION ESPECIAL"/>
    <s v="COSTA RICA"/>
    <x v="911"/>
    <s v="-"/>
    <s v="ESTUDIANTE"/>
    <n v="89"/>
    <n v="127432"/>
    <n v="1"/>
    <n v="1"/>
    <n v="82"/>
  </r>
  <r>
    <x v="0"/>
    <x v="1"/>
    <x v="1"/>
    <x v="1"/>
    <n v="31242900"/>
    <x v="15"/>
    <n v="2328680"/>
    <n v="702360544"/>
    <x v="1"/>
    <x v="267"/>
    <x v="0"/>
    <x v="1"/>
    <x v="3"/>
    <s v="N"/>
    <x v="5"/>
    <n v="127438"/>
    <s v="NORMAL"/>
    <d v="2021-12-28T00:00:00"/>
    <d v="2022-01-11T00:00:00"/>
    <x v="15"/>
    <d v="2022-04-04T00:00:00"/>
    <n v="302887"/>
    <s v="RESOLI"/>
    <s v="-"/>
    <s v="S"/>
    <s v="-"/>
    <x v="1"/>
    <n v="1"/>
    <s v="-"/>
    <n v="2013"/>
    <n v="9"/>
    <s v="-"/>
    <s v="1-PREG.COSTA-RICA"/>
    <x v="2"/>
    <s v="-"/>
    <s v="-"/>
    <s v="-"/>
    <n v="4"/>
    <n v="1"/>
    <n v="100"/>
    <n v="7"/>
    <n v="0"/>
    <s v="ROIISN1995@GMAIL.COM"/>
    <s v="UNIV. PRIVADA"/>
    <n v="26"/>
    <s v="SOLTERO(A)"/>
    <d v="2022-01-10T00:00:00"/>
    <n v="1"/>
    <s v="LICENCIATURA"/>
    <s v=" "/>
    <s v=" "/>
    <s v=" "/>
    <s v=" "/>
    <n v="467289"/>
    <n v="1"/>
    <s v="-"/>
    <s v="TALAMANCA"/>
    <s v="ENSEÑANZA DEL INGLES"/>
    <x v="18"/>
    <s v="-"/>
    <s v="EDUCACION SECUNDARIA"/>
    <s v="BRATSI"/>
    <s v="SIN ENFASIS"/>
    <s v="COSTA RICA"/>
    <x v="912"/>
    <n v="50084577"/>
    <s v="PROFESOR DE SECUNDARIA"/>
    <n v="81"/>
    <n v="127438"/>
    <n v="1"/>
    <n v="1"/>
    <n v="82"/>
  </r>
  <r>
    <x v="0"/>
    <x v="1"/>
    <x v="1"/>
    <x v="0"/>
    <n v="31243080"/>
    <x v="15"/>
    <n v="7164300"/>
    <n v="116480804"/>
    <x v="3"/>
    <x v="606"/>
    <x v="0"/>
    <x v="0"/>
    <x v="1"/>
    <s v="N"/>
    <x v="1"/>
    <n v="127441"/>
    <s v="NORMAL"/>
    <d v="2021-12-23T00:00:00"/>
    <d v="2022-01-11T00:00:00"/>
    <x v="15"/>
    <d v="2022-04-06T00:00:00"/>
    <n v="302743"/>
    <s v="RESOLI"/>
    <s v="-"/>
    <s v="-"/>
    <s v="S"/>
    <x v="0"/>
    <n v="1"/>
    <s v="-"/>
    <n v="2021"/>
    <n v="1"/>
    <s v="-"/>
    <s v="1-PREG.COSTA-RICA"/>
    <x v="1"/>
    <s v="-"/>
    <s v="-"/>
    <s v="-"/>
    <n v="1"/>
    <n v="3"/>
    <n v="100"/>
    <n v="4"/>
    <n v="0"/>
    <s v="AJOCSELINE@GMAIL.COM"/>
    <s v="UNIV. PRIVADA"/>
    <n v="25"/>
    <s v="CASADO(A)"/>
    <d v="2022-01-10T00:00:00"/>
    <n v="1"/>
    <s v="BACHILLER"/>
    <s v=" "/>
    <s v=" "/>
    <s v=" "/>
    <s v=" "/>
    <n v="2617762"/>
    <n v="5"/>
    <s v="-"/>
    <s v="HEREDIA"/>
    <s v="INGENIERIA DEL SOFTWARE"/>
    <x v="67"/>
    <s v="-"/>
    <s v="COMPUTO"/>
    <s v="SAN FRANCISCO"/>
    <s v="SIN ENFASIS"/>
    <s v="COSTA RICA"/>
    <x v="913"/>
    <s v="-"/>
    <s v="ESTUDIANTE"/>
    <n v="91"/>
    <n v="127441"/>
    <n v="1"/>
    <n v="1"/>
    <n v="82"/>
  </r>
  <r>
    <x v="0"/>
    <x v="1"/>
    <x v="1"/>
    <x v="1"/>
    <n v="31243040"/>
    <x v="15"/>
    <n v="4947790"/>
    <n v="110200955"/>
    <x v="4"/>
    <x v="607"/>
    <x v="0"/>
    <x v="1"/>
    <x v="0"/>
    <s v="N"/>
    <x v="0"/>
    <n v="127442"/>
    <s v="NORMAL"/>
    <d v="2021-12-23T00:00:00"/>
    <d v="2022-01-11T00:00:00"/>
    <x v="15"/>
    <d v="2022-04-06T00:00:00"/>
    <n v="302697"/>
    <s v="RESOLI"/>
    <s v="-"/>
    <s v="-"/>
    <s v="S"/>
    <x v="0"/>
    <n v="1"/>
    <s v="ADQUISICION DE EQUIPO"/>
    <n v="1997"/>
    <n v="25"/>
    <s v="-"/>
    <s v="1-PREG.COSTA-RICA"/>
    <x v="4"/>
    <s v="-"/>
    <s v="-"/>
    <s v="-"/>
    <n v="14"/>
    <n v="1"/>
    <n v="100"/>
    <n v="1"/>
    <n v="0"/>
    <s v="ADRIEKG@GMAIL.COM"/>
    <s v="UNIV. PRIVADA"/>
    <n v="43"/>
    <s v="CASADO(A)"/>
    <d v="2022-01-10T00:00:00"/>
    <n v="1"/>
    <s v="BACHILLER"/>
    <s v=" "/>
    <s v=" "/>
    <s v=" "/>
    <s v=" "/>
    <n v="823284"/>
    <n v="6"/>
    <s v="-"/>
    <s v="MORAVIA"/>
    <s v="ADMINISTRACION DE EMPRESAS"/>
    <x v="20"/>
    <s v="AE"/>
    <s v="ADMINISTRACION"/>
    <s v="SAN VICENTE"/>
    <s v="SIN ENFASIS"/>
    <s v="COSTA RICA"/>
    <x v="914"/>
    <n v="25478084"/>
    <s v="TECNICO GRADUADO EN "/>
    <n v="80.3"/>
    <n v="127442"/>
    <n v="1"/>
    <n v="1"/>
    <n v="82"/>
  </r>
  <r>
    <x v="0"/>
    <x v="1"/>
    <x v="1"/>
    <x v="1"/>
    <n v="31243030"/>
    <x v="15"/>
    <n v="3071065"/>
    <n v="116770593"/>
    <x v="1"/>
    <x v="608"/>
    <x v="0"/>
    <x v="1"/>
    <x v="0"/>
    <s v="N"/>
    <x v="1"/>
    <n v="127454"/>
    <s v="NORMAL"/>
    <d v="2021-12-09T00:00:00"/>
    <d v="2022-01-11T00:00:00"/>
    <x v="15"/>
    <d v="2022-04-06T00:00:00"/>
    <n v="301286"/>
    <s v="RESOLI"/>
    <s v="-"/>
    <s v="S"/>
    <s v="-"/>
    <x v="1"/>
    <n v="1"/>
    <s v="-"/>
    <n v="2019"/>
    <n v="3"/>
    <s v="-"/>
    <s v="1-PREG.COSTA-RICA"/>
    <x v="4"/>
    <s v="-"/>
    <s v="-"/>
    <s v="-"/>
    <n v="5"/>
    <n v="3"/>
    <n v="100"/>
    <n v="4"/>
    <n v="0"/>
    <s v="MANNY.ULATECR@GMAIL.COM"/>
    <s v="UNIV. PRIVADA"/>
    <n v="24"/>
    <s v="SOLTERO(A)"/>
    <d v="2022-01-10T00:00:00"/>
    <n v="1"/>
    <s v="BACHILLER"/>
    <s v=" "/>
    <s v=" "/>
    <s v=" "/>
    <s v=" "/>
    <n v="989308"/>
    <n v="5"/>
    <s v="-"/>
    <s v="SAN RAFAEL"/>
    <s v="EDUCACION FISICA"/>
    <x v="138"/>
    <s v="-"/>
    <s v="EDUCACION TECNICA,ARTISTICA Y DEPORTIVA"/>
    <s v="SANTIAGO"/>
    <s v="SIN ENFASIS"/>
    <s v="COSTA RICA"/>
    <x v="915"/>
    <s v="-"/>
    <s v="ESTUDIANTE"/>
    <n v="70"/>
    <n v="127454"/>
    <n v="1"/>
    <n v="1"/>
    <n v="82"/>
  </r>
  <r>
    <x v="0"/>
    <x v="2"/>
    <x v="0"/>
    <x v="0"/>
    <n v="31038440"/>
    <x v="15"/>
    <n v="7209893"/>
    <n v="402390901"/>
    <x v="0"/>
    <x v="2"/>
    <x v="0"/>
    <x v="0"/>
    <x v="0"/>
    <s v="N"/>
    <x v="1"/>
    <n v="127499"/>
    <s v="NORMAL"/>
    <d v="2022-01-05T00:00:00"/>
    <d v="2022-01-13T00:00:00"/>
    <x v="15"/>
    <d v="2022-05-02T00:00:00"/>
    <n v="303400"/>
    <s v="RESOLI"/>
    <s v="-"/>
    <s v="-"/>
    <s v="S"/>
    <x v="0"/>
    <n v="2"/>
    <s v="-"/>
    <s v="-"/>
    <s v="-"/>
    <s v="-"/>
    <s v="1-PREG.COSTA-RICA"/>
    <x v="0"/>
    <n v="110.05"/>
    <s v="-"/>
    <s v="-"/>
    <n v="8"/>
    <n v="2"/>
    <n v="100"/>
    <n v="4"/>
    <n v="0"/>
    <s v="GABRIELAULATE@HOTMAIL.COM"/>
    <s v="UNIV. PRIVADA"/>
    <n v="23"/>
    <s v="SOLTERO(A)"/>
    <d v="2022-01-12T00:00:00"/>
    <n v="1"/>
    <s v="LICENCIATURA"/>
    <s v=" "/>
    <s v=" "/>
    <s v=" "/>
    <s v=" "/>
    <s v="-"/>
    <s v="-"/>
    <s v="-"/>
    <s v="FLORES"/>
    <s v="MEDICINA Y CIRUGIA VETERINARIA"/>
    <x v="19"/>
    <s v="-"/>
    <s v="MEDICINA VETERINARIA"/>
    <s v="BARRANTES"/>
    <s v="SIN ENFASIS"/>
    <s v="COSTA RICA"/>
    <x v="916"/>
    <n v="86247605"/>
    <s v="ESTUDIANTE"/>
    <s v="-"/>
    <n v="127499"/>
    <n v="1"/>
    <n v="1"/>
    <n v="80"/>
  </r>
  <r>
    <x v="0"/>
    <x v="3"/>
    <x v="1"/>
    <x v="0"/>
    <n v="31247470"/>
    <x v="22"/>
    <n v="6374900"/>
    <n v="208300189"/>
    <x v="0"/>
    <x v="2"/>
    <x v="0"/>
    <x v="0"/>
    <x v="3"/>
    <s v="N"/>
    <x v="3"/>
    <n v="127914"/>
    <s v="NORMAL"/>
    <d v="2022-01-20T00:00:00"/>
    <d v="2022-01-27T00:00:00"/>
    <x v="22"/>
    <d v="2022-05-16T00:00:00"/>
    <n v="305187"/>
    <s v="RESOLI"/>
    <s v="-"/>
    <s v="-"/>
    <s v="S"/>
    <x v="0"/>
    <n v="8"/>
    <s v="-"/>
    <n v="2019"/>
    <n v="3"/>
    <s v="-"/>
    <s v="1-PREG.COSTA-RICA"/>
    <x v="5"/>
    <s v="-"/>
    <s v="-"/>
    <s v="-"/>
    <n v="10"/>
    <n v="11"/>
    <n v="100"/>
    <n v="2"/>
    <n v="0"/>
    <s v="MARISOLSOLANOGAMBOA@GMAIL.COM"/>
    <s v="UNIV. PRIVADA"/>
    <n v="19"/>
    <s v="SOLTERO(A)"/>
    <d v="2022-01-26T00:00:00"/>
    <n v="1"/>
    <s v="BACHILLER"/>
    <s v=" "/>
    <s v=" "/>
    <s v=" "/>
    <s v=" "/>
    <n v="120000"/>
    <n v="2"/>
    <s v="-"/>
    <s v="SAN CARLOS"/>
    <s v="ENFERMERIA"/>
    <x v="79"/>
    <s v="-"/>
    <s v="ENFERMERIA"/>
    <s v="CUTRIS"/>
    <s v="SIN ENFASIS"/>
    <s v="COSTA RICA"/>
    <x v="917"/>
    <s v="-"/>
    <s v="ESTUDIANTE"/>
    <n v="92"/>
    <n v="127914"/>
    <n v="1"/>
    <n v="1"/>
    <n v="105"/>
  </r>
  <r>
    <x v="0"/>
    <x v="1"/>
    <x v="1"/>
    <x v="1"/>
    <n v="31242850"/>
    <x v="15"/>
    <n v="3866700"/>
    <n v="402500783"/>
    <x v="4"/>
    <x v="609"/>
    <x v="0"/>
    <x v="1"/>
    <x v="0"/>
    <s v="N"/>
    <x v="1"/>
    <n v="127543"/>
    <s v="NORMAL"/>
    <d v="2021-12-07T00:00:00"/>
    <d v="2022-01-14T00:00:00"/>
    <x v="15"/>
    <d v="2022-04-06T00:00:00"/>
    <n v="301093"/>
    <s v="RESOLI"/>
    <s v="-"/>
    <s v="S"/>
    <s v="-"/>
    <x v="1"/>
    <n v="1"/>
    <s v="-"/>
    <n v="2019"/>
    <n v="3"/>
    <s v="-"/>
    <s v="1-PREG.COSTA-RICA"/>
    <x v="6"/>
    <s v="-"/>
    <s v="-"/>
    <s v="-"/>
    <n v="4"/>
    <n v="1"/>
    <n v="100"/>
    <n v="4"/>
    <n v="0"/>
    <s v="MARCOGARCIA200126@GMAIL.COM"/>
    <s v="UNIV. PRIVADA"/>
    <n v="21"/>
    <s v="SOLTERO(A)"/>
    <d v="2022-01-13T00:00:00"/>
    <n v="1"/>
    <s v="BACHILLER"/>
    <s v=" "/>
    <s v=" "/>
    <s v=" "/>
    <s v=" "/>
    <n v="454528"/>
    <n v="2"/>
    <s v="-"/>
    <s v="SANTA BARBARA"/>
    <s v="ADMINISTRACION DE NEGOCIOS"/>
    <x v="1"/>
    <s v="-"/>
    <s v="ADMINISTRACION"/>
    <s v="SANTA BARBARA"/>
    <s v="BANCA Y FINANZAS"/>
    <s v="COSTA RICA"/>
    <x v="918"/>
    <n v="22624848"/>
    <s v="CAJERO"/>
    <n v="78.73"/>
    <n v="127543"/>
    <n v="1"/>
    <n v="1"/>
    <n v="79"/>
  </r>
  <r>
    <x v="0"/>
    <x v="1"/>
    <x v="1"/>
    <x v="1"/>
    <n v="31242910"/>
    <x v="15"/>
    <n v="3504860"/>
    <n v="702300515"/>
    <x v="4"/>
    <x v="610"/>
    <x v="0"/>
    <x v="1"/>
    <x v="3"/>
    <s v="N"/>
    <x v="5"/>
    <n v="127547"/>
    <s v="ESPECIAL"/>
    <d v="2022-01-14T00:00:00"/>
    <d v="2022-01-17T00:00:00"/>
    <x v="15"/>
    <d v="2022-04-06T00:00:00"/>
    <n v="304564"/>
    <s v="RESOLI"/>
    <s v="-"/>
    <s v="S"/>
    <s v="-"/>
    <x v="1"/>
    <n v="1"/>
    <s v="COBERTURA INFERIOR"/>
    <n v="2018"/>
    <n v="4"/>
    <s v="-"/>
    <s v="1-PREG.COSTA-RICA"/>
    <x v="2"/>
    <s v="-"/>
    <s v="-"/>
    <s v="-"/>
    <n v="2"/>
    <n v="3"/>
    <n v="100"/>
    <n v="7"/>
    <n v="0"/>
    <s v="DIAZBRENES26@GMAIL.COM"/>
    <s v="UNIV. PRIVADA"/>
    <n v="27"/>
    <s v="UNION LIBRE"/>
    <d v="2022-01-14T00:00:00"/>
    <n v="1"/>
    <s v="BACHILLER"/>
    <s v=" "/>
    <s v=" "/>
    <s v=" "/>
    <s v=" "/>
    <n v="614599"/>
    <n v="3"/>
    <s v="-"/>
    <s v="POCOCI"/>
    <s v="DERECHO"/>
    <x v="32"/>
    <s v="CI"/>
    <s v="DERECHO"/>
    <s v="RITA"/>
    <s v="SIN ENFASIS"/>
    <s v="COSTA RICA"/>
    <x v="919"/>
    <n v="27971058"/>
    <s v="POLICIA PENITENCIARIO"/>
    <n v="89.47"/>
    <n v="127547"/>
    <n v="1"/>
    <n v="1"/>
    <n v="76"/>
  </r>
  <r>
    <x v="0"/>
    <x v="1"/>
    <x v="1"/>
    <x v="1"/>
    <n v="31243170"/>
    <x v="15"/>
    <n v="2222136"/>
    <n v="701790179"/>
    <x v="4"/>
    <x v="611"/>
    <x v="0"/>
    <x v="1"/>
    <x v="2"/>
    <s v="N"/>
    <x v="5"/>
    <n v="127554"/>
    <s v="NORMAL"/>
    <d v="2022-01-12T00:00:00"/>
    <d v="2022-01-17T00:00:00"/>
    <x v="15"/>
    <d v="2022-04-06T00:00:00"/>
    <n v="304255"/>
    <s v="RESOLI"/>
    <s v="-"/>
    <s v="S"/>
    <s v="-"/>
    <x v="1"/>
    <n v="1"/>
    <s v="-"/>
    <n v="2006"/>
    <n v="16"/>
    <s v="-"/>
    <s v="1-PREG.COSTA-RICA"/>
    <x v="2"/>
    <s v="-"/>
    <s v="-"/>
    <s v="-"/>
    <n v="2"/>
    <n v="5"/>
    <n v="100"/>
    <n v="7"/>
    <n v="0"/>
    <s v="LSALGUERA@PODER-JUDICIAL.GO.CR"/>
    <s v="UNIV. PRIVADA"/>
    <n v="34"/>
    <s v="SOLTERO(A)"/>
    <d v="2022-01-14T00:00:00"/>
    <n v="1"/>
    <s v="LICENCIATURA"/>
    <s v=" "/>
    <s v=" "/>
    <s v=" "/>
    <s v=" "/>
    <n v="711848"/>
    <n v="3"/>
    <s v="-"/>
    <s v="POCOCI"/>
    <s v="DERECHO"/>
    <x v="18"/>
    <s v="-"/>
    <s v="DERECHO"/>
    <s v="CARIARI"/>
    <s v="SIN ENFASIS"/>
    <s v="COSTA RICA"/>
    <x v="920"/>
    <n v="27136183"/>
    <s v="AUXILIAR DE SEGURIDAD GUARDA DE JUICIOS"/>
    <n v="91.06"/>
    <n v="127554"/>
    <n v="1"/>
    <n v="1"/>
    <n v="76"/>
  </r>
  <r>
    <x v="0"/>
    <x v="1"/>
    <x v="0"/>
    <x v="0"/>
    <n v="31195150"/>
    <x v="22"/>
    <n v="4359880"/>
    <n v="115760281"/>
    <x v="3"/>
    <x v="612"/>
    <x v="0"/>
    <x v="0"/>
    <x v="1"/>
    <s v="N"/>
    <x v="3"/>
    <n v="127915"/>
    <s v="NORMAL"/>
    <d v="2022-01-19T00:00:00"/>
    <d v="2022-01-27T00:00:00"/>
    <x v="22"/>
    <s v="-"/>
    <n v="305163"/>
    <s v="RESOLI"/>
    <s v="-"/>
    <s v="-"/>
    <s v="S"/>
    <x v="0"/>
    <n v="1"/>
    <s v="-"/>
    <s v="-"/>
    <s v="-"/>
    <s v="-"/>
    <s v="1-PREG.COSTA-RICA"/>
    <x v="0"/>
    <s v="-"/>
    <s v="-"/>
    <s v="-"/>
    <n v="6"/>
    <n v="1"/>
    <n v="100"/>
    <n v="2"/>
    <n v="0"/>
    <s v="BHERRERA14@HOTMAIL.COM"/>
    <s v="UNIV. PRIVADA"/>
    <n v="27"/>
    <s v="SOLTERO(A)"/>
    <d v="2022-01-26T00:00:00"/>
    <n v="1"/>
    <s v="BACHILLER"/>
    <s v=" "/>
    <s v=" "/>
    <s v=" "/>
    <s v=" "/>
    <s v="-"/>
    <s v="-"/>
    <s v="-"/>
    <s v="NARANJO"/>
    <s v="TECNOL INF PARA GESTION NEGOCI"/>
    <x v="5"/>
    <s v="-"/>
    <s v="COMPUTO"/>
    <s v="NARANJO"/>
    <s v="SIN ENFASIS"/>
    <s v="COSTA RICA"/>
    <x v="921"/>
    <s v="-"/>
    <s v="ESTUDIANTE"/>
    <s v="-"/>
    <n v="127915"/>
    <n v="1"/>
    <n v="1"/>
    <n v="105"/>
  </r>
  <r>
    <x v="1"/>
    <x v="1"/>
    <x v="1"/>
    <x v="1"/>
    <n v="31241430"/>
    <x v="15"/>
    <n v="13009632"/>
    <n v="114840334"/>
    <x v="4"/>
    <x v="613"/>
    <x v="0"/>
    <x v="1"/>
    <x v="0"/>
    <s v="N"/>
    <x v="0"/>
    <n v="127610"/>
    <s v="NORMAL"/>
    <d v="2022-01-05T00:00:00"/>
    <d v="2022-01-18T00:00:00"/>
    <x v="15"/>
    <d v="2022-04-06T00:00:00"/>
    <n v="303341"/>
    <s v="RESOLI"/>
    <s v="-"/>
    <s v="S"/>
    <s v="-"/>
    <x v="1"/>
    <n v="1"/>
    <s v="ADQUISICION DE EQUIPO"/>
    <n v="2008"/>
    <n v="14"/>
    <s v="-"/>
    <s v="4-POSG.EXTERIOR"/>
    <x v="4"/>
    <s v="-"/>
    <s v="-"/>
    <s v="-"/>
    <n v="1"/>
    <n v="8"/>
    <n v="130"/>
    <n v="1"/>
    <n v="0"/>
    <s v="DIEGO.GONFER@GMAIL.COM"/>
    <s v="UNIV. PUBLICA"/>
    <n v="30"/>
    <s v="SOLTERO(A)"/>
    <d v="2022-01-17T00:00:00"/>
    <n v="1"/>
    <s v="DOCTORADO"/>
    <s v=" "/>
    <s v=" "/>
    <s v=" "/>
    <s v=" "/>
    <n v="970941"/>
    <n v="1"/>
    <s v="-"/>
    <s v="SAN JOSE"/>
    <s v="DERECHO"/>
    <x v="139"/>
    <s v="AE"/>
    <s v="DERECHO"/>
    <s v="MATA REDONDA"/>
    <s v="SIN ENFASIS"/>
    <s v="ESPAÑA"/>
    <x v="922"/>
    <n v="22875555"/>
    <s v="LETRADO (PERMISO SIN GOCE DE SUELDO) / INVEST PRED"/>
    <n v="92.35"/>
    <n v="127610"/>
    <n v="2"/>
    <n v="4"/>
    <n v="75"/>
  </r>
  <r>
    <x v="2"/>
    <x v="1"/>
    <x v="1"/>
    <x v="1"/>
    <n v="31243250"/>
    <x v="15"/>
    <n v="5397940"/>
    <n v="109790831"/>
    <x v="4"/>
    <x v="614"/>
    <x v="0"/>
    <x v="1"/>
    <x v="0"/>
    <s v="N"/>
    <x v="0"/>
    <n v="127647"/>
    <s v="NORMAL"/>
    <d v="2022-01-08T00:00:00"/>
    <d v="2022-01-19T00:00:00"/>
    <x v="15"/>
    <d v="2022-04-06T00:00:00"/>
    <n v="303840"/>
    <s v="RESOLI"/>
    <s v="-"/>
    <s v="S"/>
    <s v="-"/>
    <x v="1"/>
    <n v="1"/>
    <s v="-"/>
    <n v="1995"/>
    <n v="27"/>
    <s v="-"/>
    <s v="3-POSG.COSTA-RICA"/>
    <x v="3"/>
    <s v="-"/>
    <s v="-"/>
    <s v="-"/>
    <n v="11"/>
    <n v="2"/>
    <n v="100"/>
    <n v="1"/>
    <n v="0"/>
    <s v="UFILOSOFIA8@GMAIL.COM"/>
    <s v="UNIV. PRIVADA"/>
    <n v="44"/>
    <s v="DIVORCIADO(A)"/>
    <d v="2022-01-18T00:00:00"/>
    <n v="1"/>
    <s v="MAESTRIA"/>
    <s v=" "/>
    <s v=" "/>
    <s v=" "/>
    <s v=" "/>
    <n v="1547791"/>
    <n v="1"/>
    <s v="-"/>
    <s v="VAZQUEZ DE CORONADO"/>
    <s v="DERECHO"/>
    <x v="5"/>
    <s v="-"/>
    <s v="DERECHO"/>
    <s v="SAN RAFAEL"/>
    <s v="MENSION EN DERECHO LABORAL"/>
    <s v="COSTA RICA"/>
    <x v="923"/>
    <n v="26004167"/>
    <s v="ABOGADO"/>
    <n v="80"/>
    <n v="127647"/>
    <n v="1"/>
    <n v="3"/>
    <n v="74"/>
  </r>
  <r>
    <x v="0"/>
    <x v="1"/>
    <x v="0"/>
    <x v="0"/>
    <n v="31175510"/>
    <x v="15"/>
    <n v="9931500"/>
    <n v="117670117"/>
    <x v="0"/>
    <x v="615"/>
    <x v="0"/>
    <x v="0"/>
    <x v="0"/>
    <s v="N"/>
    <x v="0"/>
    <n v="127694"/>
    <s v="NORMAL"/>
    <d v="2022-01-10T00:00:00"/>
    <d v="2022-01-20T00:00:00"/>
    <x v="15"/>
    <d v="2022-04-25T00:00:00"/>
    <n v="303988"/>
    <s v="RESOLI"/>
    <s v="-"/>
    <s v="-"/>
    <s v="S"/>
    <x v="0"/>
    <n v="1"/>
    <s v="-"/>
    <s v="-"/>
    <s v="-"/>
    <s v="-"/>
    <s v="1-PREG.COSTA-RICA"/>
    <x v="0"/>
    <s v="-"/>
    <s v="-"/>
    <s v="-"/>
    <n v="8"/>
    <n v="1"/>
    <n v="100"/>
    <n v="1"/>
    <n v="0"/>
    <s v="ABBYEDT@HOTMAIL.COM"/>
    <s v="UNIV. PRIVADA"/>
    <n v="22"/>
    <s v="SOLTERO(A)"/>
    <d v="2022-01-19T00:00:00"/>
    <n v="1"/>
    <s v="LICENCIATURA"/>
    <s v=" "/>
    <s v=" "/>
    <s v=" "/>
    <s v=" "/>
    <s v="-"/>
    <s v="-"/>
    <s v="-"/>
    <s v="GOICOECHEA"/>
    <s v="ODONTOLOGIA"/>
    <x v="3"/>
    <s v="-"/>
    <s v="ODONTOLOGIA"/>
    <s v="GUADALUPE"/>
    <s v="SIN ENFASIS"/>
    <s v="COSTA RICA"/>
    <x v="924"/>
    <s v="-"/>
    <s v="ESTUDIANTE"/>
    <s v="-"/>
    <n v="127694"/>
    <n v="1"/>
    <n v="1"/>
    <n v="73"/>
  </r>
  <r>
    <x v="0"/>
    <x v="1"/>
    <x v="1"/>
    <x v="0"/>
    <n v="31242940"/>
    <x v="15"/>
    <n v="931840"/>
    <n v="112090321"/>
    <x v="3"/>
    <x v="616"/>
    <x v="0"/>
    <x v="0"/>
    <x v="0"/>
    <s v="N"/>
    <x v="0"/>
    <n v="127695"/>
    <s v="NORMAL"/>
    <d v="2022-01-10T00:00:00"/>
    <d v="2022-01-20T00:00:00"/>
    <x v="15"/>
    <d v="2022-04-06T00:00:00"/>
    <n v="303928"/>
    <s v="RESOLI"/>
    <s v="-"/>
    <s v="-"/>
    <s v="S"/>
    <x v="0"/>
    <n v="1"/>
    <s v="-"/>
    <n v="2003"/>
    <n v="19"/>
    <s v="-"/>
    <s v="1-PREG.COSTA-RICA"/>
    <x v="4"/>
    <s v="-"/>
    <s v="-"/>
    <s v="-"/>
    <n v="1"/>
    <n v="6"/>
    <n v="100"/>
    <n v="1"/>
    <n v="0"/>
    <s v="INGRID.CESPEDES84@GMAIL.COM"/>
    <s v="UNIV. PRIVADA"/>
    <n v="37"/>
    <s v="UNION LIBRE"/>
    <d v="2022-01-19T00:00:00"/>
    <n v="1"/>
    <s v="TECNICO"/>
    <s v=" "/>
    <s v=" "/>
    <s v=" "/>
    <s v=" "/>
    <n v="830946"/>
    <n v="3"/>
    <s v="-"/>
    <s v="SAN JOSE"/>
    <s v="TECNICO SOPORTE INFORMATICO"/>
    <x v="37"/>
    <s v="-"/>
    <s v="COMPUTO"/>
    <s v="SAN FRANCISCO"/>
    <s v="SIN ENFASIS"/>
    <s v="COSTA RICA"/>
    <x v="925"/>
    <n v="72847133"/>
    <s v="ESTUDIANTE"/>
    <n v="83.07"/>
    <n v="127695"/>
    <n v="1"/>
    <n v="1"/>
    <n v="73"/>
  </r>
  <r>
    <x v="0"/>
    <x v="2"/>
    <x v="2"/>
    <x v="0"/>
    <n v="31248160"/>
    <x v="22"/>
    <n v="35047224"/>
    <n v="304680724"/>
    <x v="0"/>
    <x v="2"/>
    <x v="0"/>
    <x v="0"/>
    <x v="1"/>
    <s v="N"/>
    <x v="2"/>
    <n v="127960"/>
    <s v="NORMAL"/>
    <d v="2022-01-18T00:00:00"/>
    <d v="2022-01-28T00:00:00"/>
    <x v="22"/>
    <d v="2022-05-16T00:00:00"/>
    <n v="305011"/>
    <s v="RESOLI"/>
    <s v="-"/>
    <s v="S"/>
    <s v="-"/>
    <x v="1"/>
    <n v="2"/>
    <s v="-"/>
    <n v="2010"/>
    <n v="12"/>
    <s v="-"/>
    <s v="5-REFUND.PREG.C.R"/>
    <x v="4"/>
    <n v="115.47"/>
    <s v="-"/>
    <s v="-"/>
    <n v="8"/>
    <n v="1"/>
    <n v="100"/>
    <n v="3"/>
    <n v="0"/>
    <s v="CRISCHAAL@GMAIL.COM"/>
    <s v="UNIV. PRIVADA"/>
    <n v="29"/>
    <s v="SOLTERO(A)"/>
    <d v="2022-01-27T00:00:00"/>
    <n v="1"/>
    <s v="LICENCIATURA"/>
    <s v=" "/>
    <s v=" "/>
    <s v=" "/>
    <s v=" "/>
    <n v="1097257"/>
    <n v="4"/>
    <s v="-"/>
    <s v="EL GUARCO"/>
    <s v="MEDICINA Y CIRUGIA"/>
    <x v="53"/>
    <s v="-"/>
    <s v="MEDICINA HUMANA"/>
    <s v="TEJAR"/>
    <s v="SIN ENFASIS"/>
    <s v="COSTA RICA"/>
    <x v="926"/>
    <n v="86886259"/>
    <s v="ESTUDIANTE"/>
    <n v="89"/>
    <n v="127960"/>
    <n v="1"/>
    <n v="5"/>
    <n v="104"/>
  </r>
  <r>
    <x v="0"/>
    <x v="1"/>
    <x v="2"/>
    <x v="0"/>
    <n v="31247480"/>
    <x v="22"/>
    <n v="13281765"/>
    <n v="305160443"/>
    <x v="2"/>
    <x v="617"/>
    <x v="0"/>
    <x v="0"/>
    <x v="0"/>
    <s v="N"/>
    <x v="2"/>
    <n v="127991"/>
    <s v="NORMAL"/>
    <d v="2022-01-25T00:00:00"/>
    <d v="2022-01-31T00:00:00"/>
    <x v="22"/>
    <d v="2022-05-16T00:00:00"/>
    <n v="305702"/>
    <s v="RESOLI"/>
    <s v="-"/>
    <s v="S"/>
    <s v="-"/>
    <x v="1"/>
    <n v="1"/>
    <s v="-"/>
    <n v="2016"/>
    <n v="6"/>
    <s v="-"/>
    <s v="5-REFUND.PREG.C.R"/>
    <x v="4"/>
    <s v="-"/>
    <s v="-"/>
    <s v="-"/>
    <n v="1"/>
    <n v="2"/>
    <n v="100"/>
    <n v="3"/>
    <n v="0"/>
    <s v="GREGO.RIGGIONI.19@GMAIL.COM"/>
    <s v="UNIV. PUBLICA"/>
    <n v="23"/>
    <s v="SOLTERO(A)"/>
    <d v="2022-01-28T00:00:00"/>
    <n v="1"/>
    <s v="LICENCIATURA"/>
    <s v=" "/>
    <s v=" "/>
    <s v=" "/>
    <s v=" "/>
    <n v="911326"/>
    <n v="4"/>
    <s v="-"/>
    <s v="CARTAGO"/>
    <s v="INGENIERIA PRODUC.INDUSTRIAL"/>
    <x v="61"/>
    <s v="-"/>
    <s v="INDUSTRIA"/>
    <s v="OCCIDENTE DE CARTAGO"/>
    <s v="SIN ENFASIS"/>
    <s v="COSTA RICA"/>
    <x v="927"/>
    <s v="-"/>
    <s v="ESTUDIANTE"/>
    <n v="97"/>
    <n v="127991"/>
    <n v="2"/>
    <n v="5"/>
    <n v="101"/>
  </r>
  <r>
    <x v="0"/>
    <x v="1"/>
    <x v="1"/>
    <x v="1"/>
    <n v="31243090"/>
    <x v="15"/>
    <n v="3162500"/>
    <n v="117700540"/>
    <x v="4"/>
    <x v="618"/>
    <x v="0"/>
    <x v="1"/>
    <x v="0"/>
    <s v="N"/>
    <x v="0"/>
    <n v="127791"/>
    <s v="NORMAL"/>
    <d v="2021-12-13T00:00:00"/>
    <d v="2022-01-24T00:00:00"/>
    <x v="15"/>
    <d v="2022-04-06T00:00:00"/>
    <n v="301641"/>
    <s v="RESOLI"/>
    <s v="-"/>
    <s v="-"/>
    <s v="S"/>
    <x v="0"/>
    <n v="1"/>
    <s v="-"/>
    <n v="2018"/>
    <n v="4"/>
    <s v="-"/>
    <s v="1-PREG.COSTA-RICA"/>
    <x v="6"/>
    <s v="-"/>
    <s v="-"/>
    <s v="-"/>
    <n v="18"/>
    <n v="2"/>
    <n v="100"/>
    <n v="1"/>
    <n v="0"/>
    <s v="ALLIMC1725@GMAIL.COM"/>
    <s v="UNIV. PRIVADA"/>
    <n v="22"/>
    <s v="SOLTERO(A)"/>
    <d v="2022-01-21T00:00:00"/>
    <n v="1"/>
    <s v="BACHILLER"/>
    <s v=" "/>
    <s v=" "/>
    <s v=" "/>
    <s v=" "/>
    <n v="360000"/>
    <n v="3"/>
    <s v="-"/>
    <s v="CURRIDABAT"/>
    <s v="PSICOLOGIA"/>
    <x v="53"/>
    <s v="-"/>
    <s v="PSICOLOGIA"/>
    <s v="GRANADILLA"/>
    <s v="SIN ENFASIS"/>
    <s v="COSTA RICA"/>
    <x v="928"/>
    <s v="-"/>
    <s v="ESTUDIANTE"/>
    <n v="95.36"/>
    <n v="127791"/>
    <n v="1"/>
    <n v="1"/>
    <n v="69"/>
  </r>
  <r>
    <x v="0"/>
    <x v="3"/>
    <x v="1"/>
    <x v="1"/>
    <n v="31243150"/>
    <x v="15"/>
    <n v="7745760"/>
    <n v="604580021"/>
    <x v="1"/>
    <x v="2"/>
    <x v="0"/>
    <x v="1"/>
    <x v="3"/>
    <s v="N"/>
    <x v="6"/>
    <n v="127887"/>
    <s v="NORMAL"/>
    <d v="2021-12-09T00:00:00"/>
    <d v="2022-01-26T00:00:00"/>
    <x v="15"/>
    <d v="2022-04-06T00:00:00"/>
    <n v="301368"/>
    <s v="RESOLI"/>
    <s v="-"/>
    <s v="S"/>
    <s v="-"/>
    <x v="1"/>
    <n v="8"/>
    <s v="ADQUISICION DE EQUIPO"/>
    <n v="2015"/>
    <n v="7"/>
    <s v="-"/>
    <s v="1-PREG.COSTA-RICA"/>
    <x v="5"/>
    <s v="-"/>
    <s v="-"/>
    <s v="-"/>
    <n v="7"/>
    <n v="4"/>
    <n v="100"/>
    <n v="6"/>
    <n v="0"/>
    <s v="NATANAELGUERRA383@GMAIL.COM"/>
    <s v="UNIV. PRIVADA"/>
    <n v="24"/>
    <s v="SOLTERO(A)"/>
    <s v="-"/>
    <n v="1"/>
    <s v="BACHILLER"/>
    <s v=" "/>
    <s v=" "/>
    <s v=" "/>
    <s v=" "/>
    <n v="30000"/>
    <n v="1"/>
    <s v="-"/>
    <s v="GOLFITO"/>
    <s v="ORIENTACION EDUCATIVA"/>
    <x v="85"/>
    <s v="AE"/>
    <s v="EDUCACION GENERAL"/>
    <s v="PAVON"/>
    <s v="SIN ENFASIS"/>
    <s v="COSTA RICA"/>
    <x v="929"/>
    <s v="-"/>
    <s v="PROPIO"/>
    <n v="87.6"/>
    <n v="127887"/>
    <n v="1"/>
    <n v="1"/>
    <n v="67"/>
  </r>
  <r>
    <x v="0"/>
    <x v="3"/>
    <x v="1"/>
    <x v="1"/>
    <n v="31243110"/>
    <x v="15"/>
    <n v="8379100"/>
    <n v="603950503"/>
    <x v="1"/>
    <x v="2"/>
    <x v="0"/>
    <x v="1"/>
    <x v="3"/>
    <s v="N"/>
    <x v="6"/>
    <n v="127894"/>
    <s v="NORMAL"/>
    <d v="2021-12-08T00:00:00"/>
    <d v="2022-01-26T00:00:00"/>
    <x v="15"/>
    <d v="2022-04-06T00:00:00"/>
    <n v="301156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7"/>
    <n v="4"/>
    <n v="100"/>
    <n v="6"/>
    <n v="0"/>
    <s v="MIRIAM1990.MONTEZUMA@GMAIL.COM"/>
    <s v="UNIV. PRIVADA"/>
    <n v="31"/>
    <s v="SOLTERO(A)"/>
    <s v="-"/>
    <n v="1"/>
    <s v="BACHILLER"/>
    <s v=" "/>
    <s v=" "/>
    <s v=" "/>
    <s v=" "/>
    <n v="50000"/>
    <n v="5"/>
    <s v="-"/>
    <s v="GOLFITO"/>
    <s v="EDUCACION PREESCOLAR"/>
    <x v="40"/>
    <s v="AE"/>
    <s v="EDUCACION PREESCOLAR"/>
    <s v="PAVON"/>
    <s v="SIN ENFASIS"/>
    <s v="COSTA RICA"/>
    <x v="930"/>
    <s v="-"/>
    <s v="PROPIO"/>
    <n v="85"/>
    <n v="127894"/>
    <n v="1"/>
    <n v="1"/>
    <n v="67"/>
  </r>
  <r>
    <x v="0"/>
    <x v="3"/>
    <x v="1"/>
    <x v="1"/>
    <n v="31243140"/>
    <x v="15"/>
    <n v="8097600"/>
    <n v="604860533"/>
    <x v="4"/>
    <x v="2"/>
    <x v="0"/>
    <x v="1"/>
    <x v="3"/>
    <s v="N"/>
    <x v="6"/>
    <n v="127895"/>
    <s v="NORMAL"/>
    <d v="2021-12-08T00:00:00"/>
    <d v="2022-01-26T00:00:00"/>
    <x v="15"/>
    <d v="2022-04-06T00:00:00"/>
    <n v="301126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10"/>
    <n v="4"/>
    <n v="100"/>
    <n v="6"/>
    <n v="0"/>
    <s v="KVEGASANCHEZ33@GMAIL.COM"/>
    <s v="UNIV. PRIVADA"/>
    <n v="17"/>
    <s v="SOLTERO(A)"/>
    <s v="-"/>
    <n v="1"/>
    <s v="BACHILLER"/>
    <s v=" "/>
    <s v=" "/>
    <s v=" "/>
    <s v=" "/>
    <n v="60000"/>
    <n v="3"/>
    <s v="-"/>
    <s v="CORREDORES"/>
    <s v="ADMINISTRACION ADUANERA"/>
    <x v="40"/>
    <s v="AE"/>
    <s v="ADMINISTRACION"/>
    <s v="LAUREL"/>
    <s v="SIN ENFASIS"/>
    <s v="COSTA RICA"/>
    <x v="931"/>
    <s v="-"/>
    <s v="ESTUDIANTE"/>
    <n v="98"/>
    <n v="127895"/>
    <n v="1"/>
    <n v="1"/>
    <n v="67"/>
  </r>
  <r>
    <x v="0"/>
    <x v="3"/>
    <x v="1"/>
    <x v="1"/>
    <n v="31242920"/>
    <x v="15"/>
    <n v="8977500"/>
    <n v="603750550"/>
    <x v="1"/>
    <x v="2"/>
    <x v="0"/>
    <x v="1"/>
    <x v="3"/>
    <s v="N"/>
    <x v="6"/>
    <n v="127896"/>
    <s v="NORMAL"/>
    <d v="2021-12-07T00:00:00"/>
    <d v="2022-01-26T00:00:00"/>
    <x v="15"/>
    <d v="2022-04-06T00:00:00"/>
    <n v="301062"/>
    <s v="RESOLI"/>
    <s v="-"/>
    <s v="S"/>
    <s v="-"/>
    <x v="1"/>
    <n v="8"/>
    <s v="-"/>
    <n v="2008"/>
    <n v="14"/>
    <s v="-"/>
    <s v="1-PREG.COSTA-RICA"/>
    <x v="5"/>
    <s v="-"/>
    <s v="-"/>
    <s v="-"/>
    <n v="7"/>
    <n v="4"/>
    <n v="100"/>
    <n v="6"/>
    <n v="0"/>
    <s v="ELIAS.JIMENEZMONTEZUMA@GMAIL.COM"/>
    <s v="UNIV. PRIVADA"/>
    <n v="33"/>
    <s v="DIVORCIADO(A)"/>
    <s v="-"/>
    <n v="1"/>
    <s v="BACHILLER"/>
    <s v=" "/>
    <s v=" "/>
    <s v=" "/>
    <s v=" "/>
    <n v="60000"/>
    <n v="1"/>
    <s v="-"/>
    <s v="GOLFITO"/>
    <s v="ENS DEL INGLES"/>
    <x v="53"/>
    <s v="-"/>
    <s v="EDUCACION SECUNDARIA"/>
    <s v="PAVON"/>
    <s v="SIN ENFASIS"/>
    <s v="COSTA RICA"/>
    <x v="932"/>
    <s v="-"/>
    <s v="PROPIO "/>
    <n v="87.41"/>
    <n v="127896"/>
    <n v="1"/>
    <n v="1"/>
    <n v="67"/>
  </r>
  <r>
    <x v="0"/>
    <x v="1"/>
    <x v="1"/>
    <x v="0"/>
    <n v="31247660"/>
    <x v="22"/>
    <n v="3795790"/>
    <n v="208440685"/>
    <x v="0"/>
    <x v="3"/>
    <x v="0"/>
    <x v="0"/>
    <x v="3"/>
    <s v="N"/>
    <x v="3"/>
    <n v="128026"/>
    <s v="NORMAL"/>
    <d v="2022-01-21T00:00:00"/>
    <d v="2022-02-01T00:00:00"/>
    <x v="22"/>
    <d v="2022-05-16T00:00:00"/>
    <n v="305308"/>
    <s v="RESOLI"/>
    <s v="-"/>
    <s v="-"/>
    <s v="S"/>
    <x v="0"/>
    <n v="1"/>
    <s v="COBERTURA INFERIOR"/>
    <n v="2022"/>
    <n v="0"/>
    <s v="-"/>
    <s v="1-PREG.COSTA-RICA"/>
    <x v="4"/>
    <s v="-"/>
    <s v="-"/>
    <s v="-"/>
    <n v="15"/>
    <n v="1"/>
    <n v="100"/>
    <n v="2"/>
    <n v="0"/>
    <s v="FELICITIGC@GMAIL.COM"/>
    <s v="UNIV. PRIVADA"/>
    <n v="18"/>
    <s v="SOLTERO(A)"/>
    <d v="2022-01-31T00:00:00"/>
    <n v="1"/>
    <s v="BACHILLER"/>
    <s v=" "/>
    <s v=" "/>
    <s v=" "/>
    <s v=" "/>
    <n v="759158"/>
    <n v="1"/>
    <s v="-"/>
    <s v="GUATUSO"/>
    <s v="ENFERMERIA"/>
    <x v="79"/>
    <s v="CI"/>
    <s v="ENFERMERIA"/>
    <s v="SAN RAFAEL"/>
    <s v="SIN ENFASIS"/>
    <s v="COSTA RICA"/>
    <x v="933"/>
    <s v="-"/>
    <s v="ESTUDIANTE"/>
    <n v="93.92"/>
    <n v="128026"/>
    <n v="1"/>
    <n v="1"/>
    <n v="100"/>
  </r>
  <r>
    <x v="0"/>
    <x v="1"/>
    <x v="1"/>
    <x v="0"/>
    <n v="31242600"/>
    <x v="15"/>
    <n v="3989400"/>
    <n v="702880300"/>
    <x v="2"/>
    <x v="361"/>
    <x v="0"/>
    <x v="0"/>
    <x v="1"/>
    <s v="N"/>
    <x v="5"/>
    <n v="128010"/>
    <s v="NORMAL"/>
    <d v="2022-01-04T00:00:00"/>
    <d v="2022-01-31T00:00:00"/>
    <x v="15"/>
    <d v="2022-04-06T00:00:00"/>
    <n v="303288"/>
    <s v="RESOLI"/>
    <s v="-"/>
    <s v="-"/>
    <s v="S"/>
    <x v="0"/>
    <n v="1"/>
    <s v="-"/>
    <n v="2022"/>
    <n v="0"/>
    <s v="-"/>
    <s v="1-PREG.COSTA-RICA"/>
    <x v="6"/>
    <s v="-"/>
    <s v="-"/>
    <s v="-"/>
    <n v="1"/>
    <n v="1"/>
    <n v="100"/>
    <n v="7"/>
    <n v="0"/>
    <s v="PAOLA25BARBOZA@GMAIL.COM"/>
    <s v="UNIV. PRIVADA"/>
    <n v="20"/>
    <s v="SOLTERO(A)"/>
    <d v="2022-01-28T00:00:00"/>
    <n v="1"/>
    <s v="BACHILLER"/>
    <s v=" "/>
    <s v=" "/>
    <s v=" "/>
    <s v=" "/>
    <n v="378200"/>
    <n v="3"/>
    <s v="-"/>
    <s v="LIMON"/>
    <s v="INGENIERIA ELECTROMECANICA"/>
    <x v="8"/>
    <s v="-"/>
    <s v="INGENIERIA"/>
    <s v="LIMON"/>
    <s v="SIN ENFASIS"/>
    <s v="COSTA RICA"/>
    <x v="934"/>
    <s v="-"/>
    <s v="ESTUDIANTE"/>
    <n v="88.25"/>
    <n v="128010"/>
    <n v="1"/>
    <n v="1"/>
    <n v="62"/>
  </r>
  <r>
    <x v="0"/>
    <x v="1"/>
    <x v="1"/>
    <x v="1"/>
    <n v="31243210"/>
    <x v="15"/>
    <n v="3497910"/>
    <n v="401780070"/>
    <x v="4"/>
    <x v="116"/>
    <x v="0"/>
    <x v="1"/>
    <x v="0"/>
    <s v="N"/>
    <x v="1"/>
    <n v="128015"/>
    <s v="NORMAL"/>
    <d v="2022-01-31T00:00:00"/>
    <d v="2022-02-01T00:00:00"/>
    <x v="15"/>
    <d v="2022-04-06T00:00:00"/>
    <n v="306172"/>
    <s v="RESOLI"/>
    <s v="-"/>
    <s v="-"/>
    <s v="S"/>
    <x v="0"/>
    <n v="1"/>
    <s v="-"/>
    <n v="2021"/>
    <n v="1"/>
    <s v="-"/>
    <s v="1-PREG.COSTA-RICA"/>
    <x v="4"/>
    <s v="-"/>
    <s v="-"/>
    <s v="-"/>
    <n v="6"/>
    <n v="2"/>
    <n v="100"/>
    <n v="4"/>
    <n v="0"/>
    <s v="CASTILLOSALAZARHAZEL@GMAIL.COM"/>
    <s v="UNIV. PRIVADA"/>
    <n v="39"/>
    <s v="CASADO(A)"/>
    <d v="2022-01-31T00:00:00"/>
    <n v="1"/>
    <s v="BACHILLER"/>
    <s v=" "/>
    <s v=" "/>
    <s v=" "/>
    <s v=" "/>
    <n v="890285"/>
    <n v="4"/>
    <s v="-"/>
    <s v="SAN ISIDRO"/>
    <s v="TRABAJO SOCIAL"/>
    <x v="5"/>
    <s v="-"/>
    <s v="CIENCIAS SOCIALES"/>
    <s v="SAN JOSE"/>
    <s v="SIN ENFASIS"/>
    <s v="COSTA RICA"/>
    <x v="935"/>
    <n v="24372810"/>
    <s v="COORDINADORA DESARROLLO COOPERATIVO Y SOCIAL"/>
    <n v="79"/>
    <n v="128015"/>
    <n v="1"/>
    <n v="1"/>
    <n v="61"/>
  </r>
  <r>
    <x v="2"/>
    <x v="1"/>
    <x v="1"/>
    <x v="1"/>
    <n v="31242360"/>
    <x v="15"/>
    <n v="3880830"/>
    <n v="901140886"/>
    <x v="4"/>
    <x v="619"/>
    <x v="0"/>
    <x v="1"/>
    <x v="2"/>
    <s v="N"/>
    <x v="5"/>
    <n v="128059"/>
    <s v="NORMAL"/>
    <d v="2022-01-26T00:00:00"/>
    <d v="2022-02-02T00:00:00"/>
    <x v="15"/>
    <d v="2022-04-06T00:00:00"/>
    <n v="305835"/>
    <s v="RESOLI"/>
    <s v="-"/>
    <s v="-"/>
    <s v="S"/>
    <x v="0"/>
    <n v="1"/>
    <s v="-"/>
    <n v="2003"/>
    <n v="19"/>
    <s v="-"/>
    <s v="3-POSG.COSTA-RICA"/>
    <x v="4"/>
    <s v="-"/>
    <s v="-"/>
    <s v="-"/>
    <n v="3"/>
    <n v="1"/>
    <n v="100"/>
    <n v="7"/>
    <n v="0"/>
    <s v="ANAKARISALAZARARAYA@HOTMAIL.COM"/>
    <s v="UNIV. PRIVADA"/>
    <n v="34"/>
    <s v="SOLTERO(A)"/>
    <d v="2022-02-01T00:00:00"/>
    <n v="1"/>
    <s v="MAESTRIA"/>
    <s v=" "/>
    <s v=" "/>
    <s v=" "/>
    <s v=" "/>
    <n v="831485"/>
    <n v="2"/>
    <s v="-"/>
    <s v="SIQUIRRES"/>
    <s v="DERECHO"/>
    <x v="0"/>
    <s v="-"/>
    <s v="DERECHO"/>
    <s v="SIQUIRRES"/>
    <s v="DERECHO PENAL"/>
    <s v="COSTA RICA"/>
    <x v="936"/>
    <n v="27184280"/>
    <s v="TECNICO JUDICIAL II"/>
    <n v="80"/>
    <n v="128059"/>
    <n v="1"/>
    <n v="3"/>
    <n v="60"/>
  </r>
  <r>
    <x v="0"/>
    <x v="1"/>
    <x v="1"/>
    <x v="0"/>
    <n v="31247370"/>
    <x v="22"/>
    <n v="7838000"/>
    <n v="305480453"/>
    <x v="0"/>
    <x v="620"/>
    <x v="0"/>
    <x v="0"/>
    <x v="1"/>
    <s v="N"/>
    <x v="2"/>
    <n v="128094"/>
    <s v="NORMAL"/>
    <d v="2022-01-25T00:00:00"/>
    <d v="2022-02-03T00:00:00"/>
    <x v="22"/>
    <d v="2022-05-16T00:00:00"/>
    <n v="305716"/>
    <s v="RESOLI"/>
    <s v="-"/>
    <s v="-"/>
    <s v="S"/>
    <x v="0"/>
    <n v="1"/>
    <s v="-"/>
    <n v="2022"/>
    <n v="0"/>
    <s v="-"/>
    <s v="1-PREG.COSTA-RICA"/>
    <x v="5"/>
    <s v="-"/>
    <s v="-"/>
    <s v="-"/>
    <n v="4"/>
    <n v="1"/>
    <n v="100"/>
    <n v="3"/>
    <n v="0"/>
    <s v="JIMENA.CERDAS.Q@GMAIL.COM"/>
    <s v="UNIV. PRIVADA"/>
    <n v="18"/>
    <s v="SOLTERO(A)"/>
    <d v="2022-02-02T00:00:00"/>
    <n v="1"/>
    <s v="BACHILLER"/>
    <s v=" "/>
    <s v=" "/>
    <s v=" "/>
    <s v=" "/>
    <n v="134000"/>
    <n v="2"/>
    <s v="-"/>
    <s v="JIMENEZ"/>
    <s v="AUDIOLOGIA"/>
    <x v="7"/>
    <s v="-"/>
    <s v="MEDICINA HUMANA"/>
    <s v="JUAN VINAS"/>
    <s v="SIN ENFASIS"/>
    <s v="COSTA RICA"/>
    <x v="937"/>
    <s v="-"/>
    <s v="ESTUDIANTE"/>
    <n v="98.14"/>
    <n v="128094"/>
    <n v="1"/>
    <n v="1"/>
    <n v="98"/>
  </r>
  <r>
    <x v="0"/>
    <x v="1"/>
    <x v="1"/>
    <x v="0"/>
    <n v="31247720"/>
    <x v="22"/>
    <n v="16802355"/>
    <n v="208590360"/>
    <x v="0"/>
    <x v="501"/>
    <x v="0"/>
    <x v="0"/>
    <x v="2"/>
    <s v="N"/>
    <x v="3"/>
    <n v="128181"/>
    <s v="NORMAL"/>
    <d v="2022-01-04T00:00:00"/>
    <d v="2022-02-07T00:00:00"/>
    <x v="22"/>
    <d v="2022-05-16T00:00:00"/>
    <n v="303295"/>
    <s v="RESOLI"/>
    <s v="-"/>
    <s v="-"/>
    <s v="S"/>
    <x v="0"/>
    <n v="1"/>
    <s v="-"/>
    <n v="2022"/>
    <n v="0"/>
    <s v="-"/>
    <s v="1-PREG.COSTA-RICA"/>
    <x v="3"/>
    <s v="-"/>
    <s v="-"/>
    <s v="-"/>
    <n v="1"/>
    <n v="14"/>
    <n v="100"/>
    <n v="2"/>
    <n v="0"/>
    <s v="ANGEMORALF45@GMAIL.COM"/>
    <s v="UNIV. PRIVADA"/>
    <n v="17"/>
    <s v="SOLTERO(A)"/>
    <d v="2022-02-04T00:00:00"/>
    <n v="1"/>
    <s v="LICENCIATURA"/>
    <s v=" "/>
    <s v=" "/>
    <s v=" "/>
    <s v=" "/>
    <n v="1736250"/>
    <n v="4"/>
    <s v="-"/>
    <s v="ALAJUELA"/>
    <s v="FARMACIA"/>
    <x v="0"/>
    <s v="-"/>
    <s v="FARMACIA"/>
    <s v="SARAPIQUI"/>
    <s v="SIN ENFASIS"/>
    <s v="COSTA RICA"/>
    <x v="938"/>
    <s v="-"/>
    <s v="ESTUDIANTE"/>
    <n v="100"/>
    <n v="128181"/>
    <n v="1"/>
    <n v="1"/>
    <n v="94"/>
  </r>
  <r>
    <x v="0"/>
    <x v="1"/>
    <x v="1"/>
    <x v="1"/>
    <n v="31242970"/>
    <x v="15"/>
    <n v="9414000"/>
    <n v="118940827"/>
    <x v="4"/>
    <x v="621"/>
    <x v="2"/>
    <x v="1"/>
    <x v="0"/>
    <s v="N"/>
    <x v="0"/>
    <n v="128225"/>
    <s v="NORMAL"/>
    <d v="2022-01-19T00:00:00"/>
    <d v="2022-02-09T00:00:00"/>
    <x v="15"/>
    <d v="2022-04-06T00:00:00"/>
    <n v="305059"/>
    <s v="RESOLI"/>
    <s v="-"/>
    <s v="-"/>
    <s v="S"/>
    <x v="0"/>
    <n v="1"/>
    <s v="COBERTURA INFERIOR"/>
    <n v="2021"/>
    <n v="1"/>
    <s v="-"/>
    <s v="1-PREG.COSTA-RICA"/>
    <x v="3"/>
    <s v="-"/>
    <s v="-"/>
    <s v="-"/>
    <n v="2"/>
    <n v="2"/>
    <n v="100"/>
    <n v="1"/>
    <n v="6"/>
    <s v="FPARRA0501@GMAIL.COM"/>
    <s v="UNIV. PRIVADA"/>
    <n v="18"/>
    <s v="SOLTERO(A)"/>
    <d v="2022-02-08T00:00:00"/>
    <n v="1"/>
    <s v="LICENCIATURA"/>
    <s v=" "/>
    <s v=" "/>
    <s v=" "/>
    <s v=" "/>
    <n v="1346278"/>
    <n v="4"/>
    <s v="-"/>
    <s v="ESCAZU"/>
    <s v="DERECHO"/>
    <x v="30"/>
    <s v="CI"/>
    <s v="DERECHO"/>
    <s v="SAN ANTONIO"/>
    <s v="SIN ENFASIS"/>
    <s v="COSTA RICA"/>
    <x v="939"/>
    <s v="-"/>
    <s v="ESTUDIANTE"/>
    <n v="93.8"/>
    <n v="128225"/>
    <n v="1"/>
    <n v="1"/>
    <n v="53"/>
  </r>
  <r>
    <x v="0"/>
    <x v="1"/>
    <x v="1"/>
    <x v="0"/>
    <n v="31243220"/>
    <x v="15"/>
    <n v="5915000"/>
    <n v="504310096"/>
    <x v="0"/>
    <x v="622"/>
    <x v="0"/>
    <x v="0"/>
    <x v="0"/>
    <s v="N"/>
    <x v="0"/>
    <n v="128266"/>
    <s v="NORMAL"/>
    <d v="2021-12-15T00:00:00"/>
    <d v="2022-02-10T00:00:00"/>
    <x v="15"/>
    <d v="2022-04-06T00:00:00"/>
    <n v="302004"/>
    <s v="RESOLI"/>
    <s v="-"/>
    <s v="-"/>
    <s v="S"/>
    <x v="0"/>
    <n v="1"/>
    <s v="-"/>
    <n v="2017"/>
    <n v="5"/>
    <s v="-"/>
    <s v="1-PREG.COSTA-RICA"/>
    <x v="3"/>
    <s v="-"/>
    <s v="-"/>
    <s v="-"/>
    <n v="11"/>
    <n v="4"/>
    <n v="100"/>
    <n v="1"/>
    <n v="0"/>
    <s v="ANNIECLAU98@OUTLOOK.ES"/>
    <s v="UNIV. PRIVADA"/>
    <n v="23"/>
    <s v="SOLTERO(A)"/>
    <d v="2022-02-09T00:00:00"/>
    <n v="1"/>
    <s v="BACHILLER"/>
    <s v="LICENCIATURA"/>
    <s v=" "/>
    <s v=" "/>
    <s v=" "/>
    <n v="1690851"/>
    <n v="3"/>
    <s v="-"/>
    <s v="VAZQUEZ DE CORONADO"/>
    <s v="ENFERMERIA"/>
    <x v="53"/>
    <s v="-"/>
    <s v="ENFERMERIA"/>
    <s v="PATALILLO"/>
    <s v="SIN ENFASIS"/>
    <s v="COSTA RICA"/>
    <x v="940"/>
    <s v="-"/>
    <s v="ESTUDIANTE"/>
    <n v="82"/>
    <n v="128266"/>
    <n v="1"/>
    <n v="1"/>
    <n v="52"/>
  </r>
  <r>
    <x v="0"/>
    <x v="1"/>
    <x v="1"/>
    <x v="0"/>
    <n v="31242730"/>
    <x v="15"/>
    <n v="18987626"/>
    <n v="208560381"/>
    <x v="0"/>
    <x v="90"/>
    <x v="0"/>
    <x v="0"/>
    <x v="0"/>
    <s v="N"/>
    <x v="0"/>
    <n v="128337"/>
    <s v="NORMAL"/>
    <d v="2022-01-26T00:00:00"/>
    <d v="2022-02-15T00:00:00"/>
    <x v="15"/>
    <d v="2022-04-06T00:00:00"/>
    <n v="305831"/>
    <s v="RESOLI"/>
    <s v="-"/>
    <s v="-"/>
    <s v="S"/>
    <x v="0"/>
    <n v="1"/>
    <s v="-"/>
    <n v="2021"/>
    <n v="1"/>
    <s v="-"/>
    <s v="1-PREG.COSTA-RICA"/>
    <x v="3"/>
    <s v="-"/>
    <s v="-"/>
    <s v="-"/>
    <n v="1"/>
    <n v="5"/>
    <n v="100"/>
    <n v="1"/>
    <n v="0"/>
    <s v="JIMEZAMORUZ@GMAIL.COM"/>
    <s v="UNIV. PRIVADA"/>
    <n v="17"/>
    <s v="SOLTERO(A)"/>
    <d v="2022-02-14T00:00:00"/>
    <n v="1"/>
    <s v="BACHILLER"/>
    <s v="LICENCIATURA"/>
    <s v=" "/>
    <s v=" "/>
    <s v=" "/>
    <n v="1352490"/>
    <n v="4"/>
    <s v="-"/>
    <s v="SAN JOSE"/>
    <s v="MEDICINA Y CIRUGIA"/>
    <x v="0"/>
    <s v="-"/>
    <s v="MEDICINA HUMANA"/>
    <s v="ZAPOTE"/>
    <s v="SIN ENFASIS"/>
    <s v="COSTA RICA"/>
    <x v="941"/>
    <s v="-"/>
    <s v="ESTUDIANTE"/>
    <n v="94.73"/>
    <n v="128337"/>
    <n v="1"/>
    <n v="1"/>
    <n v="47"/>
  </r>
  <r>
    <x v="0"/>
    <x v="1"/>
    <x v="1"/>
    <x v="0"/>
    <n v="31246760"/>
    <x v="22"/>
    <n v="12248045"/>
    <n v="208440335"/>
    <x v="0"/>
    <x v="3"/>
    <x v="0"/>
    <x v="0"/>
    <x v="1"/>
    <s v="N"/>
    <x v="3"/>
    <n v="128189"/>
    <s v="NORMAL"/>
    <d v="2022-01-31T00:00:00"/>
    <d v="2022-02-08T00:00:00"/>
    <x v="22"/>
    <d v="2022-05-16T00:00:00"/>
    <n v="306225"/>
    <s v="RESOLI"/>
    <s v="-"/>
    <s v="S"/>
    <s v="-"/>
    <x v="1"/>
    <n v="1"/>
    <s v="COBERTURA INFERIOR"/>
    <n v="2022"/>
    <n v="0"/>
    <s v="-"/>
    <s v="1-PREG.COSTA-RICA"/>
    <x v="4"/>
    <s v="-"/>
    <s v="-"/>
    <s v="-"/>
    <n v="10"/>
    <n v="1"/>
    <n v="100"/>
    <n v="2"/>
    <n v="0"/>
    <s v="JOSEPROJAS01@GMAIL.COM"/>
    <s v="UNIV. PRIVADA"/>
    <n v="18"/>
    <s v="SOLTERO(A)"/>
    <d v="2022-02-07T00:00:00"/>
    <n v="1"/>
    <s v="LICENCIATURA"/>
    <s v=" "/>
    <s v=" "/>
    <s v=" "/>
    <s v=" "/>
    <n v="905442"/>
    <n v="3"/>
    <s v="-"/>
    <s v="SAN CARLOS"/>
    <s v="OPTOMETRIA"/>
    <x v="5"/>
    <s v="CI"/>
    <s v="MEDICINA HUMANA"/>
    <s v="QUESADA"/>
    <s v="SIN ENFASIS"/>
    <s v="COSTA RICA"/>
    <x v="942"/>
    <s v="-"/>
    <s v="ESTUDIANTE"/>
    <n v="88.12"/>
    <n v="128189"/>
    <n v="1"/>
    <n v="1"/>
    <n v="93"/>
  </r>
  <r>
    <x v="0"/>
    <x v="1"/>
    <x v="1"/>
    <x v="0"/>
    <n v="31243450"/>
    <x v="17"/>
    <n v="7185000"/>
    <n v="604760226"/>
    <x v="0"/>
    <x v="623"/>
    <x v="0"/>
    <x v="0"/>
    <x v="1"/>
    <s v="N"/>
    <x v="6"/>
    <n v="126742"/>
    <s v="NORMAL"/>
    <d v="2021-11-17T00:00:00"/>
    <d v="2021-12-07T00:00:00"/>
    <x v="17"/>
    <d v="2022-04-18T00:00:00"/>
    <n v="299604"/>
    <s v="RESOLI"/>
    <s v="-"/>
    <s v="-"/>
    <s v="S"/>
    <x v="0"/>
    <n v="1"/>
    <s v="-"/>
    <n v="2019"/>
    <n v="3"/>
    <s v="-"/>
    <s v="1-PREG.COSTA-RICA"/>
    <x v="6"/>
    <s v="-"/>
    <s v="-"/>
    <s v="-"/>
    <n v="2"/>
    <n v="1"/>
    <n v="100"/>
    <n v="6"/>
    <n v="0"/>
    <s v="MARIANA.QUIFA@GMAIL.COM"/>
    <s v="UNIV. PRIVADA"/>
    <n v="19"/>
    <s v="SOLTERO(A)"/>
    <d v="2021-12-06T00:00:00"/>
    <n v="1"/>
    <s v="BACHILLER"/>
    <s v="LICENCIATURA"/>
    <s v=" "/>
    <s v=" "/>
    <s v=" "/>
    <n v="400000"/>
    <n v="2"/>
    <s v="-"/>
    <s v="ESPARZA"/>
    <s v="ENFERMERIA"/>
    <x v="49"/>
    <s v="-"/>
    <s v="ENFERMERIA"/>
    <s v="ESPIRITU SANTO"/>
    <s v="SIN ENFASIS"/>
    <s v="COSTA RICA"/>
    <x v="943"/>
    <s v="-"/>
    <s v="ESTUDIANTE"/>
    <n v="92.69"/>
    <n v="126742"/>
    <n v="1"/>
    <n v="1"/>
    <n v="122"/>
  </r>
  <r>
    <x v="0"/>
    <x v="3"/>
    <x v="1"/>
    <x v="1"/>
    <n v="31243050"/>
    <x v="17"/>
    <n v="9499997"/>
    <n v="117850038"/>
    <x v="4"/>
    <x v="2"/>
    <x v="0"/>
    <x v="1"/>
    <x v="1"/>
    <s v="N"/>
    <x v="0"/>
    <n v="127046"/>
    <s v="NORMAL"/>
    <d v="2021-12-01T00:00:00"/>
    <d v="2021-12-16T00:00:00"/>
    <x v="17"/>
    <d v="2022-04-08T00:00:00"/>
    <n v="300317"/>
    <s v="RESOLI"/>
    <s v="-"/>
    <s v="-"/>
    <s v="S"/>
    <x v="0"/>
    <n v="8"/>
    <s v="ADQUISICION DE EQUIPO"/>
    <n v="2019"/>
    <n v="3"/>
    <s v="-"/>
    <s v="1-PREG.COSTA-RICA"/>
    <x v="6"/>
    <s v="-"/>
    <s v="-"/>
    <s v="-"/>
    <n v="8"/>
    <n v="5"/>
    <n v="100"/>
    <n v="1"/>
    <n v="0"/>
    <s v="MARURENA17@GMAIL.COM"/>
    <s v="UNIV. PRIVADA"/>
    <n v="21"/>
    <s v="CASADO(A)"/>
    <d v="2021-12-15T00:00:00"/>
    <n v="1"/>
    <s v="BACHILLER"/>
    <s v=" "/>
    <s v=" "/>
    <s v=" "/>
    <s v=" "/>
    <n v="240000"/>
    <n v="2"/>
    <s v="-"/>
    <s v="GOICOECHEA"/>
    <s v="CONTADURIA"/>
    <x v="88"/>
    <s v="AE"/>
    <s v="ADMINISTRACION"/>
    <s v="IPIS"/>
    <s v="SIN ENFASIS"/>
    <s v="COSTA RICA"/>
    <x v="944"/>
    <s v="-"/>
    <s v="ESTUDIANTE"/>
    <n v="86.86"/>
    <n v="127046"/>
    <n v="1"/>
    <n v="1"/>
    <n v="113"/>
  </r>
  <r>
    <x v="0"/>
    <x v="1"/>
    <x v="0"/>
    <x v="0"/>
    <n v="31100180"/>
    <x v="22"/>
    <n v="4141703"/>
    <n v="207080287"/>
    <x v="0"/>
    <x v="624"/>
    <x v="0"/>
    <x v="0"/>
    <x v="2"/>
    <s v="N"/>
    <x v="3"/>
    <n v="128284"/>
    <s v="ESPECIAL"/>
    <d v="2022-01-26T00:00:00"/>
    <d v="2022-02-11T00:00:00"/>
    <x v="22"/>
    <s v="-"/>
    <n v="305800"/>
    <s v="RESOLI"/>
    <s v="-"/>
    <s v="-"/>
    <s v="S"/>
    <x v="0"/>
    <n v="1"/>
    <s v="COBERTURA INFERIOR"/>
    <s v="-"/>
    <s v="-"/>
    <s v="-"/>
    <s v="1-PREG.COSTA-RICA"/>
    <x v="0"/>
    <s v="-"/>
    <s v="-"/>
    <s v="-"/>
    <n v="10"/>
    <n v="7"/>
    <n v="100"/>
    <n v="2"/>
    <n v="0"/>
    <s v="JOSELYN.SOLISB@GMAIL.COM"/>
    <s v="UNIV. PRIVADA"/>
    <n v="29"/>
    <s v="CASADO(A)"/>
    <d v="2022-02-10T00:00:00"/>
    <n v="1"/>
    <s v="LICENCIATURA"/>
    <s v=" "/>
    <s v=" "/>
    <s v=" "/>
    <s v=" "/>
    <s v="-"/>
    <s v="-"/>
    <s v="-"/>
    <s v="SAN CARLOS"/>
    <s v="MEDICINA"/>
    <x v="12"/>
    <s v="CI"/>
    <s v="MEDICINA HUMANA"/>
    <s v="FORTUNA"/>
    <s v="SIN ENFASIS"/>
    <s v="COSTA RICA"/>
    <x v="945"/>
    <s v="-"/>
    <s v="ESTUDIANTE"/>
    <s v="-"/>
    <n v="128284"/>
    <n v="1"/>
    <n v="1"/>
    <n v="90"/>
  </r>
  <r>
    <x v="0"/>
    <x v="1"/>
    <x v="1"/>
    <x v="1"/>
    <n v="31243630"/>
    <x v="17"/>
    <n v="10161273"/>
    <n v="114770229"/>
    <x v="4"/>
    <x v="625"/>
    <x v="0"/>
    <x v="1"/>
    <x v="0"/>
    <s v="N"/>
    <x v="0"/>
    <n v="127107"/>
    <s v="NORMAL"/>
    <d v="2021-12-07T00:00:00"/>
    <d v="2021-12-20T00:00:00"/>
    <x v="17"/>
    <d v="2022-04-18T00:00:00"/>
    <n v="301114"/>
    <s v="RESOLI"/>
    <s v="-"/>
    <s v="S"/>
    <s v="-"/>
    <x v="1"/>
    <n v="1"/>
    <s v="-"/>
    <n v="2010"/>
    <n v="12"/>
    <s v="-"/>
    <s v="1-PREG.COSTA-RICA"/>
    <x v="4"/>
    <s v="-"/>
    <s v="-"/>
    <s v="-"/>
    <n v="14"/>
    <n v="1"/>
    <n v="100"/>
    <n v="1"/>
    <n v="0"/>
    <s v="JRMUNOZE@GMAIL.COM"/>
    <s v="UNIV. PRIVADA"/>
    <n v="30"/>
    <s v="CASADO(A)"/>
    <d v="2021-12-17T00:00:00"/>
    <n v="1"/>
    <s v="BACHILLER"/>
    <s v=" "/>
    <s v=" "/>
    <s v=" "/>
    <s v=" "/>
    <n v="939426"/>
    <n v="3"/>
    <s v="-"/>
    <s v="MORAVIA"/>
    <s v="DERECHO"/>
    <x v="28"/>
    <s v="-"/>
    <s v="DERECHO"/>
    <s v="SAN VICENTE"/>
    <s v="SIN ENFASIS"/>
    <s v="COSTA RICA"/>
    <x v="946"/>
    <s v="-"/>
    <s v="ESTUDIANTE"/>
    <n v="79.17"/>
    <n v="127107"/>
    <n v="1"/>
    <n v="1"/>
    <n v="109"/>
  </r>
  <r>
    <x v="0"/>
    <x v="2"/>
    <x v="1"/>
    <x v="0"/>
    <n v="31243280"/>
    <x v="17"/>
    <n v="20000000"/>
    <n v="118510139"/>
    <x v="0"/>
    <x v="2"/>
    <x v="0"/>
    <x v="0"/>
    <x v="1"/>
    <s v="N"/>
    <x v="0"/>
    <n v="127180"/>
    <s v="NORMAL"/>
    <d v="2021-12-10T00:00:00"/>
    <d v="2021-12-22T00:00:00"/>
    <x v="17"/>
    <d v="2022-04-18T00:00:00"/>
    <n v="301497"/>
    <s v="RESOLI"/>
    <s v="-"/>
    <s v="-"/>
    <s v="S"/>
    <x v="0"/>
    <n v="2"/>
    <s v="-"/>
    <n v="2019"/>
    <n v="3"/>
    <s v="-"/>
    <s v="1-PREG.COSTA-RICA"/>
    <x v="3"/>
    <n v="100.3"/>
    <s v="-"/>
    <s v="-"/>
    <n v="19"/>
    <n v="3"/>
    <n v="100"/>
    <n v="1"/>
    <n v="0"/>
    <s v="DELIAEC10.DME@GMAIL.COM"/>
    <s v="UNIV. PRIVADA"/>
    <n v="19"/>
    <s v="SOLTERO(A)"/>
    <d v="2021-12-21T00:00:00"/>
    <n v="1"/>
    <s v="LICENCIATURA"/>
    <s v=" "/>
    <s v=" "/>
    <s v=" "/>
    <s v=" "/>
    <n v="1661078"/>
    <n v="4"/>
    <s v="-"/>
    <s v="PEREZ ZELEDON"/>
    <s v="ODONTOLOGIA"/>
    <x v="3"/>
    <s v="-"/>
    <s v="ODONTOLOGIA"/>
    <s v="DANIEL FLORES"/>
    <s v="SIN ENFASIS"/>
    <s v="COSTA RICA"/>
    <x v="947"/>
    <s v="-"/>
    <s v="ESTUDIANTE"/>
    <n v="88.13"/>
    <n v="127180"/>
    <n v="1"/>
    <n v="1"/>
    <n v="107"/>
  </r>
  <r>
    <x v="0"/>
    <x v="1"/>
    <x v="1"/>
    <x v="0"/>
    <n v="31243620"/>
    <x v="17"/>
    <n v="2623360"/>
    <n v="504340275"/>
    <x v="0"/>
    <x v="626"/>
    <x v="0"/>
    <x v="0"/>
    <x v="0"/>
    <s v="N"/>
    <x v="1"/>
    <n v="127325"/>
    <s v="NORMAL"/>
    <d v="2021-12-22T00:00:00"/>
    <d v="2022-01-07T00:00:00"/>
    <x v="17"/>
    <d v="2022-04-18T00:00:00"/>
    <n v="302637"/>
    <s v="RESOLI"/>
    <s v="-"/>
    <s v="-"/>
    <s v="S"/>
    <x v="0"/>
    <n v="1"/>
    <s v="-"/>
    <n v="2018"/>
    <n v="4"/>
    <s v="-"/>
    <s v="1-PREG.COSTA-RICA"/>
    <x v="4"/>
    <s v="-"/>
    <s v="-"/>
    <s v="-"/>
    <n v="1"/>
    <n v="1"/>
    <n v="100"/>
    <n v="4"/>
    <n v="0"/>
    <s v="ALESBASTOS161@GMAIL.COM"/>
    <s v="UNIV. PRIVADA"/>
    <n v="21"/>
    <s v="UNION LIBRE"/>
    <d v="2022-01-06T00:00:00"/>
    <n v="1"/>
    <s v="DIPLOMADO"/>
    <s v=" "/>
    <s v=" "/>
    <s v=" "/>
    <s v=" "/>
    <n v="1040290"/>
    <n v="2"/>
    <s v="-"/>
    <s v="HEREDIA"/>
    <s v="ASISTENTE LAB QUIMICO CLINICO"/>
    <x v="77"/>
    <s v="-"/>
    <s v="MEDICINA HUMANA"/>
    <s v="HEREDIA"/>
    <s v="SIN ENFASIS"/>
    <s v="COSTA RICA"/>
    <x v="948"/>
    <s v="-"/>
    <s v="ESTUDIANTE"/>
    <n v="96.4"/>
    <n v="127325"/>
    <n v="1"/>
    <n v="1"/>
    <n v="91"/>
  </r>
  <r>
    <x v="0"/>
    <x v="1"/>
    <x v="1"/>
    <x v="0"/>
    <n v="31243310"/>
    <x v="17"/>
    <n v="7980883"/>
    <n v="603590877"/>
    <x v="2"/>
    <x v="627"/>
    <x v="0"/>
    <x v="0"/>
    <x v="3"/>
    <s v="N"/>
    <x v="6"/>
    <n v="127343"/>
    <s v="NORMAL"/>
    <d v="2021-12-17T00:00:00"/>
    <d v="2022-01-07T00:00:00"/>
    <x v="17"/>
    <d v="2022-04-18T00:00:00"/>
    <n v="302235"/>
    <s v="RESOLI"/>
    <s v="-"/>
    <s v="-"/>
    <s v="S"/>
    <x v="0"/>
    <n v="1"/>
    <s v="-"/>
    <n v="2002"/>
    <n v="20"/>
    <s v="-"/>
    <s v="1-PREG.COSTA-RICA"/>
    <x v="3"/>
    <s v="-"/>
    <s v="-"/>
    <s v="-"/>
    <n v="7"/>
    <n v="4"/>
    <n v="100"/>
    <n v="6"/>
    <n v="0"/>
    <s v="bonnier30.bcrj@gmail.com"/>
    <s v="UNIV. PRIVADA"/>
    <n v="37"/>
    <s v="SOLTERO(A)"/>
    <s v="-"/>
    <n v="1"/>
    <s v="BACHILLER"/>
    <s v=" "/>
    <s v=" "/>
    <s v=" "/>
    <s v=" "/>
    <n v="1685950"/>
    <n v="5"/>
    <s v="-"/>
    <s v="GOLFITO"/>
    <s v="INGENIERIA CIVIL"/>
    <x v="96"/>
    <s v="-"/>
    <s v="OBRAS CIVILES"/>
    <s v="PAVON"/>
    <s v="SIN ENFASIS"/>
    <s v="COSTA RICA"/>
    <x v="949"/>
    <n v="88126839"/>
    <s v="profesor"/>
    <n v="70"/>
    <n v="127343"/>
    <n v="1"/>
    <n v="1"/>
    <n v="91"/>
  </r>
  <r>
    <x v="0"/>
    <x v="1"/>
    <x v="1"/>
    <x v="0"/>
    <n v="31243600"/>
    <x v="17"/>
    <n v="8054024"/>
    <n v="117630339"/>
    <x v="0"/>
    <x v="628"/>
    <x v="0"/>
    <x v="0"/>
    <x v="0"/>
    <s v="N"/>
    <x v="0"/>
    <n v="127365"/>
    <s v="NORMAL"/>
    <d v="2021-12-08T00:00:00"/>
    <d v="2022-01-07T00:00:00"/>
    <x v="17"/>
    <d v="2022-04-18T00:00:00"/>
    <n v="301249"/>
    <s v="RESOLI"/>
    <s v="-"/>
    <s v="-"/>
    <s v="S"/>
    <x v="0"/>
    <n v="1"/>
    <s v="-"/>
    <n v="2016"/>
    <n v="6"/>
    <s v="-"/>
    <s v="1-PREG.COSTA-RICA"/>
    <x v="3"/>
    <s v="-"/>
    <s v="-"/>
    <s v="-"/>
    <n v="11"/>
    <n v="2"/>
    <n v="100"/>
    <n v="1"/>
    <n v="0"/>
    <s v="CAROLINAMOYAG29@GMAIL.COM"/>
    <s v="UNIV. PRIVADA"/>
    <n v="22"/>
    <s v="SOLTERO(A)"/>
    <d v="2022-01-06T00:00:00"/>
    <n v="1"/>
    <s v="LICENCIATURA"/>
    <s v=" "/>
    <s v=" "/>
    <s v=" "/>
    <s v=" "/>
    <n v="1601458"/>
    <n v="0"/>
    <s v="-"/>
    <s v="VAZQUEZ DE CORONADO"/>
    <s v="MEDICINA Y CIRUGIA VETERINARIA"/>
    <x v="19"/>
    <s v="-"/>
    <s v="MEDICINA VETERINARIA"/>
    <s v="SAN RAFAEL"/>
    <s v="SIN ENFASIS"/>
    <s v="COSTA RICA"/>
    <x v="950"/>
    <s v="-"/>
    <s v="ESTUDIANTE"/>
    <n v="87"/>
    <n v="127365"/>
    <n v="1"/>
    <n v="1"/>
    <n v="91"/>
  </r>
  <r>
    <x v="0"/>
    <x v="1"/>
    <x v="1"/>
    <x v="0"/>
    <n v="31243460"/>
    <x v="17"/>
    <n v="8663000"/>
    <n v="118110991"/>
    <x v="0"/>
    <x v="42"/>
    <x v="0"/>
    <x v="0"/>
    <x v="1"/>
    <s v="N"/>
    <x v="0"/>
    <n v="127428"/>
    <s v="NORMAL"/>
    <d v="2022-01-05T00:00:00"/>
    <d v="2022-01-11T00:00:00"/>
    <x v="17"/>
    <d v="2022-04-18T00:00:00"/>
    <n v="303428"/>
    <s v="RESOLI"/>
    <s v="-"/>
    <s v="S"/>
    <s v="-"/>
    <x v="1"/>
    <n v="1"/>
    <s v="-"/>
    <n v="2020"/>
    <n v="2"/>
    <s v="-"/>
    <s v="1-PREG.COSTA-RICA"/>
    <x v="3"/>
    <s v="-"/>
    <s v="-"/>
    <s v="-"/>
    <n v="4"/>
    <n v="1"/>
    <n v="100"/>
    <n v="1"/>
    <n v="0"/>
    <s v="JORGEMORAP0@GMAIL.COM"/>
    <s v="UNIV. PRIVADA"/>
    <n v="20"/>
    <s v="SOLTERO(A)"/>
    <d v="2022-01-10T00:00:00"/>
    <n v="1"/>
    <s v="LICENCIATURA"/>
    <s v=" "/>
    <s v=" "/>
    <s v=" "/>
    <s v=" "/>
    <n v="1558839"/>
    <n v="3"/>
    <s v="-"/>
    <s v="PURISCAL"/>
    <s v="ENFERMERIA"/>
    <x v="97"/>
    <s v="-"/>
    <s v="ENFERMERIA"/>
    <s v="SANTIAGO"/>
    <s v="SIN ENFASIS"/>
    <s v="COSTA RICA"/>
    <x v="951"/>
    <s v="-"/>
    <s v="ESTUDIANTE"/>
    <n v="90"/>
    <n v="127428"/>
    <n v="1"/>
    <n v="1"/>
    <n v="87"/>
  </r>
  <r>
    <x v="0"/>
    <x v="1"/>
    <x v="1"/>
    <x v="0"/>
    <n v="31243440"/>
    <x v="17"/>
    <n v="6582800"/>
    <n v="208210188"/>
    <x v="2"/>
    <x v="126"/>
    <x v="0"/>
    <x v="0"/>
    <x v="0"/>
    <s v="N"/>
    <x v="0"/>
    <n v="127477"/>
    <s v="NORMAL"/>
    <d v="2022-01-02T00:00:00"/>
    <d v="2022-01-12T00:00:00"/>
    <x v="17"/>
    <d v="2022-04-18T00:00:00"/>
    <n v="303013"/>
    <s v="RESOLI"/>
    <s v="-"/>
    <s v="-"/>
    <s v="S"/>
    <x v="0"/>
    <n v="1"/>
    <s v="ADQUISICION DE EQUIPO"/>
    <n v="2020"/>
    <n v="2"/>
    <s v="-"/>
    <s v="1-PREG.COSTA-RICA"/>
    <x v="3"/>
    <s v="-"/>
    <s v="-"/>
    <s v="-"/>
    <n v="11"/>
    <n v="3"/>
    <n v="100"/>
    <n v="1"/>
    <n v="0"/>
    <s v="KIMVARGASSOLIS17@GMAIL.COM"/>
    <s v="UNIV. PRIVADA"/>
    <n v="20"/>
    <s v="SOLTERO(A)"/>
    <d v="2022-01-11T00:00:00"/>
    <n v="1"/>
    <s v="LICENCIATURA"/>
    <s v=" "/>
    <s v=" "/>
    <s v=" "/>
    <s v=" "/>
    <n v="1343459"/>
    <n v="3"/>
    <s v="-"/>
    <s v="VAZQUEZ DE CORONADO"/>
    <s v="INGENIERIA BIOMEDICA"/>
    <x v="3"/>
    <s v="AE"/>
    <s v="INGENIERIA"/>
    <s v="DULCE NOMBRE JESUS"/>
    <s v="SIN ENFASIS"/>
    <s v="COSTA RICA"/>
    <x v="952"/>
    <s v="-"/>
    <s v="ESTUDIANTE"/>
    <n v="91.06"/>
    <n v="127477"/>
    <n v="1"/>
    <n v="1"/>
    <n v="86"/>
  </r>
  <r>
    <x v="0"/>
    <x v="1"/>
    <x v="1"/>
    <x v="0"/>
    <n v="31242220"/>
    <x v="17"/>
    <n v="6362750"/>
    <n v="504530103"/>
    <x v="2"/>
    <x v="629"/>
    <x v="0"/>
    <x v="0"/>
    <x v="0"/>
    <s v="N"/>
    <x v="0"/>
    <n v="127644"/>
    <s v="NORMAL"/>
    <d v="2022-01-11T00:00:00"/>
    <d v="2022-01-19T00:00:00"/>
    <x v="17"/>
    <d v="2022-04-08T00:00:00"/>
    <n v="304096"/>
    <s v="RESOLI"/>
    <s v="-"/>
    <s v="S"/>
    <s v="-"/>
    <x v="1"/>
    <n v="1"/>
    <s v="-"/>
    <n v="2020"/>
    <n v="2"/>
    <s v="-"/>
    <s v="1-PREG.COSTA-RICA"/>
    <x v="1"/>
    <s v="-"/>
    <s v="-"/>
    <s v="-"/>
    <n v="1"/>
    <n v="1"/>
    <n v="100"/>
    <n v="1"/>
    <n v="0"/>
    <s v="JOSEBRIZ07@GMAIL.COM"/>
    <s v="UNIV. PRIVADA"/>
    <n v="18"/>
    <s v="SOLTERO(A)"/>
    <d v="2022-01-18T00:00:00"/>
    <n v="1"/>
    <s v="LICENCIATURA"/>
    <s v=" "/>
    <s v=" "/>
    <s v=" "/>
    <s v=" "/>
    <n v="3684975"/>
    <n v="5"/>
    <s v="-"/>
    <s v="SAN JOSE"/>
    <s v="INGENIERIA BIOMEDICA"/>
    <x v="3"/>
    <s v="-"/>
    <s v="INGENIERIA"/>
    <s v="CARMEN"/>
    <s v="SIN ENFASIS"/>
    <s v="COSTA RICA"/>
    <x v="953"/>
    <s v="-"/>
    <s v="ESTUDIANTE"/>
    <n v="91"/>
    <n v="127644"/>
    <n v="1"/>
    <n v="1"/>
    <n v="79"/>
  </r>
  <r>
    <x v="0"/>
    <x v="3"/>
    <x v="1"/>
    <x v="1"/>
    <n v="31243330"/>
    <x v="17"/>
    <n v="7705000"/>
    <n v="703000659"/>
    <x v="4"/>
    <x v="2"/>
    <x v="0"/>
    <x v="1"/>
    <x v="3"/>
    <s v="N"/>
    <x v="5"/>
    <n v="127654"/>
    <s v="NORMAL"/>
    <d v="2022-01-03T00:00:00"/>
    <d v="2022-01-19T00:00:00"/>
    <x v="17"/>
    <d v="2022-04-18T00:00:00"/>
    <n v="303070"/>
    <s v="RESOLI"/>
    <s v="-"/>
    <s v="-"/>
    <s v="S"/>
    <x v="0"/>
    <n v="8"/>
    <s v="-"/>
    <n v="2020"/>
    <n v="2"/>
    <s v="-"/>
    <s v="1-PREG.COSTA-RICA"/>
    <x v="5"/>
    <s v="-"/>
    <s v="-"/>
    <s v="-"/>
    <n v="4"/>
    <n v="4"/>
    <n v="100"/>
    <n v="7"/>
    <n v="0"/>
    <s v="EM740576@GMAIL.COM"/>
    <s v="UNIV. PRIVADA"/>
    <n v="19"/>
    <s v="SOLTERO(A)"/>
    <d v="2022-01-18T00:00:00"/>
    <n v="1"/>
    <s v="BACHILLER"/>
    <s v=" "/>
    <s v=" "/>
    <s v=" "/>
    <s v=" "/>
    <n v="30000"/>
    <n v="3"/>
    <s v="-"/>
    <s v="TALAMANCA"/>
    <s v="SECRETARIADO PROFESIONAL"/>
    <x v="140"/>
    <s v="-"/>
    <s v="ADMINISTRACION"/>
    <s v="TELIRE"/>
    <s v="SIN ENFASIS"/>
    <s v="COSTA RICA"/>
    <x v="954"/>
    <s v="-"/>
    <s v="ESTUDIANTE"/>
    <n v="92.26"/>
    <n v="127654"/>
    <n v="1"/>
    <n v="1"/>
    <n v="79"/>
  </r>
  <r>
    <x v="0"/>
    <x v="1"/>
    <x v="1"/>
    <x v="0"/>
    <n v="31247510"/>
    <x v="22"/>
    <n v="7000000"/>
    <n v="305410072"/>
    <x v="2"/>
    <x v="267"/>
    <x v="0"/>
    <x v="0"/>
    <x v="2"/>
    <s v="N"/>
    <x v="2"/>
    <n v="128306"/>
    <s v="NORMAL"/>
    <d v="2022-01-23T00:00:00"/>
    <d v="2022-02-14T00:00:00"/>
    <x v="22"/>
    <d v="2022-05-16T00:00:00"/>
    <n v="305470"/>
    <s v="RESOLI"/>
    <s v="-"/>
    <s v="S"/>
    <s v="-"/>
    <x v="1"/>
    <n v="1"/>
    <s v="-"/>
    <n v="2019"/>
    <n v="3"/>
    <s v="-"/>
    <s v="1-PREG.COSTA-RICA"/>
    <x v="3"/>
    <s v="-"/>
    <s v="-"/>
    <s v="-"/>
    <n v="5"/>
    <n v="2"/>
    <n v="100"/>
    <n v="3"/>
    <n v="0"/>
    <s v="CHEVYSMB@GMAIL.COM"/>
    <s v="UNIV. PUBLICA"/>
    <n v="19"/>
    <s v="SOLTERO(A)"/>
    <d v="2022-02-11T00:00:00"/>
    <n v="1"/>
    <s v="BACHILLER"/>
    <s v=" "/>
    <s v=" "/>
    <s v=" "/>
    <s v=" "/>
    <n v="1405137"/>
    <n v="4"/>
    <s v="-"/>
    <s v="TURRIALBA"/>
    <s v="INGENIERIA ELECTRICA"/>
    <x v="52"/>
    <s v="-"/>
    <s v="INGENIERIA"/>
    <s v="LA SUIZA"/>
    <s v="COMPUTADORAS Y REDES"/>
    <s v="COSTA RICA"/>
    <x v="955"/>
    <s v="-"/>
    <s v="ESTUDIANTE"/>
    <n v="70"/>
    <n v="128306"/>
    <n v="2"/>
    <n v="1"/>
    <n v="87"/>
  </r>
  <r>
    <x v="0"/>
    <x v="1"/>
    <x v="1"/>
    <x v="1"/>
    <n v="31243660"/>
    <x v="17"/>
    <n v="3513382"/>
    <n v="504330437"/>
    <x v="4"/>
    <x v="630"/>
    <x v="0"/>
    <x v="1"/>
    <x v="2"/>
    <s v="N"/>
    <x v="4"/>
    <n v="127710"/>
    <s v="NORMAL"/>
    <d v="2021-12-06T00:00:00"/>
    <d v="2022-01-20T00:00:00"/>
    <x v="17"/>
    <d v="2022-04-18T00:00:00"/>
    <n v="300906"/>
    <s v="RESOLI"/>
    <s v="-"/>
    <s v="-"/>
    <s v="S"/>
    <x v="0"/>
    <n v="1"/>
    <s v="-"/>
    <n v="2019"/>
    <n v="3"/>
    <s v="-"/>
    <s v="1-PREG.COSTA-RICA"/>
    <x v="2"/>
    <s v="-"/>
    <s v="-"/>
    <s v="-"/>
    <n v="10"/>
    <n v="1"/>
    <n v="100"/>
    <n v="5"/>
    <n v="0"/>
    <s v="MARTINEZKAROL380@GMAIL.COM"/>
    <s v="UNIV. PRIVADA"/>
    <n v="21"/>
    <s v="SOLTERO(A)"/>
    <d v="2022-01-19T00:00:00"/>
    <n v="1"/>
    <s v="BACHILLER"/>
    <s v=" "/>
    <s v=" "/>
    <s v=" "/>
    <s v=" "/>
    <n v="723782"/>
    <n v="3"/>
    <s v="-"/>
    <s v="LA CRUZ"/>
    <s v="ADMINISTRACION EMPRESAS"/>
    <x v="141"/>
    <s v="-"/>
    <s v="ADMINISTRACION"/>
    <s v="LA CRUZ"/>
    <s v="BANCA Y FINANZAS"/>
    <s v="COSTA RICA"/>
    <x v="956"/>
    <s v="-"/>
    <s v="ESTUDIANTE"/>
    <n v="84.69"/>
    <n v="127710"/>
    <n v="1"/>
    <n v="1"/>
    <n v="78"/>
  </r>
  <r>
    <x v="2"/>
    <x v="1"/>
    <x v="2"/>
    <x v="0"/>
    <n v="31247770"/>
    <x v="22"/>
    <n v="17832526"/>
    <n v="701700200"/>
    <x v="0"/>
    <x v="631"/>
    <x v="0"/>
    <x v="0"/>
    <x v="1"/>
    <s v="N"/>
    <x v="2"/>
    <n v="128384"/>
    <s v="NORMAL"/>
    <d v="2022-02-05T00:00:00"/>
    <d v="2022-02-17T00:00:00"/>
    <x v="22"/>
    <d v="2022-05-16T00:00:00"/>
    <n v="306624"/>
    <s v="RESOLI"/>
    <s v="-"/>
    <s v="-"/>
    <s v="S"/>
    <x v="0"/>
    <n v="1"/>
    <s v="-"/>
    <n v="2006"/>
    <n v="16"/>
    <s v="-"/>
    <s v="7-REFUND.POSG.C.R"/>
    <x v="1"/>
    <s v="-"/>
    <s v="-"/>
    <s v="-"/>
    <n v="3"/>
    <n v="5"/>
    <n v="100"/>
    <n v="3"/>
    <n v="0"/>
    <s v="ARENBY2286@HOTMAIL.COM"/>
    <s v="UNIV. PRIVADA"/>
    <n v="36"/>
    <s v="CASADO(A)"/>
    <d v="2022-02-16T00:00:00"/>
    <n v="1"/>
    <s v="ESPECIALIZACION"/>
    <s v=" "/>
    <s v=" "/>
    <s v=" "/>
    <s v=" "/>
    <n v="3561684"/>
    <n v="5"/>
    <s v="-"/>
    <s v="LA UNION"/>
    <s v="MEDICINA FAMILIAR Y COMUNITARI"/>
    <x v="12"/>
    <s v="-"/>
    <s v="MEDICINA HUMANA"/>
    <s v="CONCEPCION"/>
    <s v="SIN ENFASIS"/>
    <s v="COSTA RICA"/>
    <x v="957"/>
    <n v="22206977"/>
    <s v="MEDICO"/>
    <n v="70"/>
    <n v="128384"/>
    <n v="1"/>
    <n v="7"/>
    <n v="84"/>
  </r>
  <r>
    <x v="0"/>
    <x v="1"/>
    <x v="1"/>
    <x v="0"/>
    <n v="31247840"/>
    <x v="22"/>
    <n v="2431440"/>
    <n v="207880622"/>
    <x v="2"/>
    <x v="3"/>
    <x v="0"/>
    <x v="0"/>
    <x v="3"/>
    <s v="N"/>
    <x v="3"/>
    <n v="128389"/>
    <s v="NORMAL"/>
    <d v="2022-02-02T00:00:00"/>
    <d v="2022-02-17T00:00:00"/>
    <x v="22"/>
    <d v="2022-05-16T00:00:00"/>
    <n v="306364"/>
    <s v="RESOLI"/>
    <s v="-"/>
    <s v="S"/>
    <s v="-"/>
    <x v="1"/>
    <n v="1"/>
    <s v="COBERTURA INFERIOR"/>
    <n v="2016"/>
    <n v="6"/>
    <s v="-"/>
    <s v="1-PREG.COSTA-RICA"/>
    <x v="5"/>
    <s v="-"/>
    <s v="-"/>
    <s v="-"/>
    <n v="14"/>
    <n v="3"/>
    <n v="100"/>
    <n v="2"/>
    <n v="0"/>
    <s v="BLANCOSOLISDANIEL@GMAIL.COM"/>
    <s v="UNIV. PUBLICA"/>
    <n v="23"/>
    <s v="SOLTERO(A)"/>
    <d v="2022-02-16T00:00:00"/>
    <n v="1"/>
    <s v="BACHILLER"/>
    <s v=" "/>
    <s v=" "/>
    <s v=" "/>
    <s v=" "/>
    <n v="136865"/>
    <n v="2"/>
    <s v="-"/>
    <s v="LOS CHILES"/>
    <s v="INGENIERIA ELECTRICA"/>
    <x v="52"/>
    <s v="CI"/>
    <s v="INGENIERIA"/>
    <s v="EL AMPARO"/>
    <s v="COMPUTADORAS Y REDES"/>
    <s v="COSTA RICA"/>
    <x v="958"/>
    <s v="-"/>
    <s v="ESTUDIANTE"/>
    <n v="70.430000000000007"/>
    <n v="128389"/>
    <n v="2"/>
    <n v="1"/>
    <n v="84"/>
  </r>
  <r>
    <x v="0"/>
    <x v="3"/>
    <x v="1"/>
    <x v="0"/>
    <n v="31243340"/>
    <x v="17"/>
    <n v="8140163"/>
    <n v="119100258"/>
    <x v="2"/>
    <x v="2"/>
    <x v="0"/>
    <x v="0"/>
    <x v="0"/>
    <s v="N"/>
    <x v="0"/>
    <n v="127830"/>
    <s v="NORMAL"/>
    <d v="2022-01-18T00:00:00"/>
    <d v="2022-01-25T00:00:00"/>
    <x v="17"/>
    <d v="2022-04-18T00:00:00"/>
    <n v="304953"/>
    <s v="RESOLI"/>
    <s v="-"/>
    <s v="S"/>
    <s v="-"/>
    <x v="1"/>
    <n v="8"/>
    <s v="ADQUISICION DE EQUIPO"/>
    <n v="2021"/>
    <n v="1"/>
    <s v="-"/>
    <s v="1-PREG.COSTA-RICA"/>
    <x v="6"/>
    <s v="-"/>
    <s v="-"/>
    <s v="-"/>
    <n v="2"/>
    <n v="2"/>
    <n v="100"/>
    <n v="1"/>
    <n v="0"/>
    <s v="ARCELOPEZ0730M@GMAIL.COM"/>
    <s v="UNIV. PRIVADA"/>
    <n v="17"/>
    <s v="SOLTERO(A)"/>
    <d v="2022-01-24T00:00:00"/>
    <n v="1"/>
    <s v="LICENCIATURA"/>
    <s v=" "/>
    <s v=" "/>
    <s v=" "/>
    <s v=" "/>
    <n v="290000"/>
    <n v="4"/>
    <s v="-"/>
    <s v="ESCAZU"/>
    <s v="INGENIERIA CIVIL"/>
    <x v="6"/>
    <s v="AE"/>
    <s v="OBRAS CIVILES"/>
    <s v="SAN ANTONIO"/>
    <s v="SIN ENFASIS"/>
    <s v="COSTA RICA"/>
    <x v="959"/>
    <s v="-"/>
    <s v="ESTUDIANTE"/>
    <n v="70"/>
    <n v="127830"/>
    <n v="1"/>
    <n v="1"/>
    <n v="73"/>
  </r>
  <r>
    <x v="0"/>
    <x v="1"/>
    <x v="1"/>
    <x v="0"/>
    <n v="31243560"/>
    <x v="17"/>
    <n v="11741250"/>
    <n v="116560830"/>
    <x v="2"/>
    <x v="632"/>
    <x v="0"/>
    <x v="0"/>
    <x v="1"/>
    <s v="N"/>
    <x v="0"/>
    <n v="127834"/>
    <s v="NORMAL"/>
    <d v="2022-01-22T00:00:00"/>
    <d v="2022-01-25T00:00:00"/>
    <x v="17"/>
    <d v="2022-04-18T00:00:00"/>
    <n v="305431"/>
    <s v="RESOLI"/>
    <s v="-"/>
    <s v="S"/>
    <s v="-"/>
    <x v="1"/>
    <n v="1"/>
    <s v="ADQUISICION DE EQUIPO"/>
    <n v="2022"/>
    <n v="0"/>
    <s v="-"/>
    <s v="1-PREG.COSTA-RICA"/>
    <x v="4"/>
    <s v="-"/>
    <s v="-"/>
    <s v="-"/>
    <n v="1"/>
    <n v="10"/>
    <n v="100"/>
    <n v="1"/>
    <n v="0"/>
    <s v="EDUARDOVARGAS.CASTRO@GMAIL.COM"/>
    <s v="UNIV. PRIVADA"/>
    <n v="25"/>
    <s v="SOLTERO(A)"/>
    <d v="2022-01-24T00:00:00"/>
    <n v="1"/>
    <s v="BACHILLER"/>
    <s v="LICENCIATURA"/>
    <s v=" "/>
    <s v=" "/>
    <s v=" "/>
    <n v="793900"/>
    <n v="4"/>
    <s v="-"/>
    <s v="SAN JOSE"/>
    <s v="INGENIERIA SISTEMAS"/>
    <x v="6"/>
    <s v="AE"/>
    <s v="INGENIERIA"/>
    <s v="HATILLO"/>
    <s v="INGENIERIA SIST.ENF.COMPUTAC."/>
    <s v="COSTA RICA"/>
    <x v="960"/>
    <s v="-"/>
    <s v="ESTUDIANTE"/>
    <n v="89"/>
    <n v="127834"/>
    <n v="1"/>
    <n v="1"/>
    <n v="73"/>
  </r>
  <r>
    <x v="0"/>
    <x v="1"/>
    <x v="1"/>
    <x v="0"/>
    <n v="31241370"/>
    <x v="17"/>
    <n v="7080970"/>
    <n v="504150264"/>
    <x v="0"/>
    <x v="633"/>
    <x v="0"/>
    <x v="0"/>
    <x v="0"/>
    <s v="N"/>
    <x v="0"/>
    <n v="127989"/>
    <s v="NORMAL"/>
    <d v="2022-01-25T00:00:00"/>
    <d v="2022-01-31T00:00:00"/>
    <x v="17"/>
    <d v="2022-04-18T00:00:00"/>
    <n v="305735"/>
    <s v="RESOLI"/>
    <s v="-"/>
    <s v="-"/>
    <s v="S"/>
    <x v="0"/>
    <n v="1"/>
    <s v="-"/>
    <n v="2014"/>
    <n v="8"/>
    <s v="-"/>
    <s v="1-PREG.COSTA-RICA"/>
    <x v="2"/>
    <s v="-"/>
    <s v="-"/>
    <s v="-"/>
    <n v="1"/>
    <n v="1"/>
    <n v="100"/>
    <n v="1"/>
    <n v="0"/>
    <s v="PRISCILLAARIASSOTO1214@GMAIL.COM"/>
    <s v="UNIV. PRIVADA"/>
    <n v="25"/>
    <s v="SOLTERO(A)"/>
    <d v="2022-01-28T00:00:00"/>
    <n v="1"/>
    <s v="LICENCIATURA"/>
    <s v=" "/>
    <s v=" "/>
    <s v=" "/>
    <s v=" "/>
    <n v="709337"/>
    <n v="3"/>
    <s v="-"/>
    <s v="SAN JOSE"/>
    <s v="ENFERMERIA"/>
    <x v="50"/>
    <s v="-"/>
    <s v="ENFERMERIA"/>
    <s v="CARMEN"/>
    <s v="SIN ENFASIS"/>
    <s v="COSTA RICA"/>
    <x v="961"/>
    <n v="25219595"/>
    <s v="LABORATORISTA CLINICO "/>
    <n v="96"/>
    <n v="127989"/>
    <n v="1"/>
    <n v="1"/>
    <n v="67"/>
  </r>
  <r>
    <x v="0"/>
    <x v="1"/>
    <x v="1"/>
    <x v="1"/>
    <n v="31243490"/>
    <x v="17"/>
    <n v="4475900"/>
    <n v="114860880"/>
    <x v="4"/>
    <x v="397"/>
    <x v="0"/>
    <x v="1"/>
    <x v="0"/>
    <s v="N"/>
    <x v="0"/>
    <n v="128004"/>
    <s v="NORMAL"/>
    <d v="2022-01-10T00:00:00"/>
    <d v="2022-01-31T00:00:00"/>
    <x v="17"/>
    <d v="2022-04-18T00:00:00"/>
    <n v="304030"/>
    <s v="RESOLI"/>
    <s v="-"/>
    <s v="S"/>
    <s v="-"/>
    <x v="1"/>
    <n v="1"/>
    <s v="ADQUISICION DE EQUIPO"/>
    <n v="2010"/>
    <n v="12"/>
    <s v="-"/>
    <s v="1-PREG.COSTA-RICA"/>
    <x v="3"/>
    <s v="-"/>
    <s v="-"/>
    <s v="-"/>
    <n v="9"/>
    <n v="5"/>
    <n v="100"/>
    <n v="1"/>
    <n v="0"/>
    <s v="amarinro@hotmail.com"/>
    <s v="UNIV. PRIVADA"/>
    <n v="30"/>
    <s v="CASADO(A)"/>
    <d v="2022-01-28T00:00:00"/>
    <n v="1"/>
    <s v="BACHILLER"/>
    <s v=" "/>
    <s v=" "/>
    <s v=" "/>
    <s v=" "/>
    <n v="1712090"/>
    <n v="2"/>
    <s v="-"/>
    <s v="SANTA ANA"/>
    <s v="CONTADURIA PUBLICA"/>
    <x v="88"/>
    <s v="AE"/>
    <s v="ADMINISTRACION"/>
    <s v="PIEDADES"/>
    <s v="SIN ENFASIS"/>
    <s v="COSTA RICA"/>
    <x v="962"/>
    <n v="40001585"/>
    <s v="STAFF ACCOUNTANT"/>
    <n v="70"/>
    <n v="128004"/>
    <n v="1"/>
    <n v="1"/>
    <n v="67"/>
  </r>
  <r>
    <x v="0"/>
    <x v="1"/>
    <x v="1"/>
    <x v="1"/>
    <n v="31243290"/>
    <x v="17"/>
    <n v="5820900"/>
    <n v="701610714"/>
    <x v="1"/>
    <x v="634"/>
    <x v="0"/>
    <x v="1"/>
    <x v="2"/>
    <s v="N"/>
    <x v="5"/>
    <n v="128035"/>
    <s v="NORMAL"/>
    <d v="2022-01-13T00:00:00"/>
    <d v="2022-02-01T00:00:00"/>
    <x v="17"/>
    <d v="2022-04-18T00:00:00"/>
    <n v="304427"/>
    <s v="RESOLI"/>
    <s v="-"/>
    <s v="-"/>
    <s v="S"/>
    <x v="0"/>
    <n v="1"/>
    <s v="ADQUISICION DE EQUIPO"/>
    <n v="2021"/>
    <n v="1"/>
    <s v="-"/>
    <s v="1-PREG.COSTA-RICA"/>
    <x v="6"/>
    <s v="-"/>
    <s v="-"/>
    <s v="-"/>
    <n v="6"/>
    <n v="1"/>
    <n v="100"/>
    <n v="7"/>
    <n v="0"/>
    <s v="ESTEFAVILLA512@GMAIL.COM"/>
    <s v="UNIV. PRIVADA"/>
    <n v="37"/>
    <s v="DIVORCIADO(A)"/>
    <d v="2022-01-31T00:00:00"/>
    <n v="1"/>
    <s v="BACHILLER"/>
    <s v=" "/>
    <s v=" "/>
    <s v=" "/>
    <s v=" "/>
    <n v="309329"/>
    <n v="3"/>
    <s v="-"/>
    <s v="GUACIMO"/>
    <s v="EDUCACION PARA EL HOGAR"/>
    <x v="9"/>
    <s v="AE"/>
    <s v="EDUCACION TECNICA,ARTISTICA Y DEPORTIVA"/>
    <s v="GUACIMO"/>
    <s v="SIN ENFASIS"/>
    <s v="COSTA RICA"/>
    <x v="963"/>
    <n v="27638315"/>
    <s v="CONSERJE "/>
    <n v="96.73"/>
    <n v="128035"/>
    <n v="1"/>
    <n v="1"/>
    <n v="66"/>
  </r>
  <r>
    <x v="0"/>
    <x v="1"/>
    <x v="1"/>
    <x v="0"/>
    <n v="31247280"/>
    <x v="22"/>
    <n v="8376000"/>
    <n v="119020882"/>
    <x v="0"/>
    <x v="61"/>
    <x v="0"/>
    <x v="0"/>
    <x v="0"/>
    <s v="N"/>
    <x v="2"/>
    <n v="128410"/>
    <s v="NORMAL"/>
    <d v="2022-02-11T00:00:00"/>
    <d v="2022-02-18T00:00:00"/>
    <x v="22"/>
    <d v="2022-05-16T00:00:00"/>
    <n v="307072"/>
    <s v="RESOLI"/>
    <s v="-"/>
    <s v="-"/>
    <s v="S"/>
    <x v="0"/>
    <n v="1"/>
    <s v="-"/>
    <n v="2021"/>
    <n v="1"/>
    <s v="-"/>
    <s v="1-PREG.COSTA-RICA"/>
    <x v="4"/>
    <s v="-"/>
    <s v="-"/>
    <s v="-"/>
    <n v="3"/>
    <n v="3"/>
    <n v="100"/>
    <n v="3"/>
    <n v="0"/>
    <s v="GLORIG06@HOTMAIL.COM"/>
    <s v="UNIV. PRIVADA"/>
    <n v="18"/>
    <s v="SOLTERO(A)"/>
    <d v="2022-02-17T00:00:00"/>
    <n v="1"/>
    <s v="BACHILLER"/>
    <s v=" "/>
    <s v=" "/>
    <s v=" "/>
    <s v=" "/>
    <n v="750000"/>
    <n v="4"/>
    <s v="-"/>
    <s v="LA UNION"/>
    <s v="AUDIOLOGIA"/>
    <x v="7"/>
    <s v="-"/>
    <s v="MEDICINA HUMANA"/>
    <s v="SAN JUAN"/>
    <s v="SIN ENFASIS"/>
    <s v="COSTA RICA"/>
    <x v="964"/>
    <s v="-"/>
    <s v="ESTUDIANTE"/>
    <n v="96.79"/>
    <n v="128410"/>
    <n v="1"/>
    <n v="1"/>
    <n v="83"/>
  </r>
  <r>
    <x v="0"/>
    <x v="1"/>
    <x v="1"/>
    <x v="1"/>
    <n v="31243360"/>
    <x v="17"/>
    <n v="2816065"/>
    <n v="116970445"/>
    <x v="4"/>
    <x v="3"/>
    <x v="0"/>
    <x v="1"/>
    <x v="0"/>
    <s v="N"/>
    <x v="0"/>
    <n v="128114"/>
    <s v="NORMAL"/>
    <d v="2022-01-11T00:00:00"/>
    <d v="2022-02-03T00:00:00"/>
    <x v="17"/>
    <d v="2022-04-18T00:00:00"/>
    <n v="304207"/>
    <s v="RESOLI"/>
    <s v="-"/>
    <s v="-"/>
    <s v="S"/>
    <x v="0"/>
    <n v="1"/>
    <s v="COBERTURA INFERIOR"/>
    <n v="2017"/>
    <n v="5"/>
    <s v="-"/>
    <s v="1-PREG.COSTA-RICA"/>
    <x v="2"/>
    <s v="-"/>
    <s v="-"/>
    <s v="-"/>
    <n v="1"/>
    <n v="1"/>
    <n v="100"/>
    <n v="1"/>
    <n v="0"/>
    <s v="DIANAPL0698@GMAIL.COOM"/>
    <s v="UNIV. PRIVADA"/>
    <n v="24"/>
    <s v="SOLTERO(A)"/>
    <d v="2022-02-02T00:00:00"/>
    <n v="1"/>
    <s v="BACHILLER"/>
    <s v=" "/>
    <s v=" "/>
    <s v=" "/>
    <s v=" "/>
    <n v="563218"/>
    <n v="1"/>
    <s v="-"/>
    <s v="SAN JOSE"/>
    <s v="PERIODISMO"/>
    <x v="0"/>
    <s v="CI"/>
    <s v="COMUNICACION"/>
    <s v="CARMEN"/>
    <s v="SIN ENFASIS"/>
    <s v="COSTA RICA"/>
    <x v="965"/>
    <n v="25092800"/>
    <s v="AGENTE DE FACTURACIÓN"/>
    <n v="88"/>
    <n v="128114"/>
    <n v="1"/>
    <n v="1"/>
    <n v="64"/>
  </r>
  <r>
    <x v="1"/>
    <x v="1"/>
    <x v="2"/>
    <x v="1"/>
    <n v="31243520"/>
    <x v="17"/>
    <n v="13088438"/>
    <n v="116880480"/>
    <x v="4"/>
    <x v="635"/>
    <x v="0"/>
    <x v="1"/>
    <x v="0"/>
    <s v="N"/>
    <x v="1"/>
    <n v="128239"/>
    <s v="NORMAL"/>
    <d v="2022-02-01T00:00:00"/>
    <d v="2022-02-10T00:00:00"/>
    <x v="17"/>
    <d v="2022-04-18T00:00:00"/>
    <n v="306304"/>
    <s v="RESOLI"/>
    <s v="-"/>
    <s v="S"/>
    <s v="-"/>
    <x v="1"/>
    <n v="1"/>
    <s v="-"/>
    <n v="2014"/>
    <n v="8"/>
    <s v="-"/>
    <s v="8-REFUND.POSG.EXT"/>
    <x v="2"/>
    <s v="-"/>
    <s v="-"/>
    <s v="-"/>
    <n v="5"/>
    <n v="1"/>
    <n v="130"/>
    <n v="4"/>
    <n v="0"/>
    <s v="JEANPAUL1997@GMAIL.COM"/>
    <s v="UNIV. PRIVADA"/>
    <n v="24"/>
    <s v="SOLTERO(A)"/>
    <d v="2022-02-09T00:00:00"/>
    <n v="1"/>
    <s v="MAESTRIA"/>
    <s v=" "/>
    <s v=" "/>
    <s v=" "/>
    <s v=" "/>
    <n v="567118"/>
    <n v="4"/>
    <s v="-"/>
    <s v="SAN RAFAEL"/>
    <s v="MARKETING DIGITAL"/>
    <x v="107"/>
    <s v="-"/>
    <s v="ADMINISTRACION"/>
    <s v="SAN RAFAEL"/>
    <s v="SIN ENFASIS"/>
    <s v="ESPAÑA"/>
    <x v="966"/>
    <n v="22581415"/>
    <s v="SOCIAL MEDIA"/>
    <n v="87.65"/>
    <n v="128239"/>
    <n v="1"/>
    <n v="8"/>
    <n v="57"/>
  </r>
  <r>
    <x v="0"/>
    <x v="1"/>
    <x v="1"/>
    <x v="0"/>
    <n v="31247890"/>
    <x v="22"/>
    <n v="10214750"/>
    <n v="305450677"/>
    <x v="2"/>
    <x v="331"/>
    <x v="0"/>
    <x v="0"/>
    <x v="0"/>
    <s v="N"/>
    <x v="2"/>
    <n v="128415"/>
    <s v="NORMAL"/>
    <d v="2022-02-04T00:00:00"/>
    <d v="2022-02-18T00:00:00"/>
    <x v="22"/>
    <d v="2022-05-16T00:00:00"/>
    <n v="306555"/>
    <s v="RESOLI"/>
    <s v="-"/>
    <s v="-"/>
    <s v="S"/>
    <x v="0"/>
    <n v="1"/>
    <s v="ADQUISICION DE EQUIPO"/>
    <n v="2020"/>
    <n v="2"/>
    <s v="-"/>
    <s v="1-PREG.COSTA-RICA"/>
    <x v="3"/>
    <s v="-"/>
    <s v="-"/>
    <s v="-"/>
    <n v="3"/>
    <n v="3"/>
    <n v="100"/>
    <n v="3"/>
    <n v="0"/>
    <s v="SILVIAROBRE19@GMAIL.COM"/>
    <s v="UNIV. PRIVADA"/>
    <n v="18"/>
    <s v="SOLTERO(A)"/>
    <d v="2022-02-17T00:00:00"/>
    <n v="1"/>
    <s v="LICENCIATURA"/>
    <s v=" "/>
    <s v=" "/>
    <s v=" "/>
    <s v=" "/>
    <n v="1504600"/>
    <n v="2"/>
    <s v="-"/>
    <s v="LA UNION"/>
    <s v="INGENIERIA CIVIL"/>
    <x v="6"/>
    <s v="AE"/>
    <s v="OBRAS CIVILES"/>
    <s v="SAN JUAN"/>
    <s v="SIN ENFASIS"/>
    <s v="COSTA RICA"/>
    <x v="967"/>
    <s v="-"/>
    <s v="ESTUDIANTE"/>
    <n v="96.85"/>
    <n v="128415"/>
    <n v="1"/>
    <n v="1"/>
    <n v="83"/>
  </r>
  <r>
    <x v="0"/>
    <x v="1"/>
    <x v="1"/>
    <x v="0"/>
    <n v="31243400"/>
    <x v="17"/>
    <n v="3753840"/>
    <n v="118440629"/>
    <x v="0"/>
    <x v="636"/>
    <x v="0"/>
    <x v="0"/>
    <x v="1"/>
    <s v="N"/>
    <x v="0"/>
    <n v="128354"/>
    <s v="NORMAL"/>
    <d v="2022-02-13T00:00:00"/>
    <d v="2022-02-16T00:00:00"/>
    <x v="17"/>
    <d v="2022-04-18T00:00:00"/>
    <n v="307180"/>
    <s v="RESOLI"/>
    <s v="-"/>
    <s v="-"/>
    <s v="S"/>
    <x v="0"/>
    <n v="1"/>
    <s v="-"/>
    <n v="2022"/>
    <n v="0"/>
    <s v="-"/>
    <s v="1-PREG.COSTA-RICA"/>
    <x v="5"/>
    <s v="-"/>
    <s v="-"/>
    <s v="-"/>
    <n v="6"/>
    <n v="1"/>
    <n v="100"/>
    <n v="1"/>
    <n v="0"/>
    <s v="ISABELCTP01@GMAIL.COM"/>
    <s v="UNIV. PRIVADA"/>
    <n v="19"/>
    <s v="SOLTERO(A)"/>
    <d v="2022-02-15T00:00:00"/>
    <n v="1"/>
    <s v="DIPLOMADO"/>
    <s v=" "/>
    <s v=" "/>
    <s v=" "/>
    <s v=" "/>
    <n v="19490"/>
    <n v="2"/>
    <s v="-"/>
    <s v="ASERRI"/>
    <s v="ASISTENTE LAB QUIMICO CLINICO"/>
    <x v="77"/>
    <s v="-"/>
    <s v="MEDICINA HUMANA"/>
    <s v="ASERRI"/>
    <s v="SIN ENFASIS"/>
    <s v="COSTA RICA"/>
    <x v="968"/>
    <s v="-"/>
    <s v="PENSION "/>
    <n v="95"/>
    <n v="128354"/>
    <n v="1"/>
    <n v="1"/>
    <n v="51"/>
  </r>
  <r>
    <x v="2"/>
    <x v="1"/>
    <x v="1"/>
    <x v="1"/>
    <n v="31243270"/>
    <x v="17"/>
    <n v="2850500"/>
    <n v="702090534"/>
    <x v="4"/>
    <x v="637"/>
    <x v="0"/>
    <x v="1"/>
    <x v="1"/>
    <s v="N"/>
    <x v="5"/>
    <n v="128369"/>
    <s v="ESPECIAL"/>
    <d v="2022-02-16T00:00:00"/>
    <d v="2022-02-17T00:00:00"/>
    <x v="17"/>
    <d v="2022-04-18T00:00:00"/>
    <n v="307455"/>
    <s v="RESOLI"/>
    <s v="-"/>
    <s v="-"/>
    <s v="S"/>
    <x v="0"/>
    <n v="1"/>
    <s v="-"/>
    <n v="2009"/>
    <n v="13"/>
    <s v="-"/>
    <s v="3-POSG.COSTA-RICA"/>
    <x v="4"/>
    <s v="-"/>
    <s v="-"/>
    <s v="-"/>
    <n v="2"/>
    <n v="1"/>
    <n v="100"/>
    <n v="7"/>
    <n v="0"/>
    <s v="TATYMD10@GMAIL.COM"/>
    <s v="UNIV. PRIVADA"/>
    <n v="30"/>
    <s v="UNION LIBRE"/>
    <d v="2022-02-16T00:00:00"/>
    <n v="1"/>
    <s v="MAESTRIA"/>
    <s v=" "/>
    <s v=" "/>
    <s v=" "/>
    <s v=" "/>
    <n v="964780"/>
    <n v="3"/>
    <s v="-"/>
    <s v="POCOCI"/>
    <s v="PSICOLOGIA"/>
    <x v="6"/>
    <s v="-"/>
    <s v="PSICOLOGIA"/>
    <s v="GUAPILES"/>
    <s v="CLINICA Y DE SALUD MENTAL"/>
    <s v="COSTA RICA"/>
    <x v="969"/>
    <s v="-"/>
    <s v="ESTUDIANTE"/>
    <n v="89"/>
    <n v="128369"/>
    <n v="1"/>
    <n v="3"/>
    <n v="50"/>
  </r>
  <r>
    <x v="2"/>
    <x v="1"/>
    <x v="2"/>
    <x v="0"/>
    <n v="31243420"/>
    <x v="17"/>
    <n v="8307618"/>
    <n v="503440235"/>
    <x v="0"/>
    <x v="365"/>
    <x v="0"/>
    <x v="0"/>
    <x v="0"/>
    <s v="N"/>
    <x v="0"/>
    <n v="128391"/>
    <s v="NORMAL"/>
    <d v="2022-01-31T00:00:00"/>
    <d v="2022-02-17T00:00:00"/>
    <x v="17"/>
    <d v="2022-04-18T00:00:00"/>
    <n v="306177"/>
    <s v="RESOLI"/>
    <s v="-"/>
    <s v="-"/>
    <s v="S"/>
    <x v="0"/>
    <n v="1"/>
    <s v="-"/>
    <n v="2009"/>
    <n v="13"/>
    <s v="-"/>
    <s v="7-REFUND.POSG.C.R"/>
    <x v="3"/>
    <s v="-"/>
    <s v="-"/>
    <s v="-"/>
    <n v="1"/>
    <n v="1"/>
    <n v="100"/>
    <n v="1"/>
    <n v="0"/>
    <s v="KSANCHEZ2903@HOTMAIL.COM"/>
    <s v="UNIV. PRIVADA"/>
    <n v="37"/>
    <s v="CASADO(A)"/>
    <d v="2022-02-16T00:00:00"/>
    <n v="1"/>
    <s v="MAESTRIA"/>
    <s v=" "/>
    <s v=" "/>
    <s v=" "/>
    <s v=" "/>
    <n v="1343960"/>
    <n v="4"/>
    <s v="-"/>
    <s v="SAN JOSE"/>
    <s v="SALUD PUBLICA"/>
    <x v="49"/>
    <s v="-"/>
    <s v="MEDICINA HUMANA"/>
    <s v="CARMEN"/>
    <s v="EPIDEMIOLOGIA"/>
    <s v="COSTA RICA"/>
    <x v="970"/>
    <n v="26902300"/>
    <s v="AUXILIAR DE ENFERMERÍA"/>
    <n v="8"/>
    <n v="128391"/>
    <n v="1"/>
    <n v="7"/>
    <n v="50"/>
  </r>
  <r>
    <x v="0"/>
    <x v="1"/>
    <x v="1"/>
    <x v="0"/>
    <n v="31247830"/>
    <x v="22"/>
    <n v="4587750"/>
    <n v="305490560"/>
    <x v="2"/>
    <x v="241"/>
    <x v="0"/>
    <x v="0"/>
    <x v="1"/>
    <s v="N"/>
    <x v="2"/>
    <n v="128502"/>
    <s v="NORMAL"/>
    <d v="2022-02-22T00:00:00"/>
    <d v="2022-02-24T00:00:00"/>
    <x v="22"/>
    <d v="2022-05-16T00:00:00"/>
    <n v="308015"/>
    <s v="RESOLI"/>
    <s v="-"/>
    <s v="S"/>
    <s v="-"/>
    <x v="1"/>
    <n v="1"/>
    <s v="-"/>
    <n v="2020"/>
    <n v="2"/>
    <s v="-"/>
    <s v="1-PREG.COSTA-RICA"/>
    <x v="4"/>
    <s v="-"/>
    <s v="-"/>
    <s v="-"/>
    <n v="1"/>
    <n v="4"/>
    <n v="100"/>
    <n v="3"/>
    <n v="0"/>
    <s v="DIEGOCHI2003@GMAIL.COM"/>
    <s v="UNIV. PRIVADA"/>
    <n v="18"/>
    <s v="SOLTERO(A)"/>
    <d v="2022-02-23T00:00:00"/>
    <n v="1"/>
    <s v="BACHILLER"/>
    <s v=" "/>
    <s v=" "/>
    <s v=" "/>
    <s v=" "/>
    <n v="955810"/>
    <n v="2"/>
    <s v="-"/>
    <s v="CARTAGO"/>
    <s v="ING. EN SISTEMAS DE COMPUTACIO"/>
    <x v="6"/>
    <s v="-"/>
    <s v="INGENIERIA"/>
    <s v="SAN NICOLAS"/>
    <s v="SIN ENFASIS"/>
    <s v="COSTA RICA"/>
    <x v="971"/>
    <s v="-"/>
    <s v="ESTUDIANTE"/>
    <n v="82.56"/>
    <n v="128502"/>
    <n v="1"/>
    <n v="1"/>
    <n v="77"/>
  </r>
  <r>
    <x v="0"/>
    <x v="1"/>
    <x v="1"/>
    <x v="0"/>
    <n v="31243540"/>
    <x v="17"/>
    <n v="1000000"/>
    <n v="116450260"/>
    <x v="2"/>
    <x v="638"/>
    <x v="0"/>
    <x v="0"/>
    <x v="1"/>
    <s v="N"/>
    <x v="0"/>
    <n v="128437"/>
    <s v="NORMAL"/>
    <d v="2022-02-14T00:00:00"/>
    <d v="2022-02-21T00:00:00"/>
    <x v="17"/>
    <d v="2022-04-18T00:00:00"/>
    <n v="307222"/>
    <s v="RESOLI"/>
    <s v="-"/>
    <s v="S"/>
    <s v="-"/>
    <x v="1"/>
    <n v="1"/>
    <s v="-"/>
    <n v="2013"/>
    <n v="9"/>
    <s v="-"/>
    <s v="1-PREG.COSTA-RICA"/>
    <x v="5"/>
    <s v="-"/>
    <s v="-"/>
    <s v="-"/>
    <n v="13"/>
    <n v="5"/>
    <n v="100"/>
    <n v="1"/>
    <n v="0"/>
    <s v="RICARDOPC19@HOTMAIL.COM"/>
    <s v="UNIV. PUBLICA"/>
    <n v="25"/>
    <s v="SOLTERO(A)"/>
    <d v="2022-02-18T00:00:00"/>
    <n v="1"/>
    <s v="LICENCIATURA"/>
    <s v=" "/>
    <s v=" "/>
    <s v=" "/>
    <s v=" "/>
    <n v="82000"/>
    <n v="7"/>
    <s v="-"/>
    <s v="TIBAS"/>
    <s v="ARQUITECTURA"/>
    <x v="52"/>
    <s v="-"/>
    <s v="OBRAS CIVILES"/>
    <s v="COLIMA"/>
    <s v="SIN ENFASIS"/>
    <s v="COSTA RICA"/>
    <x v="972"/>
    <s v="-"/>
    <s v="ESTUDIANTE"/>
    <n v="78.64"/>
    <n v="128437"/>
    <n v="2"/>
    <n v="1"/>
    <n v="46"/>
  </r>
  <r>
    <x v="0"/>
    <x v="1"/>
    <x v="1"/>
    <x v="0"/>
    <n v="31243410"/>
    <x v="17"/>
    <n v="3937300"/>
    <n v="117760583"/>
    <x v="0"/>
    <x v="196"/>
    <x v="0"/>
    <x v="0"/>
    <x v="1"/>
    <s v="N"/>
    <x v="0"/>
    <n v="128439"/>
    <s v="NORMAL"/>
    <d v="2022-02-09T00:00:00"/>
    <d v="2022-02-21T00:00:00"/>
    <x v="17"/>
    <d v="2022-04-18T00:00:00"/>
    <n v="306942"/>
    <s v="RESOLI"/>
    <s v="-"/>
    <s v="-"/>
    <s v="S"/>
    <x v="0"/>
    <n v="1"/>
    <s v="-"/>
    <n v="2018"/>
    <n v="4"/>
    <s v="-"/>
    <s v="1-PREG.COSTA-RICA"/>
    <x v="6"/>
    <s v="-"/>
    <s v="-"/>
    <s v="-"/>
    <n v="3"/>
    <n v="2"/>
    <n v="100"/>
    <n v="1"/>
    <n v="0"/>
    <s v="SAMANTAMORALESCAMPOS@GMAIL.COM"/>
    <s v="UNIV. PRIVADA"/>
    <n v="22"/>
    <s v="SOLTERO(A)"/>
    <d v="2022-02-18T00:00:00"/>
    <n v="1"/>
    <s v="BACHILLER"/>
    <s v=" "/>
    <s v=" "/>
    <s v=" "/>
    <s v=" "/>
    <n v="385000"/>
    <n v="2"/>
    <s v="-"/>
    <s v="DESAMPARADOS"/>
    <s v="ENFERMERIA"/>
    <x v="9"/>
    <s v="-"/>
    <s v="ENFERMERIA"/>
    <s v="SAN MIGUEL"/>
    <s v="SIN ENFASIS"/>
    <s v="COSTA RICA"/>
    <x v="973"/>
    <s v="-"/>
    <s v="ESTUDIANTE"/>
    <n v="88"/>
    <n v="128439"/>
    <n v="1"/>
    <n v="1"/>
    <n v="46"/>
  </r>
  <r>
    <x v="0"/>
    <x v="4"/>
    <x v="3"/>
    <x v="0"/>
    <n v="31238500"/>
    <x v="17"/>
    <n v="3295430"/>
    <n v="117630911"/>
    <x v="0"/>
    <x v="162"/>
    <x v="0"/>
    <x v="0"/>
    <x v="0"/>
    <s v="S"/>
    <x v="0"/>
    <n v="0"/>
    <s v="NORMAL"/>
    <s v="-"/>
    <s v="-"/>
    <x v="17"/>
    <s v="-"/>
    <s v="-"/>
    <s v="PRESENCIAL"/>
    <d v="2022-04-22T00:00:00"/>
    <s v="-"/>
    <s v="S"/>
    <x v="0"/>
    <n v="9"/>
    <s v="-"/>
    <n v="0"/>
    <n v="0"/>
    <s v="-"/>
    <s v="1-PREG.COSTA-RICA"/>
    <x v="0"/>
    <n v="0"/>
    <s v="-"/>
    <n v="0"/>
    <n v="18"/>
    <n v="1"/>
    <n v="100"/>
    <n v="1"/>
    <n v="0"/>
    <s v="SOFIA-MEJIA@HOTMAIL.COM"/>
    <s v="UNIV. PRIVADA"/>
    <n v="0"/>
    <s v="-"/>
    <s v="-"/>
    <s v="-"/>
    <s v="DESCONOCIDO"/>
    <s v="DESCONOCIDO"/>
    <s v="DESCONOCIDO"/>
    <s v="DESCONOCIDO"/>
    <s v="DESCONOCIDO"/>
    <s v="-"/>
    <n v="0"/>
    <s v="-"/>
    <s v="CURRIDABAT"/>
    <s v="ODONTOLOGIA"/>
    <x v="5"/>
    <s v="-"/>
    <s v="-"/>
    <s v="CURRIDABAT"/>
    <s v="-"/>
    <s v="COSTA RICA"/>
    <x v="974"/>
    <s v="-"/>
    <s v="-"/>
    <s v="-"/>
    <n v="0"/>
    <n v="1"/>
    <n v="1"/>
    <s v="-"/>
  </r>
  <r>
    <x v="0"/>
    <x v="1"/>
    <x v="1"/>
    <x v="0"/>
    <n v="31248290"/>
    <x v="22"/>
    <n v="2916015"/>
    <n v="117530790"/>
    <x v="0"/>
    <x v="639"/>
    <x v="0"/>
    <x v="0"/>
    <x v="1"/>
    <s v="N"/>
    <x v="3"/>
    <n v="128616"/>
    <s v="NORMAL"/>
    <d v="2022-01-06T00:00:00"/>
    <d v="2022-03-01T00:00:00"/>
    <x v="22"/>
    <d v="2022-05-16T00:00:00"/>
    <n v="303554"/>
    <s v="RESOLI"/>
    <s v="-"/>
    <s v="-"/>
    <s v="S"/>
    <x v="0"/>
    <n v="1"/>
    <s v="-"/>
    <n v="2017"/>
    <n v="5"/>
    <s v="-"/>
    <s v="1-PREG.COSTA-RICA"/>
    <x v="2"/>
    <s v="-"/>
    <s v="-"/>
    <s v="-"/>
    <n v="1"/>
    <n v="8"/>
    <n v="100"/>
    <n v="2"/>
    <n v="0"/>
    <s v="MALOAB30@GMAIL.COM"/>
    <s v="UNIV. PRIVADA"/>
    <n v="22"/>
    <s v="SOLTERO(A)"/>
    <d v="2022-02-28T00:00:00"/>
    <n v="1"/>
    <s v="TECNICO"/>
    <s v=" "/>
    <s v=" "/>
    <s v=" "/>
    <s v=" "/>
    <n v="717540"/>
    <n v="6"/>
    <s v="-"/>
    <s v="ALAJUELA"/>
    <s v="TECNICO ATENCION PRIMARIA"/>
    <x v="13"/>
    <s v="-"/>
    <s v="MEDICINA HUMANA"/>
    <s v="SAN RAFAEL"/>
    <s v="SIN ENFASIS"/>
    <s v="COSTA RICA"/>
    <x v="975"/>
    <s v="-"/>
    <s v="ESTUDIANTE"/>
    <n v="88"/>
    <n v="128616"/>
    <n v="1"/>
    <n v="1"/>
    <n v="72"/>
  </r>
  <r>
    <x v="0"/>
    <x v="1"/>
    <x v="1"/>
    <x v="0"/>
    <n v="31247460"/>
    <x v="22"/>
    <n v="2500000"/>
    <n v="305060673"/>
    <x v="2"/>
    <x v="3"/>
    <x v="0"/>
    <x v="0"/>
    <x v="0"/>
    <s v="N"/>
    <x v="2"/>
    <n v="128680"/>
    <s v="NORMAL"/>
    <d v="2021-10-14T00:00:00"/>
    <d v="2022-03-03T00:00:00"/>
    <x v="22"/>
    <d v="2022-05-16T00:00:00"/>
    <n v="298108"/>
    <s v="RESOLI"/>
    <s v="-"/>
    <s v="S"/>
    <s v="-"/>
    <x v="1"/>
    <n v="1"/>
    <s v="COBERTURA INFERIOR"/>
    <n v="2019"/>
    <n v="3"/>
    <s v="-"/>
    <s v="1-PREG.COSTA-RICA"/>
    <x v="6"/>
    <s v="-"/>
    <s v="-"/>
    <s v="-"/>
    <n v="1"/>
    <n v="1"/>
    <n v="100"/>
    <n v="3"/>
    <n v="0"/>
    <s v="JSANCHEZ21C@GMAIL.COM"/>
    <s v="UNIV. PRIVADA"/>
    <n v="24"/>
    <s v="SOLTERO(A)"/>
    <d v="2022-03-02T00:00:00"/>
    <n v="1"/>
    <s v="BACHILLER"/>
    <s v=" "/>
    <s v=" "/>
    <s v=" "/>
    <s v=" "/>
    <n v="354777"/>
    <n v="3"/>
    <s v="-"/>
    <s v="CARTAGO"/>
    <s v="ING. EN SISTEMAS DE COMPUTACIO"/>
    <x v="6"/>
    <s v="CI"/>
    <s v="INGENIERIA"/>
    <s v="ORIENTE DE CARTAGO"/>
    <s v="SIN ENFASIS"/>
    <s v="COSTA RICA"/>
    <x v="976"/>
    <n v="22531342"/>
    <s v="CAJERO "/>
    <n v="76"/>
    <n v="128680"/>
    <n v="1"/>
    <n v="1"/>
    <n v="70"/>
  </r>
  <r>
    <x v="0"/>
    <x v="1"/>
    <x v="0"/>
    <x v="0"/>
    <n v="31200990"/>
    <x v="22"/>
    <n v="11790868"/>
    <n v="205130537"/>
    <x v="0"/>
    <x v="22"/>
    <x v="0"/>
    <x v="0"/>
    <x v="1"/>
    <s v="N"/>
    <x v="3"/>
    <n v="128781"/>
    <s v="NORMAL"/>
    <d v="2022-02-28T00:00:00"/>
    <d v="2022-03-09T00:00:00"/>
    <x v="22"/>
    <s v="-"/>
    <n v="308339"/>
    <s v="RESOLI"/>
    <s v="-"/>
    <s v="-"/>
    <s v="S"/>
    <x v="0"/>
    <n v="1"/>
    <s v="-"/>
    <s v="-"/>
    <s v="-"/>
    <s v="-"/>
    <s v="1-PREG.COSTA-RICA"/>
    <x v="0"/>
    <s v="-"/>
    <s v="-"/>
    <s v="-"/>
    <n v="1"/>
    <n v="2"/>
    <n v="100"/>
    <n v="2"/>
    <n v="0"/>
    <s v="CINTHY_SQ@YAHOO.COM"/>
    <s v="UNIV. PRIVADA"/>
    <n v="45"/>
    <s v="DIVORCIADO(A)"/>
    <d v="2022-03-08T00:00:00"/>
    <n v="1"/>
    <s v="LICENCIATURA"/>
    <s v=" "/>
    <s v=" "/>
    <s v=" "/>
    <s v=" "/>
    <s v="-"/>
    <s v="-"/>
    <s v="-"/>
    <s v="ALAJUELA"/>
    <s v="MEDICINA Y CIRUGIA"/>
    <x v="0"/>
    <s v="-"/>
    <s v="MEDICINA HUMANA"/>
    <s v="SAN JOSE"/>
    <s v="SIN ENFASIS"/>
    <s v="COSTA RICA"/>
    <x v="977"/>
    <n v="24307772"/>
    <s v="TÉCNICO DE LABORATOR"/>
    <s v="-"/>
    <n v="128781"/>
    <n v="1"/>
    <n v="1"/>
    <n v="64"/>
  </r>
  <r>
    <x v="0"/>
    <x v="1"/>
    <x v="0"/>
    <x v="0"/>
    <n v="31116760"/>
    <x v="18"/>
    <n v="2782000"/>
    <n v="702810956"/>
    <x v="0"/>
    <x v="200"/>
    <x v="0"/>
    <x v="0"/>
    <x v="3"/>
    <s v="N"/>
    <x v="0"/>
    <n v="126799"/>
    <s v="NORMAL"/>
    <d v="2021-12-07T00:00:00"/>
    <d v="2021-12-09T00:00:00"/>
    <x v="18"/>
    <s v="-"/>
    <n v="301023"/>
    <s v="RESOLI"/>
    <s v="-"/>
    <s v="S"/>
    <s v="-"/>
    <x v="1"/>
    <n v="1"/>
    <s v="-"/>
    <s v="-"/>
    <s v="-"/>
    <s v="-"/>
    <s v="1-PREG.COSTA-RICA"/>
    <x v="0"/>
    <s v="-"/>
    <s v="-"/>
    <s v="-"/>
    <n v="12"/>
    <n v="5"/>
    <n v="100"/>
    <n v="1"/>
    <n v="0"/>
    <s v="STEVEN.CALDERON.CH@GMAIL.COM"/>
    <s v="UNIV. PRIVADA"/>
    <n v="21"/>
    <s v="SOLTERO(A)"/>
    <d v="2021-12-08T00:00:00"/>
    <n v="1"/>
    <s v="LICENCIATURA"/>
    <s v=" "/>
    <s v=" "/>
    <s v=" "/>
    <s v=" "/>
    <s v="-"/>
    <s v="-"/>
    <s v="-"/>
    <s v="ACOSTA"/>
    <s v="ODONTOLOGIA"/>
    <x v="3"/>
    <s v="-"/>
    <s v="ODONTOLOGIA"/>
    <s v="SABANILLAS"/>
    <s v="SIN ENFASIS"/>
    <s v="COSTA RICA"/>
    <x v="978"/>
    <s v="-"/>
    <s v="ESTUDIANTE"/>
    <s v="-"/>
    <n v="126799"/>
    <n v="1"/>
    <n v="1"/>
    <n v="136"/>
  </r>
  <r>
    <x v="0"/>
    <x v="1"/>
    <x v="2"/>
    <x v="1"/>
    <n v="31243650"/>
    <x v="18"/>
    <n v="7362054"/>
    <n v="402000927"/>
    <x v="4"/>
    <x v="430"/>
    <x v="0"/>
    <x v="1"/>
    <x v="0"/>
    <s v="N"/>
    <x v="1"/>
    <n v="126895"/>
    <s v="NORMAL"/>
    <d v="2021-12-09T00:00:00"/>
    <d v="2021-12-13T00:00:00"/>
    <x v="18"/>
    <d v="2022-04-27T00:00:00"/>
    <n v="301256"/>
    <s v="RESOLI"/>
    <s v="-"/>
    <s v="-"/>
    <s v="S"/>
    <x v="0"/>
    <n v="1"/>
    <s v="-"/>
    <n v="2013"/>
    <n v="9"/>
    <s v="-"/>
    <s v="5-REFUND.PREG.C.R"/>
    <x v="4"/>
    <s v="-"/>
    <s v="-"/>
    <s v="-"/>
    <n v="1"/>
    <n v="2"/>
    <n v="100"/>
    <n v="4"/>
    <n v="0"/>
    <s v="KACEBCR@HOTMAIL.COM"/>
    <s v="UNIV. PRIVADA"/>
    <n v="33"/>
    <s v="DIVORCIADO(A)"/>
    <d v="2021-12-10T00:00:00"/>
    <n v="1"/>
    <s v="BACHILLER"/>
    <s v="LICENCIATURA"/>
    <s v=" "/>
    <s v=" "/>
    <s v=" "/>
    <n v="800109"/>
    <n v="2"/>
    <s v="-"/>
    <s v="HEREDIA"/>
    <s v="CRIMINOLOGIA"/>
    <x v="51"/>
    <s v="-"/>
    <s v="DERECHO"/>
    <s v="MERCEDES"/>
    <s v="SIN ENFASIS"/>
    <s v="COSTA RICA"/>
    <x v="979"/>
    <n v="22904444"/>
    <s v="TECNICO EMERGENCIAS MEDICAS // DESPACHADOR "/>
    <n v="80.5"/>
    <n v="126895"/>
    <n v="1"/>
    <n v="5"/>
    <n v="132"/>
  </r>
  <r>
    <x v="0"/>
    <x v="1"/>
    <x v="1"/>
    <x v="0"/>
    <n v="31247630"/>
    <x v="22"/>
    <n v="6368875"/>
    <n v="115520608"/>
    <x v="3"/>
    <x v="640"/>
    <x v="0"/>
    <x v="0"/>
    <x v="0"/>
    <s v="N"/>
    <x v="3"/>
    <n v="129084"/>
    <s v="ESPECIAL"/>
    <d v="2022-03-02T00:00:00"/>
    <d v="2022-03-21T00:00:00"/>
    <x v="22"/>
    <d v="2022-05-16T00:00:00"/>
    <n v="308529"/>
    <s v="RESOLI"/>
    <s v="-"/>
    <s v="-"/>
    <s v="S"/>
    <x v="0"/>
    <n v="1"/>
    <s v="COBERTURA INFERIOR, ADQUISICION DE EQUIPO"/>
    <n v="2012"/>
    <n v="10"/>
    <s v="-"/>
    <s v="1-PREG.COSTA-RICA"/>
    <x v="2"/>
    <s v="-"/>
    <s v="-"/>
    <s v="-"/>
    <n v="1"/>
    <n v="1"/>
    <n v="100"/>
    <n v="2"/>
    <n v="0"/>
    <s v="MARIAJOPY@HOTMAIL.COM"/>
    <s v="UNIV. PRIVADA"/>
    <n v="28"/>
    <s v="SOLTERO(A)"/>
    <d v="2022-03-18T00:00:00"/>
    <n v="1"/>
    <s v="BACHILLER"/>
    <s v=" "/>
    <s v=" "/>
    <s v=" "/>
    <s v=" "/>
    <n v="705360"/>
    <n v="2"/>
    <s v="-"/>
    <s v="ALAJUELA"/>
    <s v="ING INFORMATICA"/>
    <x v="1"/>
    <s v="CI, AE"/>
    <s v="COMPUTO"/>
    <s v="ALAJUELA"/>
    <s v="SIN ENFASIS"/>
    <s v="COSTA RICA"/>
    <x v="980"/>
    <n v="24356100"/>
    <s v="ANALISTA JUNIOR"/>
    <n v="81.14"/>
    <n v="129084"/>
    <n v="1"/>
    <n v="1"/>
    <n v="52"/>
  </r>
  <r>
    <x v="0"/>
    <x v="1"/>
    <x v="1"/>
    <x v="0"/>
    <n v="31248200"/>
    <x v="22"/>
    <n v="2000000"/>
    <n v="304440012"/>
    <x v="0"/>
    <x v="641"/>
    <x v="0"/>
    <x v="0"/>
    <x v="2"/>
    <s v="N"/>
    <x v="2"/>
    <n v="129314"/>
    <s v="NORMAL"/>
    <d v="2022-03-15T00:00:00"/>
    <d v="2022-03-30T00:00:00"/>
    <x v="22"/>
    <d v="2022-05-16T00:00:00"/>
    <n v="309759"/>
    <s v="RESOLI"/>
    <s v="-"/>
    <s v="-"/>
    <s v="S"/>
    <x v="0"/>
    <n v="1"/>
    <s v="-"/>
    <n v="2007"/>
    <n v="15"/>
    <s v="-"/>
    <s v="1-PREG.COSTA-RICA"/>
    <x v="5"/>
    <s v="-"/>
    <s v="-"/>
    <s v="-"/>
    <n v="5"/>
    <n v="11"/>
    <n v="100"/>
    <n v="3"/>
    <n v="0"/>
    <s v="AELIZONDO694@GMAIL.COM"/>
    <s v="UNIV. PRIVADA"/>
    <n v="32"/>
    <s v="CASADO(A)"/>
    <d v="2022-03-29T00:00:00"/>
    <n v="1"/>
    <s v="TECNICO"/>
    <s v=" "/>
    <s v=" "/>
    <s v=" "/>
    <s v=" "/>
    <n v="150000"/>
    <n v="4"/>
    <s v="-"/>
    <s v="TURRIALBA"/>
    <s v="TECNICO ATENCION PRIMARIA"/>
    <x v="13"/>
    <s v="-"/>
    <s v="MEDICINA HUMANA"/>
    <s v="LA ISABEL"/>
    <s v="SIN ENFASIS"/>
    <s v="COSTA RICA"/>
    <x v="981"/>
    <n v="62265098"/>
    <s v="LIMPIEZA DE CASAS Y "/>
    <n v="82.84"/>
    <n v="129314"/>
    <n v="1"/>
    <n v="1"/>
    <n v="43"/>
  </r>
  <r>
    <x v="0"/>
    <x v="1"/>
    <x v="1"/>
    <x v="0"/>
    <n v="31244650"/>
    <x v="18"/>
    <n v="4781500"/>
    <n v="116970882"/>
    <x v="0"/>
    <x v="642"/>
    <x v="0"/>
    <x v="0"/>
    <x v="1"/>
    <s v="N"/>
    <x v="0"/>
    <n v="127130"/>
    <s v="NORMAL"/>
    <d v="2021-12-16T00:00:00"/>
    <d v="2021-12-21T00:00:00"/>
    <x v="18"/>
    <d v="2022-04-27T00:00:00"/>
    <n v="302136"/>
    <s v="RESOLI"/>
    <s v="-"/>
    <s v="-"/>
    <s v="S"/>
    <x v="0"/>
    <n v="1"/>
    <s v="-"/>
    <n v="2018"/>
    <n v="4"/>
    <s v="-"/>
    <s v="1-PREG.COSTA-RICA"/>
    <x v="2"/>
    <s v="-"/>
    <s v="-"/>
    <s v="-"/>
    <n v="3"/>
    <n v="7"/>
    <n v="100"/>
    <n v="1"/>
    <n v="0"/>
    <s v="MIMIFERNANDA98@HOTMAIL.COM"/>
    <s v="UNIV. PRIVADA"/>
    <n v="24"/>
    <s v="SOLTERO(A)"/>
    <d v="2021-12-20T00:00:00"/>
    <n v="1"/>
    <s v="BACHILLER"/>
    <s v=" "/>
    <s v=" "/>
    <s v=" "/>
    <s v=" "/>
    <n v="466232"/>
    <n v="3"/>
    <s v="-"/>
    <s v="DESAMPARADOS"/>
    <s v="TERAPIA FISICA"/>
    <x v="7"/>
    <s v="-"/>
    <s v="MEDICINA HUMANA"/>
    <s v="PATARRA"/>
    <s v="SIN ENFASIS"/>
    <s v="COSTA RICA"/>
    <x v="982"/>
    <n v="25235813"/>
    <s v="OFICINISTA 1"/>
    <n v="72"/>
    <n v="127130"/>
    <n v="1"/>
    <n v="1"/>
    <n v="124"/>
  </r>
  <r>
    <x v="0"/>
    <x v="1"/>
    <x v="1"/>
    <x v="0"/>
    <n v="31244800"/>
    <x v="18"/>
    <n v="6390000"/>
    <n v="504090499"/>
    <x v="0"/>
    <x v="643"/>
    <x v="0"/>
    <x v="0"/>
    <x v="1"/>
    <s v="N"/>
    <x v="4"/>
    <n v="127201"/>
    <s v="NORMAL"/>
    <d v="2021-12-22T00:00:00"/>
    <d v="2022-01-05T00:00:00"/>
    <x v="18"/>
    <d v="2022-04-27T00:00:00"/>
    <n v="302604"/>
    <s v="RESOLI"/>
    <s v="-"/>
    <s v="-"/>
    <s v="S"/>
    <x v="0"/>
    <n v="1"/>
    <s v="ADQUISICION DE EQUIPO"/>
    <n v="2012"/>
    <n v="10"/>
    <s v="-"/>
    <s v="1-PREG.COSTA-RICA"/>
    <x v="1"/>
    <s v="-"/>
    <s v="-"/>
    <s v="-"/>
    <n v="3"/>
    <n v="1"/>
    <n v="100"/>
    <n v="5"/>
    <n v="0"/>
    <s v="KATHIANAMORALESRUIZ@GMAIL.COM"/>
    <s v="UNIV. PRIVADA"/>
    <n v="26"/>
    <s v="SOLTERO(A)"/>
    <d v="2021-12-22T00:00:00"/>
    <n v="1"/>
    <s v="LICENCIATURA"/>
    <s v=" "/>
    <s v=" "/>
    <s v=" "/>
    <s v=" "/>
    <n v="3075716"/>
    <n v="4"/>
    <s v="-"/>
    <s v="SANTA CRUZ"/>
    <s v="MEDICINA Y CIRUGIA"/>
    <x v="0"/>
    <s v="AE"/>
    <s v="MEDICINA HUMANA"/>
    <s v="SANTA CRUZ"/>
    <s v="SIN ENFASIS"/>
    <s v="COSTA RICA"/>
    <x v="983"/>
    <s v="-"/>
    <s v="ESTUDIANTE"/>
    <n v="81"/>
    <n v="127201"/>
    <n v="1"/>
    <n v="1"/>
    <n v="109"/>
  </r>
  <r>
    <x v="0"/>
    <x v="1"/>
    <x v="1"/>
    <x v="0"/>
    <n v="31244540"/>
    <x v="18"/>
    <n v="7083408"/>
    <n v="114970670"/>
    <x v="0"/>
    <x v="644"/>
    <x v="0"/>
    <x v="0"/>
    <x v="1"/>
    <s v="N"/>
    <x v="0"/>
    <n v="127244"/>
    <s v="NORMAL"/>
    <d v="2021-12-09T00:00:00"/>
    <d v="2022-01-05T00:00:00"/>
    <x v="18"/>
    <d v="2022-04-27T00:00:00"/>
    <n v="301282"/>
    <s v="RESOLI"/>
    <s v="-"/>
    <s v="S"/>
    <s v="-"/>
    <x v="1"/>
    <n v="1"/>
    <s v="-"/>
    <n v="2009"/>
    <n v="13"/>
    <s v="-"/>
    <s v="1-PREG.COSTA-RICA"/>
    <x v="4"/>
    <s v="-"/>
    <s v="-"/>
    <s v="-"/>
    <n v="1"/>
    <n v="9"/>
    <n v="100"/>
    <n v="1"/>
    <n v="0"/>
    <s v="PABLO.TACSAN@GMAIL.COM"/>
    <s v="UNIV. PRIVADA"/>
    <n v="30"/>
    <s v="SOLTERO(A)"/>
    <d v="2021-12-22T00:00:00"/>
    <n v="1"/>
    <s v="LICENCIATURA"/>
    <s v=" "/>
    <s v=" "/>
    <s v=" "/>
    <s v=" "/>
    <n v="860750"/>
    <n v="4"/>
    <s v="-"/>
    <s v="SAN JOSE"/>
    <s v="MEDICINA"/>
    <x v="12"/>
    <s v="-"/>
    <s v="MEDICINA HUMANA"/>
    <s v="PAVAS"/>
    <s v="SIN ENFASIS"/>
    <s v="COSTA RICA"/>
    <x v="984"/>
    <s v="-"/>
    <s v="ESTUDIANTE"/>
    <n v="77"/>
    <n v="127244"/>
    <n v="1"/>
    <n v="1"/>
    <n v="109"/>
  </r>
  <r>
    <x v="0"/>
    <x v="1"/>
    <x v="1"/>
    <x v="1"/>
    <n v="31244320"/>
    <x v="18"/>
    <n v="4427028"/>
    <n v="118680485"/>
    <x v="5"/>
    <x v="645"/>
    <x v="0"/>
    <x v="1"/>
    <x v="1"/>
    <s v="N"/>
    <x v="0"/>
    <n v="127248"/>
    <s v="NORMAL"/>
    <d v="2021-12-08T00:00:00"/>
    <d v="2022-01-05T00:00:00"/>
    <x v="18"/>
    <d v="2022-04-27T00:00:00"/>
    <n v="301160"/>
    <s v="RESOLI"/>
    <s v="-"/>
    <s v="-"/>
    <s v="S"/>
    <x v="0"/>
    <n v="1"/>
    <s v="-"/>
    <n v="2020"/>
    <n v="2"/>
    <s v="-"/>
    <s v="1-PREG.COSTA-RICA"/>
    <x v="4"/>
    <s v="-"/>
    <s v="-"/>
    <s v="-"/>
    <n v="1"/>
    <n v="3"/>
    <n v="100"/>
    <n v="1"/>
    <n v="0"/>
    <s v="ASHLEYTSAI@HOTMAIL.ES"/>
    <s v="UNIV. PRIVADA"/>
    <n v="19"/>
    <s v="SOLTERO(A)"/>
    <d v="2021-12-22T00:00:00"/>
    <n v="1"/>
    <s v="BACHILLER"/>
    <s v=" "/>
    <s v=" "/>
    <s v=" "/>
    <s v=" "/>
    <n v="907798"/>
    <n v="4"/>
    <s v="-"/>
    <s v="SAN JOSE"/>
    <s v="DISEÑO PUBLICITARIO"/>
    <x v="6"/>
    <s v="-"/>
    <s v="ARTE PUBLICITARIO"/>
    <s v="HOSPITAL"/>
    <s v="SIN ENFASIS"/>
    <s v="COSTA RICA"/>
    <x v="985"/>
    <s v="-"/>
    <s v="ESTUDIANTE"/>
    <n v="91"/>
    <n v="127248"/>
    <n v="1"/>
    <n v="1"/>
    <n v="109"/>
  </r>
  <r>
    <x v="0"/>
    <x v="1"/>
    <x v="1"/>
    <x v="0"/>
    <n v="31249140"/>
    <x v="24"/>
    <n v="8568520"/>
    <n v="208010483"/>
    <x v="2"/>
    <x v="646"/>
    <x v="0"/>
    <x v="0"/>
    <x v="1"/>
    <s v="N"/>
    <x v="3"/>
    <n v="127392"/>
    <s v="NORMAL"/>
    <d v="2021-12-26T00:00:00"/>
    <d v="2022-01-10T00:00:00"/>
    <x v="24"/>
    <d v="2022-05-23T00:00:00"/>
    <n v="302806"/>
    <s v="RESOLI"/>
    <s v="-"/>
    <s v="S"/>
    <s v="-"/>
    <x v="1"/>
    <n v="1"/>
    <s v="-"/>
    <n v="2021"/>
    <n v="1"/>
    <s v="-"/>
    <s v="1-PREG.COSTA-RICA"/>
    <x v="4"/>
    <s v="-"/>
    <s v="-"/>
    <s v="-"/>
    <n v="6"/>
    <n v="1"/>
    <n v="100"/>
    <n v="2"/>
    <n v="0"/>
    <s v="GONZALOBARRIENTOS424@GMAIL.COM"/>
    <s v="UNIV. PRIVADA"/>
    <n v="22"/>
    <s v="SOLTERO(A)"/>
    <d v="2022-01-07T00:00:00"/>
    <n v="1"/>
    <s v="BACHILLER"/>
    <s v=" "/>
    <s v=" "/>
    <s v=" "/>
    <s v=" "/>
    <n v="824000"/>
    <n v="3"/>
    <s v="-"/>
    <s v="NARANJO"/>
    <s v="INGENIERIA INDUSTRIAL"/>
    <x v="8"/>
    <s v="-"/>
    <s v="INGENIERIA"/>
    <s v="NARANJO"/>
    <s v="SIN ENFASIS"/>
    <s v="COSTA RICA"/>
    <x v="986"/>
    <s v="-"/>
    <s v="ESTUDIANTE"/>
    <n v="86"/>
    <n v="127392"/>
    <n v="1"/>
    <n v="1"/>
    <n v="129"/>
  </r>
  <r>
    <x v="0"/>
    <x v="1"/>
    <x v="1"/>
    <x v="1"/>
    <n v="31244180"/>
    <x v="18"/>
    <n v="2609000"/>
    <n v="117850430"/>
    <x v="1"/>
    <x v="647"/>
    <x v="0"/>
    <x v="1"/>
    <x v="0"/>
    <s v="N"/>
    <x v="1"/>
    <n v="127270"/>
    <s v="NORMAL"/>
    <d v="2021-12-28T00:00:00"/>
    <d v="2022-01-06T00:00:00"/>
    <x v="18"/>
    <d v="2022-04-27T00:00:00"/>
    <n v="302878"/>
    <s v="RESOLI"/>
    <s v="-"/>
    <s v="-"/>
    <s v="S"/>
    <x v="0"/>
    <n v="1"/>
    <s v="-"/>
    <n v="2018"/>
    <n v="4"/>
    <s v="-"/>
    <s v="1-PREG.COSTA-RICA"/>
    <x v="6"/>
    <s v="-"/>
    <s v="-"/>
    <s v="-"/>
    <n v="7"/>
    <n v="2"/>
    <n v="100"/>
    <n v="4"/>
    <n v="0"/>
    <s v="ALEXA_VADO@OUTLOOK.ES"/>
    <s v="UNIV. PRIVADA"/>
    <n v="21"/>
    <s v="UNION LIBRE"/>
    <d v="2022-01-05T00:00:00"/>
    <n v="1"/>
    <s v="BACHILLER"/>
    <s v=" "/>
    <s v=" "/>
    <s v=" "/>
    <s v=" "/>
    <n v="406350"/>
    <n v="3"/>
    <s v="-"/>
    <s v="BELEN"/>
    <s v="EDUCACION PARA EL HOGAR"/>
    <x v="9"/>
    <s v="-"/>
    <s v="EDUCACION TECNICA,ARTISTICA Y DEPORTIVA"/>
    <s v="RIBERA"/>
    <s v="SIN ENFASIS"/>
    <s v="COSTA RICA"/>
    <x v="987"/>
    <s v="-"/>
    <s v="ESTUDIANTE"/>
    <n v="86.27"/>
    <n v="127270"/>
    <n v="1"/>
    <n v="1"/>
    <n v="108"/>
  </r>
  <r>
    <x v="0"/>
    <x v="3"/>
    <x v="1"/>
    <x v="1"/>
    <n v="31243850"/>
    <x v="18"/>
    <n v="4968000"/>
    <n v="604390788"/>
    <x v="1"/>
    <x v="2"/>
    <x v="0"/>
    <x v="1"/>
    <x v="3"/>
    <s v="N"/>
    <x v="6"/>
    <n v="127285"/>
    <s v="NORMAL"/>
    <d v="2021-12-17T00:00:00"/>
    <d v="2022-01-06T00:00:00"/>
    <x v="18"/>
    <d v="2022-04-27T00:00:00"/>
    <n v="302243"/>
    <s v="RESOLI"/>
    <s v="-"/>
    <s v="-"/>
    <s v="S"/>
    <x v="0"/>
    <n v="8"/>
    <s v="-"/>
    <n v="2020"/>
    <n v="2"/>
    <s v="-"/>
    <s v="1-PREG.COSTA-RICA"/>
    <x v="5"/>
    <s v="-"/>
    <s v="-"/>
    <s v="-"/>
    <n v="10"/>
    <n v="3"/>
    <n v="100"/>
    <n v="6"/>
    <n v="0"/>
    <s v="LISBETHMM31@GMAIL.COM"/>
    <s v="UNIV. PRIVADA"/>
    <n v="24"/>
    <s v="SOLTERO(A)"/>
    <d v="2022-01-05T00:00:00"/>
    <n v="1"/>
    <s v="BACHILLER"/>
    <s v=" "/>
    <s v=" "/>
    <s v=" "/>
    <s v=" "/>
    <n v="163000"/>
    <n v="2"/>
    <s v="-"/>
    <s v="CORREDORES"/>
    <s v="CS EDUCACION"/>
    <x v="40"/>
    <s v="-"/>
    <s v="EDUCACION GENERAL"/>
    <s v="CANOAS"/>
    <s v="I Y II CICLO"/>
    <s v="COSTA RICA"/>
    <x v="988"/>
    <s v="-"/>
    <s v="PROPIO"/>
    <n v="73"/>
    <n v="127285"/>
    <n v="1"/>
    <n v="1"/>
    <n v="108"/>
  </r>
  <r>
    <x v="0"/>
    <x v="1"/>
    <x v="1"/>
    <x v="0"/>
    <n v="31249180"/>
    <x v="24"/>
    <n v="13579900"/>
    <n v="305040072"/>
    <x v="2"/>
    <x v="648"/>
    <x v="0"/>
    <x v="0"/>
    <x v="2"/>
    <s v="N"/>
    <x v="2"/>
    <n v="127452"/>
    <s v="NORMAL"/>
    <d v="2021-12-16T00:00:00"/>
    <d v="2022-01-11T00:00:00"/>
    <x v="24"/>
    <d v="2022-05-23T00:00:00"/>
    <n v="302120"/>
    <s v="RESOLI"/>
    <s v="-"/>
    <s v="S"/>
    <s v="-"/>
    <x v="1"/>
    <n v="1"/>
    <s v="-"/>
    <n v="2014"/>
    <n v="8"/>
    <s v="-"/>
    <s v="1-PREG.COSTA-RICA"/>
    <x v="3"/>
    <s v="-"/>
    <s v="-"/>
    <s v="-"/>
    <n v="5"/>
    <n v="2"/>
    <n v="100"/>
    <n v="3"/>
    <n v="0"/>
    <s v="JEVGV.97@GMAIL.COM"/>
    <s v="UNIV. PRIVADA"/>
    <n v="24"/>
    <s v="SOLTERO(A)"/>
    <d v="2022-01-10T00:00:00"/>
    <n v="1"/>
    <s v="LICENCIATURA"/>
    <s v=" "/>
    <s v=" "/>
    <s v=" "/>
    <s v=" "/>
    <n v="1219719"/>
    <n v="5"/>
    <s v="-"/>
    <s v="TURRIALBA"/>
    <s v="INGENIERIA BIOMEDICA"/>
    <x v="3"/>
    <s v="-"/>
    <s v="INGENIERIA"/>
    <s v="LA SUIZA"/>
    <s v="SIN ENFASIS"/>
    <s v="COSTA RICA"/>
    <x v="989"/>
    <s v="-"/>
    <s v="ESTUDIANTE"/>
    <n v="90.79"/>
    <n v="127452"/>
    <n v="1"/>
    <n v="1"/>
    <n v="128"/>
  </r>
  <r>
    <x v="0"/>
    <x v="3"/>
    <x v="1"/>
    <x v="0"/>
    <n v="31244660"/>
    <x v="18"/>
    <n v="7852940"/>
    <n v="207620953"/>
    <x v="0"/>
    <x v="2"/>
    <x v="0"/>
    <x v="0"/>
    <x v="3"/>
    <s v="N"/>
    <x v="4"/>
    <n v="127314"/>
    <s v="NORMAL"/>
    <d v="2022-01-05T00:00:00"/>
    <d v="2022-01-07T00:00:00"/>
    <x v="18"/>
    <d v="2022-04-27T00:00:00"/>
    <n v="303477"/>
    <s v="RESOLI"/>
    <s v="-"/>
    <s v="-"/>
    <s v="S"/>
    <x v="0"/>
    <n v="8"/>
    <s v="-"/>
    <n v="2017"/>
    <n v="5"/>
    <s v="-"/>
    <s v="1-PREG.COSTA-RICA"/>
    <x v="5"/>
    <s v="-"/>
    <s v="-"/>
    <s v="-"/>
    <n v="2"/>
    <n v="7"/>
    <n v="100"/>
    <n v="5"/>
    <n v="0"/>
    <s v="LOPEZIRELIA2018@OUTLOOK.COM"/>
    <s v="UNIV. PRIVADA"/>
    <n v="25"/>
    <s v="SOLTERO(A)"/>
    <d v="2022-01-06T00:00:00"/>
    <n v="1"/>
    <s v="BACHILLER"/>
    <s v=" "/>
    <s v=" "/>
    <s v=" "/>
    <s v=" "/>
    <n v="172800"/>
    <n v="3"/>
    <s v="-"/>
    <s v="NICOYA"/>
    <s v="ENFERMERIA"/>
    <x v="50"/>
    <s v="-"/>
    <s v="ENFERMERIA"/>
    <s v="BELEN DE NOSARITA"/>
    <s v="SIN ENFASIS"/>
    <s v="COSTA RICA"/>
    <x v="990"/>
    <s v="-"/>
    <s v="Olas Beach Bar &amp; Rooms"/>
    <n v="80"/>
    <n v="127314"/>
    <n v="1"/>
    <n v="1"/>
    <n v="107"/>
  </r>
  <r>
    <x v="0"/>
    <x v="1"/>
    <x v="1"/>
    <x v="1"/>
    <n v="31242010"/>
    <x v="18"/>
    <n v="2837120"/>
    <n v="113100140"/>
    <x v="1"/>
    <x v="649"/>
    <x v="0"/>
    <x v="1"/>
    <x v="2"/>
    <s v="N"/>
    <x v="0"/>
    <n v="127330"/>
    <s v="NORMAL"/>
    <d v="2021-12-21T00:00:00"/>
    <d v="2022-01-07T00:00:00"/>
    <x v="18"/>
    <d v="2022-04-27T00:00:00"/>
    <n v="302566"/>
    <s v="RESOLI"/>
    <s v="-"/>
    <s v="-"/>
    <s v="S"/>
    <x v="0"/>
    <n v="1"/>
    <s v="ADQUISICION DE EQUIPO"/>
    <n v="2010"/>
    <n v="12"/>
    <s v="-"/>
    <s v="1-PREG.COSTA-RICA"/>
    <x v="2"/>
    <s v="-"/>
    <s v="-"/>
    <s v="-"/>
    <n v="5"/>
    <n v="1"/>
    <n v="100"/>
    <n v="1"/>
    <n v="0"/>
    <s v="PAOLA.SOLIS.CORDERO@GMAIL.COM"/>
    <s v="UNIV. PRIVADA"/>
    <n v="35"/>
    <s v="DIVORCIADO(A)"/>
    <s v="-"/>
    <n v="1"/>
    <s v="LICENCIATURA"/>
    <s v=" "/>
    <s v=" "/>
    <s v=" "/>
    <s v=" "/>
    <n v="625703"/>
    <n v="5"/>
    <s v="-"/>
    <s v="TARRAZU"/>
    <s v="CS. EDUCACION"/>
    <x v="37"/>
    <s v="AE"/>
    <s v="EDUCACION GENERAL"/>
    <s v="SAN MARCOS"/>
    <s v="DOCENCIA"/>
    <s v="COSTA RICA"/>
    <x v="991"/>
    <s v="-"/>
    <s v="ESTUDIANTE"/>
    <n v="70.66"/>
    <n v="127330"/>
    <n v="1"/>
    <n v="1"/>
    <n v="107"/>
  </r>
  <r>
    <x v="0"/>
    <x v="1"/>
    <x v="1"/>
    <x v="1"/>
    <n v="31243680"/>
    <x v="18"/>
    <n v="2421952"/>
    <n v="504340305"/>
    <x v="4"/>
    <x v="650"/>
    <x v="0"/>
    <x v="1"/>
    <x v="1"/>
    <s v="N"/>
    <x v="4"/>
    <n v="127335"/>
    <s v="NORMAL"/>
    <d v="2021-12-20T00:00:00"/>
    <d v="2022-01-07T00:00:00"/>
    <x v="18"/>
    <d v="2022-04-27T00:00:00"/>
    <n v="302416"/>
    <s v="RESOLI"/>
    <s v="-"/>
    <s v="-"/>
    <s v="S"/>
    <x v="0"/>
    <n v="1"/>
    <s v="-"/>
    <n v="2018"/>
    <n v="4"/>
    <s v="-"/>
    <s v="1-PREG.COSTA-RICA"/>
    <x v="1"/>
    <s v="-"/>
    <s v="-"/>
    <s v="-"/>
    <n v="5"/>
    <n v="1"/>
    <n v="100"/>
    <n v="5"/>
    <n v="0"/>
    <s v="BEAMENDOZA.0025@GMAIL.COM"/>
    <s v="UNIV. PRIVADA"/>
    <n v="21"/>
    <s v="SOLTERO(A)"/>
    <s v="-"/>
    <n v="1"/>
    <s v="LICENCIATURA"/>
    <s v=" "/>
    <s v=" "/>
    <s v=" "/>
    <s v=" "/>
    <n v="2826920"/>
    <n v="4"/>
    <s v="-"/>
    <s v="CARRILLO"/>
    <s v="DERECHO"/>
    <x v="141"/>
    <s v="-"/>
    <s v="DERECHO"/>
    <s v="FILADELFIA"/>
    <s v="SIN ENFASIS"/>
    <s v="COSTA RICA"/>
    <x v="992"/>
    <s v="-"/>
    <s v="ESTUDIANTE"/>
    <n v="84"/>
    <n v="127335"/>
    <n v="1"/>
    <n v="1"/>
    <n v="107"/>
  </r>
  <r>
    <x v="0"/>
    <x v="1"/>
    <x v="0"/>
    <x v="0"/>
    <n v="31094970"/>
    <x v="24"/>
    <n v="4197000"/>
    <n v="113720229"/>
    <x v="0"/>
    <x v="651"/>
    <x v="0"/>
    <x v="0"/>
    <x v="1"/>
    <s v="N"/>
    <x v="2"/>
    <n v="127684"/>
    <s v="ESPECIAL"/>
    <d v="2022-01-17T00:00:00"/>
    <d v="2022-01-20T00:00:00"/>
    <x v="24"/>
    <s v="-"/>
    <n v="304847"/>
    <s v="RESOLI"/>
    <s v="-"/>
    <s v="-"/>
    <s v="S"/>
    <x v="0"/>
    <n v="1"/>
    <s v="-"/>
    <s v="-"/>
    <s v="-"/>
    <s v="-"/>
    <s v="1-PREG.COSTA-RICA"/>
    <x v="0"/>
    <s v="-"/>
    <s v="-"/>
    <s v="-"/>
    <n v="8"/>
    <n v="1"/>
    <n v="100"/>
    <n v="3"/>
    <n v="0"/>
    <s v="MMAROTO88@HOTMAIL.COM"/>
    <s v="UNIV. PRIVADA"/>
    <n v="33"/>
    <s v="CASADO(A)"/>
    <d v="2022-01-19T00:00:00"/>
    <n v="1"/>
    <s v="LICENCIATURA"/>
    <s v=" "/>
    <s v=" "/>
    <s v=" "/>
    <s v=" "/>
    <s v="-"/>
    <s v="-"/>
    <s v="-"/>
    <s v="EL GUARCO"/>
    <s v="TERAPIA FISICA"/>
    <x v="7"/>
    <s v="-"/>
    <s v="MEDICINA HUMANA"/>
    <s v="TEJAR"/>
    <s v="SIN ENFASIS"/>
    <s v="COSTA RICA"/>
    <x v="993"/>
    <s v="-"/>
    <s v="ESTUDIANTE"/>
    <s v="-"/>
    <n v="127684"/>
    <n v="1"/>
    <n v="1"/>
    <n v="119"/>
  </r>
  <r>
    <x v="0"/>
    <x v="1"/>
    <x v="1"/>
    <x v="0"/>
    <n v="31244980"/>
    <x v="18"/>
    <n v="1728875"/>
    <n v="117170274"/>
    <x v="0"/>
    <x v="652"/>
    <x v="0"/>
    <x v="0"/>
    <x v="1"/>
    <s v="N"/>
    <x v="0"/>
    <n v="127378"/>
    <s v="ESPECIAL"/>
    <d v="2021-09-15T00:00:00"/>
    <d v="2022-01-07T00:00:00"/>
    <x v="18"/>
    <d v="2022-04-27T00:00:00"/>
    <n v="297006"/>
    <s v="RESOLI"/>
    <s v="-"/>
    <s v="S"/>
    <s v="-"/>
    <x v="1"/>
    <n v="1"/>
    <s v="COBERTURA INFERIOR"/>
    <n v="2019"/>
    <n v="3"/>
    <s v="-"/>
    <s v="1-PREG.COSTA-RICA"/>
    <x v="6"/>
    <s v="-"/>
    <s v="-"/>
    <s v="-"/>
    <n v="3"/>
    <n v="4"/>
    <n v="100"/>
    <n v="1"/>
    <n v="0"/>
    <s v="CHRISSVARGAS08@GMAIL.COM"/>
    <s v="UNIV. PRIVADA"/>
    <n v="23"/>
    <s v="SOLTERO(A)"/>
    <d v="2022-01-06T00:00:00"/>
    <n v="1"/>
    <s v="TECNICO"/>
    <s v=" "/>
    <s v=" "/>
    <s v=" "/>
    <s v=" "/>
    <n v="326400"/>
    <n v="1"/>
    <s v="-"/>
    <s v="DESAMPARADOS"/>
    <s v="TECNICO ATENCION PRIMARIA"/>
    <x v="13"/>
    <s v="CI"/>
    <s v="MEDICINA HUMANA"/>
    <s v="SAN RAFAEL ARRIBA"/>
    <s v="SIN ENFASIS"/>
    <s v="COSTA RICA"/>
    <x v="994"/>
    <n v="25828400"/>
    <s v="AUXILIAR TIENDA "/>
    <n v="89.86"/>
    <n v="127378"/>
    <n v="1"/>
    <n v="1"/>
    <n v="107"/>
  </r>
  <r>
    <x v="0"/>
    <x v="1"/>
    <x v="1"/>
    <x v="0"/>
    <n v="31244730"/>
    <x v="18"/>
    <n v="3305000"/>
    <n v="112080887"/>
    <x v="0"/>
    <x v="653"/>
    <x v="0"/>
    <x v="0"/>
    <x v="0"/>
    <s v="N"/>
    <x v="0"/>
    <n v="127460"/>
    <s v="NORMAL"/>
    <d v="2021-08-20T00:00:00"/>
    <d v="2022-01-11T00:00:00"/>
    <x v="18"/>
    <d v="2022-04-27T00:00:00"/>
    <n v="295619"/>
    <s v="RESOLI"/>
    <s v="-"/>
    <s v="S"/>
    <s v="-"/>
    <x v="1"/>
    <n v="1"/>
    <s v="-"/>
    <n v="2001"/>
    <n v="21"/>
    <s v="-"/>
    <s v="1-PREG.COSTA-RICA"/>
    <x v="4"/>
    <s v="-"/>
    <s v="-"/>
    <s v="-"/>
    <n v="9"/>
    <n v="1"/>
    <n v="100"/>
    <n v="1"/>
    <n v="0"/>
    <s v="RLULEON@HOTMAIL.COM"/>
    <s v="UNIV. PRIVADA"/>
    <n v="37"/>
    <s v="SOLTERO(A)"/>
    <d v="2022-01-10T00:00:00"/>
    <n v="1"/>
    <s v="BACHILLER"/>
    <s v="LICENCIATURA"/>
    <s v=" "/>
    <s v=" "/>
    <s v=" "/>
    <n v="820414"/>
    <n v="1"/>
    <s v="-"/>
    <s v="SANTA ANA"/>
    <s v="ENFERMERIA"/>
    <x v="11"/>
    <s v="-"/>
    <s v="ENFERMERIA"/>
    <s v="SANTA ANA"/>
    <s v="SIN ENFASIS"/>
    <s v="COSTA RICA"/>
    <x v="995"/>
    <n v="22328233"/>
    <s v="AUXILIAR DE ENFERMERÍA"/>
    <n v="92.33"/>
    <n v="127460"/>
    <n v="1"/>
    <n v="1"/>
    <n v="103"/>
  </r>
  <r>
    <x v="0"/>
    <x v="3"/>
    <x v="1"/>
    <x v="0"/>
    <n v="31249710"/>
    <x v="25"/>
    <n v="8729040"/>
    <n v="208120608"/>
    <x v="0"/>
    <x v="2"/>
    <x v="0"/>
    <x v="0"/>
    <x v="3"/>
    <s v="N"/>
    <x v="3"/>
    <n v="127784"/>
    <s v="NORMAL"/>
    <d v="2022-01-06T00:00:00"/>
    <d v="2022-01-24T00:00:00"/>
    <x v="25"/>
    <d v="2022-05-30T00:00:00"/>
    <n v="303570"/>
    <s v="RESOLI"/>
    <s v="-"/>
    <s v="-"/>
    <s v="S"/>
    <x v="0"/>
    <n v="8"/>
    <s v="ADQUISICION DE EQUIPO"/>
    <n v="2022"/>
    <n v="0"/>
    <s v="-"/>
    <s v="1-PREG.COSTA-RICA"/>
    <x v="5"/>
    <s v="-"/>
    <s v="-"/>
    <s v="-"/>
    <n v="15"/>
    <n v="1"/>
    <n v="100"/>
    <n v="2"/>
    <n v="0"/>
    <s v="MONICARP1312@GMAIL.COM"/>
    <s v="UNIV. PRIVADA"/>
    <n v="21"/>
    <s v="SOLTERO(A)"/>
    <d v="2022-01-21T00:00:00"/>
    <n v="1"/>
    <s v="DIPLOMADO"/>
    <s v=" "/>
    <s v=" "/>
    <s v=" "/>
    <s v=" "/>
    <n v="95000"/>
    <n v="2"/>
    <s v="-"/>
    <s v="GUATUSO"/>
    <s v="ASISTENTE LAB QUIMICO CLINICO"/>
    <x v="77"/>
    <s v="AE"/>
    <s v="MEDICINA HUMANA"/>
    <s v="SAN RAFAEL"/>
    <s v="SIN ENFASIS"/>
    <s v="COSTA RICA"/>
    <x v="996"/>
    <s v="-"/>
    <s v="ESTUDIANTE"/>
    <n v="96"/>
    <n v="127784"/>
    <n v="1"/>
    <n v="1"/>
    <n v="126"/>
  </r>
  <r>
    <x v="0"/>
    <x v="1"/>
    <x v="1"/>
    <x v="0"/>
    <n v="31250120"/>
    <x v="25"/>
    <n v="11748490"/>
    <n v="504530514"/>
    <x v="2"/>
    <x v="654"/>
    <x v="0"/>
    <x v="0"/>
    <x v="2"/>
    <s v="N"/>
    <x v="3"/>
    <n v="127937"/>
    <s v="NORMAL"/>
    <d v="2021-12-04T00:00:00"/>
    <d v="2022-01-27T00:00:00"/>
    <x v="25"/>
    <d v="2022-05-30T00:00:00"/>
    <n v="300735"/>
    <s v="RESOLI"/>
    <s v="-"/>
    <s v="S"/>
    <s v="-"/>
    <x v="1"/>
    <n v="1"/>
    <s v="COBERTURA INFERIOR"/>
    <n v="2022"/>
    <n v="0"/>
    <s v="-"/>
    <s v="1-PREG.COSTA-RICA"/>
    <x v="4"/>
    <s v="-"/>
    <s v="-"/>
    <s v="-"/>
    <n v="13"/>
    <n v="4"/>
    <n v="100"/>
    <n v="2"/>
    <n v="0"/>
    <s v="PANIAGUADIEGO08@GMAIL.COM"/>
    <s v="UNIV. PRIVADA"/>
    <n v="18"/>
    <s v="SOLTERO(A)"/>
    <d v="2022-01-26T00:00:00"/>
    <n v="1"/>
    <s v="BACHILLER"/>
    <s v=" "/>
    <s v=" "/>
    <s v=" "/>
    <s v=" "/>
    <n v="761629"/>
    <n v="4"/>
    <s v="-"/>
    <s v="UPALA"/>
    <s v="ING. ELECTRONICA"/>
    <x v="30"/>
    <s v="CI"/>
    <s v="INGENIERIA"/>
    <s v="BIJAGUA"/>
    <s v="SIN ENFASIS"/>
    <s v="COSTA RICA"/>
    <x v="997"/>
    <s v="-"/>
    <s v="ESTUDIANTE"/>
    <n v="96.07"/>
    <n v="127937"/>
    <n v="1"/>
    <n v="1"/>
    <n v="123"/>
  </r>
  <r>
    <x v="0"/>
    <x v="1"/>
    <x v="1"/>
    <x v="1"/>
    <n v="31243770"/>
    <x v="18"/>
    <n v="3366749"/>
    <n v="111230391"/>
    <x v="4"/>
    <x v="88"/>
    <x v="0"/>
    <x v="1"/>
    <x v="2"/>
    <s v="N"/>
    <x v="0"/>
    <n v="127508"/>
    <s v="NORMAL"/>
    <d v="2021-12-21T00:00:00"/>
    <d v="2022-01-13T00:00:00"/>
    <x v="18"/>
    <d v="2022-04-27T00:00:00"/>
    <n v="302480"/>
    <s v="RESOLI"/>
    <s v="-"/>
    <s v="S"/>
    <s v="-"/>
    <x v="1"/>
    <n v="1"/>
    <s v="ADQUISICION DE EQUIPO"/>
    <n v="2000"/>
    <n v="22"/>
    <s v="-"/>
    <s v="1-PREG.COSTA-RICA"/>
    <x v="3"/>
    <s v="-"/>
    <s v="-"/>
    <s v="-"/>
    <n v="13"/>
    <n v="4"/>
    <n v="100"/>
    <n v="1"/>
    <n v="0"/>
    <s v="CGUEVARAV391@HOTMAIL.COM"/>
    <s v="UNIV. PRIVADA"/>
    <n v="40"/>
    <s v="UNION LIBRE"/>
    <d v="2022-01-12T00:00:00"/>
    <n v="1"/>
    <s v="BACHILLER"/>
    <s v=" "/>
    <s v=" "/>
    <s v=" "/>
    <s v=" "/>
    <n v="1302015.5"/>
    <n v="4"/>
    <s v="-"/>
    <s v="TIBAS"/>
    <s v="CONTADURIA"/>
    <x v="42"/>
    <s v="AE"/>
    <s v="ADMINISTRACION"/>
    <s v="LEON XIII"/>
    <s v="SIN ENFASIS"/>
    <s v="COSTA RICA"/>
    <x v="998"/>
    <n v="22476806"/>
    <s v="INGENIERO DE SOPORTE"/>
    <n v="77"/>
    <n v="127508"/>
    <n v="1"/>
    <n v="1"/>
    <n v="101"/>
  </r>
  <r>
    <x v="0"/>
    <x v="1"/>
    <x v="1"/>
    <x v="0"/>
    <n v="31249230"/>
    <x v="25"/>
    <n v="5709056"/>
    <n v="118660611"/>
    <x v="2"/>
    <x v="655"/>
    <x v="0"/>
    <x v="0"/>
    <x v="1"/>
    <s v="N"/>
    <x v="3"/>
    <n v="127947"/>
    <s v="NORMAL"/>
    <d v="2022-01-25T00:00:00"/>
    <d v="2022-01-28T00:00:00"/>
    <x v="25"/>
    <d v="2022-05-30T00:00:00"/>
    <n v="305637"/>
    <s v="RESOLI"/>
    <s v="-"/>
    <s v="S"/>
    <s v="-"/>
    <x v="1"/>
    <n v="1"/>
    <s v="-"/>
    <n v="2021"/>
    <n v="1"/>
    <s v="-"/>
    <s v="1-PREG.COSTA-RICA"/>
    <x v="3"/>
    <s v="-"/>
    <s v="-"/>
    <s v="-"/>
    <n v="5"/>
    <n v="3"/>
    <n v="100"/>
    <n v="2"/>
    <n v="0"/>
    <s v="GABITO20035051@GMAIL.COM"/>
    <s v="UNIV. PRIVADA"/>
    <n v="19"/>
    <s v="SOLTERO(A)"/>
    <d v="2022-01-27T00:00:00"/>
    <n v="1"/>
    <s v="LICENCIATURA"/>
    <s v=" "/>
    <s v=" "/>
    <s v=" "/>
    <s v=" "/>
    <n v="1159421"/>
    <n v="4"/>
    <s v="-"/>
    <s v="ATENAS"/>
    <s v="INGENIERIA MECATRONICA"/>
    <x v="10"/>
    <s v="-"/>
    <s v="INGENIERIA"/>
    <s v="MERCEDES"/>
    <s v="SIN ENFASIS"/>
    <s v="COSTA RICA"/>
    <x v="999"/>
    <s v="-"/>
    <s v="ESTUDIANTE"/>
    <n v="98.81"/>
    <n v="127947"/>
    <n v="1"/>
    <n v="1"/>
    <n v="122"/>
  </r>
  <r>
    <x v="0"/>
    <x v="3"/>
    <x v="1"/>
    <x v="0"/>
    <n v="31244950"/>
    <x v="18"/>
    <n v="9384990"/>
    <n v="604740106"/>
    <x v="0"/>
    <x v="2"/>
    <x v="0"/>
    <x v="0"/>
    <x v="2"/>
    <s v="N"/>
    <x v="6"/>
    <n v="127527"/>
    <s v="NORMAL"/>
    <d v="2022-01-10T00:00:00"/>
    <d v="2022-01-14T00:00:00"/>
    <x v="18"/>
    <d v="2022-04-27T00:00:00"/>
    <n v="303994"/>
    <s v="RESOLI"/>
    <s v="-"/>
    <s v="S"/>
    <s v="-"/>
    <x v="1"/>
    <n v="8"/>
    <s v="ADQUISICION DE EQUIPO"/>
    <n v="2020"/>
    <n v="2"/>
    <s v="-"/>
    <s v="1-PREG.COSTA-RICA"/>
    <x v="5"/>
    <s v="-"/>
    <s v="-"/>
    <s v="-"/>
    <n v="5"/>
    <n v="2"/>
    <n v="100"/>
    <n v="6"/>
    <n v="0"/>
    <s v="JOSEFELICIANOVILCHEZMORA@GMAIL.COM"/>
    <s v="UNIV. PRIVADA"/>
    <n v="19"/>
    <s v="SOLTERO(A)"/>
    <d v="2022-01-13T00:00:00"/>
    <n v="1"/>
    <s v="BACHILLER"/>
    <s v=" "/>
    <s v=" "/>
    <s v=" "/>
    <s v=" "/>
    <n v="45000"/>
    <n v="3"/>
    <s v="-"/>
    <s v="OSA"/>
    <s v="TERAPIA FISICA"/>
    <x v="7"/>
    <s v="AE"/>
    <s v="MEDICINA HUMANA"/>
    <s v="PALMAR"/>
    <s v="SIN ENFASIS"/>
    <s v="COSTA RICA"/>
    <x v="1000"/>
    <s v="-"/>
    <s v="ESTUDIANTE"/>
    <n v="86.58"/>
    <n v="127527"/>
    <n v="1"/>
    <n v="1"/>
    <n v="100"/>
  </r>
  <r>
    <x v="0"/>
    <x v="1"/>
    <x v="1"/>
    <x v="0"/>
    <n v="31243780"/>
    <x v="18"/>
    <n v="4115340"/>
    <n v="119030118"/>
    <x v="0"/>
    <x v="656"/>
    <x v="0"/>
    <x v="0"/>
    <x v="1"/>
    <s v="N"/>
    <x v="0"/>
    <n v="127529"/>
    <s v="NORMAL"/>
    <d v="2022-01-07T00:00:00"/>
    <d v="2022-01-14T00:00:00"/>
    <x v="18"/>
    <d v="2022-04-27T00:00:00"/>
    <n v="303801"/>
    <s v="RESOLI"/>
    <s v="-"/>
    <s v="-"/>
    <s v="S"/>
    <x v="0"/>
    <n v="1"/>
    <s v="-"/>
    <n v="2021"/>
    <n v="1"/>
    <s v="-"/>
    <s v="1-PREG.COSTA-RICA"/>
    <x v="4"/>
    <s v="-"/>
    <s v="-"/>
    <s v="-"/>
    <n v="10"/>
    <n v="2"/>
    <n v="100"/>
    <n v="1"/>
    <n v="0"/>
    <s v="LILSALAS@YAHOO.COM"/>
    <s v="UNIV. PRIVADA"/>
    <n v="18"/>
    <s v="SOLTERO(A)"/>
    <d v="2022-01-13T00:00:00"/>
    <n v="1"/>
    <s v="BACHILLER"/>
    <s v=" "/>
    <s v=" "/>
    <s v=" "/>
    <s v=" "/>
    <n v="879337"/>
    <n v="2"/>
    <s v="-"/>
    <s v="ALAJUELITA"/>
    <s v="ING.ELECTROMEDICINA"/>
    <x v="5"/>
    <s v="-"/>
    <s v="MEDICINA HUMANA"/>
    <s v="SAN JOSECITO"/>
    <s v="SIN ENFASIS"/>
    <s v="COSTA RICA"/>
    <x v="1001"/>
    <s v="-"/>
    <s v="ESTUDIANTE"/>
    <n v="92"/>
    <n v="127529"/>
    <n v="1"/>
    <n v="1"/>
    <n v="100"/>
  </r>
  <r>
    <x v="0"/>
    <x v="1"/>
    <x v="1"/>
    <x v="1"/>
    <n v="31243980"/>
    <x v="18"/>
    <n v="5695990"/>
    <n v="604810030"/>
    <x v="1"/>
    <x v="9"/>
    <x v="0"/>
    <x v="1"/>
    <x v="3"/>
    <s v="N"/>
    <x v="6"/>
    <n v="127557"/>
    <s v="NORMAL"/>
    <d v="2022-01-08T00:00:00"/>
    <d v="2022-01-17T00:00:00"/>
    <x v="18"/>
    <d v="2022-04-27T00:00:00"/>
    <n v="303865"/>
    <s v="RESOLI"/>
    <s v="-"/>
    <s v="-"/>
    <s v="S"/>
    <x v="0"/>
    <n v="1"/>
    <s v="ADQUISICION DE EQUIPO"/>
    <n v="2020"/>
    <n v="2"/>
    <s v="-"/>
    <s v="1-PREG.COSTA-RICA"/>
    <x v="6"/>
    <s v="-"/>
    <s v="-"/>
    <s v="-"/>
    <n v="1"/>
    <n v="13"/>
    <n v="100"/>
    <n v="6"/>
    <n v="0"/>
    <s v="SALASDENISSE723@GMAIL.COM"/>
    <s v="UNIV. PRIVADA"/>
    <n v="18"/>
    <s v="SOLTERO(A)"/>
    <d v="2022-01-14T00:00:00"/>
    <n v="1"/>
    <s v="BACHILLER"/>
    <s v=" "/>
    <s v=" "/>
    <s v=" "/>
    <s v=" "/>
    <n v="300000"/>
    <n v="3"/>
    <s v="-"/>
    <s v="PUNTARENAS"/>
    <s v="CS.EDUC. I Y II CICLO"/>
    <x v="51"/>
    <s v="AE"/>
    <s v="EDUCACION PRIMARIA"/>
    <s v="CHIRA"/>
    <s v="SIN ENFASIS"/>
    <s v="COSTA RICA"/>
    <x v="1002"/>
    <s v="-"/>
    <s v="ESTUDIANTE"/>
    <n v="92.77"/>
    <n v="127557"/>
    <n v="1"/>
    <n v="1"/>
    <n v="97"/>
  </r>
  <r>
    <x v="0"/>
    <x v="1"/>
    <x v="1"/>
    <x v="0"/>
    <n v="31249380"/>
    <x v="24"/>
    <n v="2974000"/>
    <n v="703150023"/>
    <x v="3"/>
    <x v="657"/>
    <x v="0"/>
    <x v="0"/>
    <x v="1"/>
    <s v="N"/>
    <x v="2"/>
    <n v="127949"/>
    <s v="NORMAL"/>
    <d v="2022-01-24T00:00:00"/>
    <d v="2022-01-28T00:00:00"/>
    <x v="24"/>
    <d v="2022-05-23T00:00:00"/>
    <n v="305585"/>
    <s v="RESOLI"/>
    <s v="-"/>
    <s v="-"/>
    <s v="S"/>
    <x v="0"/>
    <n v="1"/>
    <s v="-"/>
    <n v="2022"/>
    <n v="0"/>
    <s v="-"/>
    <s v="1-PREG.COSTA-RICA"/>
    <x v="4"/>
    <s v="-"/>
    <s v="-"/>
    <s v="-"/>
    <n v="2"/>
    <n v="1"/>
    <n v="100"/>
    <n v="3"/>
    <n v="0"/>
    <s v="AKIRACORDEROMADRIGAL09@GMAIL.COM"/>
    <s v="UNIV. PRIVADA"/>
    <n v="17"/>
    <s v="SOLTERO(A)"/>
    <d v="2022-01-27T00:00:00"/>
    <n v="1"/>
    <s v="BACHILLER"/>
    <s v=" "/>
    <s v=" "/>
    <s v=" "/>
    <s v=" "/>
    <n v="1119410"/>
    <n v="6"/>
    <s v="-"/>
    <s v="PARAISO"/>
    <s v="INGENIERIA DE SISTEMAS"/>
    <x v="21"/>
    <s v="-"/>
    <s v="COMPUTO"/>
    <s v="PARAISO"/>
    <s v="SIN ENFASIS"/>
    <s v="COSTA RICA"/>
    <x v="1003"/>
    <s v="-"/>
    <s v="ESTUDIANTE"/>
    <n v="91.5"/>
    <n v="127949"/>
    <n v="1"/>
    <n v="1"/>
    <n v="111"/>
  </r>
  <r>
    <x v="0"/>
    <x v="3"/>
    <x v="1"/>
    <x v="1"/>
    <n v="31244130"/>
    <x v="18"/>
    <n v="7126944"/>
    <n v="702010075"/>
    <x v="1"/>
    <x v="2"/>
    <x v="0"/>
    <x v="1"/>
    <x v="3"/>
    <s v="N"/>
    <x v="5"/>
    <n v="127593"/>
    <s v="NORMAL"/>
    <d v="2022-01-12T00:00:00"/>
    <d v="2022-01-18T00:00:00"/>
    <x v="18"/>
    <d v="2022-04-27T00:00:00"/>
    <n v="304397"/>
    <s v="RESOLI"/>
    <s v="-"/>
    <s v="S"/>
    <s v="-"/>
    <x v="1"/>
    <n v="8"/>
    <s v="ADQUISICION DE EQUIPO"/>
    <n v="2011"/>
    <n v="11"/>
    <s v="-"/>
    <s v="1-PREG.COSTA-RICA"/>
    <x v="6"/>
    <s v="-"/>
    <s v="-"/>
    <s v="-"/>
    <n v="4"/>
    <n v="1"/>
    <n v="100"/>
    <n v="7"/>
    <n v="0"/>
    <s v="GRJIMENEZ9019@GMAIL.COM"/>
    <s v="UNIV. PRIVADA"/>
    <n v="31"/>
    <s v="SOLTERO(A)"/>
    <d v="2022-01-17T00:00:00"/>
    <n v="1"/>
    <s v="BACHILLER"/>
    <s v=" "/>
    <s v=" "/>
    <s v=" "/>
    <s v=" "/>
    <n v="330200"/>
    <n v="3"/>
    <s v="-"/>
    <s v="TALAMANCA"/>
    <s v="ENSEÑANZA DE ESTUDIOS SOCIALES"/>
    <x v="99"/>
    <s v="AE"/>
    <s v="EDUCACION SECUNDARIA"/>
    <s v="BRATSI"/>
    <s v="SIN ENFASIS"/>
    <s v="COSTA RICA"/>
    <x v="1004"/>
    <s v="-"/>
    <s v="PROPIO "/>
    <n v="78"/>
    <n v="127593"/>
    <n v="1"/>
    <n v="1"/>
    <n v="96"/>
  </r>
  <r>
    <x v="0"/>
    <x v="1"/>
    <x v="1"/>
    <x v="0"/>
    <n v="31249610"/>
    <x v="25"/>
    <n v="6496228"/>
    <n v="208470366"/>
    <x v="0"/>
    <x v="658"/>
    <x v="0"/>
    <x v="0"/>
    <x v="2"/>
    <s v="N"/>
    <x v="3"/>
    <n v="128058"/>
    <s v="NORMAL"/>
    <d v="2022-01-26T00:00:00"/>
    <d v="2022-02-02T00:00:00"/>
    <x v="25"/>
    <d v="2022-05-30T00:00:00"/>
    <n v="305852"/>
    <s v="RESOLI"/>
    <s v="-"/>
    <s v="S"/>
    <s v="-"/>
    <x v="1"/>
    <n v="1"/>
    <s v="COBERTURA INFERIOR, ADQUISICION DE EQUIPO"/>
    <n v="2021"/>
    <n v="1"/>
    <s v="-"/>
    <s v="1-PREG.COSTA-RICA"/>
    <x v="5"/>
    <s v="-"/>
    <s v="-"/>
    <s v="-"/>
    <n v="10"/>
    <n v="4"/>
    <n v="100"/>
    <n v="2"/>
    <n v="0"/>
    <s v="AMADOR28MAIKEL@GMAIL.COM"/>
    <s v="UNIV. PRIVADA"/>
    <n v="18"/>
    <s v="SOLTERO(A)"/>
    <d v="2022-02-01T00:00:00"/>
    <n v="1"/>
    <s v="LICENCIATURA"/>
    <s v=" "/>
    <s v=" "/>
    <s v=" "/>
    <s v=" "/>
    <n v="160000"/>
    <n v="4"/>
    <s v="-"/>
    <s v="SAN CARLOS"/>
    <s v="MEDICINA Y CIRUGIA"/>
    <x v="5"/>
    <s v="CI, AE"/>
    <s v="MEDICINA HUMANA"/>
    <s v="AGUAS ZARCAS"/>
    <s v="SIN ENFASIS"/>
    <s v="COSTA RICA"/>
    <x v="1005"/>
    <s v="-"/>
    <s v="ESTUDIANTE"/>
    <n v="93.29"/>
    <n v="128058"/>
    <n v="1"/>
    <n v="1"/>
    <n v="117"/>
  </r>
  <r>
    <x v="0"/>
    <x v="0"/>
    <x v="1"/>
    <x v="0"/>
    <n v="31243940"/>
    <x v="18"/>
    <n v="29009084"/>
    <n v="118300491"/>
    <x v="0"/>
    <x v="659"/>
    <x v="0"/>
    <x v="0"/>
    <x v="0"/>
    <s v="N"/>
    <x v="1"/>
    <n v="127599"/>
    <s v="NORMAL"/>
    <d v="2022-01-11T00:00:00"/>
    <d v="2022-01-18T00:00:00"/>
    <x v="18"/>
    <d v="2022-04-27T00:00:00"/>
    <n v="304089"/>
    <s v="RESOLI"/>
    <s v="-"/>
    <s v="-"/>
    <s v="S"/>
    <x v="0"/>
    <n v="5"/>
    <s v="-"/>
    <n v="2019"/>
    <n v="3"/>
    <s v="-"/>
    <s v="1-PREG.COSTA-RICA"/>
    <x v="3"/>
    <n v="90.26"/>
    <s v="-"/>
    <s v="-"/>
    <n v="1"/>
    <n v="2"/>
    <n v="100"/>
    <n v="4"/>
    <n v="0"/>
    <s v="MATCHXMILKTEA@GMAIL.COM"/>
    <s v="UNIV. PRIVADA"/>
    <n v="20"/>
    <s v="SOLTERO(A)"/>
    <d v="2022-01-17T00:00:00"/>
    <n v="1"/>
    <s v="LICENCIATURA"/>
    <s v=" "/>
    <s v=" "/>
    <s v=" "/>
    <s v=" "/>
    <n v="1516003"/>
    <n v="2"/>
    <s v="-"/>
    <s v="HEREDIA"/>
    <s v="MEDICINA Y CIRUGIA"/>
    <x v="5"/>
    <s v="-"/>
    <s v="MEDICINA HUMANA"/>
    <s v="MERCEDES"/>
    <s v="SIN ENFASIS"/>
    <s v="COSTA RICA"/>
    <x v="1006"/>
    <s v="-"/>
    <s v="ESTUDIANTE"/>
    <n v="88.5"/>
    <n v="127599"/>
    <n v="1"/>
    <n v="1"/>
    <n v="96"/>
  </r>
  <r>
    <x v="0"/>
    <x v="1"/>
    <x v="1"/>
    <x v="0"/>
    <n v="31244670"/>
    <x v="18"/>
    <n v="1931715"/>
    <n v="702800253"/>
    <x v="0"/>
    <x v="660"/>
    <x v="0"/>
    <x v="0"/>
    <x v="2"/>
    <s v="N"/>
    <x v="5"/>
    <n v="127608"/>
    <s v="NORMAL"/>
    <d v="2022-01-06T00:00:00"/>
    <d v="2022-01-18T00:00:00"/>
    <x v="18"/>
    <d v="2022-04-27T00:00:00"/>
    <n v="303542"/>
    <s v="RESOLI"/>
    <s v="-"/>
    <s v="-"/>
    <s v="S"/>
    <x v="0"/>
    <n v="1"/>
    <s v="-"/>
    <n v="2018"/>
    <n v="4"/>
    <s v="-"/>
    <s v="1-PREG.COSTA-RICA"/>
    <x v="6"/>
    <s v="-"/>
    <s v="-"/>
    <s v="-"/>
    <n v="3"/>
    <n v="1"/>
    <n v="100"/>
    <n v="7"/>
    <n v="0"/>
    <s v="HERNANDEZGOMEZMADISSON@GMAIL.COM"/>
    <s v="UNIV. PRIVADA"/>
    <n v="21"/>
    <s v="SOLTERO(A)"/>
    <d v="2022-01-17T00:00:00"/>
    <n v="1"/>
    <s v="TECNICO"/>
    <s v=" "/>
    <s v=" "/>
    <s v=" "/>
    <s v=" "/>
    <n v="418372"/>
    <n v="4"/>
    <s v="-"/>
    <s v="SIQUIRRES"/>
    <s v="TECNICO ATENCION PRIMARIA"/>
    <x v="13"/>
    <s v="-"/>
    <s v="MEDICINA HUMANA"/>
    <s v="SIQUIRRES"/>
    <s v="SIN ENFASIS"/>
    <s v="COSTA RICA"/>
    <x v="1007"/>
    <s v="-"/>
    <s v="ESTUDIANTE"/>
    <n v="76"/>
    <n v="127608"/>
    <n v="1"/>
    <n v="1"/>
    <n v="96"/>
  </r>
  <r>
    <x v="0"/>
    <x v="1"/>
    <x v="1"/>
    <x v="0"/>
    <n v="31243670"/>
    <x v="18"/>
    <n v="3999970"/>
    <n v="117770471"/>
    <x v="2"/>
    <x v="661"/>
    <x v="0"/>
    <x v="0"/>
    <x v="0"/>
    <s v="N"/>
    <x v="0"/>
    <n v="127612"/>
    <s v="NORMAL"/>
    <d v="2022-01-05T00:00:00"/>
    <d v="2022-01-18T00:00:00"/>
    <x v="18"/>
    <d v="2022-04-27T00:00:00"/>
    <n v="303334"/>
    <s v="RESOLI"/>
    <s v="-"/>
    <s v="-"/>
    <s v="S"/>
    <x v="0"/>
    <n v="1"/>
    <s v="-"/>
    <n v="2018"/>
    <n v="4"/>
    <s v="-"/>
    <s v="1-PREG.COSTA-RICA"/>
    <x v="4"/>
    <s v="-"/>
    <s v="-"/>
    <s v="-"/>
    <n v="15"/>
    <n v="2"/>
    <n v="100"/>
    <n v="1"/>
    <n v="0"/>
    <s v="YENDRY.BF@GMAIL.COM"/>
    <s v="UNIV. PRIVADA"/>
    <n v="21"/>
    <s v="SOLTERO(A)"/>
    <d v="2022-01-17T00:00:00"/>
    <n v="1"/>
    <s v="BACHILLER"/>
    <s v=" "/>
    <s v=" "/>
    <s v=" "/>
    <s v=" "/>
    <n v="843130"/>
    <n v="2"/>
    <s v="-"/>
    <s v="MONTES DE OCA"/>
    <s v="INGENIERIA CIVIL"/>
    <x v="6"/>
    <s v="-"/>
    <s v="OBRAS CIVILES"/>
    <s v="SABANILLA"/>
    <s v="SIN ENFASIS"/>
    <s v="COSTA RICA"/>
    <x v="1008"/>
    <s v="-"/>
    <s v="ESTUDIANTE"/>
    <n v="76.7"/>
    <n v="127612"/>
    <n v="1"/>
    <n v="1"/>
    <n v="96"/>
  </r>
  <r>
    <x v="0"/>
    <x v="1"/>
    <x v="1"/>
    <x v="0"/>
    <n v="31249370"/>
    <x v="24"/>
    <n v="15584023"/>
    <n v="208570782"/>
    <x v="0"/>
    <x v="481"/>
    <x v="0"/>
    <x v="0"/>
    <x v="1"/>
    <s v="N"/>
    <x v="3"/>
    <n v="128096"/>
    <s v="NORMAL"/>
    <d v="2022-01-25T00:00:00"/>
    <d v="2022-02-03T00:00:00"/>
    <x v="24"/>
    <d v="2022-05-23T00:00:00"/>
    <n v="305681"/>
    <s v="RESOLI"/>
    <s v="-"/>
    <s v="S"/>
    <s v="-"/>
    <x v="1"/>
    <n v="1"/>
    <s v="-"/>
    <n v="2021"/>
    <n v="1"/>
    <s v="-"/>
    <s v="1-PREG.COSTA-RICA"/>
    <x v="4"/>
    <s v="-"/>
    <s v="-"/>
    <s v="-"/>
    <n v="6"/>
    <n v="7"/>
    <n v="100"/>
    <n v="2"/>
    <n v="0"/>
    <s v="JDARRIETAJ27@GMAIL.COM"/>
    <s v="UNIV. PRIVADA"/>
    <n v="17"/>
    <s v="SOLTERO(A)"/>
    <d v="2022-02-02T00:00:00"/>
    <n v="1"/>
    <s v="LICENCIATURA"/>
    <s v=" "/>
    <s v=" "/>
    <s v=" "/>
    <s v=" "/>
    <n v="1078727"/>
    <n v="4"/>
    <s v="-"/>
    <s v="NARANJO"/>
    <s v="MEDICINA Y CIRUGIA VETERINARIA"/>
    <x v="19"/>
    <s v="-"/>
    <s v="MEDICINA VETERINARIA"/>
    <s v="ROSARIO"/>
    <s v="SIN ENFASIS"/>
    <s v="COSTA RICA"/>
    <x v="1009"/>
    <s v="-"/>
    <s v="ESTUDIANTE"/>
    <n v="97"/>
    <n v="128096"/>
    <n v="1"/>
    <n v="1"/>
    <n v="105"/>
  </r>
  <r>
    <x v="0"/>
    <x v="1"/>
    <x v="1"/>
    <x v="0"/>
    <n v="31244080"/>
    <x v="18"/>
    <n v="6337408"/>
    <n v="305390679"/>
    <x v="2"/>
    <x v="662"/>
    <x v="0"/>
    <x v="0"/>
    <x v="0"/>
    <s v="N"/>
    <x v="0"/>
    <n v="127643"/>
    <s v="NORMAL"/>
    <d v="2022-01-11T00:00:00"/>
    <d v="2022-01-19T00:00:00"/>
    <x v="18"/>
    <d v="2022-04-27T00:00:00"/>
    <n v="304106"/>
    <s v="RESOLI"/>
    <s v="-"/>
    <s v="-"/>
    <s v="S"/>
    <x v="0"/>
    <n v="1"/>
    <s v="-"/>
    <n v="2020"/>
    <n v="2"/>
    <s v="-"/>
    <s v="1-PREG.COSTA-RICA"/>
    <x v="3"/>
    <s v="-"/>
    <s v="-"/>
    <s v="-"/>
    <n v="1"/>
    <n v="1"/>
    <n v="100"/>
    <n v="1"/>
    <n v="0"/>
    <s v="JOSELYN.LOPEZ26@GMAIL.COM"/>
    <s v="UNIV. PRIVADA"/>
    <n v="19"/>
    <s v="SOLTERO(A)"/>
    <d v="2022-01-18T00:00:00"/>
    <n v="1"/>
    <s v="BACHILLER"/>
    <s v="LICENCIATURA"/>
    <s v=" "/>
    <s v=" "/>
    <s v=" "/>
    <n v="1292500"/>
    <n v="3"/>
    <s v="-"/>
    <s v="SAN JOSE"/>
    <s v="ING SISTEMAS EN COMPUTACION"/>
    <x v="8"/>
    <s v="-"/>
    <s v="INGENIERIA"/>
    <s v="CARMEN"/>
    <s v="SIN ENFASIS"/>
    <s v="COSTA RICA"/>
    <x v="1010"/>
    <s v="-"/>
    <s v="ESTUDIANTE"/>
    <n v="93.86"/>
    <n v="127643"/>
    <n v="1"/>
    <n v="1"/>
    <n v="95"/>
  </r>
  <r>
    <x v="2"/>
    <x v="1"/>
    <x v="2"/>
    <x v="1"/>
    <n v="31244250"/>
    <x v="18"/>
    <n v="6516429"/>
    <n v="114020191"/>
    <x v="4"/>
    <x v="663"/>
    <x v="0"/>
    <x v="1"/>
    <x v="1"/>
    <s v="N"/>
    <x v="6"/>
    <n v="127649"/>
    <s v="NORMAL"/>
    <d v="2022-01-07T00:00:00"/>
    <d v="2022-01-19T00:00:00"/>
    <x v="18"/>
    <d v="2022-04-27T00:00:00"/>
    <n v="303679"/>
    <s v="RESOLI"/>
    <s v="-"/>
    <s v="-"/>
    <s v="S"/>
    <x v="0"/>
    <n v="1"/>
    <s v="-"/>
    <n v="2007"/>
    <n v="15"/>
    <s v="-"/>
    <s v="7-REFUND.POSG.C.R"/>
    <x v="3"/>
    <s v="-"/>
    <s v="-"/>
    <s v="-"/>
    <n v="6"/>
    <n v="1"/>
    <n v="100"/>
    <n v="6"/>
    <n v="0"/>
    <s v="ABY1408@GMAIL.COM"/>
    <s v="UNIV. PRIVADA"/>
    <n v="32"/>
    <s v="CASADO(A)"/>
    <d v="2022-01-18T00:00:00"/>
    <n v="1"/>
    <s v="MAESTRIA"/>
    <s v=" "/>
    <s v=" "/>
    <s v=" "/>
    <s v=" "/>
    <n v="1568969"/>
    <n v="3"/>
    <s v="-"/>
    <s v="AGUIRRE"/>
    <s v="ADMINISTRACION DE NEGOCIOS"/>
    <x v="5"/>
    <s v="-"/>
    <s v="ADMINISTRACION"/>
    <s v="QUEPOS"/>
    <s v="FINANZAS"/>
    <s v="COSTA RICA"/>
    <x v="1011"/>
    <n v="27749008"/>
    <s v="MARINA OFFICER COORDINATOR"/>
    <n v="80"/>
    <n v="127649"/>
    <n v="1"/>
    <n v="7"/>
    <n v="95"/>
  </r>
  <r>
    <x v="0"/>
    <x v="1"/>
    <x v="1"/>
    <x v="0"/>
    <n v="31250150"/>
    <x v="25"/>
    <n v="2169930"/>
    <n v="115450208"/>
    <x v="3"/>
    <x v="567"/>
    <x v="0"/>
    <x v="0"/>
    <x v="1"/>
    <s v="N"/>
    <x v="3"/>
    <n v="128173"/>
    <s v="NORMAL"/>
    <d v="2022-01-23T00:00:00"/>
    <d v="2022-02-07T00:00:00"/>
    <x v="25"/>
    <d v="2022-05-30T00:00:00"/>
    <n v="305458"/>
    <s v="RESOLI"/>
    <s v="-"/>
    <s v="S"/>
    <s v="-"/>
    <x v="1"/>
    <n v="1"/>
    <s v="ADQUISICION DE EQUIPO"/>
    <n v="2010"/>
    <n v="12"/>
    <s v="-"/>
    <s v="1-PREG.COSTA-RICA"/>
    <x v="2"/>
    <s v="-"/>
    <s v="-"/>
    <s v="-"/>
    <n v="1"/>
    <n v="2"/>
    <n v="100"/>
    <n v="2"/>
    <n v="0"/>
    <s v="AARCEMORA@OUTLOOK.COM"/>
    <s v="UNIV. PUBLICA"/>
    <n v="28"/>
    <s v="CASADO(A)"/>
    <d v="2022-02-04T00:00:00"/>
    <n v="1"/>
    <s v="BACHILLER"/>
    <s v="LICENCIATURA"/>
    <s v=" "/>
    <s v=" "/>
    <s v=" "/>
    <n v="471051"/>
    <n v="2"/>
    <s v="-"/>
    <s v="ALAJUELA"/>
    <s v="INGENIERIA DEL SOFTWARE"/>
    <x v="91"/>
    <s v="AE"/>
    <s v="COMPUTO"/>
    <s v="SAN JOSE"/>
    <s v="SIN ENFASIS"/>
    <s v="COSTA RICA"/>
    <x v="1012"/>
    <n v="24303674"/>
    <s v="PROFESOR DE ENSEÑANZA TÉCNICO PROFESIONAL (ENS. PR"/>
    <n v="90"/>
    <n v="128173"/>
    <n v="2"/>
    <n v="1"/>
    <n v="112"/>
  </r>
  <r>
    <x v="0"/>
    <x v="1"/>
    <x v="1"/>
    <x v="0"/>
    <n v="31244020"/>
    <x v="18"/>
    <n v="16269244"/>
    <n v="604760680"/>
    <x v="0"/>
    <x v="664"/>
    <x v="0"/>
    <x v="0"/>
    <x v="1"/>
    <s v="N"/>
    <x v="6"/>
    <n v="127683"/>
    <s v="NORMAL"/>
    <d v="2022-01-17T00:00:00"/>
    <d v="2022-01-20T00:00:00"/>
    <x v="18"/>
    <d v="2022-04-27T00:00:00"/>
    <n v="304888"/>
    <s v="RESOLI"/>
    <s v="-"/>
    <s v="-"/>
    <s v="S"/>
    <x v="0"/>
    <n v="1"/>
    <s v="-"/>
    <n v="2020"/>
    <n v="2"/>
    <s v="-"/>
    <s v="1-PREG.COSTA-RICA"/>
    <x v="6"/>
    <s v="-"/>
    <s v="-"/>
    <s v="-"/>
    <n v="4"/>
    <n v="1"/>
    <n v="100"/>
    <n v="6"/>
    <n v="0"/>
    <s v="TAMIRQ3493@GMAIL.COM"/>
    <s v="UNIV. PRIVADA"/>
    <n v="19"/>
    <s v="SOLTERO(A)"/>
    <d v="2022-01-19T00:00:00"/>
    <n v="1"/>
    <s v="LICENCIATURA"/>
    <s v=" "/>
    <s v=" "/>
    <s v=" "/>
    <s v=" "/>
    <n v="370000"/>
    <n v="5"/>
    <s v="-"/>
    <s v="MONTES DE ORO"/>
    <s v="FARMACIA"/>
    <x v="0"/>
    <s v="-"/>
    <s v="FARMACIA"/>
    <s v="MIRAMAR"/>
    <s v="SIN ENFASIS"/>
    <s v="COSTA RICA"/>
    <x v="1013"/>
    <s v="-"/>
    <s v="ESTUDIANTE"/>
    <n v="89"/>
    <n v="127683"/>
    <n v="1"/>
    <n v="1"/>
    <n v="94"/>
  </r>
  <r>
    <x v="0"/>
    <x v="1"/>
    <x v="2"/>
    <x v="1"/>
    <n v="31243830"/>
    <x v="18"/>
    <n v="4455900"/>
    <n v="113020595"/>
    <x v="1"/>
    <x v="665"/>
    <x v="0"/>
    <x v="1"/>
    <x v="1"/>
    <s v="N"/>
    <x v="0"/>
    <n v="127698"/>
    <s v="NORMAL"/>
    <d v="2022-01-07T00:00:00"/>
    <d v="2022-01-20T00:00:00"/>
    <x v="18"/>
    <d v="2022-04-27T00:00:00"/>
    <n v="303702"/>
    <s v="RESOLI"/>
    <s v="-"/>
    <s v="-"/>
    <s v="S"/>
    <x v="0"/>
    <n v="1"/>
    <s v="-"/>
    <n v="2008"/>
    <n v="14"/>
    <s v="-"/>
    <s v="5-REFUND.PREG.C.R"/>
    <x v="2"/>
    <s v="-"/>
    <s v="-"/>
    <s v="-"/>
    <n v="3"/>
    <n v="11"/>
    <n v="100"/>
    <n v="1"/>
    <n v="0"/>
    <s v="MEYJIM86@HOTMAIL.COM"/>
    <s v="UNIV. PRIVADA"/>
    <n v="35"/>
    <s v="SOLTERO(A)"/>
    <d v="2022-01-19T00:00:00"/>
    <n v="1"/>
    <s v="LICENCIATURA"/>
    <s v=" "/>
    <s v=" "/>
    <s v=" "/>
    <s v=" "/>
    <n v="488619"/>
    <n v="3"/>
    <s v="-"/>
    <s v="DESAMPARADOS"/>
    <s v="CIENCIAS DE LA EDUC.ESPECIAL"/>
    <x v="20"/>
    <s v="-"/>
    <s v="EDUCACION ESPECIAL"/>
    <s v="SAN RAFAEL ABAJO"/>
    <s v="TRANSTORNOS LENGUAJE ORAL.ESCR"/>
    <s v="COSTA RICA"/>
    <x v="1014"/>
    <n v="22323045"/>
    <s v="ASISTENTE ADMINISTRA"/>
    <n v="85"/>
    <n v="127698"/>
    <n v="1"/>
    <n v="5"/>
    <n v="94"/>
  </r>
  <r>
    <x v="0"/>
    <x v="1"/>
    <x v="1"/>
    <x v="0"/>
    <n v="31243700"/>
    <x v="18"/>
    <n v="5952324"/>
    <n v="504520854"/>
    <x v="0"/>
    <x v="666"/>
    <x v="0"/>
    <x v="0"/>
    <x v="2"/>
    <s v="N"/>
    <x v="4"/>
    <n v="127701"/>
    <s v="NORMAL"/>
    <d v="2022-01-06T00:00:00"/>
    <d v="2022-01-20T00:00:00"/>
    <x v="18"/>
    <d v="2022-04-27T00:00:00"/>
    <n v="303577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9"/>
    <n v="3"/>
    <n v="100"/>
    <n v="5"/>
    <n v="0"/>
    <s v="GRISELMORA40@GMAIL.COM"/>
    <s v="UNIV. PRIVADA"/>
    <n v="18"/>
    <s v="SOLTERO(A)"/>
    <d v="2022-01-19T00:00:00"/>
    <n v="1"/>
    <s v="DIPLOMADO"/>
    <s v=" "/>
    <s v=" "/>
    <s v=" "/>
    <s v=" "/>
    <n v="1350744"/>
    <n v="4"/>
    <s v="-"/>
    <s v="NANDAYURE"/>
    <s v="ASISTENTE LAB QUIMICO CLINICO"/>
    <x v="77"/>
    <s v="AE"/>
    <s v="MEDICINA HUMANA"/>
    <s v="ZAPOTAL"/>
    <s v="SIN ENFASIS"/>
    <s v="COSTA RICA"/>
    <x v="1015"/>
    <s v="-"/>
    <s v="ESTUDIANTE"/>
    <n v="96"/>
    <n v="127701"/>
    <n v="1"/>
    <n v="1"/>
    <n v="94"/>
  </r>
  <r>
    <x v="1"/>
    <x v="1"/>
    <x v="1"/>
    <x v="1"/>
    <n v="31244150"/>
    <x v="18"/>
    <n v="4502000"/>
    <n v="109610346"/>
    <x v="4"/>
    <x v="667"/>
    <x v="0"/>
    <x v="1"/>
    <x v="0"/>
    <s v="N"/>
    <x v="0"/>
    <n v="127703"/>
    <s v="NORMAL"/>
    <d v="2022-01-03T00:00:00"/>
    <d v="2022-01-20T00:00:00"/>
    <x v="18"/>
    <d v="2022-04-27T00:00:00"/>
    <n v="303097"/>
    <s v="RESOLI"/>
    <s v="-"/>
    <s v="S"/>
    <s v="-"/>
    <x v="1"/>
    <n v="1"/>
    <s v="ADQUISICION DE EQUIPO"/>
    <n v="1996"/>
    <n v="26"/>
    <s v="-"/>
    <s v="4-POSG.EXTERIOR"/>
    <x v="3"/>
    <s v="-"/>
    <s v="-"/>
    <s v="-"/>
    <n v="3"/>
    <n v="5"/>
    <n v="130"/>
    <n v="1"/>
    <n v="0"/>
    <s v="OSCAR_HERNANDEZ96@HOTMAIL.COM"/>
    <s v="UNIV. PRIVADA"/>
    <n v="45"/>
    <s v="CASADO(A)"/>
    <d v="2022-01-19T00:00:00"/>
    <n v="1"/>
    <s v="MAESTRIA"/>
    <s v=" "/>
    <s v=" "/>
    <s v=" "/>
    <s v=" "/>
    <n v="2200000"/>
    <n v="3"/>
    <s v="-"/>
    <s v="DESAMPARADOS"/>
    <s v="DIREC MARKETING Y GES COMERCIA"/>
    <x v="142"/>
    <s v="AE"/>
    <s v="ADMINISTRACION"/>
    <s v="SAN ANTONIO"/>
    <s v="SIN ENFASIS"/>
    <s v="ESPAÑA"/>
    <x v="1016"/>
    <n v="24367000"/>
    <s v="GERENTE DE VENTAS DE"/>
    <n v="81"/>
    <n v="127703"/>
    <n v="1"/>
    <n v="4"/>
    <n v="94"/>
  </r>
  <r>
    <x v="0"/>
    <x v="1"/>
    <x v="1"/>
    <x v="0"/>
    <n v="31250020"/>
    <x v="25"/>
    <n v="7645000"/>
    <n v="604670557"/>
    <x v="0"/>
    <x v="497"/>
    <x v="0"/>
    <x v="0"/>
    <x v="1"/>
    <s v="N"/>
    <x v="3"/>
    <n v="128267"/>
    <s v="NORMAL"/>
    <d v="2021-12-03T00:00:00"/>
    <d v="2022-02-10T00:00:00"/>
    <x v="25"/>
    <d v="2022-05-30T00:00:00"/>
    <n v="300592"/>
    <s v="RESOLI"/>
    <s v="-"/>
    <s v="-"/>
    <s v="S"/>
    <x v="0"/>
    <n v="1"/>
    <s v="-"/>
    <n v="2020"/>
    <n v="2"/>
    <s v="-"/>
    <s v="1-PREG.COSTA-RICA"/>
    <x v="6"/>
    <s v="-"/>
    <s v="-"/>
    <s v="-"/>
    <n v="9"/>
    <n v="1"/>
    <n v="100"/>
    <n v="2"/>
    <n v="0"/>
    <s v="CAMBRONEROKATHERIN@GMAIL.COM"/>
    <s v="UNIV. PRIVADA"/>
    <n v="20"/>
    <s v="SOLTERO(A)"/>
    <d v="2022-02-09T00:00:00"/>
    <n v="1"/>
    <s v="BACHILLER"/>
    <s v="LICENCIATURA"/>
    <s v=" "/>
    <s v=" "/>
    <s v=" "/>
    <n v="357669"/>
    <n v="8"/>
    <s v="-"/>
    <s v="OROTINA"/>
    <s v="ENFERMERIA"/>
    <x v="49"/>
    <s v="-"/>
    <s v="ENFERMERIA"/>
    <s v="OROTINA"/>
    <s v="SIN ENFASIS"/>
    <s v="COSTA RICA"/>
    <x v="1017"/>
    <s v="-"/>
    <s v="ESTUDIANTE"/>
    <n v="85.89"/>
    <n v="128267"/>
    <n v="1"/>
    <n v="1"/>
    <n v="109"/>
  </r>
  <r>
    <x v="0"/>
    <x v="1"/>
    <x v="0"/>
    <x v="0"/>
    <n v="31171000"/>
    <x v="18"/>
    <n v="5050500"/>
    <n v="118070577"/>
    <x v="2"/>
    <x v="567"/>
    <x v="0"/>
    <x v="0"/>
    <x v="2"/>
    <s v="N"/>
    <x v="5"/>
    <n v="127755"/>
    <s v="NORMAL"/>
    <d v="2022-01-21T00:00:00"/>
    <d v="2022-01-24T00:00:00"/>
    <x v="18"/>
    <d v="2022-05-02T00:00:00"/>
    <n v="305310"/>
    <s v="RESOLI"/>
    <s v="-"/>
    <s v="-"/>
    <s v="S"/>
    <x v="0"/>
    <n v="1"/>
    <s v="-"/>
    <s v="-"/>
    <s v="-"/>
    <s v="-"/>
    <s v="1-PREG.COSTA-RICA"/>
    <x v="0"/>
    <s v="-"/>
    <s v="-"/>
    <s v="-"/>
    <n v="6"/>
    <n v="1"/>
    <n v="100"/>
    <n v="7"/>
    <n v="0"/>
    <s v="G.FIORELLAGG@GMAIL.COM"/>
    <s v="UNIV. PRIVADA"/>
    <n v="21"/>
    <s v="SOLTERO(A)"/>
    <d v="2022-01-21T00:00:00"/>
    <n v="1"/>
    <s v="LICENCIATURA"/>
    <s v=" "/>
    <s v=" "/>
    <s v=" "/>
    <s v=" "/>
    <s v="-"/>
    <s v="-"/>
    <s v="-"/>
    <s v="GUACIMO"/>
    <s v="INGENIERIA QUIMICA INDUSTRIAL"/>
    <x v="3"/>
    <s v="-"/>
    <s v="INGENIERIA"/>
    <s v="GUACIMO"/>
    <s v="SIN ENFASIS"/>
    <s v="COSTA RICA"/>
    <x v="1018"/>
    <s v="-"/>
    <s v="ESTUDIANTE"/>
    <s v="-"/>
    <n v="127755"/>
    <n v="1"/>
    <n v="1"/>
    <n v="90"/>
  </r>
  <r>
    <x v="0"/>
    <x v="1"/>
    <x v="1"/>
    <x v="1"/>
    <n v="31243880"/>
    <x v="18"/>
    <n v="4037300"/>
    <n v="111940367"/>
    <x v="4"/>
    <x v="74"/>
    <x v="0"/>
    <x v="1"/>
    <x v="0"/>
    <s v="N"/>
    <x v="1"/>
    <n v="127773"/>
    <s v="NORMAL"/>
    <d v="2022-01-12T00:00:00"/>
    <d v="2022-01-24T00:00:00"/>
    <x v="18"/>
    <d v="2022-04-27T00:00:00"/>
    <n v="304258"/>
    <s v="RESOLI"/>
    <s v="-"/>
    <s v="-"/>
    <s v="S"/>
    <x v="0"/>
    <n v="1"/>
    <s v="-"/>
    <n v="2001"/>
    <n v="21"/>
    <s v="-"/>
    <s v="1-PREG.COSTA-RICA"/>
    <x v="4"/>
    <s v="-"/>
    <s v="-"/>
    <s v="-"/>
    <n v="1"/>
    <n v="4"/>
    <n v="100"/>
    <n v="4"/>
    <n v="0"/>
    <s v="VDELGADOPICADO@GMAIL.COM"/>
    <s v="UNIV. PRIVADA"/>
    <n v="38"/>
    <s v="UNION LIBRE"/>
    <d v="2022-01-21T00:00:00"/>
    <n v="1"/>
    <s v="BACHILLER"/>
    <s v=" "/>
    <s v=" "/>
    <s v=" "/>
    <s v=" "/>
    <n v="850496"/>
    <n v="3"/>
    <s v="-"/>
    <s v="HEREDIA"/>
    <s v="ADM EMPRESAS MODALIDAD VIRTUAL"/>
    <x v="42"/>
    <s v="-"/>
    <s v="ADMINISTRACION"/>
    <s v="ULLOA"/>
    <s v="SIN ENFASIS"/>
    <s v="COSTA RICA"/>
    <x v="1019"/>
    <n v="25473795"/>
    <s v="ASISTENTE ADMINISTRA"/>
    <n v="85"/>
    <n v="127773"/>
    <n v="1"/>
    <n v="1"/>
    <n v="90"/>
  </r>
  <r>
    <x v="0"/>
    <x v="1"/>
    <x v="1"/>
    <x v="1"/>
    <n v="31244440"/>
    <x v="18"/>
    <n v="2091900"/>
    <n v="117840459"/>
    <x v="4"/>
    <x v="668"/>
    <x v="0"/>
    <x v="1"/>
    <x v="0"/>
    <s v="N"/>
    <x v="0"/>
    <n v="127792"/>
    <s v="NORMAL"/>
    <d v="2021-12-12T00:00:00"/>
    <d v="2022-01-24T00:00:00"/>
    <x v="18"/>
    <d v="2022-04-27T00:00:00"/>
    <n v="301538"/>
    <s v="RESOLI"/>
    <s v="-"/>
    <s v="-"/>
    <s v="S"/>
    <x v="0"/>
    <n v="1"/>
    <s v="-"/>
    <n v="2017"/>
    <n v="5"/>
    <s v="-"/>
    <s v="1-PREG.COSTA-RICA"/>
    <x v="3"/>
    <s v="-"/>
    <s v="-"/>
    <s v="-"/>
    <n v="3"/>
    <n v="10"/>
    <n v="100"/>
    <n v="1"/>
    <n v="0"/>
    <s v="FIORELLAMONGE4@GMAIL.COM"/>
    <s v="UNIV. PRIVADA"/>
    <n v="21"/>
    <s v="SOLTERO(A)"/>
    <d v="2022-01-21T00:00:00"/>
    <n v="1"/>
    <s v="LICENCIATURA"/>
    <s v=" "/>
    <s v=" "/>
    <s v=" "/>
    <s v=" "/>
    <n v="1717469"/>
    <n v="4"/>
    <s v="-"/>
    <s v="DESAMPARADOS"/>
    <s v="RELACIONES INTERNACIONALES"/>
    <x v="0"/>
    <s v="-"/>
    <s v="POLITOLOGIA"/>
    <s v="DAMAS"/>
    <s v="RELAC.INTERN.ENF.COMER.INTERN."/>
    <s v="COSTA RICA"/>
    <x v="1020"/>
    <s v="-"/>
    <s v="ESTUDIANTE"/>
    <n v="87"/>
    <n v="127792"/>
    <n v="1"/>
    <n v="1"/>
    <n v="90"/>
  </r>
  <r>
    <x v="0"/>
    <x v="1"/>
    <x v="1"/>
    <x v="1"/>
    <n v="31242830"/>
    <x v="18"/>
    <n v="6190445"/>
    <n v="703060255"/>
    <x v="4"/>
    <x v="669"/>
    <x v="0"/>
    <x v="1"/>
    <x v="1"/>
    <s v="N"/>
    <x v="5"/>
    <n v="127799"/>
    <s v="NORMAL"/>
    <d v="2022-01-15T00:00:00"/>
    <d v="2022-01-24T00:00:00"/>
    <x v="18"/>
    <d v="2022-04-27T00:00:00"/>
    <n v="304679"/>
    <s v="RESOLI"/>
    <s v="-"/>
    <s v="-"/>
    <s v="S"/>
    <x v="0"/>
    <n v="1"/>
    <s v="-"/>
    <n v="2022"/>
    <n v="0"/>
    <s v="-"/>
    <s v="1-PREG.COSTA-RICA"/>
    <x v="6"/>
    <s v="-"/>
    <s v="-"/>
    <s v="-"/>
    <n v="2"/>
    <n v="1"/>
    <n v="100"/>
    <n v="7"/>
    <n v="0"/>
    <s v="MILENABARRANTES82@GMAIL.COM"/>
    <s v="UNIV. PRIVADA"/>
    <n v="18"/>
    <s v="SOLTERO(A)"/>
    <d v="2022-01-21T00:00:00"/>
    <n v="1"/>
    <s v="BACHILLER"/>
    <s v="LICENCIATURA"/>
    <s v=" "/>
    <s v=" "/>
    <s v=" "/>
    <n v="349709"/>
    <n v="3"/>
    <s v="-"/>
    <s v="POCOCI"/>
    <s v="ADMON DE EMPRESAS"/>
    <x v="44"/>
    <s v="-"/>
    <s v="ADMINISTRACION"/>
    <s v="GUAPILES"/>
    <s v="CONTADURIA PUBLICA"/>
    <s v="COSTA RICA"/>
    <x v="1021"/>
    <s v="-"/>
    <s v="ESTUDIANTE"/>
    <n v="99.56"/>
    <n v="127799"/>
    <n v="1"/>
    <n v="1"/>
    <n v="90"/>
  </r>
  <r>
    <x v="0"/>
    <x v="1"/>
    <x v="1"/>
    <x v="0"/>
    <n v="31249160"/>
    <x v="24"/>
    <n v="1471475"/>
    <n v="304190033"/>
    <x v="0"/>
    <x v="516"/>
    <x v="0"/>
    <x v="0"/>
    <x v="1"/>
    <s v="N"/>
    <x v="2"/>
    <n v="128339"/>
    <s v="NORMAL"/>
    <d v="2022-01-23T00:00:00"/>
    <d v="2022-02-15T00:00:00"/>
    <x v="24"/>
    <d v="2022-05-23T00:00:00"/>
    <n v="305469"/>
    <s v="RESOLI"/>
    <s v="-"/>
    <s v="-"/>
    <s v="S"/>
    <x v="0"/>
    <n v="1"/>
    <s v="-"/>
    <n v="2021"/>
    <n v="1"/>
    <s v="-"/>
    <s v="1-PREG.COSTA-RICA"/>
    <x v="6"/>
    <s v="-"/>
    <s v="-"/>
    <s v="-"/>
    <n v="5"/>
    <n v="1"/>
    <n v="100"/>
    <n v="3"/>
    <n v="0"/>
    <s v="ANAROJASGARITA86@GMAIL.COM"/>
    <s v="UNIV. PRIVADA"/>
    <n v="35"/>
    <s v="SOLTERO(A)"/>
    <d v="2022-02-14T00:00:00"/>
    <n v="1"/>
    <s v="TECNICO"/>
    <s v=" "/>
    <s v=" "/>
    <s v=" "/>
    <s v=" "/>
    <n v="335806"/>
    <n v="2"/>
    <s v="-"/>
    <s v="TURRIALBA"/>
    <s v="TEC ASIS TEC ATENCION PRIMARIA"/>
    <x v="66"/>
    <s v="-"/>
    <s v="MEDICINA HUMANA"/>
    <s v="TURRIALBA"/>
    <s v="SIN ENFASIS"/>
    <s v="COSTA RICA"/>
    <x v="1022"/>
    <n v="25569738"/>
    <s v="DEPENDIENTE"/>
    <n v="100"/>
    <n v="128339"/>
    <n v="1"/>
    <n v="1"/>
    <n v="93"/>
  </r>
  <r>
    <x v="0"/>
    <x v="1"/>
    <x v="1"/>
    <x v="0"/>
    <n v="31244330"/>
    <x v="18"/>
    <n v="1771000"/>
    <n v="503950934"/>
    <x v="0"/>
    <x v="670"/>
    <x v="0"/>
    <x v="0"/>
    <x v="0"/>
    <s v="N"/>
    <x v="1"/>
    <n v="127815"/>
    <s v="ESPECIAL"/>
    <d v="2022-01-04T00:00:00"/>
    <d v="2022-01-25T00:00:00"/>
    <x v="18"/>
    <d v="2022-04-27T00:00:00"/>
    <n v="303211"/>
    <s v="RESOLI"/>
    <s v="-"/>
    <s v="-"/>
    <s v="S"/>
    <x v="0"/>
    <n v="1"/>
    <s v="-"/>
    <n v="2019"/>
    <n v="3"/>
    <s v="-"/>
    <s v="1-PREG.COSTA-RICA"/>
    <x v="6"/>
    <s v="-"/>
    <s v="-"/>
    <s v="-"/>
    <n v="5"/>
    <n v="1"/>
    <n v="100"/>
    <n v="4"/>
    <n v="0"/>
    <s v="2411MARIAFERNANDA93@GMAIL.COM"/>
    <s v="PARAUNIV. PRIV"/>
    <n v="28"/>
    <s v="SOLTERO(A)"/>
    <d v="2022-01-24T00:00:00"/>
    <n v="1"/>
    <s v="DIPLOMADO"/>
    <s v=" "/>
    <s v=" "/>
    <s v=" "/>
    <s v=" "/>
    <n v="401365"/>
    <n v="1"/>
    <s v="-"/>
    <s v="SAN RAFAEL"/>
    <s v="LABORATORIO CLINICO"/>
    <x v="41"/>
    <s v="-"/>
    <s v="MEDICINA HUMANA"/>
    <s v="SAN RAFAEL"/>
    <s v="SIN ENFASIS"/>
    <s v="COSTA RICA"/>
    <x v="1023"/>
    <n v="24841910"/>
    <s v="MATERIAL HANDLER"/>
    <n v="76"/>
    <n v="127815"/>
    <n v="3"/>
    <n v="1"/>
    <n v="89"/>
  </r>
  <r>
    <x v="0"/>
    <x v="1"/>
    <x v="1"/>
    <x v="0"/>
    <n v="31249810"/>
    <x v="25"/>
    <n v="8159220"/>
    <n v="208170773"/>
    <x v="2"/>
    <x v="580"/>
    <x v="2"/>
    <x v="0"/>
    <x v="2"/>
    <s v="N"/>
    <x v="3"/>
    <n v="128340"/>
    <s v="NORMAL"/>
    <d v="2022-01-22T00:00:00"/>
    <d v="2022-02-15T00:00:00"/>
    <x v="25"/>
    <d v="2022-05-30T00:00:00"/>
    <n v="305453"/>
    <s v="RESOLI"/>
    <s v="-"/>
    <s v="S"/>
    <s v="-"/>
    <x v="1"/>
    <n v="1"/>
    <s v="COBERTURA INFERIOR"/>
    <n v="2019"/>
    <n v="3"/>
    <s v="-"/>
    <s v="1-PREG.COSTA-RICA"/>
    <x v="3"/>
    <s v="-"/>
    <s v="-"/>
    <s v="-"/>
    <n v="10"/>
    <n v="2"/>
    <n v="100"/>
    <n v="2"/>
    <n v="6"/>
    <s v="ALLANUMANA24@GMAIL.COM"/>
    <s v="UNIV. PRIVADA"/>
    <n v="21"/>
    <s v="SOLTERO(A)"/>
    <d v="2022-02-14T00:00:00"/>
    <n v="1"/>
    <s v="BACHILLER"/>
    <s v=" "/>
    <s v=" "/>
    <s v=" "/>
    <s v=" "/>
    <n v="1418855"/>
    <n v="2"/>
    <s v="-"/>
    <s v="SAN CARLOS"/>
    <s v="INGENIERIA MECANICA"/>
    <x v="30"/>
    <s v="CI"/>
    <s v="INGENIERIA"/>
    <s v="FLORENCIA"/>
    <s v="SIN ENFASIS"/>
    <s v="COSTA RICA"/>
    <x v="1024"/>
    <s v="-"/>
    <s v="ESTUDIANTE"/>
    <n v="88.08"/>
    <n v="128340"/>
    <n v="1"/>
    <n v="1"/>
    <n v="104"/>
  </r>
  <r>
    <x v="0"/>
    <x v="1"/>
    <x v="1"/>
    <x v="0"/>
    <n v="31249840"/>
    <x v="25"/>
    <n v="11407647"/>
    <n v="208370804"/>
    <x v="0"/>
    <x v="671"/>
    <x v="0"/>
    <x v="0"/>
    <x v="3"/>
    <s v="N"/>
    <x v="3"/>
    <n v="128413"/>
    <s v="NORMAL"/>
    <d v="2022-02-08T00:00:00"/>
    <d v="2022-02-18T00:00:00"/>
    <x v="25"/>
    <d v="2022-05-30T00:00:00"/>
    <n v="306764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14"/>
    <n v="1"/>
    <n v="100"/>
    <n v="2"/>
    <n v="0"/>
    <s v="BRITANNYAGUIRRE19@GMAIL.COM"/>
    <s v="UNIV. PRIVADA"/>
    <n v="19"/>
    <s v="SOLTERO(A)"/>
    <d v="2022-02-17T00:00:00"/>
    <n v="1"/>
    <s v="BACHILLER"/>
    <s v="LICENCIATURA"/>
    <s v=" "/>
    <s v=" "/>
    <s v=" "/>
    <n v="1103993"/>
    <n v="5"/>
    <s v="-"/>
    <s v="LOS CHILES"/>
    <s v="TERAPIA RESPIRATORIA"/>
    <x v="7"/>
    <s v="AE"/>
    <s v="MEDICINA HUMANA"/>
    <s v="LOS CHILES"/>
    <s v="SIN ENFASIS"/>
    <s v="COSTA RICA"/>
    <x v="1025"/>
    <s v="-"/>
    <s v="ESTUDIANTE"/>
    <n v="100"/>
    <n v="128413"/>
    <n v="1"/>
    <n v="1"/>
    <n v="101"/>
  </r>
  <r>
    <x v="0"/>
    <x v="1"/>
    <x v="1"/>
    <x v="0"/>
    <n v="31243690"/>
    <x v="18"/>
    <n v="4759000"/>
    <n v="118740194"/>
    <x v="2"/>
    <x v="672"/>
    <x v="0"/>
    <x v="0"/>
    <x v="1"/>
    <s v="N"/>
    <x v="6"/>
    <n v="127849"/>
    <s v="NORMAL"/>
    <d v="2022-01-19T00:00:00"/>
    <d v="2022-01-26T00:00:00"/>
    <x v="18"/>
    <d v="2022-04-27T00:00:00"/>
    <n v="305097"/>
    <s v="RESOLI"/>
    <s v="-"/>
    <s v="-"/>
    <s v="S"/>
    <x v="0"/>
    <n v="1"/>
    <s v="-"/>
    <n v="2020"/>
    <n v="2"/>
    <s v="-"/>
    <s v="1-PREG.COSTA-RICA"/>
    <x v="4"/>
    <s v="-"/>
    <s v="-"/>
    <s v="-"/>
    <n v="1"/>
    <n v="15"/>
    <n v="100"/>
    <n v="6"/>
    <n v="0"/>
    <s v="GBJ05@HOTMAIL.COM"/>
    <s v="UNIV. PRIVADA"/>
    <n v="18"/>
    <s v="SOLTERO(A)"/>
    <d v="2022-01-25T00:00:00"/>
    <n v="1"/>
    <s v="BACHILLER"/>
    <s v=" "/>
    <s v=" "/>
    <s v=" "/>
    <s v=" "/>
    <n v="1108668"/>
    <n v="4"/>
    <s v="-"/>
    <s v="PUNTARENAS"/>
    <s v="INGENIERIA INDUSTRIAL"/>
    <x v="70"/>
    <s v="-"/>
    <s v="INDUSTRIA"/>
    <s v="EL ROBLE"/>
    <s v="SIN ENFASIS"/>
    <s v="COSTA RICA"/>
    <x v="1026"/>
    <s v="-"/>
    <s v="ESTUDIANTE"/>
    <n v="92"/>
    <n v="127849"/>
    <n v="1"/>
    <n v="1"/>
    <n v="88"/>
  </r>
  <r>
    <x v="0"/>
    <x v="1"/>
    <x v="1"/>
    <x v="0"/>
    <n v="31249390"/>
    <x v="24"/>
    <n v="3394240"/>
    <n v="305350533"/>
    <x v="0"/>
    <x v="509"/>
    <x v="0"/>
    <x v="0"/>
    <x v="2"/>
    <s v="N"/>
    <x v="2"/>
    <n v="128442"/>
    <s v="NORMAL"/>
    <d v="2022-02-08T00:00:00"/>
    <d v="2022-02-21T00:00:00"/>
    <x v="24"/>
    <d v="2022-05-23T00:00:00"/>
    <n v="306822"/>
    <s v="RESOLI"/>
    <s v="-"/>
    <s v="-"/>
    <s v="S"/>
    <x v="0"/>
    <n v="1"/>
    <s v="-"/>
    <n v="2019"/>
    <n v="3"/>
    <s v="-"/>
    <s v="1-PREG.COSTA-RICA"/>
    <x v="2"/>
    <s v="-"/>
    <s v="-"/>
    <s v="-"/>
    <n v="4"/>
    <n v="3"/>
    <n v="100"/>
    <n v="3"/>
    <n v="0"/>
    <s v="RACHELZUNIGA013@GMAIL.COM"/>
    <s v="UNIV. PRIVADA"/>
    <n v="20"/>
    <s v="SOLTERO(A)"/>
    <d v="2022-02-18T00:00:00"/>
    <n v="1"/>
    <s v="DIPLOMADO"/>
    <s v=" "/>
    <s v=" "/>
    <s v=" "/>
    <s v=" "/>
    <n v="614903"/>
    <n v="5"/>
    <s v="-"/>
    <s v="JIMENEZ"/>
    <s v="ASISTENTE LAB QUIMICO CLINICO"/>
    <x v="77"/>
    <s v="-"/>
    <s v="MEDICINA HUMANA"/>
    <s v="PEJIBAYE"/>
    <s v="SIN ENFASIS"/>
    <s v="COSTA RICA"/>
    <x v="1027"/>
    <s v="-"/>
    <s v="ESTUDIANTE"/>
    <n v="86"/>
    <n v="128442"/>
    <n v="1"/>
    <n v="1"/>
    <n v="87"/>
  </r>
  <r>
    <x v="0"/>
    <x v="1"/>
    <x v="1"/>
    <x v="0"/>
    <n v="31243930"/>
    <x v="18"/>
    <n v="12349560"/>
    <n v="119200962"/>
    <x v="0"/>
    <x v="598"/>
    <x v="0"/>
    <x v="0"/>
    <x v="0"/>
    <s v="N"/>
    <x v="0"/>
    <n v="127855"/>
    <s v="NORMAL"/>
    <d v="2022-01-12T00:00:00"/>
    <d v="2022-01-26T00:00:00"/>
    <x v="18"/>
    <d v="2022-04-27T00:00:00"/>
    <n v="304338"/>
    <s v="RESOLI"/>
    <s v="-"/>
    <s v="-"/>
    <s v="S"/>
    <x v="0"/>
    <n v="1"/>
    <s v="-"/>
    <n v="2021"/>
    <n v="1"/>
    <s v="-"/>
    <s v="1-PREG.COSTA-RICA"/>
    <x v="6"/>
    <s v="-"/>
    <s v="-"/>
    <s v="-"/>
    <n v="1"/>
    <n v="1"/>
    <n v="100"/>
    <n v="1"/>
    <n v="0"/>
    <s v="MARI.CALDERON2004@GMAIL.COM"/>
    <s v="UNIV. PRIVADA"/>
    <n v="17"/>
    <s v="SOLTERO(A)"/>
    <d v="2022-01-25T00:00:00"/>
    <n v="1"/>
    <s v="BACHILLER"/>
    <s v=" "/>
    <s v=" "/>
    <s v=" "/>
    <s v=" "/>
    <n v="350000"/>
    <n v="3"/>
    <s v="-"/>
    <s v="SAN JOSE"/>
    <s v="CIENCIAS MEDICAS O DE LA SALUD"/>
    <x v="103"/>
    <s v="-"/>
    <s v="MEDICINA HUMANA"/>
    <s v="CARMEN"/>
    <s v="SIN ENFASIS"/>
    <s v="COSTA RICA"/>
    <x v="1028"/>
    <s v="-"/>
    <s v="ESTUDIANTE"/>
    <n v="95"/>
    <n v="127855"/>
    <n v="1"/>
    <n v="1"/>
    <n v="88"/>
  </r>
  <r>
    <x v="0"/>
    <x v="1"/>
    <x v="1"/>
    <x v="0"/>
    <n v="31249420"/>
    <x v="25"/>
    <n v="17918520"/>
    <n v="305530900"/>
    <x v="0"/>
    <x v="235"/>
    <x v="0"/>
    <x v="0"/>
    <x v="1"/>
    <s v="N"/>
    <x v="2"/>
    <n v="128458"/>
    <s v="NORMAL"/>
    <d v="2022-01-11T00:00:00"/>
    <d v="2022-02-21T00:00:00"/>
    <x v="25"/>
    <d v="2022-05-30T00:00:00"/>
    <n v="304142"/>
    <s v="RESOLI"/>
    <s v="-"/>
    <s v="-"/>
    <s v="S"/>
    <x v="0"/>
    <n v="1"/>
    <s v="-"/>
    <n v="2022"/>
    <n v="0"/>
    <s v="-"/>
    <s v="1-PREG.COSTA-RICA"/>
    <x v="3"/>
    <s v="-"/>
    <s v="-"/>
    <s v="-"/>
    <n v="2"/>
    <n v="1"/>
    <n v="100"/>
    <n v="3"/>
    <n v="0"/>
    <s v="VALE.SEGURA0808@GMAIL.COM"/>
    <s v="UNIV. PRIVADA"/>
    <n v="17"/>
    <s v="SOLTERO(A)"/>
    <d v="2022-02-18T00:00:00"/>
    <n v="1"/>
    <s v="BACHILLER"/>
    <s v="LICENCIATURA"/>
    <s v=" "/>
    <s v=" "/>
    <s v=" "/>
    <n v="2190284"/>
    <n v="5"/>
    <s v="-"/>
    <s v="PARAISO"/>
    <s v="CIENCIAS MEDICAS O DE LA SALUD"/>
    <x v="103"/>
    <s v="-"/>
    <s v="MEDICINA HUMANA"/>
    <s v="PARAISO"/>
    <s v="SIN ENFASIS"/>
    <s v="COSTA RICA"/>
    <x v="1029"/>
    <s v="-"/>
    <s v="ESTUDIANTE"/>
    <n v="91.53"/>
    <n v="128458"/>
    <n v="1"/>
    <n v="1"/>
    <n v="98"/>
  </r>
  <r>
    <x v="0"/>
    <x v="1"/>
    <x v="1"/>
    <x v="0"/>
    <n v="31249850"/>
    <x v="25"/>
    <n v="11266907"/>
    <n v="117080321"/>
    <x v="0"/>
    <x v="673"/>
    <x v="0"/>
    <x v="0"/>
    <x v="1"/>
    <s v="N"/>
    <x v="3"/>
    <n v="128489"/>
    <s v="NORMAL"/>
    <d v="2022-02-15T00:00:00"/>
    <d v="2022-02-23T00:00:00"/>
    <x v="25"/>
    <d v="2022-05-30T00:00:00"/>
    <n v="307335"/>
    <s v="RESOLI"/>
    <s v="-"/>
    <s v="-"/>
    <s v="S"/>
    <x v="0"/>
    <n v="1"/>
    <s v="-"/>
    <n v="2015"/>
    <n v="7"/>
    <s v="-"/>
    <s v="1-PREG.COSTA-RICA"/>
    <x v="4"/>
    <s v="-"/>
    <s v="-"/>
    <s v="-"/>
    <n v="1"/>
    <n v="2"/>
    <n v="100"/>
    <n v="2"/>
    <n v="0"/>
    <s v="EYMIHERRERA_115@HOTMAIL.COM"/>
    <s v="UNIV. PRIVADA"/>
    <n v="24"/>
    <s v="SOLTERO(A)"/>
    <d v="2022-02-22T00:00:00"/>
    <n v="1"/>
    <s v="LICENCIATURA"/>
    <s v=" "/>
    <s v=" "/>
    <s v=" "/>
    <s v=" "/>
    <n v="986000"/>
    <n v="2"/>
    <s v="-"/>
    <s v="ALAJUELA"/>
    <s v="MEDICINA Y CIRUGIA VETERINARIA"/>
    <x v="19"/>
    <s v="-"/>
    <s v="MEDICINA VETERINARIA"/>
    <s v="SAN JOSE"/>
    <s v="SIN ENFASIS"/>
    <s v="COSTA RICA"/>
    <x v="1030"/>
    <s v="-"/>
    <s v="ESTUDIANTE"/>
    <n v="85"/>
    <n v="128489"/>
    <n v="1"/>
    <n v="1"/>
    <n v="96"/>
  </r>
  <r>
    <x v="0"/>
    <x v="1"/>
    <x v="1"/>
    <x v="0"/>
    <n v="31244780"/>
    <x v="18"/>
    <n v="5710500"/>
    <n v="115190324"/>
    <x v="0"/>
    <x v="327"/>
    <x v="0"/>
    <x v="0"/>
    <x v="1"/>
    <s v="N"/>
    <x v="0"/>
    <n v="127927"/>
    <s v="NORMAL"/>
    <d v="2022-01-13T00:00:00"/>
    <d v="2022-01-27T00:00:00"/>
    <x v="18"/>
    <d v="2022-04-27T00:00:00"/>
    <n v="304450"/>
    <s v="RESOLI"/>
    <s v="-"/>
    <s v="-"/>
    <s v="S"/>
    <x v="0"/>
    <n v="1"/>
    <s v="-"/>
    <n v="2010"/>
    <n v="12"/>
    <s v="-"/>
    <s v="1-PREG.COSTA-RICA"/>
    <x v="6"/>
    <s v="-"/>
    <s v="-"/>
    <s v="-"/>
    <n v="3"/>
    <n v="2"/>
    <n v="100"/>
    <n v="1"/>
    <n v="0"/>
    <s v="JROJASB22@GMAIL.COM"/>
    <s v="UNIV. PRIVADA"/>
    <n v="29"/>
    <s v="SOLTERO(A)"/>
    <d v="2022-01-26T00:00:00"/>
    <n v="1"/>
    <s v="BACHILLER"/>
    <s v=" "/>
    <s v=" "/>
    <s v=" "/>
    <s v=" "/>
    <n v="384153"/>
    <n v="4"/>
    <s v="-"/>
    <s v="DESAMPARADOS"/>
    <s v="TERAPIA FISICA"/>
    <x v="7"/>
    <s v="-"/>
    <s v="MEDICINA HUMANA"/>
    <s v="SAN MIGUEL"/>
    <s v="SIN ENFASIS"/>
    <s v="COSTA RICA"/>
    <x v="1031"/>
    <n v="40804000"/>
    <s v="SERVICIO AL CLIENTE"/>
    <n v="80"/>
    <n v="127927"/>
    <n v="1"/>
    <n v="1"/>
    <n v="87"/>
  </r>
  <r>
    <x v="0"/>
    <x v="1"/>
    <x v="1"/>
    <x v="0"/>
    <n v="31249910"/>
    <x v="25"/>
    <n v="9878470"/>
    <n v="118740375"/>
    <x v="0"/>
    <x v="674"/>
    <x v="0"/>
    <x v="0"/>
    <x v="1"/>
    <s v="N"/>
    <x v="3"/>
    <n v="128495"/>
    <s v="ESPECIAL"/>
    <d v="2022-01-25T00:00:00"/>
    <d v="2022-02-23T00:00:00"/>
    <x v="25"/>
    <d v="2022-05-30T00:00:00"/>
    <n v="305731"/>
    <s v="RESOLI"/>
    <s v="-"/>
    <s v="-"/>
    <s v="S"/>
    <x v="0"/>
    <n v="1"/>
    <s v="-"/>
    <n v="2021"/>
    <n v="1"/>
    <s v="-"/>
    <s v="1-PREG.COSTA-RICA"/>
    <x v="3"/>
    <s v="-"/>
    <s v="-"/>
    <s v="-"/>
    <n v="1"/>
    <n v="4"/>
    <n v="100"/>
    <n v="2"/>
    <n v="0"/>
    <s v="DULARRIETA03@GMAIL.COM"/>
    <s v="UNIV. PRIVADA"/>
    <n v="19"/>
    <s v="SOLTERO(A)"/>
    <d v="2022-02-22T00:00:00"/>
    <n v="1"/>
    <s v="LICENCIATURA"/>
    <s v=" "/>
    <s v=" "/>
    <s v=" "/>
    <s v=" "/>
    <n v="1999141"/>
    <n v="4"/>
    <s v="-"/>
    <s v="ALAJUELA"/>
    <s v="FARMACIA"/>
    <x v="0"/>
    <s v="-"/>
    <s v="FARMACIA"/>
    <s v="SAN ANTONIO"/>
    <s v="SIN ENFASIS"/>
    <s v="COSTA RICA"/>
    <x v="1032"/>
    <s v="-"/>
    <s v="ESTUDIANTE"/>
    <n v="95.36"/>
    <n v="128495"/>
    <n v="1"/>
    <n v="1"/>
    <n v="96"/>
  </r>
  <r>
    <x v="0"/>
    <x v="1"/>
    <x v="1"/>
    <x v="0"/>
    <n v="31243970"/>
    <x v="18"/>
    <n v="18937873"/>
    <n v="118830599"/>
    <x v="0"/>
    <x v="675"/>
    <x v="0"/>
    <x v="0"/>
    <x v="0"/>
    <s v="N"/>
    <x v="0"/>
    <n v="127932"/>
    <s v="NORMAL"/>
    <d v="2022-01-05T00:00:00"/>
    <d v="2022-01-27T00:00:00"/>
    <x v="18"/>
    <d v="2022-04-27T00:00:00"/>
    <n v="303451"/>
    <s v="RESOLI"/>
    <s v="-"/>
    <s v="-"/>
    <s v="S"/>
    <x v="0"/>
    <n v="1"/>
    <s v="-"/>
    <n v="2020"/>
    <n v="2"/>
    <s v="-"/>
    <s v="1-PREG.COSTA-RICA"/>
    <x v="1"/>
    <s v="-"/>
    <s v="-"/>
    <s v="-"/>
    <n v="2"/>
    <n v="3"/>
    <n v="100"/>
    <n v="1"/>
    <n v="0"/>
    <s v="VEROMORALESSILVA23@GMAIL.COM"/>
    <s v="UNIV. PRIVADA"/>
    <n v="18"/>
    <s v="SOLTERO(A)"/>
    <d v="2022-01-26T00:00:00"/>
    <n v="1"/>
    <s v="LICENCIATURA"/>
    <s v=" "/>
    <s v=" "/>
    <s v=" "/>
    <s v=" "/>
    <n v="4773554"/>
    <n v="3"/>
    <s v="-"/>
    <s v="ESCAZU"/>
    <s v="MEDICINA Y CIRUGIA VETERINARIA"/>
    <x v="19"/>
    <s v="-"/>
    <s v="MEDICINA VETERINARIA"/>
    <s v="SAN RAFAEL"/>
    <s v="SIN ENFASIS"/>
    <s v="COSTA RICA"/>
    <x v="1033"/>
    <s v="-"/>
    <s v="ESTUDIANTE"/>
    <n v="95.15"/>
    <n v="127932"/>
    <n v="1"/>
    <n v="1"/>
    <n v="87"/>
  </r>
  <r>
    <x v="0"/>
    <x v="1"/>
    <x v="1"/>
    <x v="0"/>
    <n v="31243890"/>
    <x v="18"/>
    <n v="9151000"/>
    <n v="504250525"/>
    <x v="0"/>
    <x v="676"/>
    <x v="0"/>
    <x v="0"/>
    <x v="0"/>
    <s v="N"/>
    <x v="0"/>
    <n v="127973"/>
    <s v="NORMAL"/>
    <d v="2022-01-04T00:00:00"/>
    <d v="2022-01-28T00:00:00"/>
    <x v="18"/>
    <d v="2022-04-27T00:00:00"/>
    <n v="303253"/>
    <s v="RESOLI"/>
    <s v="-"/>
    <s v="-"/>
    <s v="S"/>
    <x v="0"/>
    <n v="1"/>
    <s v="-"/>
    <n v="2017"/>
    <n v="5"/>
    <s v="-"/>
    <s v="1-PREG.COSTA-RICA"/>
    <x v="2"/>
    <s v="-"/>
    <s v="-"/>
    <s v="-"/>
    <n v="1"/>
    <n v="1"/>
    <n v="100"/>
    <n v="1"/>
    <n v="0"/>
    <s v="MONIIDURAN@GMAIL.COM"/>
    <s v="UNIV. PRIVADA"/>
    <n v="23"/>
    <s v="SOLTERO(A)"/>
    <d v="2022-01-27T00:00:00"/>
    <n v="1"/>
    <s v="BACHILLER"/>
    <s v="LICENCIATURA"/>
    <s v=" "/>
    <s v=" "/>
    <s v=" "/>
    <n v="510075"/>
    <n v="3"/>
    <s v="-"/>
    <s v="SAN JOSE"/>
    <s v="TERAPIA RESPIRATORIA"/>
    <x v="7"/>
    <s v="-"/>
    <s v="MEDICINA HUMANA"/>
    <s v="CARMEN"/>
    <s v="SIN ENFASIS"/>
    <s v="COSTA RICA"/>
    <x v="1034"/>
    <n v="25190000"/>
    <s v="AUXILIAR"/>
    <n v="84.5"/>
    <n v="127973"/>
    <n v="1"/>
    <n v="1"/>
    <n v="86"/>
  </r>
  <r>
    <x v="0"/>
    <x v="1"/>
    <x v="1"/>
    <x v="0"/>
    <n v="31249290"/>
    <x v="24"/>
    <n v="2487278"/>
    <n v="208440145"/>
    <x v="2"/>
    <x v="306"/>
    <x v="0"/>
    <x v="0"/>
    <x v="1"/>
    <s v="N"/>
    <x v="3"/>
    <n v="128496"/>
    <s v="NORMAL"/>
    <d v="2022-01-17T00:00:00"/>
    <d v="2022-02-23T00:00:00"/>
    <x v="24"/>
    <d v="2022-05-23T00:00:00"/>
    <n v="304851"/>
    <s v="RESOLI"/>
    <s v="-"/>
    <s v="-"/>
    <s v="S"/>
    <x v="0"/>
    <n v="1"/>
    <s v="-"/>
    <n v="2021"/>
    <n v="1"/>
    <s v="-"/>
    <s v="1-PREG.COSTA-RICA"/>
    <x v="6"/>
    <s v="-"/>
    <s v="-"/>
    <s v="-"/>
    <n v="2"/>
    <n v="9"/>
    <n v="100"/>
    <n v="2"/>
    <n v="0"/>
    <s v="CAROLYNMORERA@GMAIL.COM"/>
    <s v="UNIV. PRIVADA"/>
    <n v="18"/>
    <s v="SOLTERO(A)"/>
    <d v="2022-02-22T00:00:00"/>
    <n v="1"/>
    <s v="BACHILLER"/>
    <s v=" "/>
    <s v=" "/>
    <s v=" "/>
    <s v=" "/>
    <n v="280800"/>
    <n v="4"/>
    <s v="-"/>
    <s v="SAN RAMON"/>
    <s v="INGENIERIA INDUSTRIAL"/>
    <x v="6"/>
    <s v="-"/>
    <s v="INGENIERIA"/>
    <s v="ALFARO"/>
    <s v="SIN ENFASIS"/>
    <s v="COSTA RICA"/>
    <x v="1035"/>
    <s v="-"/>
    <s v="ESTUDIANTE"/>
    <n v="95.28"/>
    <n v="128496"/>
    <n v="1"/>
    <n v="1"/>
    <n v="85"/>
  </r>
  <r>
    <x v="0"/>
    <x v="1"/>
    <x v="1"/>
    <x v="0"/>
    <n v="31248950"/>
    <x v="24"/>
    <n v="8822900"/>
    <n v="305520652"/>
    <x v="0"/>
    <x v="677"/>
    <x v="0"/>
    <x v="0"/>
    <x v="1"/>
    <s v="N"/>
    <x v="2"/>
    <n v="128517"/>
    <s v="NORMAL"/>
    <d v="2022-02-12T00:00:00"/>
    <d v="2022-02-24T00:00:00"/>
    <x v="24"/>
    <d v="2022-05-23T00:00:00"/>
    <n v="307177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8"/>
    <n v="1"/>
    <n v="100"/>
    <n v="3"/>
    <n v="0"/>
    <s v="MARIANA.ACUNA2015@GMAIL.COM"/>
    <s v="UNIV. PRIVADA"/>
    <n v="17"/>
    <s v="SOLTERO(A)"/>
    <d v="2022-02-23T00:00:00"/>
    <n v="1"/>
    <s v="BACHILLER"/>
    <s v="LICENCIATURA"/>
    <s v=" "/>
    <s v=" "/>
    <s v=" "/>
    <n v="2144627"/>
    <n v="4"/>
    <s v="-"/>
    <s v="EL GUARCO"/>
    <s v="TERAPIA FISICA"/>
    <x v="7"/>
    <s v="AE"/>
    <s v="MEDICINA HUMANA"/>
    <s v="TEJAR"/>
    <s v="SIN ENFASIS"/>
    <s v="COSTA RICA"/>
    <x v="1036"/>
    <s v="-"/>
    <s v="ESTUDIANTE"/>
    <n v="91.47"/>
    <n v="128517"/>
    <n v="1"/>
    <n v="1"/>
    <n v="84"/>
  </r>
  <r>
    <x v="3"/>
    <x v="1"/>
    <x v="1"/>
    <x v="0"/>
    <n v="31249550"/>
    <x v="25"/>
    <n v="6000000"/>
    <n v="304870588"/>
    <x v="2"/>
    <x v="678"/>
    <x v="0"/>
    <x v="0"/>
    <x v="1"/>
    <s v="N"/>
    <x v="2"/>
    <n v="128526"/>
    <s v="NORMAL"/>
    <d v="2022-01-28T00:00:00"/>
    <d v="2022-02-24T00:00:00"/>
    <x v="25"/>
    <d v="2022-05-30T00:00:00"/>
    <n v="306060"/>
    <s v="RESOLI"/>
    <s v="-"/>
    <s v="-"/>
    <s v="S"/>
    <x v="0"/>
    <n v="1"/>
    <s v="-"/>
    <n v="2012"/>
    <n v="10"/>
    <s v="-"/>
    <s v="2-PREG.EXTERIOR"/>
    <x v="4"/>
    <s v="-"/>
    <s v="-"/>
    <s v="-"/>
    <n v="5"/>
    <n v="1"/>
    <n v="130"/>
    <n v="3"/>
    <n v="0"/>
    <s v="FARAYAMS@GMAIL.COM"/>
    <s v="UNIV. PUBLICA"/>
    <n v="26"/>
    <s v="SOLTERO(A)"/>
    <d v="2022-02-23T00:00:00"/>
    <n v="1"/>
    <s v="LICENCIATURA"/>
    <s v=" "/>
    <s v=" "/>
    <s v=" "/>
    <s v=" "/>
    <n v="996041"/>
    <n v="3"/>
    <s v="-"/>
    <s v="TURRIALBA"/>
    <s v="ING ELECTRON ROBOT Y MECATRONI"/>
    <x v="143"/>
    <s v="-"/>
    <s v="INGENIERIA"/>
    <s v="TURRIALBA"/>
    <s v="SIN ENFASIS"/>
    <s v="ESPAÑA"/>
    <x v="1037"/>
    <s v="-"/>
    <s v="ESTUDIANTE"/>
    <n v="84"/>
    <n v="128526"/>
    <n v="2"/>
    <n v="2"/>
    <n v="95"/>
  </r>
  <r>
    <x v="0"/>
    <x v="1"/>
    <x v="1"/>
    <x v="0"/>
    <n v="31249860"/>
    <x v="25"/>
    <n v="4191360"/>
    <n v="207530056"/>
    <x v="2"/>
    <x v="679"/>
    <x v="0"/>
    <x v="0"/>
    <x v="1"/>
    <s v="N"/>
    <x v="3"/>
    <n v="128539"/>
    <s v="NORMAL"/>
    <d v="2022-02-21T00:00:00"/>
    <d v="2022-02-28T00:00:00"/>
    <x v="25"/>
    <d v="2022-05-30T00:00:00"/>
    <n v="307848"/>
    <s v="RESOLI"/>
    <s v="-"/>
    <s v="-"/>
    <s v="S"/>
    <x v="0"/>
    <n v="1"/>
    <s v="-"/>
    <n v="2013"/>
    <n v="9"/>
    <s v="-"/>
    <s v="1-PREG.COSTA-RICA"/>
    <x v="2"/>
    <s v="-"/>
    <s v="-"/>
    <s v="-"/>
    <n v="6"/>
    <n v="5"/>
    <n v="100"/>
    <n v="2"/>
    <n v="0"/>
    <s v="ANGIEQUIROS11@HOTMAIL.COM"/>
    <s v="UNIV. PRIVADA"/>
    <n v="26"/>
    <s v="SOLTERO(A)"/>
    <d v="2022-02-24T00:00:00"/>
    <n v="1"/>
    <s v="LICENCIATURA"/>
    <s v=" "/>
    <s v=" "/>
    <s v=" "/>
    <s v=" "/>
    <n v="472939"/>
    <n v="3"/>
    <s v="-"/>
    <s v="NARANJO"/>
    <s v="INGENIERIA CIVIL"/>
    <x v="8"/>
    <s v="-"/>
    <s v="OBRAS CIVILES"/>
    <s v="SAN JERONIMO"/>
    <s v="SIN ENFASIS"/>
    <s v="COSTA RICA"/>
    <x v="1038"/>
    <n v="22425000"/>
    <s v="ASISTENTE DE INGENIE"/>
    <n v="83"/>
    <n v="128539"/>
    <n v="1"/>
    <n v="1"/>
    <n v="91"/>
  </r>
  <r>
    <x v="0"/>
    <x v="3"/>
    <x v="1"/>
    <x v="0"/>
    <n v="31242700"/>
    <x v="18"/>
    <n v="6868320"/>
    <n v="604850292"/>
    <x v="2"/>
    <x v="2"/>
    <x v="0"/>
    <x v="0"/>
    <x v="1"/>
    <s v="N"/>
    <x v="0"/>
    <n v="128030"/>
    <s v="NORMAL"/>
    <d v="2022-01-18T00:00:00"/>
    <d v="2022-02-01T00:00:00"/>
    <x v="18"/>
    <d v="2022-04-27T00:00:00"/>
    <n v="304962"/>
    <s v="RESOLI"/>
    <s v="-"/>
    <s v="S"/>
    <s v="-"/>
    <x v="1"/>
    <n v="8"/>
    <s v="-"/>
    <n v="2021"/>
    <n v="1"/>
    <s v="-"/>
    <s v="1-PREG.COSTA-RICA"/>
    <x v="5"/>
    <s v="-"/>
    <s v="-"/>
    <s v="-"/>
    <n v="7"/>
    <n v="2"/>
    <n v="100"/>
    <n v="1"/>
    <n v="0"/>
    <s v="MARLONDAVID.CV@GMAIL.COM"/>
    <s v="UNIV. PRIVADA"/>
    <n v="18"/>
    <s v="SOLTERO(A)"/>
    <d v="2022-01-31T00:00:00"/>
    <n v="1"/>
    <s v="BACHILLER"/>
    <s v=" "/>
    <s v=" "/>
    <s v=" "/>
    <s v=" "/>
    <n v="130757"/>
    <n v="3"/>
    <s v="-"/>
    <s v="MORA"/>
    <s v="INGENIERIA SISTEMAS"/>
    <x v="6"/>
    <s v="-"/>
    <s v="INGENIERIA"/>
    <s v="GUAYABO"/>
    <s v="INGENIERIA SIST.ENF.COMPUTAC."/>
    <s v="COSTA RICA"/>
    <x v="1039"/>
    <s v="-"/>
    <s v="ESTUDIANTE"/>
    <n v="85"/>
    <n v="128030"/>
    <n v="1"/>
    <n v="1"/>
    <n v="82"/>
  </r>
  <r>
    <x v="0"/>
    <x v="1"/>
    <x v="1"/>
    <x v="0"/>
    <n v="31244190"/>
    <x v="18"/>
    <n v="16689793"/>
    <n v="504530706"/>
    <x v="0"/>
    <x v="680"/>
    <x v="0"/>
    <x v="0"/>
    <x v="0"/>
    <s v="N"/>
    <x v="0"/>
    <n v="128053"/>
    <s v="NORMAL"/>
    <d v="2022-01-31T00:00:00"/>
    <d v="2022-02-02T00:00:00"/>
    <x v="18"/>
    <d v="2022-04-27T00:00:00"/>
    <n v="306247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1"/>
    <n v="1"/>
    <n v="100"/>
    <n v="1"/>
    <n v="0"/>
    <s v="KATHERINEMORALESRUIZ@GMAIL.COM"/>
    <s v="UNIV. PRIVADA"/>
    <n v="18"/>
    <s v="SOLTERO(A)"/>
    <d v="2022-02-01T00:00:00"/>
    <n v="1"/>
    <s v="LICENCIATURA"/>
    <s v=" "/>
    <s v=" "/>
    <s v=" "/>
    <s v=" "/>
    <n v="1386785"/>
    <n v="5"/>
    <s v="-"/>
    <s v="SAN JOSE"/>
    <s v="MICROBIOLOGI Y QUIMICA CLINICA"/>
    <x v="12"/>
    <s v="AE"/>
    <s v="MICROBIOLOGIA"/>
    <s v="CARMEN"/>
    <s v="SIN ENFASIS"/>
    <s v="COSTA RICA"/>
    <x v="1040"/>
    <s v="-"/>
    <s v="ESTUDIANTE"/>
    <n v="99.26"/>
    <n v="128053"/>
    <n v="1"/>
    <n v="1"/>
    <n v="81"/>
  </r>
  <r>
    <x v="0"/>
    <x v="1"/>
    <x v="1"/>
    <x v="1"/>
    <n v="31244510"/>
    <x v="18"/>
    <n v="1908065"/>
    <n v="503790076"/>
    <x v="1"/>
    <x v="681"/>
    <x v="0"/>
    <x v="1"/>
    <x v="1"/>
    <s v="N"/>
    <x v="4"/>
    <n v="128065"/>
    <s v="NORMAL"/>
    <d v="2022-01-21T00:00:00"/>
    <d v="2022-02-02T00:00:00"/>
    <x v="18"/>
    <d v="2022-04-27T00:00:00"/>
    <n v="305363"/>
    <s v="RESOLI"/>
    <s v="-"/>
    <s v="S"/>
    <s v="-"/>
    <x v="1"/>
    <n v="1"/>
    <s v="-"/>
    <n v="2008"/>
    <n v="14"/>
    <s v="-"/>
    <s v="1-PREG.COSTA-RICA"/>
    <x v="6"/>
    <s v="-"/>
    <s v="-"/>
    <s v="-"/>
    <n v="3"/>
    <n v="1"/>
    <n v="100"/>
    <n v="5"/>
    <n v="0"/>
    <s v="URBI890@GMAIL.COM"/>
    <s v="UNIV. PRIVADA"/>
    <n v="31"/>
    <s v="UNION LIBRE"/>
    <d v="2022-02-01T00:00:00"/>
    <n v="1"/>
    <s v="LICENCIATURA"/>
    <s v=" "/>
    <s v=" "/>
    <s v=" "/>
    <s v=" "/>
    <n v="435000"/>
    <n v="4"/>
    <s v="-"/>
    <s v="SANTA CRUZ"/>
    <s v="CS. EDUC/DOCENCIA"/>
    <x v="32"/>
    <s v="-"/>
    <s v="EDUCACION GENERAL"/>
    <s v="SANTA CRUZ"/>
    <s v="SIN ENFASIS"/>
    <s v="COSTA RICA"/>
    <x v="1041"/>
    <n v="25493638"/>
    <s v="TÉCNICO DE SERVICIO CIVIL 3"/>
    <n v="75"/>
    <n v="128065"/>
    <n v="1"/>
    <n v="1"/>
    <n v="81"/>
  </r>
  <r>
    <x v="0"/>
    <x v="1"/>
    <x v="1"/>
    <x v="0"/>
    <n v="31243790"/>
    <x v="18"/>
    <n v="6452590"/>
    <n v="504160469"/>
    <x v="0"/>
    <x v="74"/>
    <x v="0"/>
    <x v="0"/>
    <x v="1"/>
    <s v="N"/>
    <x v="4"/>
    <n v="128069"/>
    <s v="NORMAL"/>
    <d v="2022-01-18T00:00:00"/>
    <d v="2022-02-02T00:00:00"/>
    <x v="18"/>
    <d v="2022-04-27T00:00:00"/>
    <n v="305014"/>
    <s v="RESOLI"/>
    <s v="-"/>
    <s v="-"/>
    <s v="S"/>
    <x v="0"/>
    <n v="1"/>
    <s v="-"/>
    <n v="2014"/>
    <n v="8"/>
    <s v="-"/>
    <s v="1-PREG.COSTA-RICA"/>
    <x v="3"/>
    <s v="-"/>
    <s v="-"/>
    <s v="-"/>
    <n v="3"/>
    <n v="1"/>
    <n v="100"/>
    <n v="5"/>
    <n v="0"/>
    <s v="PASA0497@GMAIL.COM"/>
    <s v="UNIV. PRIVADA"/>
    <n v="24"/>
    <s v="SOLTERO(A)"/>
    <d v="2022-02-01T00:00:00"/>
    <n v="1"/>
    <s v="LICENCIATURA"/>
    <s v=" "/>
    <s v=" "/>
    <s v=" "/>
    <s v=" "/>
    <n v="1359372"/>
    <n v="2"/>
    <s v="-"/>
    <s v="SANTA CRUZ"/>
    <s v="ENFERMERIA"/>
    <x v="50"/>
    <s v="-"/>
    <s v="ENFERMERIA"/>
    <s v="SANTA CRUZ"/>
    <s v="SIN ENFASIS"/>
    <s v="COSTA RICA"/>
    <x v="1042"/>
    <s v="-"/>
    <s v="ESTUDIANTE"/>
    <n v="79"/>
    <n v="128069"/>
    <n v="1"/>
    <n v="1"/>
    <n v="81"/>
  </r>
  <r>
    <x v="0"/>
    <x v="1"/>
    <x v="1"/>
    <x v="0"/>
    <n v="31248640"/>
    <x v="24"/>
    <n v="6045000"/>
    <n v="208360652"/>
    <x v="0"/>
    <x v="196"/>
    <x v="0"/>
    <x v="0"/>
    <x v="3"/>
    <s v="N"/>
    <x v="3"/>
    <n v="128574"/>
    <s v="NORMAL"/>
    <d v="2022-02-17T00:00:00"/>
    <d v="2022-03-01T00:00:00"/>
    <x v="24"/>
    <d v="2022-05-23T00:00:00"/>
    <n v="307668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10"/>
    <n v="11"/>
    <n v="100"/>
    <n v="2"/>
    <n v="0"/>
    <s v="MORADIXI@HOTMAIL.COM"/>
    <s v="UNIV. PUBLICA"/>
    <n v="19"/>
    <s v="SOLTERO(A)"/>
    <d v="2022-02-28T00:00:00"/>
    <n v="1"/>
    <s v="LICENCIATURA"/>
    <s v=" "/>
    <s v=" "/>
    <s v=" "/>
    <s v=" "/>
    <n v="1209569"/>
    <n v="4"/>
    <s v="-"/>
    <s v="SAN CARLOS"/>
    <s v="MICROBIOLOGIA Y QUIMICA CLINIC"/>
    <x v="52"/>
    <s v="AE"/>
    <s v="MICROBIOLOGIA"/>
    <s v="CUTRIS"/>
    <s v="SIN ENFASIS"/>
    <s v="COSTA RICA"/>
    <x v="1043"/>
    <s v="-"/>
    <s v="ESTUDIANTE"/>
    <n v="99.12"/>
    <n v="128574"/>
    <n v="2"/>
    <n v="1"/>
    <n v="79"/>
  </r>
  <r>
    <x v="2"/>
    <x v="1"/>
    <x v="1"/>
    <x v="1"/>
    <n v="31243820"/>
    <x v="18"/>
    <n v="3468000"/>
    <n v="114070156"/>
    <x v="4"/>
    <x v="682"/>
    <x v="0"/>
    <x v="1"/>
    <x v="1"/>
    <s v="N"/>
    <x v="0"/>
    <n v="128123"/>
    <s v="NORMAL"/>
    <d v="2022-02-03T00:00:00"/>
    <d v="2022-02-04T00:00:00"/>
    <x v="18"/>
    <d v="2022-04-27T00:00:00"/>
    <n v="306478"/>
    <s v="RESOLI"/>
    <s v="-"/>
    <s v="S"/>
    <s v="-"/>
    <x v="1"/>
    <n v="1"/>
    <s v="ADQUISICION DE EQUIPO"/>
    <n v="2015"/>
    <n v="7"/>
    <s v="-"/>
    <s v="3-POSG.COSTA-RICA"/>
    <x v="4"/>
    <s v="-"/>
    <s v="-"/>
    <s v="-"/>
    <n v="10"/>
    <n v="2"/>
    <n v="100"/>
    <n v="1"/>
    <n v="0"/>
    <s v="IRONMANRODAS@HOTMAIL.COM"/>
    <s v="UNIV. PRIVADA"/>
    <n v="32"/>
    <s v="CASADO(A)"/>
    <d v="2022-02-03T00:00:00"/>
    <n v="1"/>
    <s v="ESPECIALIZACION"/>
    <s v=" "/>
    <s v=" "/>
    <s v=" "/>
    <s v=" "/>
    <n v="1025837"/>
    <n v="4"/>
    <s v="-"/>
    <s v="ALAJUELITA"/>
    <s v="DERECHO NOTARIAL Y REGISTRAL"/>
    <x v="137"/>
    <s v="AE"/>
    <s v="DERECHO"/>
    <s v="SAN JOSECITO"/>
    <s v="SIN ENFASIS"/>
    <s v="COSTA RICA"/>
    <x v="1044"/>
    <n v="26000000"/>
    <s v="JEFE DE DELEGACIÓN D"/>
    <n v="70"/>
    <n v="128123"/>
    <n v="1"/>
    <n v="3"/>
    <n v="79"/>
  </r>
  <r>
    <x v="0"/>
    <x v="1"/>
    <x v="1"/>
    <x v="1"/>
    <n v="31243730"/>
    <x v="18"/>
    <n v="4017450"/>
    <n v="702840118"/>
    <x v="1"/>
    <x v="683"/>
    <x v="0"/>
    <x v="1"/>
    <x v="0"/>
    <s v="N"/>
    <x v="0"/>
    <n v="128130"/>
    <s v="NORMAL"/>
    <d v="2022-02-01T00:00:00"/>
    <d v="2022-02-04T00:00:00"/>
    <x v="18"/>
    <d v="2022-04-27T00:00:00"/>
    <n v="306278"/>
    <s v="RESOLI"/>
    <s v="-"/>
    <s v="-"/>
    <s v="S"/>
    <x v="0"/>
    <n v="1"/>
    <s v="-"/>
    <n v="2020"/>
    <n v="2"/>
    <s v="-"/>
    <s v="1-PREG.COSTA-RICA"/>
    <x v="3"/>
    <s v="-"/>
    <s v="-"/>
    <s v="-"/>
    <n v="1"/>
    <n v="1"/>
    <n v="100"/>
    <n v="1"/>
    <n v="0"/>
    <s v="PEREZJENNY909@GMAIL.COM"/>
    <s v="UNIV. PRIVADA"/>
    <n v="21"/>
    <s v="SOLTERO(A)"/>
    <d v="2022-02-03T00:00:00"/>
    <n v="1"/>
    <s v="BACHILLER"/>
    <s v=" "/>
    <s v=" "/>
    <s v=" "/>
    <s v=" "/>
    <n v="1777557"/>
    <n v="4"/>
    <s v="-"/>
    <s v="SAN JOSE"/>
    <s v="ENSEÑANZA DEL INGLES"/>
    <x v="18"/>
    <s v="-"/>
    <s v="EDUCACION SECUNDARIA"/>
    <s v="CARMEN"/>
    <s v="SIN ENFASIS"/>
    <s v="COSTA RICA"/>
    <x v="1045"/>
    <s v="-"/>
    <s v="ESTUDIANTE"/>
    <n v="80"/>
    <n v="128130"/>
    <n v="1"/>
    <n v="1"/>
    <n v="79"/>
  </r>
  <r>
    <x v="0"/>
    <x v="1"/>
    <x v="1"/>
    <x v="0"/>
    <n v="31244860"/>
    <x v="18"/>
    <n v="4568500"/>
    <n v="402210884"/>
    <x v="0"/>
    <x v="684"/>
    <x v="0"/>
    <x v="0"/>
    <x v="0"/>
    <s v="N"/>
    <x v="1"/>
    <n v="128142"/>
    <s v="ESPECIAL"/>
    <d v="2022-01-26T00:00:00"/>
    <d v="2022-02-04T00:00:00"/>
    <x v="18"/>
    <d v="2022-04-27T00:00:00"/>
    <n v="305773"/>
    <s v="RESOLI"/>
    <s v="-"/>
    <s v="S"/>
    <s v="-"/>
    <x v="1"/>
    <n v="1"/>
    <s v="COBERTURA INFERIOR"/>
    <n v="2011"/>
    <n v="11"/>
    <s v="-"/>
    <s v="1-PREG.COSTA-RICA"/>
    <x v="4"/>
    <s v="-"/>
    <s v="-"/>
    <s v="-"/>
    <n v="8"/>
    <n v="3"/>
    <n v="100"/>
    <n v="4"/>
    <n v="0"/>
    <s v="LENRIQUEMC@HOTMAIL.COM"/>
    <s v="UNIV. PRIVADA"/>
    <n v="28"/>
    <s v="SOLTERO(A)"/>
    <d v="2022-02-03T00:00:00"/>
    <n v="1"/>
    <s v="BACHILLER"/>
    <s v=" "/>
    <s v=" "/>
    <s v=" "/>
    <s v=" "/>
    <n v="735738"/>
    <n v="6"/>
    <s v="-"/>
    <s v="FLORES"/>
    <s v="TERAPIA FISICA"/>
    <x v="144"/>
    <s v="CI"/>
    <s v="MEDICINA HUMANA"/>
    <s v="LLORENTE"/>
    <s v="SIN ENFASIS"/>
    <s v="COSTA RICA"/>
    <x v="1046"/>
    <n v="40830150"/>
    <s v="TECNICO DENTAL"/>
    <n v="88.6"/>
    <n v="128142"/>
    <n v="1"/>
    <n v="1"/>
    <n v="79"/>
  </r>
  <r>
    <x v="0"/>
    <x v="1"/>
    <x v="1"/>
    <x v="1"/>
    <n v="31244070"/>
    <x v="18"/>
    <n v="2150700"/>
    <n v="701790748"/>
    <x v="1"/>
    <x v="161"/>
    <x v="0"/>
    <x v="1"/>
    <x v="3"/>
    <s v="N"/>
    <x v="5"/>
    <n v="128149"/>
    <s v="NORMAL"/>
    <d v="2022-01-19T00:00:00"/>
    <d v="2022-02-04T00:00:00"/>
    <x v="18"/>
    <d v="2022-04-27T00:00:00"/>
    <n v="305143"/>
    <s v="RESOLI"/>
    <s v="-"/>
    <s v="-"/>
    <s v="S"/>
    <x v="0"/>
    <n v="1"/>
    <s v="-"/>
    <n v="2022"/>
    <n v="0"/>
    <s v="-"/>
    <s v="1-PREG.COSTA-RICA"/>
    <x v="6"/>
    <s v="-"/>
    <s v="-"/>
    <s v="-"/>
    <n v="2"/>
    <n v="3"/>
    <n v="100"/>
    <n v="7"/>
    <n v="0"/>
    <s v="KELDRYHIDALGO546@GMAIL.COM"/>
    <s v="UNIV. PRIVADA"/>
    <n v="34"/>
    <s v="CASADO(A)"/>
    <d v="2022-02-03T00:00:00"/>
    <n v="1"/>
    <s v="BACHILLER"/>
    <s v=" "/>
    <s v=" "/>
    <s v=" "/>
    <s v=" "/>
    <n v="444635"/>
    <n v="3"/>
    <s v="-"/>
    <s v="POCOCI"/>
    <s v="CS EDUCACION"/>
    <x v="18"/>
    <s v="-"/>
    <s v="EDUCACION PRIMARIA"/>
    <s v="RITA"/>
    <s v="I Y II CICLO"/>
    <s v="COSTA RICA"/>
    <x v="1047"/>
    <s v="-"/>
    <s v="ESTUDIANTE"/>
    <n v="98.4"/>
    <n v="128149"/>
    <n v="1"/>
    <n v="1"/>
    <n v="79"/>
  </r>
  <r>
    <x v="0"/>
    <x v="1"/>
    <x v="1"/>
    <x v="0"/>
    <n v="31249970"/>
    <x v="25"/>
    <n v="6825850"/>
    <n v="305460536"/>
    <x v="0"/>
    <x v="685"/>
    <x v="0"/>
    <x v="0"/>
    <x v="1"/>
    <s v="N"/>
    <x v="2"/>
    <n v="128578"/>
    <s v="NORMAL"/>
    <d v="2022-02-17T00:00:00"/>
    <d v="2022-03-01T00:00:00"/>
    <x v="25"/>
    <d v="2022-05-30T00:00:00"/>
    <n v="307636"/>
    <s v="RESOLI"/>
    <s v="-"/>
    <s v="-"/>
    <s v="S"/>
    <x v="0"/>
    <n v="1"/>
    <s v="-"/>
    <n v="2020"/>
    <n v="2"/>
    <s v="-"/>
    <s v="1-PREG.COSTA-RICA"/>
    <x v="3"/>
    <s v="-"/>
    <s v="-"/>
    <s v="-"/>
    <n v="7"/>
    <n v="1"/>
    <n v="100"/>
    <n v="3"/>
    <n v="0"/>
    <s v="SERRANOARI006@GMAIL.COM"/>
    <s v="UNIV. PRIVADA"/>
    <n v="18"/>
    <s v="SOLTERO(A)"/>
    <d v="2022-02-28T00:00:00"/>
    <n v="1"/>
    <s v="DIPLOMADO"/>
    <s v=" "/>
    <s v=" "/>
    <s v=" "/>
    <s v=" "/>
    <n v="1686903"/>
    <n v="4"/>
    <s v="-"/>
    <s v="OREAMUNO"/>
    <s v="ORTOPEDIA"/>
    <x v="92"/>
    <s v="-"/>
    <s v="MEDICINA HUMANA"/>
    <s v="SAN RAFAEL"/>
    <s v="SIN ENFASIS"/>
    <s v="COSTA RICA"/>
    <x v="1048"/>
    <s v="-"/>
    <s v="ESTUDIANTE"/>
    <n v="91.25"/>
    <n v="128578"/>
    <n v="1"/>
    <n v="1"/>
    <n v="90"/>
  </r>
  <r>
    <x v="0"/>
    <x v="1"/>
    <x v="1"/>
    <x v="0"/>
    <n v="31244000"/>
    <x v="18"/>
    <n v="16980070"/>
    <n v="402560015"/>
    <x v="0"/>
    <x v="333"/>
    <x v="0"/>
    <x v="0"/>
    <x v="0"/>
    <s v="N"/>
    <x v="0"/>
    <n v="128159"/>
    <s v="NORMAL"/>
    <d v="2022-01-19T00:00:00"/>
    <d v="2022-02-04T00:00:00"/>
    <x v="18"/>
    <d v="2022-04-27T00:00:00"/>
    <n v="305150"/>
    <s v="RESOLI"/>
    <s v="-"/>
    <s v="-"/>
    <s v="S"/>
    <x v="0"/>
    <n v="1"/>
    <s v="-"/>
    <n v="2019"/>
    <n v="3"/>
    <s v="-"/>
    <s v="1-PREG.COSTA-RICA"/>
    <x v="6"/>
    <s v="-"/>
    <s v="-"/>
    <s v="-"/>
    <n v="13"/>
    <n v="1"/>
    <n v="100"/>
    <n v="1"/>
    <n v="0"/>
    <s v="VICTAD14@GMAIL.COM"/>
    <s v="UNIV. PRIVADA"/>
    <n v="19"/>
    <s v="SOLTERO(A)"/>
    <d v="2022-02-04T00:00:00"/>
    <n v="1"/>
    <s v="LICENCIATURA"/>
    <s v=" "/>
    <s v=" "/>
    <s v=" "/>
    <s v=" "/>
    <n v="344483"/>
    <n v="4"/>
    <s v="-"/>
    <s v="TIBAS"/>
    <s v="FARMACIA"/>
    <x v="0"/>
    <s v="-"/>
    <s v="FARMACIA"/>
    <s v="SAN JUAN"/>
    <s v="SIN ENFASIS"/>
    <s v="COSTA RICA"/>
    <x v="1049"/>
    <n v="21041075"/>
    <s v="AUXILIAR DE FARMACIA"/>
    <n v="95"/>
    <n v="128159"/>
    <n v="1"/>
    <n v="1"/>
    <n v="79"/>
  </r>
  <r>
    <x v="0"/>
    <x v="1"/>
    <x v="1"/>
    <x v="1"/>
    <n v="31243900"/>
    <x v="18"/>
    <n v="2976910"/>
    <n v="113080806"/>
    <x v="4"/>
    <x v="686"/>
    <x v="0"/>
    <x v="1"/>
    <x v="2"/>
    <s v="N"/>
    <x v="0"/>
    <n v="128169"/>
    <s v="NORMAL"/>
    <d v="2022-01-26T00:00:00"/>
    <d v="2022-02-07T00:00:00"/>
    <x v="18"/>
    <d v="2022-04-27T00:00:00"/>
    <n v="305776"/>
    <s v="RESOLI"/>
    <s v="-"/>
    <s v="-"/>
    <s v="S"/>
    <x v="0"/>
    <n v="1"/>
    <s v="ADQUISICION DE EQUIPO"/>
    <n v="2015"/>
    <n v="7"/>
    <s v="-"/>
    <s v="1-PREG.COSTA-RICA"/>
    <x v="4"/>
    <s v="-"/>
    <s v="-"/>
    <s v="-"/>
    <n v="6"/>
    <n v="2"/>
    <n v="100"/>
    <n v="1"/>
    <n v="0"/>
    <s v="DMONGELEGAL@GMAIL.COM"/>
    <s v="UNIV. PRIVADA"/>
    <n v="35"/>
    <s v="CASADO(A)"/>
    <d v="2022-02-04T00:00:00"/>
    <n v="1"/>
    <s v="LICENCIATURA"/>
    <s v=" "/>
    <s v=" "/>
    <s v=" "/>
    <s v=" "/>
    <n v="1063100"/>
    <n v="2"/>
    <s v="-"/>
    <s v="ASERRI"/>
    <s v="DERECHO"/>
    <x v="37"/>
    <s v="AE"/>
    <s v="DERECHO"/>
    <s v="TARBACA"/>
    <s v="SIN ENFASIS"/>
    <s v="COSTA RICA"/>
    <x v="1050"/>
    <s v="-"/>
    <s v="ESTUDIANTE"/>
    <n v="79.12"/>
    <n v="128169"/>
    <n v="1"/>
    <n v="1"/>
    <n v="76"/>
  </r>
  <r>
    <x v="0"/>
    <x v="1"/>
    <x v="1"/>
    <x v="0"/>
    <n v="31244500"/>
    <x v="18"/>
    <n v="3810000"/>
    <n v="113650542"/>
    <x v="0"/>
    <x v="687"/>
    <x v="0"/>
    <x v="0"/>
    <x v="0"/>
    <s v="N"/>
    <x v="0"/>
    <n v="128197"/>
    <s v="NORMAL"/>
    <d v="2022-01-27T00:00:00"/>
    <d v="2022-02-08T00:00:00"/>
    <x v="18"/>
    <d v="2022-04-27T00:00:00"/>
    <n v="305921"/>
    <s v="RESOLI"/>
    <s v="-"/>
    <s v="-"/>
    <s v="S"/>
    <x v="0"/>
    <n v="1"/>
    <s v="-"/>
    <n v="2006"/>
    <n v="16"/>
    <s v="-"/>
    <s v="1-PREG.COSTA-RICA"/>
    <x v="4"/>
    <s v="-"/>
    <s v="-"/>
    <s v="-"/>
    <n v="1"/>
    <n v="1"/>
    <n v="100"/>
    <n v="1"/>
    <n v="0"/>
    <s v="RBKDANI@HOTMAIL.COM"/>
    <s v="UNIV. PRIVADA"/>
    <n v="33"/>
    <s v="CASADO(A)"/>
    <d v="2022-02-07T00:00:00"/>
    <n v="1"/>
    <s v="BACHILLER"/>
    <s v="LICENCIATURA"/>
    <s v=" "/>
    <s v=" "/>
    <s v=" "/>
    <n v="1037525"/>
    <n v="3"/>
    <s v="-"/>
    <s v="SAN JOSE"/>
    <s v="ENFERMERIA"/>
    <x v="11"/>
    <s v="-"/>
    <s v="ENFERMERIA"/>
    <s v="CARMEN"/>
    <s v="SIN ENFASIS"/>
    <s v="COSTA RICA"/>
    <x v="1051"/>
    <n v="25270700"/>
    <s v="EJECUTIVO DE CUENTA"/>
    <n v="87"/>
    <n v="128197"/>
    <n v="1"/>
    <n v="1"/>
    <n v="75"/>
  </r>
  <r>
    <x v="0"/>
    <x v="1"/>
    <x v="1"/>
    <x v="1"/>
    <n v="31244530"/>
    <x v="18"/>
    <n v="8907000"/>
    <n v="701750190"/>
    <x v="5"/>
    <x v="552"/>
    <x v="0"/>
    <x v="1"/>
    <x v="2"/>
    <s v="N"/>
    <x v="5"/>
    <n v="128218"/>
    <s v="NORMAL"/>
    <d v="2022-01-31T00:00:00"/>
    <d v="2022-02-09T00:00:00"/>
    <x v="18"/>
    <d v="2022-04-27T00:00:00"/>
    <n v="306255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6"/>
    <n v="1"/>
    <n v="100"/>
    <n v="7"/>
    <n v="0"/>
    <s v="KARSN87@HOTMAIL.COM"/>
    <s v="UNIV. PRIVADA"/>
    <n v="35"/>
    <s v="CASADO(A)"/>
    <d v="2022-02-08T00:00:00"/>
    <n v="1"/>
    <s v="BACHILLER"/>
    <s v=" "/>
    <s v=" "/>
    <s v=" "/>
    <s v=" "/>
    <n v="1961267"/>
    <n v="4"/>
    <s v="-"/>
    <s v="GUACIMO"/>
    <s v="ARTES PLASTICAS"/>
    <x v="9"/>
    <s v="AE"/>
    <s v="ARTES PLASTICAS"/>
    <s v="GUACIMO"/>
    <s v="SIN ENFASIS"/>
    <s v="COSTA RICA"/>
    <x v="1052"/>
    <n v="27675744"/>
    <s v="CONSERJE"/>
    <n v="85"/>
    <n v="128218"/>
    <n v="1"/>
    <n v="1"/>
    <n v="74"/>
  </r>
  <r>
    <x v="0"/>
    <x v="1"/>
    <x v="1"/>
    <x v="0"/>
    <n v="31249340"/>
    <x v="24"/>
    <n v="3719100"/>
    <n v="304830506"/>
    <x v="0"/>
    <x v="688"/>
    <x v="0"/>
    <x v="0"/>
    <x v="2"/>
    <s v="N"/>
    <x v="2"/>
    <n v="128705"/>
    <s v="NORMAL"/>
    <d v="2022-03-04T00:00:00"/>
    <d v="2022-03-07T00:00:00"/>
    <x v="24"/>
    <d v="2022-05-23T00:00:00"/>
    <n v="308735"/>
    <s v="RESOLI"/>
    <s v="-"/>
    <s v="-"/>
    <s v="S"/>
    <x v="0"/>
    <n v="1"/>
    <s v="-"/>
    <n v="2021"/>
    <n v="1"/>
    <s v="-"/>
    <s v="1-PREG.COSTA-RICA"/>
    <x v="5"/>
    <s v="-"/>
    <s v="-"/>
    <s v="-"/>
    <n v="7"/>
    <n v="2"/>
    <n v="100"/>
    <n v="3"/>
    <n v="0"/>
    <s v="TEFAMENDEZSOLANO@GMAIL.COM"/>
    <s v="UNIV. PUBLICA"/>
    <n v="27"/>
    <s v="SOLTERO(A)"/>
    <d v="2022-03-04T00:00:00"/>
    <n v="1"/>
    <s v="DIPLOMADO"/>
    <s v=" "/>
    <s v=" "/>
    <s v=" "/>
    <s v=" "/>
    <n v="169923"/>
    <n v="6"/>
    <s v="-"/>
    <s v="OREAMUNO"/>
    <s v="ASIST.TEC.ATEN PRIMAR.EN SALUD"/>
    <x v="52"/>
    <s v="-"/>
    <s v="MEDICINA HUMANA"/>
    <s v="COT"/>
    <s v="SIN ENFASIS"/>
    <s v="COSTA RICA"/>
    <x v="1053"/>
    <n v="27715038"/>
    <s v="MISELANIA"/>
    <n v="88.33"/>
    <n v="128705"/>
    <n v="2"/>
    <n v="1"/>
    <n v="73"/>
  </r>
  <r>
    <x v="0"/>
    <x v="1"/>
    <x v="1"/>
    <x v="0"/>
    <n v="31244900"/>
    <x v="18"/>
    <n v="18140224"/>
    <n v="604740541"/>
    <x v="0"/>
    <x v="3"/>
    <x v="0"/>
    <x v="0"/>
    <x v="2"/>
    <s v="N"/>
    <x v="6"/>
    <n v="128236"/>
    <s v="NORMAL"/>
    <d v="2022-02-02T00:00:00"/>
    <d v="2022-02-10T00:00:00"/>
    <x v="18"/>
    <d v="2022-04-27T00:00:00"/>
    <n v="306376"/>
    <s v="RESOLI"/>
    <s v="-"/>
    <s v="-"/>
    <s v="S"/>
    <x v="0"/>
    <n v="1"/>
    <s v="COBERTURA INFERIOR"/>
    <n v="2019"/>
    <n v="3"/>
    <s v="-"/>
    <s v="1-PREG.COSTA-RICA"/>
    <x v="3"/>
    <s v="-"/>
    <s v="-"/>
    <s v="-"/>
    <n v="2"/>
    <n v="2"/>
    <n v="100"/>
    <n v="6"/>
    <n v="0"/>
    <s v="FSOFI2002@GMAIL.COM"/>
    <s v="UNIV. PRIVADA"/>
    <n v="19"/>
    <s v="SOLTERO(A)"/>
    <d v="2022-02-09T00:00:00"/>
    <n v="1"/>
    <s v="BACHILLER"/>
    <s v=" "/>
    <s v=" "/>
    <s v=" "/>
    <s v=" "/>
    <n v="1284215"/>
    <n v="3"/>
    <s v="-"/>
    <s v="ESPARZA"/>
    <s v="MEDICINA"/>
    <x v="13"/>
    <s v="CI"/>
    <s v="MEDICINA HUMANA"/>
    <s v="SAN JUAN GRANDE"/>
    <s v="SIN ENFASIS"/>
    <s v="COSTA RICA"/>
    <x v="1054"/>
    <s v="-"/>
    <s v="ESTUDIANTE"/>
    <n v="99.26"/>
    <n v="128236"/>
    <n v="1"/>
    <n v="1"/>
    <n v="73"/>
  </r>
  <r>
    <x v="0"/>
    <x v="1"/>
    <x v="1"/>
    <x v="0"/>
    <n v="31243870"/>
    <x v="18"/>
    <n v="750000"/>
    <n v="305510356"/>
    <x v="2"/>
    <x v="689"/>
    <x v="0"/>
    <x v="0"/>
    <x v="2"/>
    <s v="N"/>
    <x v="0"/>
    <n v="128249"/>
    <s v="NORMAL"/>
    <d v="2022-01-28T00:00:00"/>
    <d v="2022-02-10T00:00:00"/>
    <x v="18"/>
    <d v="2022-04-27T00:00:00"/>
    <n v="306022"/>
    <s v="RESOLI"/>
    <s v="-"/>
    <s v="-"/>
    <s v="S"/>
    <x v="0"/>
    <n v="1"/>
    <s v="ADQUISICION DE EQUIPO"/>
    <n v="2022"/>
    <n v="0"/>
    <s v="-"/>
    <s v="1-PREG.COSTA-RICA"/>
    <x v="3"/>
    <s v="-"/>
    <s v="-"/>
    <s v="-"/>
    <n v="5"/>
    <n v="1"/>
    <n v="100"/>
    <n v="1"/>
    <n v="0"/>
    <s v="CALVOALANA@GMAIL.COM"/>
    <s v="UNIV. PUBLICA"/>
    <n v="18"/>
    <s v="SOLTERO(A)"/>
    <d v="2022-02-09T00:00:00"/>
    <n v="1"/>
    <s v="BACHILLER"/>
    <s v=" "/>
    <s v=" "/>
    <s v=" "/>
    <s v=" "/>
    <n v="1662948"/>
    <n v="5"/>
    <s v="-"/>
    <s v="TARRAZU"/>
    <s v="INGENIERIA EN COMPUTACION"/>
    <x v="61"/>
    <s v="AE"/>
    <s v="INGENIERIA"/>
    <s v="SAN MARCOS"/>
    <s v="SIN ENFASIS"/>
    <s v="COSTA RICA"/>
    <x v="1055"/>
    <s v="-"/>
    <s v="ESTUDIANTE"/>
    <n v="98.77"/>
    <n v="128249"/>
    <n v="2"/>
    <n v="1"/>
    <n v="73"/>
  </r>
  <r>
    <x v="0"/>
    <x v="1"/>
    <x v="0"/>
    <x v="1"/>
    <n v="31178360"/>
    <x v="18"/>
    <n v="1884130"/>
    <n v="206360940"/>
    <x v="1"/>
    <x v="690"/>
    <x v="0"/>
    <x v="1"/>
    <x v="2"/>
    <s v="N"/>
    <x v="6"/>
    <n v="128269"/>
    <s v="NORMAL"/>
    <d v="2022-02-09T00:00:00"/>
    <d v="2022-02-11T00:00:00"/>
    <x v="18"/>
    <d v="2022-05-06T00:00:00"/>
    <n v="306912"/>
    <s v="RESOLI"/>
    <s v="-"/>
    <s v="S"/>
    <s v="-"/>
    <x v="1"/>
    <n v="1"/>
    <s v="ADQUISICION DE EQUIPO"/>
    <s v="-"/>
    <s v="-"/>
    <s v="-"/>
    <s v="1-PREG.COSTA-RICA"/>
    <x v="0"/>
    <s v="-"/>
    <s v="-"/>
    <s v="-"/>
    <n v="8"/>
    <n v="1"/>
    <n v="100"/>
    <n v="6"/>
    <n v="0"/>
    <s v="MARIOGS17@GMAIL.COM"/>
    <s v="UNIV. PRIVADA"/>
    <n v="34"/>
    <s v="CASADO(A)"/>
    <d v="2022-02-10T00:00:00"/>
    <n v="1"/>
    <s v="LICENCIATURA"/>
    <s v=" "/>
    <s v=" "/>
    <s v=" "/>
    <s v=" "/>
    <s v="-"/>
    <s v="-"/>
    <s v="-"/>
    <s v="COTO BRUS"/>
    <s v="ENSEÑANZA DEL INGLES"/>
    <x v="71"/>
    <s v="AE"/>
    <s v="EDUCACION GENERAL"/>
    <s v="SAN VITO"/>
    <s v="SIN ENFASIS"/>
    <s v="COSTA RICA"/>
    <x v="1056"/>
    <n v="27340242"/>
    <s v="ASISTENTE ADMINISTRA"/>
    <s v="-"/>
    <n v="128269"/>
    <n v="1"/>
    <n v="1"/>
    <n v="72"/>
  </r>
  <r>
    <x v="0"/>
    <x v="1"/>
    <x v="0"/>
    <x v="0"/>
    <n v="31129860"/>
    <x v="18"/>
    <n v="800000"/>
    <n v="116260108"/>
    <x v="0"/>
    <x v="691"/>
    <x v="0"/>
    <x v="0"/>
    <x v="1"/>
    <s v="N"/>
    <x v="0"/>
    <n v="128275"/>
    <s v="NORMAL"/>
    <d v="2022-02-07T00:00:00"/>
    <d v="2022-02-11T00:00:00"/>
    <x v="18"/>
    <d v="2022-05-09T00:00:00"/>
    <n v="306741"/>
    <s v="RESOLI"/>
    <s v="-"/>
    <s v="S"/>
    <s v="-"/>
    <x v="1"/>
    <n v="1"/>
    <s v="-"/>
    <s v="-"/>
    <s v="-"/>
    <s v="-"/>
    <s v="1-PREG.COSTA-RICA"/>
    <x v="0"/>
    <s v="-"/>
    <s v="-"/>
    <s v="-"/>
    <n v="1"/>
    <n v="11"/>
    <n v="100"/>
    <n v="1"/>
    <n v="0"/>
    <s v="JEFFREY9501@HOTMAIL.COM"/>
    <s v="UNIV. PRIVADA"/>
    <n v="26"/>
    <s v="SOLTERO(A)"/>
    <d v="2022-02-10T00:00:00"/>
    <n v="1"/>
    <s v="LICENCIATURA"/>
    <s v=" "/>
    <s v=" "/>
    <s v=" "/>
    <s v=" "/>
    <s v="-"/>
    <s v="-"/>
    <s v="-"/>
    <s v="SAN JOSE"/>
    <s v="MEDICINA"/>
    <x v="12"/>
    <s v="-"/>
    <s v="MEDICINA HUMANA"/>
    <s v="SAN SEBASTIAN"/>
    <s v="SIN ENFASIS"/>
    <s v="COSTA RICA"/>
    <x v="1057"/>
    <s v="-"/>
    <s v="ESTUDIANTE"/>
    <s v="-"/>
    <n v="128275"/>
    <n v="1"/>
    <n v="1"/>
    <n v="72"/>
  </r>
  <r>
    <x v="0"/>
    <x v="1"/>
    <x v="0"/>
    <x v="0"/>
    <n v="31137310"/>
    <x v="24"/>
    <n v="2625000"/>
    <n v="117560670"/>
    <x v="0"/>
    <x v="152"/>
    <x v="0"/>
    <x v="0"/>
    <x v="0"/>
    <s v="N"/>
    <x v="3"/>
    <n v="128739"/>
    <s v="NORMAL"/>
    <d v="2022-03-01T00:00:00"/>
    <d v="2022-03-08T00:00:00"/>
    <x v="24"/>
    <s v="-"/>
    <n v="308360"/>
    <s v="RESOLI"/>
    <s v="-"/>
    <s v="-"/>
    <s v="S"/>
    <x v="0"/>
    <n v="1"/>
    <s v="-"/>
    <s v="-"/>
    <s v="-"/>
    <s v="-"/>
    <s v="1-PREG.COSTA-RICA"/>
    <x v="0"/>
    <s v="-"/>
    <s v="-"/>
    <s v="-"/>
    <n v="7"/>
    <n v="2"/>
    <n v="100"/>
    <n v="2"/>
    <n v="0"/>
    <s v="MONICA271999@GMAIL.COM"/>
    <s v="UNIV. PRIVADA"/>
    <n v="22"/>
    <s v="SOLTERO(A)"/>
    <d v="2022-03-07T00:00:00"/>
    <n v="1"/>
    <s v="BACHILLER"/>
    <s v="LICENCIATURA"/>
    <s v=" "/>
    <s v=" "/>
    <s v=" "/>
    <s v="-"/>
    <s v="-"/>
    <s v="-"/>
    <s v="PALMARES"/>
    <s v="ENFERMERIA"/>
    <x v="17"/>
    <s v="-"/>
    <s v="ENFERMERIA"/>
    <s v="ZARAGOZA"/>
    <s v="SIN ENFASIS"/>
    <s v="COSTA RICA"/>
    <x v="1058"/>
    <s v="-"/>
    <s v="ESTUDIANTE"/>
    <s v="-"/>
    <n v="128739"/>
    <n v="1"/>
    <n v="1"/>
    <n v="72"/>
  </r>
  <r>
    <x v="0"/>
    <x v="1"/>
    <x v="1"/>
    <x v="0"/>
    <n v="31248730"/>
    <x v="24"/>
    <n v="1952900"/>
    <n v="207450272"/>
    <x v="0"/>
    <x v="692"/>
    <x v="0"/>
    <x v="0"/>
    <x v="2"/>
    <s v="N"/>
    <x v="3"/>
    <n v="128785"/>
    <s v="NORMAL"/>
    <d v="2022-02-17T00:00:00"/>
    <d v="2022-03-09T00:00:00"/>
    <x v="24"/>
    <d v="2022-05-23T00:00:00"/>
    <n v="307581"/>
    <s v="RESOLI"/>
    <s v="-"/>
    <s v="-"/>
    <s v="S"/>
    <x v="0"/>
    <n v="1"/>
    <s v="-"/>
    <n v="2014"/>
    <n v="8"/>
    <s v="-"/>
    <s v="1-PREG.COSTA-RICA"/>
    <x v="6"/>
    <s v="-"/>
    <s v="-"/>
    <s v="-"/>
    <n v="9"/>
    <n v="4"/>
    <n v="100"/>
    <n v="2"/>
    <n v="0"/>
    <s v="JESS9506@HOTMAIL.COM"/>
    <s v="PARAUNIV. PRIV"/>
    <n v="26"/>
    <s v="SOLTERO(A)"/>
    <d v="2022-03-08T00:00:00"/>
    <n v="1"/>
    <s v="DIPLOMADO"/>
    <s v=" "/>
    <s v=" "/>
    <s v=" "/>
    <s v=" "/>
    <n v="325850"/>
    <n v="3"/>
    <s v="-"/>
    <s v="OROTINA"/>
    <s v="LABORATORIO CLINICO"/>
    <x v="41"/>
    <s v="-"/>
    <s v="MEDICINA HUMANA"/>
    <s v="COYOLAR"/>
    <s v="SIN ENFASIS"/>
    <s v="COSTA RICA"/>
    <x v="1059"/>
    <n v="22581583"/>
    <s v="ASISTENTE DE REDES"/>
    <n v="85"/>
    <n v="128785"/>
    <n v="3"/>
    <n v="1"/>
    <n v="71"/>
  </r>
  <r>
    <x v="2"/>
    <x v="1"/>
    <x v="1"/>
    <x v="1"/>
    <n v="31244120"/>
    <x v="18"/>
    <n v="4094094"/>
    <n v="112190366"/>
    <x v="4"/>
    <x v="693"/>
    <x v="0"/>
    <x v="1"/>
    <x v="0"/>
    <s v="N"/>
    <x v="0"/>
    <n v="128305"/>
    <s v="NORMAL"/>
    <d v="2022-02-02T00:00:00"/>
    <d v="2022-02-14T00:00:00"/>
    <x v="18"/>
    <d v="2022-04-27T00:00:00"/>
    <n v="306404"/>
    <s v="RESOLI"/>
    <s v="-"/>
    <s v="S"/>
    <s v="-"/>
    <x v="1"/>
    <n v="1"/>
    <s v="ADQUISICION DE EQUIPO"/>
    <n v="2002"/>
    <n v="20"/>
    <s v="-"/>
    <s v="3-POSG.COSTA-RICA"/>
    <x v="3"/>
    <s v="-"/>
    <s v="-"/>
    <s v="-"/>
    <n v="7"/>
    <n v="1"/>
    <n v="100"/>
    <n v="1"/>
    <n v="0"/>
    <s v="LVERZOLAS@HOTMAIL.COM"/>
    <s v="UNIV. PUBLICA"/>
    <n v="37"/>
    <s v="CASADO(A)"/>
    <d v="2022-02-11T00:00:00"/>
    <n v="1"/>
    <s v="MAESTRIA"/>
    <s v=" "/>
    <s v=" "/>
    <s v=" "/>
    <s v=" "/>
    <n v="1720424"/>
    <n v="3"/>
    <s v="-"/>
    <s v="MORA"/>
    <s v="ADMINISTRACION DE EMPRESAS"/>
    <x v="61"/>
    <s v="AE"/>
    <s v="ADMINISTRACION"/>
    <s v="COLON"/>
    <s v="FINANZAS"/>
    <s v="COSTA RICA"/>
    <x v="1060"/>
    <n v="25208111"/>
    <s v="ESTUDIANTE"/>
    <n v="90"/>
    <n v="128305"/>
    <n v="2"/>
    <n v="3"/>
    <n v="69"/>
  </r>
  <r>
    <x v="2"/>
    <x v="1"/>
    <x v="1"/>
    <x v="1"/>
    <n v="31244170"/>
    <x v="18"/>
    <n v="15490000"/>
    <n v="114350800"/>
    <x v="4"/>
    <x v="694"/>
    <x v="0"/>
    <x v="1"/>
    <x v="0"/>
    <s v="N"/>
    <x v="0"/>
    <n v="128311"/>
    <s v="NORMAL"/>
    <d v="2022-01-10T00:00:00"/>
    <d v="2022-02-14T00:00:00"/>
    <x v="18"/>
    <d v="2022-04-27T00:00:00"/>
    <n v="304041"/>
    <s v="RESOLI"/>
    <s v="-"/>
    <s v="-"/>
    <s v="S"/>
    <x v="0"/>
    <n v="1"/>
    <s v="-"/>
    <n v="2007"/>
    <n v="15"/>
    <s v="-"/>
    <s v="3-POSG.COSTA-RICA"/>
    <x v="1"/>
    <s v="-"/>
    <s v="-"/>
    <s v="-"/>
    <n v="9"/>
    <n v="3"/>
    <n v="100"/>
    <n v="1"/>
    <n v="0"/>
    <s v="T.T22@HOTMAIL.COM"/>
    <s v="UNIV. PRIVADA"/>
    <n v="31"/>
    <s v="CASADO(A)"/>
    <d v="2022-02-11T00:00:00"/>
    <n v="1"/>
    <s v="MAESTRIA"/>
    <s v=" "/>
    <s v=" "/>
    <s v=" "/>
    <s v=" "/>
    <n v="3157100"/>
    <n v="2"/>
    <s v="-"/>
    <s v="SANTA ANA"/>
    <s v="BUSINESS ANALYTICS"/>
    <x v="47"/>
    <s v="-"/>
    <s v="ADMINISTRACION"/>
    <s v="POZOS"/>
    <s v="SIN NEFASIS"/>
    <s v="COSTA RICA"/>
    <x v="1061"/>
    <n v="25054700"/>
    <s v="CORDINADORA REGIONAL "/>
    <n v="95"/>
    <n v="128311"/>
    <n v="1"/>
    <n v="3"/>
    <n v="69"/>
  </r>
  <r>
    <x v="0"/>
    <x v="1"/>
    <x v="1"/>
    <x v="0"/>
    <n v="31244350"/>
    <x v="18"/>
    <n v="6215162"/>
    <n v="117790006"/>
    <x v="0"/>
    <x v="398"/>
    <x v="0"/>
    <x v="0"/>
    <x v="0"/>
    <s v="N"/>
    <x v="1"/>
    <n v="128316"/>
    <s v="NORMAL"/>
    <d v="2021-11-04T00:00:00"/>
    <d v="2022-02-14T00:00:00"/>
    <x v="18"/>
    <d v="2022-04-27T00:00:00"/>
    <n v="298896"/>
    <s v="RESOLI"/>
    <s v="-"/>
    <s v="S"/>
    <s v="-"/>
    <x v="1"/>
    <n v="1"/>
    <s v="-"/>
    <n v="2017"/>
    <n v="5"/>
    <s v="-"/>
    <s v="1-PREG.COSTA-RICA"/>
    <x v="4"/>
    <s v="-"/>
    <s v="-"/>
    <s v="-"/>
    <n v="5"/>
    <n v="4"/>
    <n v="100"/>
    <n v="4"/>
    <n v="0"/>
    <s v="NAISHNI@GMAIL.COM"/>
    <s v="UNIV. PRIVADA"/>
    <n v="22"/>
    <s v="SOLTERO(A)"/>
    <d v="2022-02-11T00:00:00"/>
    <n v="1"/>
    <s v="LICENCIATURA"/>
    <s v=" "/>
    <s v=" "/>
    <s v=" "/>
    <s v=" "/>
    <n v="755046"/>
    <n v="7"/>
    <s v="-"/>
    <s v="SAN RAFAEL"/>
    <s v="MEDICINA Y CIRUGIA"/>
    <x v="5"/>
    <s v="-"/>
    <s v="MEDICINA HUMANA"/>
    <s v="ANGELES"/>
    <s v="SIN ENFASIS"/>
    <s v="COSTA RICA"/>
    <x v="1062"/>
    <s v="-"/>
    <s v="ESTUDIANTE"/>
    <n v="94"/>
    <n v="128316"/>
    <n v="1"/>
    <n v="1"/>
    <n v="69"/>
  </r>
  <r>
    <x v="0"/>
    <x v="1"/>
    <x v="1"/>
    <x v="0"/>
    <n v="31248760"/>
    <x v="24"/>
    <n v="2160000"/>
    <n v="603580128"/>
    <x v="0"/>
    <x v="695"/>
    <x v="0"/>
    <x v="0"/>
    <x v="1"/>
    <s v="N"/>
    <x v="2"/>
    <n v="128791"/>
    <s v="NORMAL"/>
    <d v="2022-02-09T00:00:00"/>
    <d v="2022-03-09T00:00:00"/>
    <x v="24"/>
    <d v="2022-05-23T00:00:00"/>
    <n v="306958"/>
    <s v="RESOLI"/>
    <s v="-"/>
    <s v="-"/>
    <s v="S"/>
    <x v="0"/>
    <n v="1"/>
    <s v="-"/>
    <n v="2010"/>
    <n v="12"/>
    <s v="-"/>
    <s v="1-PREG.COSTA-RICA"/>
    <x v="4"/>
    <s v="-"/>
    <s v="-"/>
    <s v="-"/>
    <n v="1"/>
    <n v="4"/>
    <n v="100"/>
    <n v="3"/>
    <n v="0"/>
    <s v="MRLEIVA86@GMAIL.COM"/>
    <s v="PARAUNIV. PRIV"/>
    <n v="36"/>
    <s v="CASADO(A)"/>
    <d v="2022-03-08T00:00:00"/>
    <n v="1"/>
    <s v="DIPLOMADO"/>
    <s v=" "/>
    <s v=" "/>
    <s v=" "/>
    <s v=" "/>
    <n v="1001512"/>
    <n v="3"/>
    <s v="-"/>
    <s v="CARTAGO"/>
    <s v="ELECTROMEDICINA"/>
    <x v="132"/>
    <s v="-"/>
    <s v="MEDICINA HUMANA"/>
    <s v="SAN NICOLAS"/>
    <s v="SIN ENFASIS"/>
    <s v="COSTA RICA"/>
    <x v="1063"/>
    <s v="-"/>
    <s v="ESTUDIANTE"/>
    <n v="70"/>
    <n v="128791"/>
    <n v="3"/>
    <n v="1"/>
    <n v="71"/>
  </r>
  <r>
    <x v="0"/>
    <x v="1"/>
    <x v="1"/>
    <x v="0"/>
    <n v="31248740"/>
    <x v="24"/>
    <n v="7280570"/>
    <n v="208580420"/>
    <x v="2"/>
    <x v="422"/>
    <x v="0"/>
    <x v="0"/>
    <x v="1"/>
    <s v="N"/>
    <x v="3"/>
    <n v="128852"/>
    <s v="NORMAL"/>
    <d v="2022-03-05T00:00:00"/>
    <d v="2022-03-11T00:00:00"/>
    <x v="24"/>
    <d v="2022-05-23T00:00:00"/>
    <n v="308775"/>
    <s v="RESOLI"/>
    <s v="-"/>
    <s v="-"/>
    <s v="S"/>
    <x v="0"/>
    <n v="1"/>
    <s v="ADQUISICION DE EQUIPO"/>
    <n v="2021"/>
    <n v="1"/>
    <s v="-"/>
    <s v="1-PREG.COSTA-RICA"/>
    <x v="2"/>
    <s v="-"/>
    <s v="-"/>
    <s v="-"/>
    <n v="6"/>
    <n v="6"/>
    <n v="100"/>
    <n v="2"/>
    <n v="0"/>
    <s v="JIMEJIMENEZ.CMS.04@GMAIL.COM"/>
    <s v="UNIV. PRIVADA"/>
    <n v="17"/>
    <s v="SOLTERO(A)"/>
    <d v="2022-03-10T00:00:00"/>
    <n v="1"/>
    <s v="BACHILLER"/>
    <s v=" "/>
    <s v=" "/>
    <s v=" "/>
    <s v=" "/>
    <n v="674499"/>
    <n v="6"/>
    <s v="-"/>
    <s v="NARANJO"/>
    <s v="ING SISTEMAS EN COMPUTACION"/>
    <x v="8"/>
    <s v="AE"/>
    <s v="INGENIERIA"/>
    <s v="SAN JUAN"/>
    <s v="SIN ENFASIS"/>
    <s v="COSTA RICA"/>
    <x v="1064"/>
    <s v="-"/>
    <s v="ESTUDIANTE"/>
    <n v="96.14"/>
    <n v="128852"/>
    <n v="1"/>
    <n v="1"/>
    <n v="69"/>
  </r>
  <r>
    <x v="0"/>
    <x v="1"/>
    <x v="1"/>
    <x v="1"/>
    <n v="31243810"/>
    <x v="18"/>
    <n v="3560610"/>
    <n v="114160956"/>
    <x v="4"/>
    <x v="696"/>
    <x v="0"/>
    <x v="1"/>
    <x v="0"/>
    <s v="N"/>
    <x v="1"/>
    <n v="128359"/>
    <s v="NORMAL"/>
    <d v="2022-02-01T00:00:00"/>
    <d v="2022-02-16T00:00:00"/>
    <x v="18"/>
    <d v="2022-04-27T00:00:00"/>
    <n v="306293"/>
    <s v="RESOLI"/>
    <s v="-"/>
    <s v="S"/>
    <s v="-"/>
    <x v="1"/>
    <n v="1"/>
    <s v="-"/>
    <n v="2008"/>
    <n v="14"/>
    <s v="-"/>
    <s v="1-PREG.COSTA-RICA"/>
    <x v="3"/>
    <s v="-"/>
    <s v="-"/>
    <s v="-"/>
    <n v="2"/>
    <n v="1"/>
    <n v="100"/>
    <n v="4"/>
    <n v="0"/>
    <s v="SALAZAR_R77@HOTMAIL.COM"/>
    <s v="UNIV. PRIVADA"/>
    <n v="32"/>
    <s v="SOLTERO(A)"/>
    <d v="2022-02-15T00:00:00"/>
    <n v="1"/>
    <s v="BACHILLER"/>
    <s v=" "/>
    <s v=" "/>
    <s v=" "/>
    <s v=" "/>
    <n v="1363765"/>
    <n v="1"/>
    <s v="-"/>
    <s v="BARVA"/>
    <s v="CONTADURIA"/>
    <x v="4"/>
    <s v="-"/>
    <s v="ADMINISTRACION"/>
    <s v="BARVA"/>
    <s v="SIN ENFASIS"/>
    <s v="COSTA RICA"/>
    <x v="1065"/>
    <n v="82726994"/>
    <s v="TEAM LEADER FINANZAS"/>
    <n v="92"/>
    <n v="128359"/>
    <n v="1"/>
    <n v="1"/>
    <n v="67"/>
  </r>
  <r>
    <x v="0"/>
    <x v="1"/>
    <x v="1"/>
    <x v="1"/>
    <n v="31243910"/>
    <x v="18"/>
    <n v="2777500"/>
    <n v="702450324"/>
    <x v="4"/>
    <x v="697"/>
    <x v="0"/>
    <x v="1"/>
    <x v="1"/>
    <s v="N"/>
    <x v="5"/>
    <n v="128378"/>
    <s v="NORMAL"/>
    <d v="2022-02-11T00:00:00"/>
    <d v="2022-02-17T00:00:00"/>
    <x v="18"/>
    <d v="2022-04-27T00:00:00"/>
    <n v="307116"/>
    <s v="RESOLI"/>
    <s v="-"/>
    <s v="-"/>
    <s v="S"/>
    <x v="0"/>
    <n v="1"/>
    <s v="-"/>
    <n v="2015"/>
    <n v="7"/>
    <s v="-"/>
    <s v="1-PREG.COSTA-RICA"/>
    <x v="4"/>
    <s v="-"/>
    <s v="-"/>
    <s v="-"/>
    <n v="2"/>
    <n v="1"/>
    <n v="100"/>
    <n v="7"/>
    <n v="0"/>
    <s v="MICHGON12@HOTMAIL.COM"/>
    <s v="UNIV. PRIVADA"/>
    <n v="25"/>
    <s v="SOLTERO(A)"/>
    <d v="2022-02-16T00:00:00"/>
    <n v="1"/>
    <s v="BACHILLER"/>
    <s v=" "/>
    <s v=" "/>
    <s v=" "/>
    <s v=" "/>
    <n v="775295"/>
    <n v="3"/>
    <s v="-"/>
    <s v="POCOCI"/>
    <s v="ADMINISTRACION DE EMPRESAS"/>
    <x v="29"/>
    <s v="-"/>
    <s v="ADMINISTRACION"/>
    <s v="GUAPILES"/>
    <s v="SIN ENFASIS"/>
    <s v="COSTA RICA"/>
    <x v="1066"/>
    <s v="-"/>
    <s v="ESTUDIANTE"/>
    <n v="72.17"/>
    <n v="128378"/>
    <n v="1"/>
    <n v="1"/>
    <n v="66"/>
  </r>
  <r>
    <x v="0"/>
    <x v="0"/>
    <x v="0"/>
    <x v="0"/>
    <n v="31053400"/>
    <x v="18"/>
    <n v="15942466"/>
    <n v="504210104"/>
    <x v="0"/>
    <x v="698"/>
    <x v="0"/>
    <x v="0"/>
    <x v="1"/>
    <s v="N"/>
    <x v="4"/>
    <n v="128390"/>
    <s v="NORMAL"/>
    <d v="2022-02-01T00:00:00"/>
    <d v="2022-02-17T00:00:00"/>
    <x v="18"/>
    <s v="-"/>
    <n v="306266"/>
    <s v="RESOLI"/>
    <s v="-"/>
    <s v="-"/>
    <s v="S"/>
    <x v="0"/>
    <n v="5"/>
    <s v="-"/>
    <s v="-"/>
    <s v="-"/>
    <s v="-"/>
    <s v="1-PREG.COSTA-RICA"/>
    <x v="0"/>
    <n v="65.53"/>
    <s v="-"/>
    <s v="-"/>
    <n v="3"/>
    <n v="8"/>
    <n v="100"/>
    <n v="5"/>
    <n v="0"/>
    <s v="J.SIRIAS16@HOTMAIL.COM"/>
    <s v="UNIV. PRIVADA"/>
    <n v="24"/>
    <s v="SOLTERO(A)"/>
    <d v="2022-02-16T00:00:00"/>
    <n v="1"/>
    <s v="LICENCIATURA"/>
    <s v=" "/>
    <s v=" "/>
    <s v=" "/>
    <s v=" "/>
    <s v="-"/>
    <s v="-"/>
    <s v="-"/>
    <s v="SANTA CRUZ"/>
    <s v="MEDICINA"/>
    <x v="13"/>
    <s v="-"/>
    <s v="MEDICINA HUMANA"/>
    <s v="CABO VELAS"/>
    <s v="SIN ENFASIS"/>
    <s v="COSTA RICA"/>
    <x v="1067"/>
    <s v="-"/>
    <s v="ESTUDIANTE"/>
    <s v="-"/>
    <n v="128390"/>
    <n v="1"/>
    <n v="1"/>
    <n v="66"/>
  </r>
  <r>
    <x v="0"/>
    <x v="1"/>
    <x v="1"/>
    <x v="0"/>
    <n v="31243990"/>
    <x v="18"/>
    <n v="2194500"/>
    <n v="116780526"/>
    <x v="0"/>
    <x v="699"/>
    <x v="0"/>
    <x v="0"/>
    <x v="0"/>
    <s v="N"/>
    <x v="0"/>
    <n v="128400"/>
    <s v="NORMAL"/>
    <d v="2021-12-20T00:00:00"/>
    <d v="2022-02-17T00:00:00"/>
    <x v="18"/>
    <d v="2022-04-27T00:00:00"/>
    <n v="302325"/>
    <s v="RESOLI"/>
    <s v="-"/>
    <s v="-"/>
    <s v="S"/>
    <x v="0"/>
    <n v="1"/>
    <s v="-"/>
    <n v="2021"/>
    <n v="1"/>
    <s v="-"/>
    <s v="1-PREG.COSTA-RICA"/>
    <x v="2"/>
    <s v="-"/>
    <s v="-"/>
    <s v="-"/>
    <n v="18"/>
    <n v="2"/>
    <n v="100"/>
    <n v="1"/>
    <n v="0"/>
    <s v="JOSHIDALGO2897@GMAIL.COM"/>
    <s v="UNIV. PRIVADA"/>
    <n v="24"/>
    <s v="SOLTERO(A)"/>
    <d v="2022-02-16T00:00:00"/>
    <n v="1"/>
    <s v="BACHILLER"/>
    <s v=" "/>
    <s v=" "/>
    <s v=" "/>
    <s v=" "/>
    <n v="550000"/>
    <n v="4"/>
    <s v="-"/>
    <s v="CURRIDABAT"/>
    <s v="NUTRICION"/>
    <x v="53"/>
    <s v="-"/>
    <s v="MEDICINA HUMANA"/>
    <s v="GRANADILLA"/>
    <s v="SIN ENFASIS"/>
    <s v="COSTA RICA"/>
    <x v="1068"/>
    <s v="-"/>
    <s v="ESTUDIANTE"/>
    <n v="77.83"/>
    <n v="128400"/>
    <n v="1"/>
    <n v="1"/>
    <n v="66"/>
  </r>
  <r>
    <x v="0"/>
    <x v="1"/>
    <x v="1"/>
    <x v="1"/>
    <n v="31244570"/>
    <x v="18"/>
    <n v="4885580"/>
    <n v="402270941"/>
    <x v="4"/>
    <x v="700"/>
    <x v="0"/>
    <x v="1"/>
    <x v="0"/>
    <s v="N"/>
    <x v="1"/>
    <n v="128406"/>
    <s v="NORMAL"/>
    <d v="2022-02-16T00:00:00"/>
    <d v="2022-02-18T00:00:00"/>
    <x v="18"/>
    <d v="2022-04-27T00:00:00"/>
    <n v="307440"/>
    <s v="RESOLI"/>
    <s v="-"/>
    <s v="-"/>
    <s v="S"/>
    <x v="0"/>
    <n v="1"/>
    <s v="COBERTURA INFERIOR, ADQUISICION DE EQUIPO"/>
    <n v="2021"/>
    <n v="1"/>
    <s v="-"/>
    <s v="1-PREG.COSTA-RICA"/>
    <x v="6"/>
    <s v="-"/>
    <s v="-"/>
    <s v="-"/>
    <n v="2"/>
    <n v="3"/>
    <n v="100"/>
    <n v="4"/>
    <n v="0"/>
    <s v="ABMADRIZ23@GMAIL.COM"/>
    <s v="UNIV. PRIVADA"/>
    <n v="26"/>
    <s v="SOLTERO(A)"/>
    <d v="2022-02-17T00:00:00"/>
    <n v="1"/>
    <s v="BACHILLER"/>
    <s v=" "/>
    <s v=" "/>
    <s v=" "/>
    <s v=" "/>
    <n v="427351"/>
    <n v="5"/>
    <s v="-"/>
    <s v="BARVA"/>
    <s v="ADMINISTRACION DE NEGOCIOS"/>
    <x v="4"/>
    <s v="CI, AE"/>
    <s v="ADMINISTRACION"/>
    <s v="SAN PABLO"/>
    <s v="MERCADEO Y VENTAS"/>
    <s v="COSTA RICA"/>
    <x v="1069"/>
    <n v="24841910"/>
    <s v="OPERARIO"/>
    <n v="70"/>
    <n v="128406"/>
    <n v="1"/>
    <n v="1"/>
    <n v="65"/>
  </r>
  <r>
    <x v="0"/>
    <x v="1"/>
    <x v="1"/>
    <x v="1"/>
    <n v="31243370"/>
    <x v="18"/>
    <n v="4760980"/>
    <n v="118200642"/>
    <x v="1"/>
    <x v="701"/>
    <x v="0"/>
    <x v="1"/>
    <x v="0"/>
    <s v="N"/>
    <x v="0"/>
    <n v="128409"/>
    <s v="NORMAL"/>
    <d v="2022-02-15T00:00:00"/>
    <d v="2022-02-18T00:00:00"/>
    <x v="18"/>
    <d v="2022-04-27T00:00:00"/>
    <n v="307295"/>
    <s v="RESOLI"/>
    <s v="-"/>
    <s v="-"/>
    <s v="S"/>
    <x v="0"/>
    <n v="1"/>
    <s v="-"/>
    <n v="2018"/>
    <n v="4"/>
    <s v="-"/>
    <s v="1-PREG.COSTA-RICA"/>
    <x v="4"/>
    <s v="-"/>
    <s v="-"/>
    <s v="-"/>
    <n v="8"/>
    <n v="1"/>
    <n v="100"/>
    <n v="1"/>
    <n v="0"/>
    <s v="GENESISSALAZAR20.GS@GMAIL.COM"/>
    <s v="UNIV. PRIVADA"/>
    <n v="20"/>
    <s v="SOLTERO(A)"/>
    <d v="2022-02-17T00:00:00"/>
    <n v="1"/>
    <s v="BACHILLER"/>
    <s v="LICENCIATURA"/>
    <s v=" "/>
    <s v=" "/>
    <s v=" "/>
    <n v="1063565"/>
    <n v="3"/>
    <s v="-"/>
    <s v="GOICOECHEA"/>
    <s v="CS.EDUC.PREESCOLAR"/>
    <x v="5"/>
    <s v="-"/>
    <s v="EDUCACION PREESCOLAR"/>
    <s v="GUADALUPE"/>
    <s v="CS.EDUC.PREESCOLAR.ENF.INGLES"/>
    <s v="COSTA RICA"/>
    <x v="1070"/>
    <s v="-"/>
    <s v="ESTUDIANTE"/>
    <n v="81.680000000000007"/>
    <n v="128409"/>
    <n v="1"/>
    <n v="1"/>
    <n v="65"/>
  </r>
  <r>
    <x v="0"/>
    <x v="1"/>
    <x v="1"/>
    <x v="0"/>
    <n v="31244560"/>
    <x v="18"/>
    <n v="13063450"/>
    <n v="901340204"/>
    <x v="0"/>
    <x v="702"/>
    <x v="0"/>
    <x v="0"/>
    <x v="1"/>
    <s v="N"/>
    <x v="1"/>
    <n v="128412"/>
    <s v="NORMAL"/>
    <d v="2022-02-09T00:00:00"/>
    <d v="2022-02-18T00:00:00"/>
    <x v="18"/>
    <d v="2022-04-27T00:00:00"/>
    <n v="306939"/>
    <s v="RESOLI"/>
    <s v="-"/>
    <s v="-"/>
    <s v="S"/>
    <x v="0"/>
    <n v="1"/>
    <s v="ADQUISICION DE EQUIPO"/>
    <n v="2020"/>
    <n v="2"/>
    <s v="-"/>
    <s v="1-PREG.COSTA-RICA"/>
    <x v="1"/>
    <s v="-"/>
    <s v="-"/>
    <s v="-"/>
    <n v="1"/>
    <n v="3"/>
    <n v="100"/>
    <n v="4"/>
    <n v="0"/>
    <s v="LILI.VICBEN@GMAIL.COM"/>
    <s v="UNIV. PRIVADA"/>
    <n v="19"/>
    <s v="SOLTERO(A)"/>
    <d v="2022-02-17T00:00:00"/>
    <n v="1"/>
    <s v="BACHILLER"/>
    <s v=" "/>
    <s v=" "/>
    <s v=" "/>
    <s v=" "/>
    <n v="3056820"/>
    <n v="5"/>
    <s v="-"/>
    <s v="HEREDIA"/>
    <s v="GASTRONOMIA"/>
    <x v="30"/>
    <s v="AE"/>
    <s v="MEDICINA HUMANA"/>
    <s v="SAN FRANCISCO"/>
    <s v="SIN ENFASIS"/>
    <s v="COSTA RICA"/>
    <x v="1071"/>
    <s v="-"/>
    <s v="ESTUDIANTE"/>
    <n v="86.83"/>
    <n v="128412"/>
    <n v="1"/>
    <n v="1"/>
    <n v="65"/>
  </r>
  <r>
    <x v="2"/>
    <x v="1"/>
    <x v="1"/>
    <x v="1"/>
    <n v="31244210"/>
    <x v="18"/>
    <n v="2187680"/>
    <n v="111520605"/>
    <x v="4"/>
    <x v="703"/>
    <x v="0"/>
    <x v="1"/>
    <x v="1"/>
    <s v="N"/>
    <x v="0"/>
    <n v="128432"/>
    <s v="NORMAL"/>
    <d v="2022-02-15T00:00:00"/>
    <d v="2022-02-21T00:00:00"/>
    <x v="18"/>
    <d v="2022-04-27T00:00:00"/>
    <n v="307420"/>
    <s v="RESOLI"/>
    <s v="-"/>
    <s v="-"/>
    <s v="S"/>
    <x v="0"/>
    <n v="1"/>
    <s v="-"/>
    <n v="2000"/>
    <n v="22"/>
    <s v="-"/>
    <s v="3-POSG.COSTA-RICA"/>
    <x v="4"/>
    <s v="-"/>
    <s v="-"/>
    <s v="-"/>
    <n v="1"/>
    <n v="11"/>
    <n v="100"/>
    <n v="1"/>
    <n v="0"/>
    <s v="PROFESILVIAEDUCEMOCIONAL@GMAIL.COM"/>
    <s v="UNIV. PRIVADA"/>
    <n v="39"/>
    <s v="DIVORCIADO(A)"/>
    <d v="2022-02-18T00:00:00"/>
    <n v="1"/>
    <s v="MAESTRIA"/>
    <s v=" "/>
    <s v=" "/>
    <s v=" "/>
    <s v=" "/>
    <n v="1081678"/>
    <n v="3"/>
    <s v="-"/>
    <s v="SAN JOSE"/>
    <s v="ADMINISTRACION EDUCATIVA"/>
    <x v="145"/>
    <s v="-"/>
    <s v="ADMINISTRACION"/>
    <s v="SAN SEBASTIAN"/>
    <s v="SIN ENFASIS"/>
    <s v="COSTA RICA"/>
    <x v="1072"/>
    <n v="22901830"/>
    <s v="DOCENTE PREESCOLAR"/>
    <n v="85"/>
    <n v="128432"/>
    <n v="1"/>
    <n v="3"/>
    <n v="62"/>
  </r>
  <r>
    <x v="0"/>
    <x v="1"/>
    <x v="1"/>
    <x v="1"/>
    <n v="31244090"/>
    <x v="18"/>
    <n v="2163500"/>
    <n v="114670657"/>
    <x v="4"/>
    <x v="704"/>
    <x v="0"/>
    <x v="1"/>
    <x v="1"/>
    <s v="N"/>
    <x v="0"/>
    <n v="128462"/>
    <s v="NORMAL"/>
    <d v="2022-02-17T00:00:00"/>
    <d v="2022-02-22T00:00:00"/>
    <x v="18"/>
    <d v="2022-04-27T00:00:00"/>
    <n v="307654"/>
    <s v="RESOLI"/>
    <s v="-"/>
    <s v="-"/>
    <s v="S"/>
    <x v="0"/>
    <n v="1"/>
    <s v="ADQUISICION DE EQUIPO"/>
    <n v="2009"/>
    <n v="13"/>
    <s v="-"/>
    <s v="1-PREG.COSTA-RICA"/>
    <x v="2"/>
    <s v="-"/>
    <s v="-"/>
    <s v="-"/>
    <n v="3"/>
    <n v="3"/>
    <n v="100"/>
    <n v="1"/>
    <n v="0"/>
    <s v="LAU_0612@HOTMAIL.COM"/>
    <s v="UNIV. PRIVADA"/>
    <n v="30"/>
    <s v="SOLTERO(A)"/>
    <d v="2022-02-21T00:00:00"/>
    <n v="1"/>
    <s v="LICENCIATURA"/>
    <s v=" "/>
    <s v=" "/>
    <s v=" "/>
    <s v=" "/>
    <n v="508400"/>
    <n v="2"/>
    <s v="-"/>
    <s v="DESAMPARADOS"/>
    <s v="DERECHO"/>
    <x v="9"/>
    <s v="AE"/>
    <s v="DERECHO"/>
    <s v="SAN JUAN DE DIOS"/>
    <s v="SIN ENFASIS"/>
    <s v="COSTA RICA"/>
    <x v="1073"/>
    <n v="25190000"/>
    <s v="AGENTE DE CALL CENTE"/>
    <n v="89"/>
    <n v="128462"/>
    <n v="1"/>
    <n v="1"/>
    <n v="61"/>
  </r>
  <r>
    <x v="2"/>
    <x v="1"/>
    <x v="1"/>
    <x v="1"/>
    <n v="31244590"/>
    <x v="18"/>
    <n v="1267500"/>
    <n v="603330231"/>
    <x v="1"/>
    <x v="705"/>
    <x v="0"/>
    <x v="1"/>
    <x v="1"/>
    <s v="N"/>
    <x v="6"/>
    <n v="128468"/>
    <s v="NORMAL"/>
    <d v="2022-02-14T00:00:00"/>
    <d v="2022-02-22T00:00:00"/>
    <x v="18"/>
    <d v="2022-04-27T00:00:00"/>
    <n v="307289"/>
    <s v="RESOLI"/>
    <s v="-"/>
    <s v="-"/>
    <s v="S"/>
    <x v="0"/>
    <n v="1"/>
    <s v="-"/>
    <n v="2002"/>
    <n v="20"/>
    <s v="-"/>
    <s v="3-POSG.COSTA-RICA"/>
    <x v="4"/>
    <s v="-"/>
    <s v="-"/>
    <s v="-"/>
    <n v="1"/>
    <n v="12"/>
    <n v="100"/>
    <n v="6"/>
    <n v="0"/>
    <s v="VANE51183@GMAIL.COM"/>
    <s v="UNIV. PUBLICA"/>
    <n v="38"/>
    <s v="UNION LIBRE"/>
    <d v="2022-02-21T00:00:00"/>
    <n v="1"/>
    <s v="MAESTRIA"/>
    <s v=" "/>
    <s v=" "/>
    <s v=" "/>
    <s v=" "/>
    <n v="1113599"/>
    <n v="2"/>
    <s v="-"/>
    <s v="PUNTARENAS"/>
    <s v="COMUNICACION Y TECNOLOGIA EDUC"/>
    <x v="63"/>
    <s v="-"/>
    <s v="EDUCACION GENERAL"/>
    <s v="CHACARITA"/>
    <s v="SIN ENFASIS"/>
    <s v="COSTA RICA"/>
    <x v="1074"/>
    <n v="25117702"/>
    <s v="DOCENTE"/>
    <n v="80"/>
    <n v="128468"/>
    <n v="2"/>
    <n v="3"/>
    <n v="61"/>
  </r>
  <r>
    <x v="2"/>
    <x v="1"/>
    <x v="1"/>
    <x v="1"/>
    <n v="31243800"/>
    <x v="18"/>
    <n v="1591200"/>
    <n v="109060294"/>
    <x v="4"/>
    <x v="706"/>
    <x v="0"/>
    <x v="1"/>
    <x v="1"/>
    <s v="N"/>
    <x v="0"/>
    <n v="128472"/>
    <s v="NORMAL"/>
    <d v="2022-02-08T00:00:00"/>
    <d v="2022-02-22T00:00:00"/>
    <x v="18"/>
    <d v="2022-04-27T00:00:00"/>
    <n v="306792"/>
    <s v="RESOLI"/>
    <s v="-"/>
    <s v="-"/>
    <s v="S"/>
    <x v="0"/>
    <n v="1"/>
    <s v="-"/>
    <n v="1992"/>
    <n v="30"/>
    <s v="-"/>
    <s v="3-POSG.COSTA-RICA"/>
    <x v="3"/>
    <s v="-"/>
    <s v="-"/>
    <s v="-"/>
    <n v="3"/>
    <n v="4"/>
    <n v="100"/>
    <n v="1"/>
    <n v="0"/>
    <s v="JULY.RAMIREZL@HOTMAIL.COM"/>
    <s v="UNIV. PUBLICA"/>
    <n v="47"/>
    <s v="CASADO(A)"/>
    <d v="2022-02-21T00:00:00"/>
    <n v="1"/>
    <s v="MAESTRIA"/>
    <s v=" "/>
    <s v=" "/>
    <s v=" "/>
    <s v=" "/>
    <n v="1767527"/>
    <n v="5"/>
    <s v="-"/>
    <s v="DESAMPARADOS"/>
    <s v="ADMINISTRACION DE EMPRESAS"/>
    <x v="61"/>
    <s v="-"/>
    <s v="ADMINISTRACION"/>
    <s v="SAN RAFAEL ARRIBA"/>
    <s v="FINANZAS"/>
    <s v="COSTA RICA"/>
    <x v="1075"/>
    <s v="-"/>
    <s v="ESTUDIANTE"/>
    <n v="87.13"/>
    <n v="128472"/>
    <n v="2"/>
    <n v="3"/>
    <n v="61"/>
  </r>
  <r>
    <x v="0"/>
    <x v="1"/>
    <x v="0"/>
    <x v="1"/>
    <n v="31179740"/>
    <x v="18"/>
    <n v="545900"/>
    <n v="702730642"/>
    <x v="1"/>
    <x v="707"/>
    <x v="0"/>
    <x v="1"/>
    <x v="2"/>
    <s v="N"/>
    <x v="5"/>
    <n v="128482"/>
    <s v="NORMAL"/>
    <d v="2022-02-18T00:00:00"/>
    <d v="2022-02-23T00:00:00"/>
    <x v="18"/>
    <d v="2022-05-17T00:00:00"/>
    <n v="307686"/>
    <s v="RESOLI"/>
    <s v="-"/>
    <s v="-"/>
    <s v="S"/>
    <x v="0"/>
    <n v="1"/>
    <s v="-"/>
    <s v="-"/>
    <s v="-"/>
    <s v="-"/>
    <s v="1-PREG.COSTA-RICA"/>
    <x v="0"/>
    <s v="-"/>
    <s v="-"/>
    <s v="-"/>
    <n v="5"/>
    <n v="2"/>
    <n v="100"/>
    <n v="7"/>
    <n v="0"/>
    <s v="KARYNGCAMPBELL@HOTMAIL.COM"/>
    <s v="UNIV. PRIVADA"/>
    <n v="22"/>
    <s v="CASADO(A)"/>
    <d v="2022-02-22T00:00:00"/>
    <n v="1"/>
    <s v="BACHILLER"/>
    <s v=" "/>
    <s v=" "/>
    <s v=" "/>
    <s v=" "/>
    <s v="-"/>
    <s v="-"/>
    <s v="-"/>
    <s v="MATINA"/>
    <s v="ENSEÑANZA DEL INGLES"/>
    <x v="18"/>
    <s v="-"/>
    <s v="EDUCACION SECUNDARIA"/>
    <s v="BATAN"/>
    <s v="SIN ENFASIS"/>
    <s v="COSTA RICA"/>
    <x v="1076"/>
    <s v="-"/>
    <s v="ESTUDIANTE"/>
    <s v="-"/>
    <n v="128482"/>
    <n v="1"/>
    <n v="1"/>
    <n v="60"/>
  </r>
  <r>
    <x v="0"/>
    <x v="1"/>
    <x v="1"/>
    <x v="0"/>
    <n v="31244340"/>
    <x v="18"/>
    <n v="9304500"/>
    <n v="119060425"/>
    <x v="2"/>
    <x v="708"/>
    <x v="0"/>
    <x v="0"/>
    <x v="0"/>
    <s v="N"/>
    <x v="1"/>
    <n v="128541"/>
    <s v="NORMAL"/>
    <d v="2022-02-19T00:00:00"/>
    <d v="2022-02-28T00:00:00"/>
    <x v="18"/>
    <d v="2022-04-27T00:00:00"/>
    <n v="307793"/>
    <s v="RESOLI"/>
    <s v="-"/>
    <s v="S"/>
    <s v="-"/>
    <x v="1"/>
    <n v="1"/>
    <s v="-"/>
    <n v="2021"/>
    <n v="1"/>
    <s v="-"/>
    <s v="1-PREG.COSTA-RICA"/>
    <x v="3"/>
    <s v="-"/>
    <s v="-"/>
    <s v="-"/>
    <n v="6"/>
    <n v="1"/>
    <n v="100"/>
    <n v="4"/>
    <n v="0"/>
    <s v="JOCAVA2205@GMAIL.COM"/>
    <s v="UNIV. PRIVADA"/>
    <n v="17"/>
    <s v="SOLTERO(A)"/>
    <d v="2022-02-24T00:00:00"/>
    <n v="1"/>
    <s v="LICENCIATURA"/>
    <s v=" "/>
    <s v=" "/>
    <s v=" "/>
    <s v=" "/>
    <n v="1517627"/>
    <n v="3"/>
    <s v="-"/>
    <s v="SAN ISIDRO"/>
    <s v="INGENIERIA BIOMEDICA"/>
    <x v="3"/>
    <s v="-"/>
    <s v="INGENIERIA"/>
    <s v="SAN ISIDRO"/>
    <s v="SIN ENFASIS"/>
    <s v="COSTA RICA"/>
    <x v="1077"/>
    <s v="-"/>
    <s v="ESTUDIANTE"/>
    <n v="95.72"/>
    <n v="128541"/>
    <n v="1"/>
    <n v="1"/>
    <n v="55"/>
  </r>
  <r>
    <x v="0"/>
    <x v="1"/>
    <x v="1"/>
    <x v="0"/>
    <n v="31248790"/>
    <x v="24"/>
    <n v="3986000"/>
    <n v="208180578"/>
    <x v="3"/>
    <x v="709"/>
    <x v="0"/>
    <x v="0"/>
    <x v="0"/>
    <s v="N"/>
    <x v="3"/>
    <n v="128861"/>
    <s v="NORMAL"/>
    <d v="2022-02-28T00:00:00"/>
    <d v="2022-03-11T00:00:00"/>
    <x v="24"/>
    <d v="2022-05-23T00:00:00"/>
    <n v="308302"/>
    <s v="RESOLI"/>
    <s v="-"/>
    <s v="S"/>
    <s v="-"/>
    <x v="1"/>
    <n v="1"/>
    <s v="-"/>
    <n v="2018"/>
    <n v="4"/>
    <s v="-"/>
    <s v="1-PREG.COSTA-RICA"/>
    <x v="6"/>
    <s v="-"/>
    <s v="-"/>
    <s v="-"/>
    <n v="11"/>
    <n v="1"/>
    <n v="100"/>
    <n v="2"/>
    <n v="0"/>
    <s v="LUISADIRANBLANC@GMAIL.COM"/>
    <s v="UNIV. PRIVADA"/>
    <n v="20"/>
    <s v="SOLTERO(A)"/>
    <d v="2022-03-10T00:00:00"/>
    <n v="1"/>
    <s v="BACHILLER"/>
    <s v=" "/>
    <s v=" "/>
    <s v=" "/>
    <s v=" "/>
    <n v="250000"/>
    <n v="5"/>
    <s v="-"/>
    <s v="ALFARO RUIZ"/>
    <s v="SISTEMAS COMPUTACIONALES"/>
    <x v="146"/>
    <s v="-"/>
    <s v="COMPUTO"/>
    <s v="ZARCERO"/>
    <s v="SIN ENFASIS"/>
    <s v="COSTA RICA"/>
    <x v="1078"/>
    <s v="-"/>
    <s v="ESTUDIANTE"/>
    <n v="85"/>
    <n v="128861"/>
    <n v="1"/>
    <n v="1"/>
    <n v="69"/>
  </r>
  <r>
    <x v="2"/>
    <x v="1"/>
    <x v="1"/>
    <x v="1"/>
    <n v="31244420"/>
    <x v="18"/>
    <n v="4189200"/>
    <n v="205400929"/>
    <x v="1"/>
    <x v="710"/>
    <x v="0"/>
    <x v="1"/>
    <x v="1"/>
    <s v="N"/>
    <x v="0"/>
    <n v="128549"/>
    <s v="NORMAL"/>
    <d v="2022-02-13T00:00:00"/>
    <d v="2022-02-28T00:00:00"/>
    <x v="18"/>
    <d v="2022-04-27T00:00:00"/>
    <n v="307196"/>
    <s v="RESOLI"/>
    <s v="-"/>
    <s v="-"/>
    <s v="S"/>
    <x v="0"/>
    <n v="1"/>
    <s v="-"/>
    <n v="2000"/>
    <n v="22"/>
    <s v="-"/>
    <s v="3-POSG.COSTA-RICA"/>
    <x v="3"/>
    <s v="-"/>
    <s v="-"/>
    <s v="-"/>
    <n v="4"/>
    <n v="1"/>
    <n v="100"/>
    <n v="1"/>
    <n v="0"/>
    <s v="OBARRERA79@GMAIL.COM"/>
    <s v="UNIV. PRIVADA"/>
    <n v="42"/>
    <s v="DIVORCIADO(A)"/>
    <d v="2022-02-24T00:00:00"/>
    <n v="1"/>
    <s v="DOCTORADO"/>
    <s v=" "/>
    <s v=" "/>
    <s v=" "/>
    <s v=" "/>
    <n v="1261340"/>
    <n v="2"/>
    <s v="-"/>
    <s v="PURISCAL"/>
    <s v="CIENCIAS DE LA EDUCACION"/>
    <x v="20"/>
    <s v="-"/>
    <s v="EDUCACION SECUNDARIA"/>
    <s v="SANTIAGO"/>
    <s v="SIN ENFASIS"/>
    <s v="COSTA RICA"/>
    <x v="1079"/>
    <n v="24160995"/>
    <s v="DEGEB1"/>
    <n v="82.6"/>
    <n v="128549"/>
    <n v="1"/>
    <n v="3"/>
    <n v="55"/>
  </r>
  <r>
    <x v="0"/>
    <x v="3"/>
    <x v="1"/>
    <x v="0"/>
    <n v="31244610"/>
    <x v="18"/>
    <n v="7409990"/>
    <n v="504450207"/>
    <x v="0"/>
    <x v="2"/>
    <x v="0"/>
    <x v="0"/>
    <x v="1"/>
    <s v="N"/>
    <x v="4"/>
    <n v="128551"/>
    <s v="NORMAL"/>
    <d v="2022-02-06T00:00:00"/>
    <d v="2022-02-28T00:00:00"/>
    <x v="18"/>
    <d v="2022-04-27T00:00:00"/>
    <n v="306634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2"/>
    <n v="1"/>
    <n v="100"/>
    <n v="5"/>
    <n v="0"/>
    <s v="NICOLLEMARCHENA738@GMAIL.COM"/>
    <s v="PARAUNIV. PRIV"/>
    <n v="19"/>
    <s v="SOLTERO(A)"/>
    <d v="2022-02-24T00:00:00"/>
    <n v="1"/>
    <s v="DIPLOMADO"/>
    <s v=" "/>
    <s v=" "/>
    <s v=" "/>
    <s v=" "/>
    <n v="28000"/>
    <n v="6"/>
    <s v="-"/>
    <s v="NICOYA"/>
    <s v="RADIOLOGIA E IMAGENES MEDICAS"/>
    <x v="132"/>
    <s v="AE"/>
    <s v="MEDICINA HUMANA"/>
    <s v="NICOYA"/>
    <s v="SIN ENFASIS"/>
    <s v="COSTA RICA"/>
    <x v="1080"/>
    <s v="-"/>
    <s v="ESTUDIANTE"/>
    <n v="96"/>
    <n v="128551"/>
    <n v="3"/>
    <n v="1"/>
    <n v="55"/>
  </r>
  <r>
    <x v="1"/>
    <x v="1"/>
    <x v="1"/>
    <x v="1"/>
    <n v="31243740"/>
    <x v="18"/>
    <n v="5772000"/>
    <n v="113770577"/>
    <x v="4"/>
    <x v="3"/>
    <x v="0"/>
    <x v="1"/>
    <x v="0"/>
    <s v="N"/>
    <x v="0"/>
    <n v="128555"/>
    <s v="NORMAL"/>
    <d v="2022-01-17T00:00:00"/>
    <d v="2022-02-28T00:00:00"/>
    <x v="18"/>
    <d v="2022-04-27T00:00:00"/>
    <n v="304839"/>
    <s v="RESOLI"/>
    <s v="-"/>
    <s v="-"/>
    <s v="S"/>
    <x v="0"/>
    <n v="1"/>
    <s v="COBERTURA INFERIOR"/>
    <n v="2006"/>
    <n v="16"/>
    <s v="-"/>
    <s v="4-POSG.EXTERIOR"/>
    <x v="3"/>
    <s v="-"/>
    <s v="-"/>
    <s v="-"/>
    <n v="15"/>
    <n v="1"/>
    <n v="130"/>
    <n v="1"/>
    <n v="0"/>
    <s v="DA.U.MENDEZ@GMAIL.COM"/>
    <s v="UNIV. PUBLICA"/>
    <n v="33"/>
    <s v="SOLTERO(A)"/>
    <d v="2022-02-24T00:00:00"/>
    <n v="1"/>
    <s v="MAESTRIA"/>
    <s v=" "/>
    <s v=" "/>
    <s v=" "/>
    <s v=" "/>
    <n v="2015187"/>
    <n v="3"/>
    <s v="-"/>
    <s v="MONTES DE OCA"/>
    <s v="EVAL SANITARIA Y ACC MERCADO"/>
    <x v="147"/>
    <s v="CI"/>
    <s v="ECONOMIA"/>
    <s v="SAN PEDRO"/>
    <s v="SIN ENFASIS"/>
    <s v="ESPAÑA"/>
    <x v="1081"/>
    <s v="-"/>
    <s v="ESTUDIANTE"/>
    <n v="95"/>
    <n v="128555"/>
    <n v="2"/>
    <n v="4"/>
    <n v="55"/>
  </r>
  <r>
    <x v="0"/>
    <x v="1"/>
    <x v="1"/>
    <x v="1"/>
    <n v="31243750"/>
    <x v="18"/>
    <n v="5218130"/>
    <n v="118330398"/>
    <x v="4"/>
    <x v="711"/>
    <x v="0"/>
    <x v="1"/>
    <x v="0"/>
    <s v="N"/>
    <x v="0"/>
    <n v="128569"/>
    <s v="NORMAL"/>
    <d v="2022-02-21T00:00:00"/>
    <d v="2022-03-01T00:00:00"/>
    <x v="18"/>
    <d v="2022-04-27T00:00:00"/>
    <n v="307910"/>
    <s v="RESOLI"/>
    <s v="-"/>
    <s v="-"/>
    <s v="S"/>
    <x v="0"/>
    <n v="1"/>
    <s v="-"/>
    <n v="2019"/>
    <n v="3"/>
    <s v="-"/>
    <s v="1-PREG.COSTA-RICA"/>
    <x v="5"/>
    <s v="-"/>
    <s v="-"/>
    <s v="-"/>
    <n v="1"/>
    <n v="6"/>
    <n v="100"/>
    <n v="1"/>
    <n v="0"/>
    <s v="LARIOSKENIA13@GMAIL.COM"/>
    <s v="UNIV. PRIVADA"/>
    <n v="20"/>
    <s v="SOLTERO(A)"/>
    <d v="2022-02-28T00:00:00"/>
    <n v="1"/>
    <s v="BACHILLER"/>
    <s v="LICENCIATURA"/>
    <s v=" "/>
    <s v=" "/>
    <s v=" "/>
    <n v="120000"/>
    <n v="3"/>
    <s v="-"/>
    <s v="SAN JOSE"/>
    <s v="TRABAJO SOCIAL"/>
    <x v="51"/>
    <s v="-"/>
    <s v="SOCIOLOGIA"/>
    <s v="SAN FRANCISCO"/>
    <s v="SIN ENFASIS"/>
    <s v="COSTA RICA"/>
    <x v="1082"/>
    <s v="-"/>
    <s v="ESTUDIANTE"/>
    <n v="84"/>
    <n v="128569"/>
    <n v="1"/>
    <n v="1"/>
    <n v="54"/>
  </r>
  <r>
    <x v="0"/>
    <x v="3"/>
    <x v="1"/>
    <x v="0"/>
    <n v="31248480"/>
    <x v="25"/>
    <n v="7350750"/>
    <n v="208290572"/>
    <x v="0"/>
    <x v="2"/>
    <x v="0"/>
    <x v="0"/>
    <x v="1"/>
    <s v="N"/>
    <x v="3"/>
    <n v="128865"/>
    <s v="NORMAL"/>
    <d v="2022-02-15T00:00:00"/>
    <d v="2022-03-11T00:00:00"/>
    <x v="25"/>
    <d v="2022-05-30T00:00:00"/>
    <n v="307400"/>
    <s v="RESOLI"/>
    <s v="-"/>
    <s v="-"/>
    <s v="S"/>
    <x v="0"/>
    <n v="8"/>
    <s v="-"/>
    <n v="2021"/>
    <n v="1"/>
    <s v="-"/>
    <s v="1-PREG.COSTA-RICA"/>
    <x v="5"/>
    <s v="-"/>
    <s v="-"/>
    <s v="-"/>
    <n v="2"/>
    <n v="6"/>
    <n v="100"/>
    <n v="2"/>
    <n v="0"/>
    <s v="ALEXANDRACORDEROG15@GMAIL.COM"/>
    <s v="UNIV. PRIVADA"/>
    <n v="20"/>
    <s v="SOLTERO(A)"/>
    <d v="2022-03-10T00:00:00"/>
    <n v="1"/>
    <s v="BACHILLER"/>
    <s v="LICENCIATURA"/>
    <s v=" "/>
    <s v=" "/>
    <s v=" "/>
    <n v="112197"/>
    <n v="2"/>
    <s v="-"/>
    <s v="SAN RAMON"/>
    <s v="ENFERMERIA"/>
    <x v="111"/>
    <s v="-"/>
    <s v="ENFERMERIA"/>
    <s v="SAN RAFAEL"/>
    <s v="NINGUNA"/>
    <s v="COSTA RICA"/>
    <x v="1083"/>
    <s v="-"/>
    <s v="ESTUDIANTE"/>
    <n v="95.3"/>
    <n v="128865"/>
    <n v="1"/>
    <n v="1"/>
    <n v="80"/>
  </r>
  <r>
    <x v="1"/>
    <x v="1"/>
    <x v="1"/>
    <x v="1"/>
    <n v="31243960"/>
    <x v="18"/>
    <n v="9760000"/>
    <n v="901090536"/>
    <x v="4"/>
    <x v="196"/>
    <x v="0"/>
    <x v="1"/>
    <x v="0"/>
    <s v="N"/>
    <x v="0"/>
    <n v="128611"/>
    <s v="NORMAL"/>
    <d v="2022-01-17T00:00:00"/>
    <d v="2022-03-01T00:00:00"/>
    <x v="18"/>
    <d v="2022-04-27T00:00:00"/>
    <n v="304864"/>
    <s v="RESOLI"/>
    <s v="-"/>
    <s v="S"/>
    <s v="-"/>
    <x v="1"/>
    <n v="1"/>
    <s v="-"/>
    <n v="2011"/>
    <n v="11"/>
    <s v="-"/>
    <s v="4-POSG.EXTERIOR"/>
    <x v="5"/>
    <s v="-"/>
    <s v="-"/>
    <s v="-"/>
    <n v="9"/>
    <n v="3"/>
    <n v="130"/>
    <n v="1"/>
    <n v="0"/>
    <s v="AND.PRIETO.RUIZ@GMAIL.COM"/>
    <s v="UNIV. PRIVADA"/>
    <n v="28"/>
    <s v="SOLTERO(A)"/>
    <d v="2022-02-28T00:00:00"/>
    <n v="1"/>
    <s v="MAESTRIA"/>
    <s v=" "/>
    <s v=" "/>
    <s v=" "/>
    <s v=" "/>
    <n v="100861"/>
    <n v="1"/>
    <s v="-"/>
    <s v="SANTA ANA"/>
    <s v="MARKETING DIGITAL"/>
    <x v="107"/>
    <s v="-"/>
    <s v="ADMINISTRACION"/>
    <s v="POZOS"/>
    <s v="SIN ENFASIS"/>
    <s v="ESPAÑA"/>
    <x v="1084"/>
    <n v="88868790"/>
    <s v="ADMINISTRADOR DE PROYECTOS"/>
    <n v="92"/>
    <n v="128611"/>
    <n v="1"/>
    <n v="4"/>
    <n v="54"/>
  </r>
  <r>
    <x v="2"/>
    <x v="2"/>
    <x v="2"/>
    <x v="0"/>
    <n v="31244720"/>
    <x v="18"/>
    <n v="47804523"/>
    <n v="402050986"/>
    <x v="0"/>
    <x v="2"/>
    <x v="0"/>
    <x v="0"/>
    <x v="0"/>
    <s v="N"/>
    <x v="0"/>
    <n v="128620"/>
    <s v="NORMAL"/>
    <d v="2021-12-14T00:00:00"/>
    <d v="2022-03-01T00:00:00"/>
    <x v="18"/>
    <d v="2022-04-27T00:00:00"/>
    <n v="301718"/>
    <s v="RESOLI"/>
    <s v="-"/>
    <s v="S"/>
    <s v="-"/>
    <x v="1"/>
    <n v="2"/>
    <s v="ADQUISICION DE EQUIPO"/>
    <n v="2007"/>
    <n v="15"/>
    <s v="-"/>
    <s v="7-REFUND.POSG.C.R"/>
    <x v="3"/>
    <n v="149.06"/>
    <s v="-"/>
    <s v="-"/>
    <n v="18"/>
    <n v="1"/>
    <n v="100"/>
    <n v="1"/>
    <n v="0"/>
    <s v="DUARTE175555@HOTMAIL.COM"/>
    <s v="UNIV. PRIVADA"/>
    <n v="32"/>
    <s v="CASADO(A)"/>
    <d v="2022-02-28T00:00:00"/>
    <n v="1"/>
    <s v="ESPECIALIZACION"/>
    <s v=" "/>
    <s v=" "/>
    <s v=" "/>
    <s v=" "/>
    <n v="1649484"/>
    <n v="6"/>
    <s v="-"/>
    <s v="CURRIDABAT"/>
    <s v="ORTOD Y OPERATORIA FUNCIONAL"/>
    <x v="45"/>
    <s v="AE"/>
    <s v="ODONTOLOGIA"/>
    <s v="CURRIDABAT"/>
    <s v="SIN ENFASIS"/>
    <s v="COSTA RICA"/>
    <x v="1085"/>
    <n v="60407942"/>
    <s v="N./A"/>
    <n v="82"/>
    <n v="128620"/>
    <n v="1"/>
    <n v="7"/>
    <n v="54"/>
  </r>
  <r>
    <x v="0"/>
    <x v="1"/>
    <x v="2"/>
    <x v="0"/>
    <n v="31244760"/>
    <x v="18"/>
    <n v="15851694"/>
    <n v="114070663"/>
    <x v="0"/>
    <x v="3"/>
    <x v="0"/>
    <x v="0"/>
    <x v="0"/>
    <s v="N"/>
    <x v="0"/>
    <n v="128622"/>
    <s v="NORMAL"/>
    <d v="2021-12-07T00:00:00"/>
    <d v="2022-03-01T00:00:00"/>
    <x v="18"/>
    <d v="2022-04-27T00:00:00"/>
    <n v="300969"/>
    <s v="RESOLI"/>
    <s v="-"/>
    <s v="S"/>
    <s v="-"/>
    <x v="1"/>
    <n v="1"/>
    <s v="COBERTURA INFERIOR"/>
    <n v="2006"/>
    <n v="16"/>
    <s v="-"/>
    <s v="5-REFUND.PREG.C.R"/>
    <x v="5"/>
    <s v="-"/>
    <s v="-"/>
    <s v="-"/>
    <n v="11"/>
    <n v="1"/>
    <n v="100"/>
    <n v="1"/>
    <n v="0"/>
    <s v="HEN1910@HOTMAIL.COM"/>
    <s v="UNIV. PRIVADA"/>
    <n v="32"/>
    <s v="SOLTERO(A)"/>
    <d v="2022-02-28T00:00:00"/>
    <n v="1"/>
    <s v="LICENCIATURA"/>
    <s v=" "/>
    <s v=" "/>
    <s v=" "/>
    <s v=" "/>
    <n v="0"/>
    <n v="2"/>
    <s v="-"/>
    <s v="VAZQUEZ DE CORONADO"/>
    <s v="MEDICINA Y CIRUGIA"/>
    <x v="0"/>
    <s v="CI"/>
    <s v="MEDICINA HUMANA"/>
    <s v="SAN ISIDRO"/>
    <s v="SIN ENFASIS"/>
    <s v="COSTA RICA"/>
    <x v="1086"/>
    <n v="87408387"/>
    <s v="ESTUDIANTE"/>
    <n v="80"/>
    <n v="128622"/>
    <n v="1"/>
    <n v="5"/>
    <n v="54"/>
  </r>
  <r>
    <x v="0"/>
    <x v="2"/>
    <x v="1"/>
    <x v="0"/>
    <n v="31244790"/>
    <x v="18"/>
    <n v="13298658"/>
    <n v="119000781"/>
    <x v="0"/>
    <x v="2"/>
    <x v="0"/>
    <x v="0"/>
    <x v="1"/>
    <s v="N"/>
    <x v="0"/>
    <n v="128631"/>
    <s v="NORMAL"/>
    <d v="2022-02-28T00:00:00"/>
    <d v="2022-03-02T00:00:00"/>
    <x v="18"/>
    <d v="2022-04-27T00:00:00"/>
    <n v="308311"/>
    <s v="RESOLI"/>
    <s v="-"/>
    <s v="S"/>
    <s v="-"/>
    <x v="1"/>
    <n v="2"/>
    <s v="-"/>
    <n v="2021"/>
    <n v="1"/>
    <s v="-"/>
    <s v="1-PREG.COSTA-RICA"/>
    <x v="6"/>
    <n v="212.98"/>
    <s v="-"/>
    <s v="-"/>
    <n v="19"/>
    <n v="1"/>
    <n v="100"/>
    <n v="1"/>
    <n v="0"/>
    <s v="STEVENPICADOFALLAS@GMAIL.COM"/>
    <s v="UNIV. PRIVADA"/>
    <n v="18"/>
    <s v="SOLTERO(A)"/>
    <d v="2022-03-01T00:00:00"/>
    <n v="1"/>
    <s v="LICENCIATURA"/>
    <s v=" "/>
    <s v=" "/>
    <s v=" "/>
    <s v=" "/>
    <n v="338000"/>
    <n v="5"/>
    <s v="-"/>
    <s v="PEREZ ZELEDON"/>
    <s v="OPTOMETRIA"/>
    <x v="5"/>
    <s v="-"/>
    <s v="MEDICINA HUMANA"/>
    <s v="SAN ISIDRO DE EL GENERAL"/>
    <s v="SIN ENFASIS"/>
    <s v="COSTA RICA"/>
    <x v="1087"/>
    <s v="-"/>
    <s v="ESTUDIANTE"/>
    <n v="100"/>
    <n v="128631"/>
    <n v="1"/>
    <n v="1"/>
    <n v="53"/>
  </r>
  <r>
    <x v="0"/>
    <x v="1"/>
    <x v="1"/>
    <x v="1"/>
    <n v="31244140"/>
    <x v="18"/>
    <n v="5777840"/>
    <n v="118600015"/>
    <x v="4"/>
    <x v="712"/>
    <x v="0"/>
    <x v="1"/>
    <x v="1"/>
    <s v="N"/>
    <x v="0"/>
    <n v="128640"/>
    <s v="NORMAL"/>
    <d v="2022-02-22T00:00:00"/>
    <d v="2022-03-02T00:00:00"/>
    <x v="18"/>
    <d v="2022-04-27T00:00:00"/>
    <n v="307989"/>
    <s v="RESOLI"/>
    <s v="-"/>
    <s v="-"/>
    <s v="S"/>
    <x v="0"/>
    <n v="1"/>
    <s v="-"/>
    <n v="2021"/>
    <n v="1"/>
    <s v="-"/>
    <s v="1-PREG.COSTA-RICA"/>
    <x v="4"/>
    <s v="-"/>
    <s v="-"/>
    <s v="-"/>
    <n v="3"/>
    <n v="3"/>
    <n v="100"/>
    <n v="1"/>
    <n v="0"/>
    <s v="MISHELLESIBAJA.C@GMAIL.COM"/>
    <s v="UNIV. PRIVADA"/>
    <n v="19"/>
    <s v="SOLTERO(A)"/>
    <d v="2022-03-01T00:00:00"/>
    <n v="1"/>
    <s v="BACHILLER"/>
    <s v="LICENCIATURA"/>
    <s v=" "/>
    <s v=" "/>
    <s v=" "/>
    <n v="760616"/>
    <n v="4"/>
    <s v="-"/>
    <s v="DESAMPARADOS"/>
    <s v="COMERCIO INTERNACIONAL"/>
    <x v="0"/>
    <s v="-"/>
    <s v="ADMINISTRACION"/>
    <s v="SAN JUAN DE DIOS"/>
    <s v="SIN ENFASIS"/>
    <s v="COSTA RICA"/>
    <x v="1088"/>
    <s v="-"/>
    <s v="ESTUDIANTE"/>
    <n v="93"/>
    <n v="128640"/>
    <n v="1"/>
    <n v="1"/>
    <n v="53"/>
  </r>
  <r>
    <x v="0"/>
    <x v="3"/>
    <x v="1"/>
    <x v="1"/>
    <n v="31244830"/>
    <x v="18"/>
    <n v="4701400"/>
    <n v="603740535"/>
    <x v="1"/>
    <x v="2"/>
    <x v="0"/>
    <x v="1"/>
    <x v="2"/>
    <s v="N"/>
    <x v="6"/>
    <n v="128758"/>
    <s v="NORMAL"/>
    <d v="2022-03-04T00:00:00"/>
    <d v="2022-03-09T00:00:00"/>
    <x v="18"/>
    <d v="2022-04-27T00:00:00"/>
    <n v="308718"/>
    <s v="RESOLI"/>
    <s v="-"/>
    <s v="-"/>
    <s v="S"/>
    <x v="0"/>
    <n v="8"/>
    <s v="ADQUISICION DE EQUIPO"/>
    <n v="2022"/>
    <n v="0"/>
    <s v="-"/>
    <s v="1-PREG.COSTA-RICA"/>
    <x v="5"/>
    <s v="-"/>
    <s v="-"/>
    <s v="-"/>
    <n v="8"/>
    <n v="3"/>
    <n v="100"/>
    <n v="6"/>
    <n v="0"/>
    <s v="MERYQUINTERO183@GMAIL.COM"/>
    <s v="UNIV. PRIVADA"/>
    <n v="33"/>
    <s v="CASADO(A)"/>
    <d v="2022-03-08T00:00:00"/>
    <n v="1"/>
    <s v="BACHILLER"/>
    <s v=" "/>
    <s v=" "/>
    <s v=" "/>
    <s v=" "/>
    <n v="168000"/>
    <n v="4"/>
    <s v="-"/>
    <s v="COTO BRUS"/>
    <s v="ENSEÑANZA DEL ESPAÑOL"/>
    <x v="73"/>
    <s v="AE"/>
    <s v="EDUCACION SECUNDARIA"/>
    <s v="AGUA BUENA"/>
    <s v="SIN ENFASIS"/>
    <s v="COSTA RICA"/>
    <x v="1089"/>
    <s v="-"/>
    <s v="ESTUDIANTE"/>
    <n v="96.36"/>
    <n v="128758"/>
    <n v="1"/>
    <n v="1"/>
    <n v="46"/>
  </r>
  <r>
    <x v="0"/>
    <x v="1"/>
    <x v="1"/>
    <x v="1"/>
    <n v="31244270"/>
    <x v="18"/>
    <n v="5295496"/>
    <n v="111710175"/>
    <x v="1"/>
    <x v="713"/>
    <x v="0"/>
    <x v="1"/>
    <x v="2"/>
    <s v="N"/>
    <x v="6"/>
    <n v="128759"/>
    <s v="NORMAL"/>
    <d v="2022-03-03T00:00:00"/>
    <d v="2022-03-09T00:00:00"/>
    <x v="18"/>
    <d v="2022-04-27T00:00:00"/>
    <n v="308710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8"/>
    <n v="3"/>
    <n v="100"/>
    <n v="6"/>
    <n v="0"/>
    <s v="ANAARAUZRETANA@GMAIL.COM"/>
    <s v="UNIV. PRIVADA"/>
    <n v="39"/>
    <s v="CASADO(A)"/>
    <d v="2022-03-08T00:00:00"/>
    <n v="1"/>
    <s v="BACHILLER"/>
    <s v=" "/>
    <s v=" "/>
    <s v=" "/>
    <s v=" "/>
    <n v="1114471"/>
    <n v="5"/>
    <s v="-"/>
    <s v="COTO BRUS"/>
    <s v="ENSEÑANZA DEL ESPAÑOL"/>
    <x v="73"/>
    <s v="AE"/>
    <s v="EDUCACION SECUNDARIA"/>
    <s v="AGUA BUENA"/>
    <s v="SIN ENFASIS"/>
    <s v="COSTA RICA"/>
    <x v="1090"/>
    <s v="-"/>
    <s v="ESTUDIANTE"/>
    <n v="92.38"/>
    <n v="128759"/>
    <n v="1"/>
    <n v="1"/>
    <n v="46"/>
  </r>
  <r>
    <x v="0"/>
    <x v="1"/>
    <x v="1"/>
    <x v="0"/>
    <n v="31244970"/>
    <x v="18"/>
    <n v="11176340"/>
    <n v="119150813"/>
    <x v="3"/>
    <x v="714"/>
    <x v="0"/>
    <x v="0"/>
    <x v="3"/>
    <s v="N"/>
    <x v="6"/>
    <n v="128760"/>
    <s v="NORMAL"/>
    <d v="2022-03-03T00:00:00"/>
    <d v="2022-03-09T00:00:00"/>
    <x v="18"/>
    <d v="2022-04-27T00:00:00"/>
    <n v="308701"/>
    <s v="RESOLI"/>
    <s v="-"/>
    <s v="S"/>
    <s v="-"/>
    <x v="1"/>
    <n v="1"/>
    <s v="ADQUISICION DE EQUIPO"/>
    <n v="2022"/>
    <n v="0"/>
    <s v="-"/>
    <s v="1-PREG.COSTA-RICA"/>
    <x v="5"/>
    <s v="-"/>
    <s v="-"/>
    <s v="-"/>
    <n v="3"/>
    <n v="2"/>
    <n v="100"/>
    <n v="6"/>
    <n v="0"/>
    <s v="KENDALLGUTI382@GMAIL.COM"/>
    <s v="UNIV. PRIVADA"/>
    <n v="17"/>
    <s v="SOLTERO(A)"/>
    <d v="2022-03-08T00:00:00"/>
    <n v="1"/>
    <s v="BACHILLER"/>
    <s v=" "/>
    <s v=" "/>
    <s v=" "/>
    <s v=" "/>
    <n v="100000"/>
    <n v="4"/>
    <s v="-"/>
    <s v="BUENOS AIRES"/>
    <s v="ING SISTEMAS INFORMATICOS"/>
    <x v="39"/>
    <s v="AE"/>
    <s v="COMPUTO"/>
    <s v="VOLCAN"/>
    <s v="SIN ENFASIS"/>
    <s v="COSTA RICA"/>
    <x v="1091"/>
    <s v="-"/>
    <s v="ESTUDIANTE"/>
    <n v="94.56"/>
    <n v="128760"/>
    <n v="1"/>
    <n v="1"/>
    <n v="46"/>
  </r>
  <r>
    <x v="0"/>
    <x v="1"/>
    <x v="1"/>
    <x v="0"/>
    <n v="31244230"/>
    <x v="18"/>
    <n v="7000000"/>
    <n v="117190649"/>
    <x v="2"/>
    <x v="715"/>
    <x v="0"/>
    <x v="0"/>
    <x v="1"/>
    <s v="N"/>
    <x v="0"/>
    <n v="128765"/>
    <s v="NORMAL"/>
    <d v="2022-03-03T00:00:00"/>
    <d v="2022-03-09T00:00:00"/>
    <x v="18"/>
    <d v="2022-04-27T00:00:00"/>
    <n v="308667"/>
    <s v="RESOLI"/>
    <s v="-"/>
    <s v="-"/>
    <s v="S"/>
    <x v="0"/>
    <n v="1"/>
    <s v="ADQUISICION DE EQUIPO"/>
    <n v="2021"/>
    <n v="1"/>
    <s v="-"/>
    <s v="1-PREG.COSTA-RICA"/>
    <x v="5"/>
    <s v="-"/>
    <s v="-"/>
    <s v="-"/>
    <n v="19"/>
    <n v="1"/>
    <n v="100"/>
    <n v="1"/>
    <n v="0"/>
    <s v="MJFZ2010@GMAIL.COM"/>
    <s v="UNIV. PRIVADA"/>
    <n v="23"/>
    <s v="UNION LIBRE"/>
    <d v="2022-03-08T00:00:00"/>
    <n v="1"/>
    <s v="BACHILLER"/>
    <s v="LICENCIATURA"/>
    <s v=" "/>
    <s v=" "/>
    <s v=" "/>
    <n v="80000"/>
    <n v="1"/>
    <s v="-"/>
    <s v="PEREZ ZELEDON"/>
    <s v="ARQUITECTURA"/>
    <x v="35"/>
    <s v="AE"/>
    <s v="OBRAS CIVILES"/>
    <s v="SAN ISIDRO DE EL GENERAL"/>
    <s v="SIN ENFASIS"/>
    <s v="COSTA RICA"/>
    <x v="1092"/>
    <s v="-"/>
    <s v="ESTUDIANTE"/>
    <n v="94.83"/>
    <n v="128765"/>
    <n v="1"/>
    <n v="1"/>
    <n v="46"/>
  </r>
  <r>
    <x v="0"/>
    <x v="1"/>
    <x v="1"/>
    <x v="0"/>
    <n v="31244240"/>
    <x v="18"/>
    <n v="8000000"/>
    <n v="118440359"/>
    <x v="0"/>
    <x v="716"/>
    <x v="0"/>
    <x v="0"/>
    <x v="1"/>
    <s v="N"/>
    <x v="0"/>
    <n v="128769"/>
    <s v="NORMAL"/>
    <d v="2022-03-02T00:00:00"/>
    <d v="2022-03-09T00:00:00"/>
    <x v="18"/>
    <d v="2022-04-27T00:00:00"/>
    <n v="308618"/>
    <s v="RESOLI"/>
    <s v="-"/>
    <s v="-"/>
    <s v="S"/>
    <x v="0"/>
    <n v="1"/>
    <s v="ADQUISICION DE EQUIPO"/>
    <n v="2021"/>
    <n v="1"/>
    <s v="-"/>
    <s v="1-PREG.COSTA-RICA"/>
    <x v="5"/>
    <s v="-"/>
    <s v="-"/>
    <s v="-"/>
    <n v="19"/>
    <n v="1"/>
    <n v="100"/>
    <n v="1"/>
    <n v="0"/>
    <s v="ELENAFIGUEROA250502@GMAIL.COM"/>
    <s v="UNIV. PRIVADA"/>
    <n v="19"/>
    <s v="SOLTERO(A)"/>
    <d v="2022-03-08T00:00:00"/>
    <n v="1"/>
    <s v="LICENCIATURA"/>
    <s v=" "/>
    <s v=" "/>
    <s v=" "/>
    <s v=" "/>
    <n v="95000"/>
    <n v="4"/>
    <s v="-"/>
    <s v="PEREZ ZELEDON"/>
    <s v="ENFERMERIA"/>
    <x v="39"/>
    <s v="AE"/>
    <s v="ENFERMERIA"/>
    <s v="SAN ISIDRO DE EL GENERAL"/>
    <s v="SIN ENFASIS"/>
    <s v="COSTA RICA"/>
    <x v="1093"/>
    <s v="-"/>
    <s v="ESTUDIANTE"/>
    <n v="80"/>
    <n v="128769"/>
    <n v="1"/>
    <n v="1"/>
    <n v="46"/>
  </r>
  <r>
    <x v="0"/>
    <x v="1"/>
    <x v="1"/>
    <x v="1"/>
    <n v="31243100"/>
    <x v="18"/>
    <n v="6539600"/>
    <n v="402630241"/>
    <x v="4"/>
    <x v="702"/>
    <x v="0"/>
    <x v="1"/>
    <x v="0"/>
    <s v="N"/>
    <x v="0"/>
    <n v="128774"/>
    <s v="NORMAL"/>
    <d v="2022-03-01T00:00:00"/>
    <d v="2022-03-09T00:00:00"/>
    <x v="18"/>
    <d v="2022-04-27T00:00:00"/>
    <n v="308475"/>
    <s v="RESOLI"/>
    <s v="-"/>
    <s v="-"/>
    <s v="S"/>
    <x v="0"/>
    <n v="1"/>
    <s v="-"/>
    <n v="2021"/>
    <n v="1"/>
    <s v="-"/>
    <s v="1-PREG.COSTA-RICA"/>
    <x v="5"/>
    <s v="-"/>
    <s v="-"/>
    <s v="-"/>
    <n v="1"/>
    <n v="1"/>
    <n v="100"/>
    <n v="1"/>
    <n v="0"/>
    <s v="MARIACELESTELOAIZA02@GMAIL.COM"/>
    <s v="UNIV. PRIVADA"/>
    <n v="18"/>
    <s v="SOLTERO(A)"/>
    <d v="2022-03-08T00:00:00"/>
    <n v="1"/>
    <s v="BACHILLER"/>
    <s v="LICENCIATURA"/>
    <s v=" "/>
    <s v=" "/>
    <s v=" "/>
    <n v="187268"/>
    <n v="3"/>
    <s v="-"/>
    <s v="SAN JOSE"/>
    <s v="DERECHO"/>
    <x v="8"/>
    <s v="-"/>
    <s v="DERECHO"/>
    <s v="CARMEN"/>
    <s v="SIN ENFASIS"/>
    <s v="COSTA RICA"/>
    <x v="1094"/>
    <s v="-"/>
    <s v="ESTUDIANTE"/>
    <n v="100"/>
    <n v="128774"/>
    <n v="1"/>
    <n v="1"/>
    <n v="46"/>
  </r>
  <r>
    <x v="0"/>
    <x v="3"/>
    <x v="1"/>
    <x v="0"/>
    <n v="31244260"/>
    <x v="18"/>
    <n v="9479840"/>
    <n v="112180747"/>
    <x v="0"/>
    <x v="2"/>
    <x v="0"/>
    <x v="0"/>
    <x v="1"/>
    <s v="N"/>
    <x v="0"/>
    <n v="128776"/>
    <s v="NORMAL"/>
    <d v="2022-03-01T00:00:00"/>
    <d v="2022-03-09T00:00:00"/>
    <x v="18"/>
    <d v="2022-04-27T00:00:00"/>
    <n v="308460"/>
    <s v="RESOLI"/>
    <s v="-"/>
    <s v="-"/>
    <s v="S"/>
    <x v="0"/>
    <n v="8"/>
    <s v="ADQUISICION DE EQUIPO"/>
    <n v="2019"/>
    <n v="3"/>
    <s v="-"/>
    <s v="1-PREG.COSTA-RICA"/>
    <x v="4"/>
    <s v="-"/>
    <s v="-"/>
    <s v="-"/>
    <n v="19"/>
    <n v="1"/>
    <n v="100"/>
    <n v="1"/>
    <n v="0"/>
    <s v="AGUEROQ36@GMAIL.COM"/>
    <s v="UNIV. PRIVADA"/>
    <n v="37"/>
    <s v="DIVORCIADO(A)"/>
    <d v="2022-03-08T00:00:00"/>
    <n v="1"/>
    <s v="LICENCIATURA"/>
    <s v=" "/>
    <s v=" "/>
    <s v=" "/>
    <s v=" "/>
    <n v="1087561"/>
    <n v="4"/>
    <s v="-"/>
    <s v="PEREZ ZELEDON"/>
    <s v="ENFERMERIA"/>
    <x v="39"/>
    <s v="AE"/>
    <s v="ENFERMERIA"/>
    <s v="SAN ISIDRO DE EL GENERAL"/>
    <s v="SIN ENFASIS"/>
    <s v="COSTA RICA"/>
    <x v="1095"/>
    <n v="61460964"/>
    <s v="SERVICIOS DOMESTICOS"/>
    <n v="87.04"/>
    <n v="128776"/>
    <n v="1"/>
    <n v="1"/>
    <n v="46"/>
  </r>
  <r>
    <x v="0"/>
    <x v="3"/>
    <x v="1"/>
    <x v="0"/>
    <n v="31245030"/>
    <x v="18"/>
    <n v="8923177"/>
    <n v="113460602"/>
    <x v="0"/>
    <x v="2"/>
    <x v="0"/>
    <x v="0"/>
    <x v="2"/>
    <s v="N"/>
    <x v="6"/>
    <n v="128780"/>
    <s v="NORMAL"/>
    <d v="2022-03-01T00:00:00"/>
    <d v="2022-03-09T00:00:00"/>
    <x v="18"/>
    <d v="2022-04-27T00:00:00"/>
    <n v="308354"/>
    <s v="RESOLI"/>
    <s v="-"/>
    <s v="-"/>
    <s v="S"/>
    <x v="0"/>
    <n v="8"/>
    <s v="ADQUISICION DE EQUIPO"/>
    <n v="2009"/>
    <n v="13"/>
    <s v="-"/>
    <s v="1-PREG.COSTA-RICA"/>
    <x v="6"/>
    <s v="-"/>
    <s v="-"/>
    <s v="-"/>
    <n v="9"/>
    <n v="1"/>
    <n v="100"/>
    <n v="6"/>
    <n v="0"/>
    <s v="FANNY77SOLIS@GMAIL.COM"/>
    <s v="UNIV. PRIVADA"/>
    <n v="34"/>
    <s v="CASADO(A)"/>
    <d v="2022-03-08T00:00:00"/>
    <n v="1"/>
    <s v="BACHILLER"/>
    <s v=" "/>
    <s v=" "/>
    <s v=" "/>
    <s v=" "/>
    <n v="300000"/>
    <n v="5"/>
    <s v="-"/>
    <s v="PARRITA"/>
    <s v="ENFERMERIA"/>
    <x v="49"/>
    <s v="AE"/>
    <s v="ENFERMERIA"/>
    <s v="PARRITA"/>
    <s v="SIN ENFASIS"/>
    <s v="COSTA RICA"/>
    <x v="1096"/>
    <s v="-"/>
    <s v="ESTUDIANTE"/>
    <n v="85.65"/>
    <n v="128780"/>
    <n v="1"/>
    <n v="1"/>
    <n v="46"/>
  </r>
  <r>
    <x v="0"/>
    <x v="1"/>
    <x v="1"/>
    <x v="1"/>
    <n v="31244280"/>
    <x v="18"/>
    <n v="4000000"/>
    <n v="118460236"/>
    <x v="4"/>
    <x v="46"/>
    <x v="0"/>
    <x v="1"/>
    <x v="1"/>
    <s v="N"/>
    <x v="0"/>
    <n v="128790"/>
    <s v="NORMAL"/>
    <d v="2022-02-10T00:00:00"/>
    <d v="2022-03-09T00:00:00"/>
    <x v="18"/>
    <d v="2022-04-27T00:00:00"/>
    <n v="307051"/>
    <s v="RESOLI"/>
    <s v="-"/>
    <s v="-"/>
    <s v="S"/>
    <x v="0"/>
    <n v="1"/>
    <s v="-"/>
    <n v="2020"/>
    <n v="2"/>
    <s v="-"/>
    <s v="1-PREG.COSTA-RICA"/>
    <x v="4"/>
    <s v="-"/>
    <s v="-"/>
    <s v="-"/>
    <n v="19"/>
    <n v="3"/>
    <n v="100"/>
    <n v="1"/>
    <n v="0"/>
    <s v="MADEVAAR18@GMAIL.COM"/>
    <s v="UNIV. PUBLICA"/>
    <n v="19"/>
    <s v="SOLTERO(A)"/>
    <d v="2022-03-08T00:00:00"/>
    <n v="1"/>
    <s v="BACHILLER"/>
    <s v=" "/>
    <s v=" "/>
    <s v=" "/>
    <s v=" "/>
    <n v="820463"/>
    <n v="4"/>
    <s v="-"/>
    <s v="PEREZ ZELEDON"/>
    <s v="PSICOLOGIA"/>
    <x v="22"/>
    <s v="-"/>
    <s v="PSICOLOGIA"/>
    <s v="DANIEL FLORES"/>
    <s v="SIN ENFASIS"/>
    <s v="COSTA RICA"/>
    <x v="1097"/>
    <s v="-"/>
    <s v="ESTUDIANTE"/>
    <n v="90"/>
    <n v="128790"/>
    <n v="2"/>
    <n v="1"/>
    <n v="46"/>
  </r>
  <r>
    <x v="0"/>
    <x v="1"/>
    <x v="1"/>
    <x v="1"/>
    <n v="31244850"/>
    <x v="18"/>
    <n v="3399660"/>
    <n v="118870804"/>
    <x v="1"/>
    <x v="3"/>
    <x v="0"/>
    <x v="1"/>
    <x v="2"/>
    <s v="N"/>
    <x v="0"/>
    <n v="128805"/>
    <s v="NORMAL"/>
    <d v="2022-03-07T00:00:00"/>
    <d v="2022-03-10T00:00:00"/>
    <x v="18"/>
    <d v="2022-04-27T00:00:00"/>
    <n v="308953"/>
    <s v="RESOLI"/>
    <s v="-"/>
    <s v="S"/>
    <s v="-"/>
    <x v="1"/>
    <n v="1"/>
    <s v="COBERTURA INFERIOR, ADQUISICION DE EQUIPO"/>
    <n v="2020"/>
    <n v="2"/>
    <s v="-"/>
    <s v="1-PREG.COSTA-RICA"/>
    <x v="5"/>
    <s v="-"/>
    <s v="-"/>
    <s v="-"/>
    <n v="19"/>
    <n v="12"/>
    <n v="100"/>
    <n v="1"/>
    <n v="0"/>
    <s v="SOLANOLOAIZADANNY@GMAIL.COM"/>
    <s v="UNIV. PRIVADA"/>
    <n v="18"/>
    <s v="SOLTERO(A)"/>
    <d v="2022-03-09T00:00:00"/>
    <n v="1"/>
    <s v="BACHILLER"/>
    <s v=" "/>
    <s v=" "/>
    <s v=" "/>
    <s v=" "/>
    <n v="200000"/>
    <n v="3"/>
    <s v="-"/>
    <s v="PEREZ ZELEDON"/>
    <s v="EDUCACION"/>
    <x v="24"/>
    <s v="CI, AE"/>
    <s v="EDUCACION PRIMARIA"/>
    <s v="LA AMISTAD"/>
    <s v="I Y II CICLO"/>
    <s v="COSTA RICA"/>
    <x v="1098"/>
    <n v="85956646"/>
    <s v="ESTUDIANTE"/>
    <n v="88.5"/>
    <n v="128805"/>
    <n v="1"/>
    <n v="1"/>
    <n v="45"/>
  </r>
  <r>
    <x v="0"/>
    <x v="1"/>
    <x v="1"/>
    <x v="1"/>
    <n v="31243950"/>
    <x v="18"/>
    <n v="3280000"/>
    <n v="115590933"/>
    <x v="4"/>
    <x v="717"/>
    <x v="0"/>
    <x v="1"/>
    <x v="1"/>
    <s v="N"/>
    <x v="0"/>
    <n v="128807"/>
    <s v="ESPECIAL"/>
    <d v="2022-03-06T00:00:00"/>
    <d v="2022-03-10T00:00:00"/>
    <x v="18"/>
    <d v="2022-04-27T00:00:00"/>
    <n v="308844"/>
    <s v="RESOLI"/>
    <s v="-"/>
    <s v="-"/>
    <s v="S"/>
    <x v="0"/>
    <n v="1"/>
    <s v="COBERTURA INFERIOR"/>
    <n v="2011"/>
    <n v="11"/>
    <s v="-"/>
    <s v="1-PREG.COSTA-RICA"/>
    <x v="6"/>
    <s v="-"/>
    <s v="-"/>
    <s v="-"/>
    <n v="1"/>
    <n v="7"/>
    <n v="100"/>
    <n v="1"/>
    <n v="0"/>
    <s v="NANCESPEDESM@GMAIL.COM"/>
    <s v="UNIV. PRIVADA"/>
    <n v="28"/>
    <s v="SOLTERO(A)"/>
    <d v="2022-03-09T00:00:00"/>
    <n v="1"/>
    <s v="BACHILLER"/>
    <s v=" "/>
    <s v=" "/>
    <s v=" "/>
    <s v=" "/>
    <n v="427061"/>
    <n v="3"/>
    <s v="-"/>
    <s v="SAN JOSE"/>
    <s v="ADMINISTRACION DE NEGOCIOS"/>
    <x v="37"/>
    <s v="CI"/>
    <s v="ADMINISTRACION"/>
    <s v="URUCA"/>
    <s v="MERCADEO Y VENTAS"/>
    <s v="COSTA RICA"/>
    <x v="1099"/>
    <n v="22990404"/>
    <s v="ANALISTA CALIDAD"/>
    <n v="85.1"/>
    <n v="128807"/>
    <n v="1"/>
    <n v="1"/>
    <n v="45"/>
  </r>
  <r>
    <x v="0"/>
    <x v="3"/>
    <x v="1"/>
    <x v="1"/>
    <n v="31244290"/>
    <x v="18"/>
    <n v="5107900"/>
    <n v="110480612"/>
    <x v="1"/>
    <x v="2"/>
    <x v="0"/>
    <x v="1"/>
    <x v="1"/>
    <s v="N"/>
    <x v="0"/>
    <n v="128811"/>
    <s v="NORMAL"/>
    <d v="2022-03-04T00:00:00"/>
    <d v="2022-03-10T00:00:00"/>
    <x v="18"/>
    <d v="2022-04-27T00:00:00"/>
    <n v="308734"/>
    <s v="RESOLI"/>
    <s v="-"/>
    <s v="-"/>
    <s v="S"/>
    <x v="0"/>
    <n v="8"/>
    <s v="ADQUISICION DE EQUIPO"/>
    <n v="2008"/>
    <n v="14"/>
    <s v="-"/>
    <s v="1-PREG.COSTA-RICA"/>
    <x v="6"/>
    <s v="-"/>
    <s v="-"/>
    <s v="-"/>
    <n v="19"/>
    <n v="1"/>
    <n v="100"/>
    <n v="1"/>
    <n v="0"/>
    <s v="MQUESADA023@GMAIL.COM"/>
    <s v="UNIV. PRIVADA"/>
    <n v="42"/>
    <s v="CASADO(A)"/>
    <d v="2022-03-09T00:00:00"/>
    <n v="1"/>
    <s v="BACHILLER"/>
    <s v=" "/>
    <s v=" "/>
    <s v=" "/>
    <s v=" "/>
    <n v="458249"/>
    <n v="3"/>
    <s v="-"/>
    <s v="PEREZ ZELEDON"/>
    <s v="EDUCACION"/>
    <x v="24"/>
    <s v="AE"/>
    <s v="EDUCACION PRIMARIA"/>
    <s v="SAN ISIDRO DE EL GENERAL"/>
    <s v="I Y II CICLO"/>
    <s v="COSTA RICA"/>
    <x v="1100"/>
    <s v="-"/>
    <s v="PENSIÓN"/>
    <n v="76.14"/>
    <n v="128811"/>
    <n v="1"/>
    <n v="1"/>
    <n v="45"/>
  </r>
  <r>
    <x v="0"/>
    <x v="1"/>
    <x v="1"/>
    <x v="0"/>
    <n v="31244910"/>
    <x v="18"/>
    <n v="3453840"/>
    <n v="702790371"/>
    <x v="0"/>
    <x v="718"/>
    <x v="0"/>
    <x v="0"/>
    <x v="0"/>
    <s v="N"/>
    <x v="1"/>
    <n v="128818"/>
    <s v="ESPECIAL"/>
    <d v="2022-03-01T00:00:00"/>
    <d v="2022-03-10T00:00:00"/>
    <x v="18"/>
    <d v="2022-04-27T00:00:00"/>
    <n v="308458"/>
    <s v="RESOLI"/>
    <s v="-"/>
    <s v="-"/>
    <s v="S"/>
    <x v="0"/>
    <n v="1"/>
    <s v="-"/>
    <n v="2017"/>
    <n v="5"/>
    <s v="-"/>
    <s v="1-PREG.COSTA-RICA"/>
    <x v="3"/>
    <s v="-"/>
    <s v="-"/>
    <s v="-"/>
    <n v="9"/>
    <n v="2"/>
    <n v="100"/>
    <n v="4"/>
    <n v="0"/>
    <s v="JOSS2000CHING@GMAIL.COM"/>
    <s v="UNIV. PRIVADA"/>
    <n v="21"/>
    <s v="SOLTERO(A)"/>
    <d v="2022-03-09T00:00:00"/>
    <n v="1"/>
    <s v="DIPLOMADO"/>
    <s v=" "/>
    <s v=" "/>
    <s v=" "/>
    <s v=" "/>
    <n v="1230193"/>
    <n v="4"/>
    <s v="-"/>
    <s v="SAN PABLO"/>
    <s v="ASISTENTE LAB QUIMICO CLINICO"/>
    <x v="77"/>
    <s v="-"/>
    <s v="MEDICINA HUMANA"/>
    <s v="RINCÓN DE SABANILLA"/>
    <s v="SIN ENFASIS"/>
    <s v="COSTA RICA"/>
    <x v="1101"/>
    <s v="-"/>
    <s v="ESTUDIANTE"/>
    <n v="89"/>
    <n v="128818"/>
    <n v="1"/>
    <n v="1"/>
    <n v="45"/>
  </r>
  <r>
    <x v="0"/>
    <x v="1"/>
    <x v="1"/>
    <x v="1"/>
    <n v="31244200"/>
    <x v="18"/>
    <n v="4908140"/>
    <n v="118270464"/>
    <x v="4"/>
    <x v="719"/>
    <x v="0"/>
    <x v="1"/>
    <x v="0"/>
    <s v="N"/>
    <x v="1"/>
    <n v="128879"/>
    <s v="NORMAL"/>
    <d v="2022-03-11T00:00:00"/>
    <d v="2022-03-14T00:00:00"/>
    <x v="18"/>
    <d v="2022-04-27T00:00:00"/>
    <n v="309429"/>
    <s v="RESOLI"/>
    <s v="-"/>
    <s v="-"/>
    <s v="S"/>
    <x v="0"/>
    <n v="1"/>
    <s v="-"/>
    <n v="2020"/>
    <n v="2"/>
    <s v="-"/>
    <s v="1-PREG.COSTA-RICA"/>
    <x v="3"/>
    <s v="-"/>
    <s v="-"/>
    <s v="-"/>
    <n v="2"/>
    <n v="4"/>
    <n v="100"/>
    <n v="4"/>
    <n v="0"/>
    <s v="PAU09COR@GMAIL.COM"/>
    <s v="UNIV. PRIVADA"/>
    <n v="20"/>
    <s v="SOLTERO(A)"/>
    <d v="2022-03-11T00:00:00"/>
    <n v="1"/>
    <s v="BACHILLER"/>
    <s v=" "/>
    <s v=" "/>
    <s v=" "/>
    <s v=" "/>
    <n v="2004000"/>
    <n v="4"/>
    <s v="-"/>
    <s v="BARVA"/>
    <s v="ADMINISTRACION DE NEGOCIOS"/>
    <x v="1"/>
    <s v="-"/>
    <s v="ADMINISTRACION"/>
    <s v="SAN ROQUE"/>
    <s v="RECURSOS HUMANOS"/>
    <s v="COSTA RICA"/>
    <x v="1102"/>
    <s v="-"/>
    <s v="ESTUDIANTE"/>
    <n v="94.07"/>
    <n v="128879"/>
    <n v="1"/>
    <n v="1"/>
    <n v="41"/>
  </r>
  <r>
    <x v="2"/>
    <x v="1"/>
    <x v="1"/>
    <x v="1"/>
    <n v="31244680"/>
    <x v="18"/>
    <n v="3554240"/>
    <n v="402150534"/>
    <x v="4"/>
    <x v="449"/>
    <x v="0"/>
    <x v="1"/>
    <x v="1"/>
    <s v="N"/>
    <x v="1"/>
    <n v="128977"/>
    <s v="NORMAL"/>
    <d v="2022-02-04T00:00:00"/>
    <d v="2022-03-16T00:00:00"/>
    <x v="18"/>
    <d v="2022-04-27T00:00:00"/>
    <n v="306547"/>
    <s v="RESOLI"/>
    <s v="-"/>
    <s v="-"/>
    <s v="S"/>
    <x v="0"/>
    <n v="1"/>
    <s v="-"/>
    <n v="2011"/>
    <n v="11"/>
    <s v="-"/>
    <s v="3-POSG.COSTA-RICA"/>
    <x v="6"/>
    <s v="-"/>
    <s v="-"/>
    <s v="-"/>
    <n v="1"/>
    <n v="3"/>
    <n v="100"/>
    <n v="4"/>
    <n v="0"/>
    <s v="GABRIELAESARCE@HOTMAIL.COM"/>
    <s v="UNIV. PUBLICA"/>
    <n v="29"/>
    <s v="SOLTERO(A)"/>
    <d v="2022-03-15T00:00:00"/>
    <n v="1"/>
    <s v="MAESTRIA"/>
    <s v=" "/>
    <s v=" "/>
    <s v=" "/>
    <s v=" "/>
    <n v="450000"/>
    <n v="3"/>
    <s v="-"/>
    <s v="HEREDIA"/>
    <s v="CIENCIAS PENALES"/>
    <x v="52"/>
    <s v="-"/>
    <s v="DERECHO"/>
    <s v="SAN FRANCISCO"/>
    <s v="SIN ENFASIS"/>
    <s v="COSTA RICA"/>
    <x v="1103"/>
    <n v="22607171"/>
    <s v="ASITENTE LEGAL "/>
    <n v="86"/>
    <n v="128977"/>
    <n v="2"/>
    <n v="3"/>
    <n v="39"/>
  </r>
  <r>
    <x v="0"/>
    <x v="1"/>
    <x v="1"/>
    <x v="1"/>
    <n v="31244300"/>
    <x v="18"/>
    <n v="4686840"/>
    <n v="118220336"/>
    <x v="4"/>
    <x v="685"/>
    <x v="0"/>
    <x v="1"/>
    <x v="1"/>
    <s v="N"/>
    <x v="0"/>
    <n v="129076"/>
    <s v="NORMAL"/>
    <d v="2022-03-14T00:00:00"/>
    <d v="2022-03-21T00:00:00"/>
    <x v="18"/>
    <d v="2022-04-27T00:00:00"/>
    <n v="309563"/>
    <s v="RESOLI"/>
    <s v="-"/>
    <s v="-"/>
    <s v="S"/>
    <x v="0"/>
    <n v="1"/>
    <s v="-"/>
    <n v="2019"/>
    <n v="3"/>
    <s v="-"/>
    <s v="1-PREG.COSTA-RICA"/>
    <x v="6"/>
    <s v="-"/>
    <s v="-"/>
    <s v="-"/>
    <n v="19"/>
    <n v="1"/>
    <n v="100"/>
    <n v="1"/>
    <n v="0"/>
    <s v="MEMESOLIS2001@GMAIL.COM"/>
    <s v="UNIV. PRIVADA"/>
    <n v="20"/>
    <s v="SOLTERO(A)"/>
    <d v="2022-03-18T00:00:00"/>
    <n v="1"/>
    <s v="BACHILLER"/>
    <s v="LICENCIATURA"/>
    <s v=" "/>
    <s v=" "/>
    <s v=" "/>
    <n v="350000"/>
    <n v="5"/>
    <s v="-"/>
    <s v="PEREZ ZELEDON"/>
    <s v="TRABAJO SOCIAL"/>
    <x v="86"/>
    <s v="-"/>
    <s v="SOCIOLOGIA"/>
    <s v="SAN ISIDRO DE EL GENERAL"/>
    <s v="SIN ENFASIS"/>
    <s v="COSTA RICA"/>
    <x v="1104"/>
    <s v="-"/>
    <s v="ESTUDIANTE"/>
    <n v="87.91"/>
    <n v="129076"/>
    <n v="1"/>
    <n v="1"/>
    <n v="34"/>
  </r>
  <r>
    <x v="0"/>
    <x v="1"/>
    <x v="1"/>
    <x v="1"/>
    <n v="31244220"/>
    <x v="18"/>
    <n v="7295296"/>
    <n v="702710285"/>
    <x v="4"/>
    <x v="720"/>
    <x v="0"/>
    <x v="1"/>
    <x v="1"/>
    <s v="N"/>
    <x v="0"/>
    <n v="129097"/>
    <s v="NORMAL"/>
    <d v="2022-03-18T00:00:00"/>
    <d v="2022-03-22T00:00:00"/>
    <x v="18"/>
    <d v="2022-04-27T00:00:00"/>
    <n v="310111"/>
    <s v="RESOLI"/>
    <s v="-"/>
    <s v="-"/>
    <s v="S"/>
    <x v="0"/>
    <n v="1"/>
    <s v="ADQUISICION DE EQUIPO"/>
    <n v="2017"/>
    <n v="5"/>
    <s v="-"/>
    <s v="1-PREG.COSTA-RICA"/>
    <x v="2"/>
    <s v="-"/>
    <s v="-"/>
    <s v="-"/>
    <n v="8"/>
    <n v="5"/>
    <n v="100"/>
    <n v="1"/>
    <n v="0"/>
    <s v="DOR03ROD@GMAIL.COM"/>
    <s v="UNIV. PRIVADA"/>
    <n v="22"/>
    <s v="UNION LIBRE"/>
    <d v="2022-03-21T00:00:00"/>
    <n v="1"/>
    <s v="BACHILLER"/>
    <s v=" "/>
    <s v=" "/>
    <s v=" "/>
    <s v=" "/>
    <n v="682970"/>
    <n v="1"/>
    <s v="-"/>
    <s v="GOICOECHEA"/>
    <s v="ADMINISTRACION DE NEGOCIOS"/>
    <x v="5"/>
    <s v="AE"/>
    <s v="ADMINISTRACION"/>
    <s v="IPIS"/>
    <s v="SIN ENFASIS"/>
    <s v="COSTA RICA"/>
    <x v="1105"/>
    <n v="22160500"/>
    <s v="ASISTENTE TÉCNICO DE SALUD EN FARMACIA"/>
    <n v="70"/>
    <n v="129097"/>
    <n v="1"/>
    <n v="1"/>
    <n v="33"/>
  </r>
  <r>
    <x v="0"/>
    <x v="1"/>
    <x v="1"/>
    <x v="1"/>
    <n v="31244380"/>
    <x v="18"/>
    <n v="3831500"/>
    <n v="114960426"/>
    <x v="1"/>
    <x v="193"/>
    <x v="0"/>
    <x v="1"/>
    <x v="2"/>
    <s v="N"/>
    <x v="6"/>
    <n v="129502"/>
    <s v="NORMAL"/>
    <d v="2022-03-01T00:00:00"/>
    <d v="2022-04-08T00:00:00"/>
    <x v="18"/>
    <d v="2022-04-27T00:00:00"/>
    <n v="308433"/>
    <s v="RESOLI"/>
    <s v="-"/>
    <s v="-"/>
    <s v="S"/>
    <x v="0"/>
    <n v="1"/>
    <s v="-"/>
    <n v="2021"/>
    <n v="1"/>
    <s v="-"/>
    <s v="1-PREG.COSTA-RICA"/>
    <x v="5"/>
    <s v="-"/>
    <s v="-"/>
    <s v="-"/>
    <n v="3"/>
    <n v="9"/>
    <n v="100"/>
    <n v="6"/>
    <n v="0"/>
    <s v="DEIMESEN@GMAIL.COM"/>
    <s v="UNIV. PRIVADA"/>
    <n v="30"/>
    <s v="SOLTERO(A)"/>
    <d v="2022-04-08T00:00:00"/>
    <n v="1"/>
    <s v="BACHILLER"/>
    <s v=" "/>
    <s v=" "/>
    <s v=" "/>
    <s v=" "/>
    <n v="100000"/>
    <n v="3"/>
    <s v="-"/>
    <s v="BUENOS AIRES"/>
    <s v="CS. EDUC. I Y II CICLOS"/>
    <x v="73"/>
    <s v="-"/>
    <s v="EDUCACION PRIMARIA"/>
    <s v="BRUNKA"/>
    <s v="SIN ENFASIS"/>
    <s v="COSTA RICA"/>
    <x v="1106"/>
    <s v="-"/>
    <s v="ESTUDIANTE"/>
    <n v="77"/>
    <n v="129502"/>
    <n v="1"/>
    <n v="1"/>
    <n v="16"/>
  </r>
  <r>
    <x v="0"/>
    <x v="1"/>
    <x v="1"/>
    <x v="0"/>
    <n v="31244990"/>
    <x v="18"/>
    <n v="7290500"/>
    <n v="117810399"/>
    <x v="2"/>
    <x v="49"/>
    <x v="0"/>
    <x v="0"/>
    <x v="1"/>
    <s v="N"/>
    <x v="0"/>
    <n v="129835"/>
    <s v="NORMAL"/>
    <d v="2022-03-10T00:00:00"/>
    <d v="2022-04-21T00:00:00"/>
    <x v="18"/>
    <d v="2022-04-27T00:00:00"/>
    <n v="309283"/>
    <s v="RESOLI"/>
    <s v="-"/>
    <s v="-"/>
    <s v="S"/>
    <x v="0"/>
    <n v="1"/>
    <s v="ADQUISICION DE EQUIPO"/>
    <n v="2017"/>
    <n v="5"/>
    <s v="-"/>
    <s v="1-PREG.COSTA-RICA"/>
    <x v="6"/>
    <s v="-"/>
    <s v="-"/>
    <s v="-"/>
    <n v="19"/>
    <n v="1"/>
    <n v="100"/>
    <n v="1"/>
    <n v="0"/>
    <s v="FLAVIALOAIZA19@GMAIL.COM"/>
    <s v="UNIV. PRIVADA"/>
    <n v="21"/>
    <s v="SOLTERO(A)"/>
    <s v="-"/>
    <n v="1"/>
    <s v="BACHILLER"/>
    <s v="LICENCIATURA"/>
    <s v=" "/>
    <s v=" "/>
    <s v=" "/>
    <n v="235125"/>
    <n v="3"/>
    <s v="-"/>
    <s v="PEREZ ZELEDON"/>
    <s v="ARQUITECTURA"/>
    <x v="35"/>
    <s v="AE"/>
    <s v="OBRAS CIVILES"/>
    <s v="SAN ISIDRO DE EL GENERAL"/>
    <s v="SIN ENFASIS"/>
    <s v="COSTA RICA"/>
    <x v="1107"/>
    <n v="25828400"/>
    <s v="CAJERA AUXLILIAR TP"/>
    <n v="88.85"/>
    <n v="129835"/>
    <n v="1"/>
    <n v="1"/>
    <n v="3"/>
  </r>
  <r>
    <x v="0"/>
    <x v="1"/>
    <x v="1"/>
    <x v="0"/>
    <n v="31244050"/>
    <x v="18"/>
    <n v="2615775"/>
    <n v="113980577"/>
    <x v="0"/>
    <x v="721"/>
    <x v="0"/>
    <x v="0"/>
    <x v="1"/>
    <s v="N"/>
    <x v="0"/>
    <n v="126927"/>
    <s v="NORMAL"/>
    <d v="2021-11-11T00:00:00"/>
    <d v="2021-12-13T00:00:00"/>
    <x v="18"/>
    <d v="2022-04-27T00:00:00"/>
    <n v="299277"/>
    <s v="RESOLI"/>
    <s v="-"/>
    <s v="S"/>
    <s v="-"/>
    <x v="1"/>
    <n v="1"/>
    <s v="-"/>
    <n v="2018"/>
    <n v="4"/>
    <s v="-"/>
    <s v="1-PREG.COSTA-RICA"/>
    <x v="5"/>
    <s v="-"/>
    <s v="-"/>
    <s v="-"/>
    <n v="4"/>
    <n v="3"/>
    <n v="100"/>
    <n v="1"/>
    <n v="0"/>
    <s v="MMMICHAEL654@GMAIL.COM"/>
    <s v="UNIV. PRIVADA"/>
    <n v="32"/>
    <s v="SOLTERO(A)"/>
    <d v="2021-12-10T00:00:00"/>
    <n v="1"/>
    <s v="TECNICO"/>
    <s v=" "/>
    <s v=" "/>
    <s v=" "/>
    <s v=" "/>
    <n v="136865"/>
    <n v="5"/>
    <s v="-"/>
    <s v="PURISCAL"/>
    <s v="TECNICO ATENCION PRIMARIA"/>
    <x v="13"/>
    <s v="-"/>
    <s v="MEDICINA HUMANA"/>
    <s v="BARBACOAS"/>
    <s v="SIN ENFASIS"/>
    <s v="COSTA RICA"/>
    <x v="1108"/>
    <s v="-"/>
    <s v="ESTUDIANTE"/>
    <n v="80"/>
    <n v="126927"/>
    <n v="1"/>
    <n v="1"/>
    <n v="132"/>
  </r>
  <r>
    <x v="0"/>
    <x v="1"/>
    <x v="0"/>
    <x v="0"/>
    <n v="31217190"/>
    <x v="26"/>
    <n v="14002000"/>
    <n v="402040084"/>
    <x v="0"/>
    <x v="142"/>
    <x v="0"/>
    <x v="0"/>
    <x v="1"/>
    <s v="N"/>
    <x v="0"/>
    <n v="128670"/>
    <s v="NORMAL"/>
    <d v="2022-02-15T00:00:00"/>
    <d v="2022-03-03T00:00:00"/>
    <x v="26"/>
    <d v="2022-05-02T00:00:00"/>
    <n v="307427"/>
    <s v="RESOLI"/>
    <s v="-"/>
    <s v="-"/>
    <s v="S"/>
    <x v="0"/>
    <n v="1"/>
    <s v="-"/>
    <s v="-"/>
    <s v="-"/>
    <s v="-"/>
    <s v="1-PREG.COSTA-RICA"/>
    <x v="0"/>
    <s v="-"/>
    <s v="-"/>
    <s v="-"/>
    <n v="7"/>
    <n v="2"/>
    <n v="100"/>
    <n v="1"/>
    <n v="0"/>
    <s v="NCHINCHILLA@OUTLOOK.COM"/>
    <s v="UNIV. PRIVADA"/>
    <n v="32"/>
    <s v="SOLTERO(A)"/>
    <d v="2022-03-02T00:00:00"/>
    <n v="1"/>
    <s v="LICENCIATURA"/>
    <s v=" "/>
    <s v=" "/>
    <s v=" "/>
    <s v=" "/>
    <s v="-"/>
    <s v="-"/>
    <s v="-"/>
    <s v="MORA"/>
    <s v="MEDICINA"/>
    <x v="14"/>
    <s v="-"/>
    <s v="MEDICINA HUMANA"/>
    <s v="GUAYABO"/>
    <s v="SIN ENFASIS"/>
    <s v="COSTA RICA"/>
    <x v="1109"/>
    <s v="-"/>
    <s v="ESTUDIANTE"/>
    <s v="-"/>
    <n v="128670"/>
    <n v="1"/>
    <n v="1"/>
    <n v="56"/>
  </r>
  <r>
    <x v="0"/>
    <x v="1"/>
    <x v="1"/>
    <x v="0"/>
    <n v="31245460"/>
    <x v="26"/>
    <n v="3295430"/>
    <n v="117630911"/>
    <x v="0"/>
    <x v="722"/>
    <x v="0"/>
    <x v="0"/>
    <x v="0"/>
    <s v="N"/>
    <x v="0"/>
    <n v="130031"/>
    <s v="NORMAL"/>
    <s v="-"/>
    <d v="2022-04-28T00:00:00"/>
    <x v="26"/>
    <d v="2022-04-29T00:00:00"/>
    <s v="-"/>
    <s v="PRESENCIAL"/>
    <s v="-"/>
    <s v="-"/>
    <s v="S"/>
    <x v="0"/>
    <n v="1"/>
    <s v="-"/>
    <n v="2016"/>
    <n v="6"/>
    <s v="-"/>
    <s v="1-PREG.COSTA-RICA"/>
    <x v="1"/>
    <s v="-"/>
    <s v="-"/>
    <n v="6"/>
    <n v="18"/>
    <n v="1"/>
    <n v="100"/>
    <n v="1"/>
    <n v="0"/>
    <s v="SOFIA-MEJIA@HOTMAIL.COM"/>
    <s v="UNIV. PRIVADA"/>
    <n v="22"/>
    <s v="SOLTERO(A)"/>
    <s v="-"/>
    <n v="1"/>
    <s v="LICENCIATURA"/>
    <s v=" "/>
    <s v=" "/>
    <s v=" "/>
    <s v=" "/>
    <n v="2915030"/>
    <n v="4"/>
    <s v="MARIO PORTA GARCIA"/>
    <s v="CURRIDABAT"/>
    <s v="ODONTOLOGIA"/>
    <x v="5"/>
    <s v="-"/>
    <s v="ODONTOLOGIA"/>
    <s v="CURRIDABAT"/>
    <s v="SIN ENFASIS"/>
    <s v="COSTA RICA"/>
    <x v="974"/>
    <s v="-"/>
    <s v="ESTUDIANTE"/>
    <n v="79"/>
    <n v="130031"/>
    <n v="1"/>
    <n v="1"/>
    <n v="1"/>
  </r>
  <r>
    <x v="0"/>
    <x v="1"/>
    <x v="1"/>
    <x v="0"/>
    <n v="31245470"/>
    <x v="26"/>
    <n v="2016015"/>
    <n v="115850629"/>
    <x v="0"/>
    <x v="723"/>
    <x v="0"/>
    <x v="0"/>
    <x v="1"/>
    <s v="N"/>
    <x v="0"/>
    <n v="129942"/>
    <s v="NORMAL"/>
    <d v="2022-03-02T00:00:00"/>
    <d v="2022-04-25T00:00:00"/>
    <x v="26"/>
    <d v="2022-04-29T00:00:00"/>
    <n v="308509"/>
    <s v="RESOLI"/>
    <s v="-"/>
    <s v="-"/>
    <s v="S"/>
    <x v="0"/>
    <n v="1"/>
    <s v="-"/>
    <n v="2011"/>
    <n v="11"/>
    <s v="-"/>
    <s v="1-PREG.COSTA-RICA"/>
    <x v="4"/>
    <s v="-"/>
    <s v="-"/>
    <n v="6"/>
    <n v="10"/>
    <n v="5"/>
    <n v="100"/>
    <n v="1"/>
    <n v="0"/>
    <s v="JOHAJIMZ94@HOTMAIL.COM "/>
    <s v="UNIV. PRIVADA"/>
    <n v="27"/>
    <s v="SOLTERO(A)"/>
    <d v="2022-03-16T00:00:00"/>
    <n v="1"/>
    <s v="TECNICO"/>
    <s v=" "/>
    <s v=" "/>
    <s v=" "/>
    <s v=" "/>
    <n v="771232"/>
    <n v="2"/>
    <s v="MARIO PORTA GARCIA"/>
    <s v="ALAJUELITA"/>
    <s v="TECNICO ATENCION PRIMARIA"/>
    <x v="13"/>
    <s v="-"/>
    <s v="MEDICINA HUMANA"/>
    <s v="SAN FELIPE"/>
    <s v="SIN ENFASIS"/>
    <s v="COSTA RICA"/>
    <x v="1110"/>
    <n v="25198283"/>
    <s v="ASESORA"/>
    <n v="78.94"/>
    <n v="129942"/>
    <n v="1"/>
    <n v="1"/>
    <n v="3"/>
  </r>
  <r>
    <x v="0"/>
    <x v="1"/>
    <x v="1"/>
    <x v="0"/>
    <n v="31246160"/>
    <x v="25"/>
    <n v="6610000"/>
    <n v="119080438"/>
    <x v="0"/>
    <x v="724"/>
    <x v="0"/>
    <x v="0"/>
    <x v="1"/>
    <s v="N"/>
    <x v="3"/>
    <n v="128901"/>
    <s v="NORMAL"/>
    <d v="2022-02-28T00:00:00"/>
    <d v="2022-03-14T00:00:00"/>
    <x v="25"/>
    <d v="2022-05-30T00:00:00"/>
    <n v="308308"/>
    <s v="RESOLI"/>
    <s v="-"/>
    <s v="S"/>
    <s v="-"/>
    <x v="1"/>
    <n v="1"/>
    <s v="-"/>
    <n v="2021"/>
    <n v="1"/>
    <s v="-"/>
    <s v="1-PREG.COSTA-RICA"/>
    <x v="3"/>
    <s v="-"/>
    <s v="-"/>
    <s v="-"/>
    <n v="1"/>
    <n v="8"/>
    <n v="100"/>
    <n v="2"/>
    <n v="0"/>
    <s v="DARIELALESSANDRO.DA@GMAIL.COM"/>
    <s v="UNIV. PRIVADA"/>
    <n v="17"/>
    <s v="SOLTERO(A)"/>
    <d v="2022-03-11T00:00:00"/>
    <n v="1"/>
    <s v="BACHILLER"/>
    <s v=" "/>
    <s v=" "/>
    <s v=" "/>
    <s v=" "/>
    <n v="1417324"/>
    <n v="3"/>
    <s v="-"/>
    <s v="ALAJUELA"/>
    <s v="ENFERMERIA"/>
    <x v="17"/>
    <s v="-"/>
    <s v="ENFERMERIA"/>
    <s v="SAN RAFAEL"/>
    <s v="SIN ENFASIS"/>
    <s v="COSTA RICA"/>
    <x v="1111"/>
    <s v="-"/>
    <s v="ESTUDIANTE"/>
    <n v="94.38"/>
    <n v="128901"/>
    <n v="1"/>
    <n v="1"/>
    <n v="77"/>
  </r>
  <r>
    <x v="0"/>
    <x v="1"/>
    <x v="0"/>
    <x v="0"/>
    <n v="31094980"/>
    <x v="20"/>
    <n v="1073750"/>
    <n v="115570111"/>
    <x v="2"/>
    <x v="321"/>
    <x v="0"/>
    <x v="0"/>
    <x v="0"/>
    <s v="N"/>
    <x v="0"/>
    <n v="126640"/>
    <s v="NORMAL"/>
    <d v="2021-11-17T00:00:00"/>
    <d v="2021-11-26T00:00:00"/>
    <x v="20"/>
    <d v="2022-05-13T00:00:00"/>
    <n v="299626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1"/>
    <n v="0"/>
    <s v="CRISVE093@GMAIL.COM"/>
    <s v="UNIV. PRIVADA"/>
    <n v="28"/>
    <s v="SOLTERO(A)"/>
    <d v="2021-11-25T00:00:00"/>
    <n v="1"/>
    <s v="LICENCIATURA"/>
    <s v=" "/>
    <s v=" "/>
    <s v=" "/>
    <s v=" "/>
    <s v="-"/>
    <s v="-"/>
    <s v="-"/>
    <s v="DESAMPARADOS"/>
    <s v="INGENIERIA INDUSTRIAL"/>
    <x v="6"/>
    <s v="-"/>
    <s v="INGENIERIA"/>
    <s v="DESAMPARADOS"/>
    <s v="SIN ENFASIS"/>
    <s v="COSTA RICA"/>
    <x v="1112"/>
    <s v="-"/>
    <s v="ESTUDIANTE"/>
    <s v="-"/>
    <n v="126640"/>
    <n v="1"/>
    <n v="1"/>
    <n v="156"/>
  </r>
  <r>
    <x v="0"/>
    <x v="0"/>
    <x v="1"/>
    <x v="0"/>
    <n v="31245170"/>
    <x v="20"/>
    <n v="31021825"/>
    <n v="115290234"/>
    <x v="0"/>
    <x v="725"/>
    <x v="0"/>
    <x v="0"/>
    <x v="0"/>
    <s v="N"/>
    <x v="0"/>
    <n v="126693"/>
    <s v="ESPECIAL"/>
    <d v="2021-11-21T00:00:00"/>
    <d v="2021-12-06T00:00:00"/>
    <x v="20"/>
    <d v="2022-05-04T00:00:00"/>
    <n v="299755"/>
    <s v="RESOLI"/>
    <s v="-"/>
    <s v="-"/>
    <s v="S"/>
    <x v="0"/>
    <n v="5"/>
    <s v="-"/>
    <n v="2010"/>
    <n v="12"/>
    <s v="-"/>
    <s v="1-PREG.COSTA-RICA"/>
    <x v="4"/>
    <n v="41.73"/>
    <s v="-"/>
    <s v="-"/>
    <n v="1"/>
    <n v="1"/>
    <n v="100"/>
    <n v="1"/>
    <n v="0"/>
    <s v="VICTORIACASTRO2193@GMAIL.COM"/>
    <s v="UNIV. PRIVADA"/>
    <n v="29"/>
    <s v="SOLTERO(A)"/>
    <d v="2021-12-03T00:00:00"/>
    <n v="1"/>
    <s v="LICENCIATURA"/>
    <s v=" "/>
    <s v=" "/>
    <s v=" "/>
    <s v=" "/>
    <n v="910455"/>
    <n v="1"/>
    <s v="-"/>
    <s v="SAN JOSE"/>
    <s v="MEDICINA Y CIRUGIA"/>
    <x v="53"/>
    <s v="-"/>
    <s v="MEDICINA HUMANA"/>
    <s v="CARMEN"/>
    <s v="SIN ENFASIS"/>
    <s v="COSTA RICA"/>
    <x v="1113"/>
    <n v="22393289"/>
    <s v="INTÉRPRETE DE INGLÉS-ESPAÑOL"/>
    <n v="91"/>
    <n v="126693"/>
    <n v="1"/>
    <n v="1"/>
    <n v="146"/>
  </r>
  <r>
    <x v="0"/>
    <x v="1"/>
    <x v="1"/>
    <x v="0"/>
    <n v="31244450"/>
    <x v="20"/>
    <n v="12224955"/>
    <n v="504180537"/>
    <x v="0"/>
    <x v="272"/>
    <x v="0"/>
    <x v="0"/>
    <x v="1"/>
    <s v="N"/>
    <x v="4"/>
    <n v="126903"/>
    <s v="NORMAL"/>
    <d v="2021-12-07T00:00:00"/>
    <d v="2021-12-13T00:00:00"/>
    <x v="20"/>
    <d v="2022-05-04T00:00:00"/>
    <n v="301026"/>
    <s v="RESOLI"/>
    <s v="-"/>
    <s v="-"/>
    <s v="S"/>
    <x v="0"/>
    <n v="1"/>
    <s v="-"/>
    <n v="2015"/>
    <n v="7"/>
    <s v="-"/>
    <s v="1-PREG.COSTA-RICA"/>
    <x v="2"/>
    <s v="-"/>
    <s v="-"/>
    <s v="-"/>
    <n v="3"/>
    <n v="7"/>
    <n v="100"/>
    <n v="5"/>
    <n v="0"/>
    <s v="ANA-CHAVA09@HOTMAIL.COM"/>
    <s v="UNIV. PRIVADA"/>
    <n v="24"/>
    <s v="SOLTERO(A)"/>
    <d v="2021-12-10T00:00:00"/>
    <n v="1"/>
    <s v="BACHILLER"/>
    <s v=" "/>
    <s v=" "/>
    <s v=" "/>
    <s v=" "/>
    <n v="704755"/>
    <n v="5"/>
    <s v="-"/>
    <s v="SANTA CRUZ"/>
    <s v="FARMACIA"/>
    <x v="13"/>
    <s v="-"/>
    <s v="FARMACIA"/>
    <s v="DIRIA"/>
    <s v="SIN ENFASIS"/>
    <s v="COSTA RICA"/>
    <x v="1114"/>
    <s v="-"/>
    <s v="ESTUDIANTE"/>
    <n v="79.290000000000006"/>
    <n v="126903"/>
    <n v="1"/>
    <n v="1"/>
    <n v="139"/>
  </r>
  <r>
    <x v="0"/>
    <x v="1"/>
    <x v="1"/>
    <x v="1"/>
    <n v="31245810"/>
    <x v="20"/>
    <n v="5905280"/>
    <n v="118350374"/>
    <x v="4"/>
    <x v="726"/>
    <x v="0"/>
    <x v="1"/>
    <x v="1"/>
    <s v="N"/>
    <x v="0"/>
    <n v="126951"/>
    <s v="NORMAL"/>
    <d v="2021-12-07T00:00:00"/>
    <d v="2021-12-14T00:00:00"/>
    <x v="20"/>
    <d v="2022-05-04T00:00:00"/>
    <n v="301035"/>
    <s v="RESOLI"/>
    <s v="-"/>
    <s v="-"/>
    <s v="S"/>
    <x v="0"/>
    <n v="1"/>
    <s v="-"/>
    <n v="2020"/>
    <n v="2"/>
    <s v="-"/>
    <s v="1-PREG.COSTA-RICA"/>
    <x v="4"/>
    <s v="-"/>
    <s v="-"/>
    <s v="-"/>
    <n v="6"/>
    <n v="1"/>
    <n v="100"/>
    <n v="1"/>
    <n v="0"/>
    <s v="RAKILACAYOF24@GMAIL.COM"/>
    <s v="UNIV. PRIVADA"/>
    <n v="20"/>
    <s v="SOLTERO(A)"/>
    <d v="2021-12-13T00:00:00"/>
    <n v="1"/>
    <s v="BACHILLER"/>
    <s v=" "/>
    <s v=" "/>
    <s v=" "/>
    <s v=" "/>
    <n v="786402"/>
    <n v="2"/>
    <s v="-"/>
    <s v="ASERRI"/>
    <s v="ADMINISTRACION DE EMPRESAS"/>
    <x v="0"/>
    <s v="-"/>
    <s v="ADMINISTRACION"/>
    <s v="ASERRI"/>
    <s v="SIN ENFASIS"/>
    <s v="COSTA RICA"/>
    <x v="1115"/>
    <s v="-"/>
    <s v="ESTUDIANTE"/>
    <n v="95.6"/>
    <n v="126951"/>
    <n v="1"/>
    <n v="1"/>
    <n v="138"/>
  </r>
  <r>
    <x v="0"/>
    <x v="1"/>
    <x v="1"/>
    <x v="0"/>
    <n v="31245800"/>
    <x v="20"/>
    <n v="11809466"/>
    <n v="117070357"/>
    <x v="0"/>
    <x v="727"/>
    <x v="0"/>
    <x v="0"/>
    <x v="0"/>
    <s v="N"/>
    <x v="0"/>
    <n v="127034"/>
    <s v="NORMAL"/>
    <d v="2021-12-07T00:00:00"/>
    <d v="2021-12-16T00:00:00"/>
    <x v="20"/>
    <d v="2022-05-04T00:00:00"/>
    <n v="301076"/>
    <s v="RESOLI"/>
    <s v="-"/>
    <s v="-"/>
    <s v="S"/>
    <x v="0"/>
    <n v="1"/>
    <s v="-"/>
    <n v="2015"/>
    <n v="7"/>
    <s v="-"/>
    <s v="1-PREG.COSTA-RICA"/>
    <x v="4"/>
    <s v="-"/>
    <s v="-"/>
    <s v="-"/>
    <n v="15"/>
    <n v="4"/>
    <n v="100"/>
    <n v="1"/>
    <n v="0"/>
    <s v="ANDREAMOYAGUTIERREZ@GMAIL.COM"/>
    <s v="UNIV. PRIVADA"/>
    <n v="24"/>
    <s v="SOLTERO(A)"/>
    <d v="2021-12-15T00:00:00"/>
    <n v="1"/>
    <s v="LICENCIATURA"/>
    <s v=" "/>
    <s v=" "/>
    <s v=" "/>
    <s v=" "/>
    <n v="851458.08"/>
    <n v="2"/>
    <s v="-"/>
    <s v="MONTES DE OCA"/>
    <s v="MEDICINA Y CIRUGIA VETERINARIA"/>
    <x v="19"/>
    <s v="-"/>
    <s v="MEDICINA VETERINARIA"/>
    <s v="SAN RAFAEL"/>
    <s v="SIN ENFASIS"/>
    <s v="COSTA RICA"/>
    <x v="1116"/>
    <s v="-"/>
    <s v="ESTUDIANTE"/>
    <n v="95"/>
    <n v="127034"/>
    <n v="1"/>
    <n v="1"/>
    <n v="136"/>
  </r>
  <r>
    <x v="0"/>
    <x v="3"/>
    <x v="1"/>
    <x v="1"/>
    <n v="31245780"/>
    <x v="20"/>
    <n v="3426470"/>
    <n v="701410451"/>
    <x v="1"/>
    <x v="2"/>
    <x v="0"/>
    <x v="1"/>
    <x v="3"/>
    <s v="N"/>
    <x v="5"/>
    <n v="127036"/>
    <s v="NORMAL"/>
    <d v="2021-12-06T00:00:00"/>
    <d v="2021-12-16T00:00:00"/>
    <x v="20"/>
    <d v="2022-05-04T00:00:00"/>
    <n v="300923"/>
    <s v="RESOLI"/>
    <s v="-"/>
    <s v="-"/>
    <s v="S"/>
    <x v="0"/>
    <n v="8"/>
    <s v="ADQUISICION DE EQUIPO"/>
    <n v="2015"/>
    <n v="7"/>
    <s v="-"/>
    <s v="1-PREG.COSTA-RICA"/>
    <x v="6"/>
    <s v="-"/>
    <s v="-"/>
    <s v="-"/>
    <n v="4"/>
    <n v="1"/>
    <n v="100"/>
    <n v="7"/>
    <n v="0"/>
    <s v="ALMENGORALMENGOR20@GMAIL.COM"/>
    <s v="UNIV. PRIVADA"/>
    <n v="41"/>
    <s v="SOLTERO(A)"/>
    <d v="2021-12-15T00:00:00"/>
    <n v="1"/>
    <s v="LICENCIATURA"/>
    <s v=" "/>
    <s v=" "/>
    <s v=" "/>
    <s v=" "/>
    <n v="395677"/>
    <n v="1"/>
    <s v="-"/>
    <s v="TALAMANCA"/>
    <s v="ORIENTACION EDUCATIVA"/>
    <x v="60"/>
    <s v="AE"/>
    <s v="EDUCACION GENERAL"/>
    <s v="BRATSI"/>
    <s v="SIN ENFASIS"/>
    <s v="COSTA RICA"/>
    <x v="1117"/>
    <n v="86327113"/>
    <s v="ORIENTADOR EN EDUCACIÓN INDÍGENA "/>
    <n v="80"/>
    <n v="127036"/>
    <n v="1"/>
    <n v="1"/>
    <n v="136"/>
  </r>
  <r>
    <x v="0"/>
    <x v="1"/>
    <x v="1"/>
    <x v="0"/>
    <n v="31244480"/>
    <x v="20"/>
    <n v="9058895"/>
    <n v="604900956"/>
    <x v="0"/>
    <x v="90"/>
    <x v="0"/>
    <x v="0"/>
    <x v="2"/>
    <s v="N"/>
    <x v="6"/>
    <n v="127179"/>
    <s v="NORMAL"/>
    <d v="2021-12-10T00:00:00"/>
    <d v="2021-12-22T00:00:00"/>
    <x v="20"/>
    <d v="2022-05-04T00:00:00"/>
    <n v="301498"/>
    <s v="RESOLI"/>
    <s v="-"/>
    <s v="-"/>
    <s v="S"/>
    <x v="0"/>
    <n v="1"/>
    <s v="-"/>
    <n v="2021"/>
    <n v="1"/>
    <s v="-"/>
    <s v="1-PREG.COSTA-RICA"/>
    <x v="3"/>
    <s v="-"/>
    <s v="-"/>
    <s v="-"/>
    <n v="11"/>
    <n v="2"/>
    <n v="100"/>
    <n v="6"/>
    <n v="0"/>
    <s v="ARIANA12ARAYA@GMAIL.COM"/>
    <s v="UNIV. PRIVADA"/>
    <n v="17"/>
    <s v="SOLTERO(A)"/>
    <d v="2021-12-21T00:00:00"/>
    <n v="1"/>
    <s v="BACHILLER"/>
    <s v=" "/>
    <s v=" "/>
    <s v=" "/>
    <s v=" "/>
    <n v="2595438"/>
    <n v="5"/>
    <s v="-"/>
    <s v="GARABITO"/>
    <s v="MICROBIOLOGI Y QUIMICA CLINICA"/>
    <x v="12"/>
    <s v="-"/>
    <s v="MICROBIOLOGIA"/>
    <s v="TARCOLES"/>
    <s v="SIN ENFASIS"/>
    <s v="COSTA RICA"/>
    <x v="1118"/>
    <s v="-"/>
    <s v="ESTUDIANTE"/>
    <n v="99.12"/>
    <n v="127179"/>
    <n v="1"/>
    <n v="1"/>
    <n v="130"/>
  </r>
  <r>
    <x v="0"/>
    <x v="1"/>
    <x v="2"/>
    <x v="1"/>
    <n v="31244960"/>
    <x v="20"/>
    <n v="8148322"/>
    <n v="702510666"/>
    <x v="4"/>
    <x v="309"/>
    <x v="0"/>
    <x v="1"/>
    <x v="2"/>
    <s v="N"/>
    <x v="5"/>
    <n v="127196"/>
    <s v="ESPECIAL"/>
    <d v="2021-10-27T00:00:00"/>
    <d v="2021-12-22T00:00:00"/>
    <x v="20"/>
    <d v="2022-05-04T00:00:00"/>
    <n v="298560"/>
    <s v="RESOLI"/>
    <s v="-"/>
    <s v="S"/>
    <s v="-"/>
    <x v="1"/>
    <n v="1"/>
    <s v="ADQUISICION DE EQUIPO"/>
    <n v="2015"/>
    <n v="7"/>
    <s v="-"/>
    <s v="5-REFUND.PREG.C.R"/>
    <x v="5"/>
    <s v="-"/>
    <s v="-"/>
    <s v="-"/>
    <n v="2"/>
    <n v="5"/>
    <n v="100"/>
    <n v="7"/>
    <n v="0"/>
    <s v="CARRILLOG113@GMAIL.COM"/>
    <s v="UNIV. PRIVADA"/>
    <n v="25"/>
    <s v="SOLTERO(A)"/>
    <d v="2021-12-21T00:00:00"/>
    <n v="1"/>
    <s v="BACHILLER"/>
    <s v=" "/>
    <s v=" "/>
    <s v=" "/>
    <s v=" "/>
    <n v="199750"/>
    <n v="4"/>
    <s v="-"/>
    <s v="POCOCI"/>
    <s v="ADMINISTRACION DE NEGOCIOS"/>
    <x v="5"/>
    <s v="AE"/>
    <s v="ADMINISTRACION"/>
    <s v="CARIARI"/>
    <s v="SIN ENFASIS"/>
    <s v="COSTA RICA"/>
    <x v="1119"/>
    <n v="70191700"/>
    <s v="AUXILIAR DE TIENDA "/>
    <n v="83"/>
    <n v="127196"/>
    <n v="1"/>
    <n v="5"/>
    <n v="130"/>
  </r>
  <r>
    <x v="0"/>
    <x v="1"/>
    <x v="0"/>
    <x v="0"/>
    <n v="31144710"/>
    <x v="20"/>
    <n v="2755000"/>
    <n v="117570283"/>
    <x v="0"/>
    <x v="728"/>
    <x v="0"/>
    <x v="0"/>
    <x v="0"/>
    <s v="N"/>
    <x v="1"/>
    <n v="127280"/>
    <s v="ESPECIAL"/>
    <d v="2021-12-21T00:00:00"/>
    <d v="2022-01-06T00:00:00"/>
    <x v="20"/>
    <d v="2022-05-06T00:00:00"/>
    <n v="302448"/>
    <s v="RESOLI"/>
    <s v="-"/>
    <s v="-"/>
    <s v="S"/>
    <x v="0"/>
    <n v="1"/>
    <s v="COBERTURA INFERIOR"/>
    <s v="-"/>
    <s v="-"/>
    <s v="-"/>
    <s v="1-PREG.COSTA-RICA"/>
    <x v="0"/>
    <s v="-"/>
    <s v="-"/>
    <s v="-"/>
    <n v="3"/>
    <n v="5"/>
    <n v="100"/>
    <n v="4"/>
    <n v="0"/>
    <s v="IRENE.RODRI28@GMAIL.COM"/>
    <s v="UNIV. PRIVADA"/>
    <n v="22"/>
    <s v="SOLTERO(A)"/>
    <d v="2022-01-05T00:00:00"/>
    <n v="1"/>
    <s v="LICENCIATURA"/>
    <s v=" "/>
    <s v=" "/>
    <s v=" "/>
    <s v=" "/>
    <s v="-"/>
    <s v="-"/>
    <s v="-"/>
    <s v="SANTO DOMINGO"/>
    <s v="MICROBIOLOGIA"/>
    <x v="12"/>
    <s v="CI"/>
    <s v="MICROBIOLOGIA"/>
    <s v="SANTO TOMAS"/>
    <s v="SIN ENFASIS"/>
    <s v="COSTA RICA"/>
    <x v="1120"/>
    <s v="-"/>
    <s v="ESTUDIANTE"/>
    <s v="-"/>
    <n v="127280"/>
    <n v="1"/>
    <n v="1"/>
    <n v="115"/>
  </r>
  <r>
    <x v="0"/>
    <x v="1"/>
    <x v="1"/>
    <x v="1"/>
    <n v="31244110"/>
    <x v="20"/>
    <n v="7664000"/>
    <n v="118840157"/>
    <x v="4"/>
    <x v="729"/>
    <x v="0"/>
    <x v="1"/>
    <x v="0"/>
    <s v="N"/>
    <x v="0"/>
    <n v="127313"/>
    <s v="NORMAL"/>
    <d v="2022-01-05T00:00:00"/>
    <d v="2022-01-07T00:00:00"/>
    <x v="20"/>
    <d v="2022-05-04T00:00:00"/>
    <n v="303488"/>
    <s v="RESOLI"/>
    <s v="-"/>
    <s v="-"/>
    <s v="S"/>
    <x v="0"/>
    <n v="1"/>
    <s v="-"/>
    <n v="2021"/>
    <n v="1"/>
    <s v="-"/>
    <s v="1-PREG.COSTA-RICA"/>
    <x v="3"/>
    <s v="-"/>
    <s v="-"/>
    <s v="-"/>
    <n v="14"/>
    <n v="1"/>
    <n v="100"/>
    <n v="1"/>
    <n v="0"/>
    <s v="CAMILAGONZALEZB03@GMAIL.COM"/>
    <s v="UNIV. PRIVADA"/>
    <n v="18"/>
    <s v="SOLTERO(A)"/>
    <d v="2022-01-06T00:00:00"/>
    <n v="1"/>
    <s v="BACHILLER"/>
    <s v=" "/>
    <s v=" "/>
    <s v=" "/>
    <s v=" "/>
    <n v="1831000"/>
    <n v="3"/>
    <s v="-"/>
    <s v="MORAVIA"/>
    <s v="DERECHO"/>
    <x v="3"/>
    <s v="-"/>
    <s v="DERECHO"/>
    <s v="SAN VICENTE"/>
    <s v="SIN ENFASIS"/>
    <s v="COSTA RICA"/>
    <x v="1121"/>
    <s v="-"/>
    <s v="ESTUDIANTE"/>
    <n v="81.22"/>
    <n v="127313"/>
    <n v="1"/>
    <n v="1"/>
    <n v="114"/>
  </r>
  <r>
    <x v="0"/>
    <x v="3"/>
    <x v="1"/>
    <x v="1"/>
    <n v="31245420"/>
    <x v="20"/>
    <n v="8201050"/>
    <n v="604740637"/>
    <x v="1"/>
    <x v="2"/>
    <x v="0"/>
    <x v="1"/>
    <x v="2"/>
    <s v="N"/>
    <x v="6"/>
    <n v="127340"/>
    <s v="NORMAL"/>
    <d v="2021-12-19T00:00:00"/>
    <d v="2022-01-07T00:00:00"/>
    <x v="20"/>
    <d v="2022-05-04T00:00:00"/>
    <n v="302308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10"/>
    <n v="1"/>
    <n v="100"/>
    <n v="6"/>
    <n v="0"/>
    <s v="BRANDONWATSONBEJARANO@GMAIL.COM"/>
    <s v="UNIV. PRIVADA"/>
    <n v="20"/>
    <s v="SOLTERO(A)"/>
    <s v="-"/>
    <n v="1"/>
    <s v="BACHILLER"/>
    <s v=" "/>
    <s v=" "/>
    <s v=" "/>
    <s v=" "/>
    <n v="40000"/>
    <n v="2"/>
    <s v="-"/>
    <s v="CORREDORES"/>
    <s v="EDUCACION PREESCOLAR"/>
    <x v="40"/>
    <s v="AE"/>
    <s v="EDUCACION PREESCOLAR"/>
    <s v="CORREDOR"/>
    <s v="SIN ENFASIS"/>
    <s v="COSTA RICA"/>
    <x v="1122"/>
    <s v="-"/>
    <s v="PROPIO"/>
    <n v="86"/>
    <n v="127340"/>
    <n v="1"/>
    <n v="1"/>
    <n v="114"/>
  </r>
  <r>
    <x v="0"/>
    <x v="1"/>
    <x v="1"/>
    <x v="0"/>
    <n v="31248810"/>
    <x v="24"/>
    <n v="12084000"/>
    <n v="208230787"/>
    <x v="0"/>
    <x v="730"/>
    <x v="0"/>
    <x v="0"/>
    <x v="2"/>
    <s v="N"/>
    <x v="3"/>
    <n v="128903"/>
    <s v="NORMAL"/>
    <d v="2022-02-18T00:00:00"/>
    <d v="2022-03-14T00:00:00"/>
    <x v="24"/>
    <d v="2022-05-23T00:00:00"/>
    <n v="307726"/>
    <s v="RESOLI"/>
    <s v="-"/>
    <s v="S"/>
    <s v="-"/>
    <x v="1"/>
    <n v="1"/>
    <s v="-"/>
    <n v="2019"/>
    <n v="3"/>
    <s v="-"/>
    <s v="1-PREG.COSTA-RICA"/>
    <x v="4"/>
    <s v="-"/>
    <s v="-"/>
    <s v="-"/>
    <n v="10"/>
    <n v="6"/>
    <n v="100"/>
    <n v="2"/>
    <n v="0"/>
    <s v="JORGE091522552@GMAIL.COM"/>
    <s v="UNIV. PRIVADA"/>
    <n v="20"/>
    <s v="SOLTERO(A)"/>
    <d v="2022-03-11T00:00:00"/>
    <n v="1"/>
    <s v="LICENCIATURA"/>
    <s v=" "/>
    <s v=" "/>
    <s v=" "/>
    <s v=" "/>
    <n v="867100"/>
    <n v="6"/>
    <s v="-"/>
    <s v="SAN CARLOS"/>
    <s v="FARMACIA"/>
    <x v="0"/>
    <s v="-"/>
    <s v="FARMACIA"/>
    <s v="PITAL"/>
    <s v="SIN ENFASIS"/>
    <s v="COSTA RICA"/>
    <x v="1123"/>
    <s v="-"/>
    <s v="ESTUDIANTE"/>
    <n v="85"/>
    <n v="128903"/>
    <n v="1"/>
    <n v="1"/>
    <n v="66"/>
  </r>
  <r>
    <x v="0"/>
    <x v="1"/>
    <x v="1"/>
    <x v="0"/>
    <n v="31245950"/>
    <x v="20"/>
    <n v="6470582"/>
    <n v="504230419"/>
    <x v="0"/>
    <x v="682"/>
    <x v="0"/>
    <x v="0"/>
    <x v="2"/>
    <s v="N"/>
    <x v="4"/>
    <n v="127408"/>
    <s v="NORMAL"/>
    <d v="2021-12-13T00:00:00"/>
    <d v="2022-01-10T00:00:00"/>
    <x v="20"/>
    <d v="2022-05-04T00:00:00"/>
    <n v="301666"/>
    <s v="RESOLI"/>
    <s v="-"/>
    <s v="-"/>
    <s v="S"/>
    <x v="0"/>
    <n v="1"/>
    <s v="-"/>
    <n v="2015"/>
    <n v="7"/>
    <s v="-"/>
    <s v="1-PREG.COSTA-RICA"/>
    <x v="3"/>
    <s v="-"/>
    <s v="-"/>
    <s v="-"/>
    <n v="9"/>
    <n v="4"/>
    <n v="100"/>
    <n v="5"/>
    <n v="0"/>
    <s v="ABIGOMEZ1998@GMAIL.COM"/>
    <s v="UNIV. PRIVADA"/>
    <n v="23"/>
    <s v="SOLTERO(A)"/>
    <s v="-"/>
    <n v="1"/>
    <s v="LICENCIATURA"/>
    <s v=" "/>
    <s v=" "/>
    <s v=" "/>
    <s v=" "/>
    <n v="1264029"/>
    <n v="4"/>
    <s v="-"/>
    <s v="NANDAYURE"/>
    <s v="TERAPIA FISICA"/>
    <x v="31"/>
    <s v="-"/>
    <s v="MEDICINA HUMANA"/>
    <s v="SAN PABLO"/>
    <s v="SIN ENFASIS"/>
    <s v="COSTA RICA"/>
    <x v="1124"/>
    <s v="-"/>
    <s v="ESTUDIANTE"/>
    <n v="80.5"/>
    <n v="127408"/>
    <n v="1"/>
    <n v="1"/>
    <n v="111"/>
  </r>
  <r>
    <x v="0"/>
    <x v="1"/>
    <x v="1"/>
    <x v="0"/>
    <n v="31248900"/>
    <x v="24"/>
    <n v="3060400"/>
    <n v="207690474"/>
    <x v="2"/>
    <x v="61"/>
    <x v="0"/>
    <x v="0"/>
    <x v="1"/>
    <s v="N"/>
    <x v="3"/>
    <n v="128907"/>
    <s v="NORMAL"/>
    <d v="2022-02-14T00:00:00"/>
    <d v="2022-03-14T00:00:00"/>
    <x v="24"/>
    <d v="2022-05-23T00:00:00"/>
    <n v="307284"/>
    <s v="RESOLI"/>
    <s v="-"/>
    <s v="-"/>
    <s v="S"/>
    <x v="0"/>
    <n v="1"/>
    <s v="ADQUISICION DE EQUIPO"/>
    <n v="2014"/>
    <n v="8"/>
    <s v="-"/>
    <s v="1-PREG.COSTA-RICA"/>
    <x v="2"/>
    <s v="-"/>
    <s v="-"/>
    <s v="-"/>
    <n v="5"/>
    <n v="6"/>
    <n v="100"/>
    <n v="2"/>
    <n v="0"/>
    <s v="ALONMIRANDAM7@GMAIL.COM"/>
    <s v="UNIV. PRIVADA"/>
    <n v="24"/>
    <s v="CASADO(A)"/>
    <d v="2022-03-11T00:00:00"/>
    <n v="1"/>
    <s v="TECNICO"/>
    <s v=" "/>
    <s v=" "/>
    <s v=" "/>
    <s v=" "/>
    <n v="618579"/>
    <n v="2"/>
    <s v="-"/>
    <s v="ATENAS"/>
    <s v="DISEÑO GRAFICO"/>
    <x v="33"/>
    <s v="AE"/>
    <s v="OBRAS CIVILES"/>
    <s v="SAN JOSE"/>
    <s v="SIN ENFASIS"/>
    <s v="COSTA RICA"/>
    <x v="1125"/>
    <s v="-"/>
    <s v="ESTUDIANTE"/>
    <n v="72.209999999999994"/>
    <n v="128907"/>
    <n v="1"/>
    <n v="1"/>
    <n v="66"/>
  </r>
  <r>
    <x v="0"/>
    <x v="1"/>
    <x v="1"/>
    <x v="0"/>
    <n v="31245520"/>
    <x v="20"/>
    <n v="3707840"/>
    <n v="702740158"/>
    <x v="2"/>
    <x v="731"/>
    <x v="0"/>
    <x v="0"/>
    <x v="2"/>
    <s v="N"/>
    <x v="5"/>
    <n v="127537"/>
    <s v="NORMAL"/>
    <d v="2022-01-03T00:00:00"/>
    <d v="2022-01-14T00:00:00"/>
    <x v="20"/>
    <d v="2022-05-04T00:00:00"/>
    <n v="303056"/>
    <s v="RESOLI"/>
    <s v="-"/>
    <s v="S"/>
    <s v="-"/>
    <x v="1"/>
    <n v="1"/>
    <s v="-"/>
    <n v="2017"/>
    <n v="5"/>
    <s v="-"/>
    <s v="1-PREG.COSTA-RICA"/>
    <x v="6"/>
    <s v="-"/>
    <s v="-"/>
    <s v="-"/>
    <n v="2"/>
    <n v="5"/>
    <n v="100"/>
    <n v="7"/>
    <n v="0"/>
    <s v="aaguilarq@esuaca.ac.cr"/>
    <s v="UNIV. PRIVADA"/>
    <n v="22"/>
    <s v="SOLTERO(A)"/>
    <d v="2022-01-13T00:00:00"/>
    <n v="1"/>
    <s v="BACHILLER"/>
    <s v="LICENCIATURA"/>
    <s v=" "/>
    <s v=" "/>
    <s v=" "/>
    <n v="415866"/>
    <n v="6"/>
    <s v="-"/>
    <s v="POCOCI"/>
    <s v="INGENIERIA CIVIL"/>
    <x v="148"/>
    <s v="-"/>
    <s v="OBRAS CIVILES"/>
    <s v="CARIARI"/>
    <s v="SIN ENFASIS"/>
    <s v="COSTA RICA"/>
    <x v="1126"/>
    <n v="27103669"/>
    <s v="ASISTENTE DE INGENIERIA"/>
    <n v="87.65"/>
    <n v="127537"/>
    <n v="1"/>
    <n v="1"/>
    <n v="107"/>
  </r>
  <r>
    <x v="0"/>
    <x v="1"/>
    <x v="1"/>
    <x v="0"/>
    <n v="31249600"/>
    <x v="25"/>
    <n v="3512990"/>
    <n v="208560219"/>
    <x v="2"/>
    <x v="732"/>
    <x v="0"/>
    <x v="0"/>
    <x v="1"/>
    <s v="N"/>
    <x v="3"/>
    <n v="128934"/>
    <s v="NORMAL"/>
    <d v="2022-03-01T00:00:00"/>
    <d v="2022-03-15T00:00:00"/>
    <x v="25"/>
    <d v="2022-05-30T00:00:00"/>
    <n v="308371"/>
    <s v="RESOLI"/>
    <s v="-"/>
    <s v="-"/>
    <s v="S"/>
    <x v="0"/>
    <n v="1"/>
    <s v="ADQUISICION DE EQUIPO"/>
    <n v="2021"/>
    <n v="1"/>
    <s v="-"/>
    <s v="1-PREG.COSTA-RICA"/>
    <x v="2"/>
    <s v="-"/>
    <s v="-"/>
    <s v="-"/>
    <n v="7"/>
    <n v="6"/>
    <n v="100"/>
    <n v="2"/>
    <n v="0"/>
    <s v="GENROOC04.27@GMAIL.COM"/>
    <s v="UNIV. PUBLICA"/>
    <n v="17"/>
    <s v="SOLTERO(A)"/>
    <d v="2022-03-14T00:00:00"/>
    <n v="1"/>
    <s v="DIPLOMADO"/>
    <s v="BACHILLER"/>
    <s v=" "/>
    <s v=" "/>
    <s v=" "/>
    <n v="682637"/>
    <n v="5"/>
    <s v="-"/>
    <s v="PALMARES"/>
    <s v="INGENIERIA INFORMATICA"/>
    <x v="63"/>
    <s v="AE"/>
    <s v="INGENIERIA"/>
    <s v="ESQUIPULAS"/>
    <s v="SIN ENFASIS"/>
    <s v="COSTA RICA"/>
    <x v="1127"/>
    <s v="-"/>
    <s v="ESTUDIANTE"/>
    <n v="99.5"/>
    <n v="128934"/>
    <n v="2"/>
    <n v="1"/>
    <n v="76"/>
  </r>
  <r>
    <x v="0"/>
    <x v="1"/>
    <x v="1"/>
    <x v="0"/>
    <n v="31249960"/>
    <x v="25"/>
    <n v="10528100"/>
    <n v="208330895"/>
    <x v="2"/>
    <x v="471"/>
    <x v="0"/>
    <x v="0"/>
    <x v="2"/>
    <s v="N"/>
    <x v="3"/>
    <n v="128936"/>
    <s v="NORMAL"/>
    <d v="2022-02-25T00:00:00"/>
    <d v="2022-03-15T00:00:00"/>
    <x v="25"/>
    <d v="2022-05-30T00:00:00"/>
    <n v="308250"/>
    <s v="RESOLI"/>
    <s v="-"/>
    <s v="S"/>
    <s v="-"/>
    <x v="1"/>
    <n v="1"/>
    <s v="-"/>
    <n v="2020"/>
    <n v="2"/>
    <s v="-"/>
    <s v="1-PREG.COSTA-RICA"/>
    <x v="5"/>
    <s v="-"/>
    <s v="-"/>
    <s v="-"/>
    <n v="10"/>
    <n v="4"/>
    <n v="100"/>
    <n v="2"/>
    <n v="0"/>
    <s v="SALASARIASMAURICIO@GMAIL.COM"/>
    <s v="UNIV. PRIVADA"/>
    <n v="19"/>
    <s v="SOLTERO(A)"/>
    <d v="2022-03-14T00:00:00"/>
    <n v="1"/>
    <s v="BACHILLER"/>
    <s v="LICENCIATURA"/>
    <s v=" "/>
    <s v=" "/>
    <s v=" "/>
    <n v="109742"/>
    <n v="2"/>
    <s v="-"/>
    <s v="SAN CARLOS"/>
    <s v="ING. EN SISTEMAS DE COMPUTACIO"/>
    <x v="6"/>
    <s v="-"/>
    <s v="INGENIERIA"/>
    <s v="AGUAS ZARCAS"/>
    <s v="SIN ENFASIS"/>
    <s v="COSTA RICA"/>
    <x v="1128"/>
    <s v="-"/>
    <s v="ESTUDIANTE"/>
    <n v="98.54"/>
    <n v="128936"/>
    <n v="1"/>
    <n v="1"/>
    <n v="76"/>
  </r>
  <r>
    <x v="0"/>
    <x v="1"/>
    <x v="1"/>
    <x v="0"/>
    <n v="31248430"/>
    <x v="25"/>
    <n v="8175000"/>
    <n v="305530757"/>
    <x v="0"/>
    <x v="733"/>
    <x v="0"/>
    <x v="0"/>
    <x v="0"/>
    <s v="N"/>
    <x v="2"/>
    <n v="129024"/>
    <s v="NORMAL"/>
    <d v="2022-03-13T00:00:00"/>
    <d v="2022-03-18T00:00:00"/>
    <x v="25"/>
    <d v="2022-05-30T00:00:00"/>
    <n v="309527"/>
    <s v="RESOLI"/>
    <s v="-"/>
    <s v="-"/>
    <s v="S"/>
    <x v="0"/>
    <n v="1"/>
    <s v="-"/>
    <n v="2021"/>
    <n v="1"/>
    <s v="-"/>
    <s v="1-PREG.COSTA-RICA"/>
    <x v="4"/>
    <s v="-"/>
    <s v="-"/>
    <s v="-"/>
    <n v="1"/>
    <n v="6"/>
    <n v="100"/>
    <n v="3"/>
    <n v="0"/>
    <s v="DAYAMARTINEZN14@GMAIL.COM"/>
    <s v="UNIV. PRIVADA"/>
    <n v="17"/>
    <s v="SOLTERO(A)"/>
    <d v="2022-03-17T00:00:00"/>
    <n v="1"/>
    <s v="BACHILLER"/>
    <s v="LICENCIATURA"/>
    <s v=" "/>
    <s v=" "/>
    <s v=" "/>
    <n v="733943"/>
    <n v="5"/>
    <s v="-"/>
    <s v="CARTAGO"/>
    <s v="ENFERMERIA"/>
    <x v="72"/>
    <s v="-"/>
    <s v="ENFERMERIA"/>
    <s v="GUADALUPE"/>
    <s v="SIN ENFASIS"/>
    <s v="COSTA RICA"/>
    <x v="1129"/>
    <s v="-"/>
    <s v="ESTUDIANTE"/>
    <n v="91.42"/>
    <n v="129024"/>
    <n v="1"/>
    <n v="1"/>
    <n v="73"/>
  </r>
  <r>
    <x v="0"/>
    <x v="2"/>
    <x v="1"/>
    <x v="0"/>
    <n v="31245350"/>
    <x v="20"/>
    <n v="28374562"/>
    <n v="119210172"/>
    <x v="0"/>
    <x v="2"/>
    <x v="0"/>
    <x v="0"/>
    <x v="1"/>
    <s v="N"/>
    <x v="5"/>
    <n v="127600"/>
    <s v="NORMAL"/>
    <d v="2022-01-10T00:00:00"/>
    <d v="2022-01-18T00:00:00"/>
    <x v="20"/>
    <d v="2022-05-04T00:00:00"/>
    <n v="303972"/>
    <s v="RESOLI"/>
    <s v="-"/>
    <s v="S"/>
    <s v="-"/>
    <x v="1"/>
    <n v="2"/>
    <s v="ADQUISICION DE EQUIPO"/>
    <n v="2021"/>
    <n v="1"/>
    <s v="-"/>
    <s v="1-PREG.COSTA-RICA"/>
    <x v="3"/>
    <n v="113.71"/>
    <s v="-"/>
    <s v="-"/>
    <n v="2"/>
    <n v="7"/>
    <n v="100"/>
    <n v="7"/>
    <n v="0"/>
    <s v="A.DIAZ1CAMPOS2@GMAIL.COM"/>
    <s v="UNIV. PRIVADA"/>
    <n v="17"/>
    <s v="SOLTERO(A)"/>
    <d v="2022-01-17T00:00:00"/>
    <n v="1"/>
    <s v="LICENCIATURA"/>
    <s v=" "/>
    <s v=" "/>
    <s v=" "/>
    <s v=" "/>
    <n v="1505793"/>
    <n v="5"/>
    <s v="-"/>
    <s v="POCOCI"/>
    <s v="ODONTOLOGIA"/>
    <x v="3"/>
    <s v="AE"/>
    <s v="ODONTOLOGIA"/>
    <s v="LA COLONIA"/>
    <s v="SIN ENFASIS"/>
    <s v="COSTA RICA"/>
    <x v="1130"/>
    <n v="22106482"/>
    <s v="-"/>
    <n v="90.83"/>
    <n v="127600"/>
    <n v="1"/>
    <n v="1"/>
    <n v="103"/>
  </r>
  <r>
    <x v="0"/>
    <x v="3"/>
    <x v="1"/>
    <x v="1"/>
    <n v="31245050"/>
    <x v="20"/>
    <n v="7796990"/>
    <n v="701870627"/>
    <x v="1"/>
    <x v="2"/>
    <x v="0"/>
    <x v="1"/>
    <x v="3"/>
    <s v="N"/>
    <x v="5"/>
    <n v="127604"/>
    <s v="NORMAL"/>
    <d v="2022-01-08T00:00:00"/>
    <d v="2022-01-18T00:00:00"/>
    <x v="20"/>
    <d v="2022-05-04T00:00:00"/>
    <n v="303837"/>
    <s v="RESOLI"/>
    <s v="-"/>
    <s v="-"/>
    <s v="S"/>
    <x v="0"/>
    <n v="8"/>
    <s v="ADQUISICION DE EQUIPO"/>
    <n v="2021"/>
    <n v="1"/>
    <s v="-"/>
    <s v="1-PREG.COSTA-RICA"/>
    <x v="6"/>
    <s v="-"/>
    <s v="-"/>
    <s v="-"/>
    <n v="4"/>
    <n v="4"/>
    <n v="100"/>
    <n v="7"/>
    <n v="0"/>
    <s v="JIMENESFERNANDEZMARTAROSIRIS@GMAIL.COM"/>
    <s v="UNIV. PRIVADA"/>
    <n v="33"/>
    <s v="SOLTERO(A)"/>
    <d v="2022-01-17T00:00:00"/>
    <n v="1"/>
    <s v="BACHILLER"/>
    <s v=" "/>
    <s v=" "/>
    <s v=" "/>
    <s v=" "/>
    <n v="250000"/>
    <n v="3"/>
    <s v="-"/>
    <s v="TALAMANCA"/>
    <s v="CS DE LA EDUCACION"/>
    <x v="9"/>
    <s v="AE"/>
    <s v="EDUCACION GENERAL"/>
    <s v="TELIRE"/>
    <s v="ENSEÑANZA DE LAS ARTES PLASTI"/>
    <s v="COSTA RICA"/>
    <x v="1131"/>
    <s v="-"/>
    <s v="ESTUDIANTE"/>
    <n v="80"/>
    <n v="127604"/>
    <n v="1"/>
    <n v="1"/>
    <n v="103"/>
  </r>
  <r>
    <x v="0"/>
    <x v="1"/>
    <x v="1"/>
    <x v="0"/>
    <n v="31245390"/>
    <x v="20"/>
    <n v="4110000"/>
    <n v="117510069"/>
    <x v="0"/>
    <x v="25"/>
    <x v="0"/>
    <x v="0"/>
    <x v="2"/>
    <s v="N"/>
    <x v="6"/>
    <n v="127620"/>
    <s v="ESPECIAL"/>
    <d v="2021-12-22T00:00:00"/>
    <d v="2022-01-18T00:00:00"/>
    <x v="20"/>
    <d v="2022-05-03T00:00:00"/>
    <n v="302689"/>
    <s v="RESOLI"/>
    <s v="-"/>
    <s v="-"/>
    <s v="S"/>
    <x v="0"/>
    <n v="1"/>
    <s v="-"/>
    <n v="2017"/>
    <n v="5"/>
    <s v="-"/>
    <s v="1-PREG.COSTA-RICA"/>
    <x v="2"/>
    <s v="-"/>
    <s v="-"/>
    <s v="-"/>
    <n v="3"/>
    <n v="1"/>
    <n v="100"/>
    <n v="6"/>
    <n v="0"/>
    <s v="STACYF-99@HOTMAIL.COM"/>
    <s v="UNIV. PRIVADA"/>
    <n v="22"/>
    <s v="SOLTERO(A)"/>
    <s v="-"/>
    <n v="1"/>
    <s v="LICENCIATURA"/>
    <s v=" "/>
    <s v=" "/>
    <s v=" "/>
    <s v=" "/>
    <n v="670299"/>
    <n v="3"/>
    <s v="-"/>
    <s v="BUENOS AIRES"/>
    <s v="TERAPIA DEL LENGUAJE"/>
    <x v="7"/>
    <s v="-"/>
    <s v="MEDICINA HUMANA"/>
    <s v="BUENOS AIRES"/>
    <s v="SIN ENFASIS"/>
    <s v="COSTA RICA"/>
    <x v="1132"/>
    <n v="85288483"/>
    <s v="ESTILISTA "/>
    <n v="94.7"/>
    <n v="127620"/>
    <n v="1"/>
    <n v="1"/>
    <n v="103"/>
  </r>
  <r>
    <x v="0"/>
    <x v="1"/>
    <x v="1"/>
    <x v="0"/>
    <n v="31247570"/>
    <x v="25"/>
    <n v="6024090"/>
    <n v="208560693"/>
    <x v="3"/>
    <x v="3"/>
    <x v="0"/>
    <x v="0"/>
    <x v="1"/>
    <s v="N"/>
    <x v="3"/>
    <n v="129029"/>
    <s v="NORMAL"/>
    <d v="2022-03-11T00:00:00"/>
    <d v="2022-03-18T00:00:00"/>
    <x v="25"/>
    <d v="2022-05-30T00:00:00"/>
    <n v="309391"/>
    <s v="RESOLI"/>
    <s v="-"/>
    <s v="S"/>
    <s v="-"/>
    <x v="1"/>
    <n v="1"/>
    <s v="COBERTURA INFERIOR, ADQUISICION DE EQUIPO"/>
    <n v="2022"/>
    <n v="0"/>
    <s v="-"/>
    <s v="1-PREG.COSTA-RICA"/>
    <x v="2"/>
    <s v="-"/>
    <s v="-"/>
    <s v="-"/>
    <n v="1"/>
    <n v="8"/>
    <n v="100"/>
    <n v="2"/>
    <n v="0"/>
    <s v="KEVINCAMBRONERO080@GMAIL.COM"/>
    <s v="UNIV. PRIVADA"/>
    <n v="17"/>
    <s v="SOLTERO(A)"/>
    <d v="2022-03-17T00:00:00"/>
    <n v="1"/>
    <s v="BACHILLER"/>
    <s v=" "/>
    <s v=" "/>
    <s v=" "/>
    <s v=" "/>
    <n v="650000"/>
    <n v="3"/>
    <s v="-"/>
    <s v="ALAJUELA"/>
    <s v="ING INFORMATICA"/>
    <x v="1"/>
    <s v="CI, AE"/>
    <s v="COMPUTO"/>
    <s v="SAN RAFAEL"/>
    <s v="SIN ENFASIS"/>
    <s v="COSTA RICA"/>
    <x v="1133"/>
    <s v="-"/>
    <s v="ESTUDIANTE"/>
    <n v="97"/>
    <n v="129029"/>
    <n v="1"/>
    <n v="1"/>
    <n v="73"/>
  </r>
  <r>
    <x v="0"/>
    <x v="1"/>
    <x v="1"/>
    <x v="0"/>
    <n v="31245070"/>
    <x v="20"/>
    <n v="4219389"/>
    <n v="207810965"/>
    <x v="0"/>
    <x v="734"/>
    <x v="0"/>
    <x v="0"/>
    <x v="1"/>
    <s v="N"/>
    <x v="4"/>
    <n v="127690"/>
    <s v="NORMAL"/>
    <d v="2022-01-14T00:00:00"/>
    <d v="2022-01-20T00:00:00"/>
    <x v="20"/>
    <d v="2022-05-04T00:00:00"/>
    <n v="304557"/>
    <s v="RESOLI"/>
    <s v="-"/>
    <s v="S"/>
    <s v="-"/>
    <x v="1"/>
    <n v="1"/>
    <s v="-"/>
    <n v="2015"/>
    <n v="7"/>
    <s v="-"/>
    <s v="1-PREG.COSTA-RICA"/>
    <x v="3"/>
    <s v="-"/>
    <s v="-"/>
    <s v="-"/>
    <n v="3"/>
    <n v="5"/>
    <n v="100"/>
    <n v="5"/>
    <n v="0"/>
    <s v="ORLANDOOM98@GMAIL.COM"/>
    <s v="UNIV. PRIVADA"/>
    <n v="23"/>
    <s v="SOLTERO(A)"/>
    <d v="2022-01-19T00:00:00"/>
    <n v="1"/>
    <s v="BACHILLER"/>
    <s v=" "/>
    <s v=" "/>
    <s v=" "/>
    <s v=" "/>
    <n v="1493679"/>
    <n v="2"/>
    <s v="-"/>
    <s v="SANTA CRUZ"/>
    <s v="MICROBIOLOGI Y QUIMICA CLINICA"/>
    <x v="12"/>
    <s v="-"/>
    <s v="MICROBIOLOGIA"/>
    <s v="CARTAGENA"/>
    <s v="SIN ENFASIS"/>
    <s v="COSTA RICA"/>
    <x v="1134"/>
    <s v="-"/>
    <s v="ESTUDIANTE"/>
    <n v="98"/>
    <n v="127690"/>
    <n v="1"/>
    <n v="1"/>
    <n v="101"/>
  </r>
  <r>
    <x v="0"/>
    <x v="1"/>
    <x v="1"/>
    <x v="0"/>
    <n v="31245110"/>
    <x v="20"/>
    <n v="6311300"/>
    <n v="118520817"/>
    <x v="0"/>
    <x v="735"/>
    <x v="0"/>
    <x v="0"/>
    <x v="1"/>
    <s v="N"/>
    <x v="0"/>
    <n v="127716"/>
    <s v="NORMAL"/>
    <d v="2022-01-19T00:00:00"/>
    <d v="2022-01-21T00:00:00"/>
    <x v="20"/>
    <d v="2022-05-04T00:00:00"/>
    <n v="305145"/>
    <s v="RESOLI"/>
    <s v="-"/>
    <s v="-"/>
    <s v="S"/>
    <x v="0"/>
    <n v="1"/>
    <s v="-"/>
    <n v="2020"/>
    <n v="2"/>
    <s v="-"/>
    <s v="1-PREG.COSTA-RICA"/>
    <x v="4"/>
    <s v="-"/>
    <s v="-"/>
    <s v="-"/>
    <n v="3"/>
    <n v="3"/>
    <n v="100"/>
    <n v="1"/>
    <n v="0"/>
    <s v="ANDRE.MURILLO.AMU@GMAIL.COM"/>
    <s v="UNIV. PRIVADA"/>
    <n v="19"/>
    <s v="SOLTERO(A)"/>
    <d v="2022-01-20T00:00:00"/>
    <n v="1"/>
    <s v="BACHILLER"/>
    <s v=" "/>
    <s v=" "/>
    <s v=" "/>
    <s v=" "/>
    <n v="1066017"/>
    <n v="3"/>
    <s v="-"/>
    <s v="DESAMPARADOS"/>
    <s v="ENFERMERIA"/>
    <x v="9"/>
    <s v="-"/>
    <s v="ENFERMERIA"/>
    <s v="SAN JUAN DE DIOS"/>
    <s v="SIN ENFASIS"/>
    <s v="COSTA RICA"/>
    <x v="1135"/>
    <s v="-"/>
    <s v="ESTUDIANTE"/>
    <n v="96.33"/>
    <n v="127716"/>
    <n v="1"/>
    <n v="1"/>
    <n v="100"/>
  </r>
  <r>
    <x v="0"/>
    <x v="1"/>
    <x v="1"/>
    <x v="1"/>
    <n v="31245100"/>
    <x v="20"/>
    <n v="19000000"/>
    <n v="119020143"/>
    <x v="4"/>
    <x v="736"/>
    <x v="0"/>
    <x v="1"/>
    <x v="1"/>
    <s v="N"/>
    <x v="0"/>
    <n v="127717"/>
    <s v="NORMAL"/>
    <d v="2022-01-19T00:00:00"/>
    <d v="2022-01-21T00:00:00"/>
    <x v="20"/>
    <d v="2022-05-04T00:00:00"/>
    <n v="305129"/>
    <s v="RESOLI"/>
    <s v="-"/>
    <s v="-"/>
    <s v="S"/>
    <x v="0"/>
    <n v="1"/>
    <s v="-"/>
    <n v="2021"/>
    <n v="1"/>
    <s v="-"/>
    <s v="1-PREG.COSTA-RICA"/>
    <x v="5"/>
    <s v="-"/>
    <s v="-"/>
    <s v="-"/>
    <n v="1"/>
    <n v="7"/>
    <n v="100"/>
    <n v="1"/>
    <n v="0"/>
    <s v="NICO270304@GMAIL.COM"/>
    <s v="UNIV. PRIVADA"/>
    <n v="18"/>
    <s v="SOLTERO(A)"/>
    <d v="2022-01-20T00:00:00"/>
    <n v="1"/>
    <s v="BACHILLER"/>
    <s v=" "/>
    <s v=" "/>
    <s v=" "/>
    <s v=" "/>
    <n v="85000"/>
    <n v="2"/>
    <s v="-"/>
    <s v="SAN JOSE"/>
    <s v="BILINGUE EN AD. DE NEGOCIOS"/>
    <x v="3"/>
    <s v="-"/>
    <s v="ADMINISTRACION"/>
    <s v="URUCA"/>
    <s v="SIN ENFASIS"/>
    <s v="COSTA RICA"/>
    <x v="1136"/>
    <s v="-"/>
    <s v="ESTUDIANTE"/>
    <n v="93.65"/>
    <n v="127717"/>
    <n v="1"/>
    <n v="1"/>
    <n v="100"/>
  </r>
  <r>
    <x v="0"/>
    <x v="1"/>
    <x v="1"/>
    <x v="1"/>
    <n v="31245360"/>
    <x v="20"/>
    <n v="7325092"/>
    <n v="115690385"/>
    <x v="1"/>
    <x v="737"/>
    <x v="0"/>
    <x v="1"/>
    <x v="0"/>
    <s v="N"/>
    <x v="1"/>
    <n v="127725"/>
    <s v="NORMAL"/>
    <d v="2022-01-16T00:00:00"/>
    <d v="2022-01-21T00:00:00"/>
    <x v="20"/>
    <d v="2022-05-04T00:00:00"/>
    <n v="304741"/>
    <s v="RESOLI"/>
    <s v="-"/>
    <s v="-"/>
    <s v="S"/>
    <x v="0"/>
    <n v="1"/>
    <s v="ADQUISICION DE EQUIPO"/>
    <n v="2012"/>
    <n v="10"/>
    <s v="-"/>
    <s v="1-PREG.COSTA-RICA"/>
    <x v="6"/>
    <s v="-"/>
    <s v="-"/>
    <s v="-"/>
    <n v="3"/>
    <n v="1"/>
    <n v="100"/>
    <n v="4"/>
    <n v="0"/>
    <s v="VALESOTO12@GMAIL.COM"/>
    <s v="UNIV. PRIVADA"/>
    <n v="27"/>
    <s v="SOLTERO(A)"/>
    <d v="2022-01-20T00:00:00"/>
    <n v="1"/>
    <s v="BACHILLER"/>
    <s v=" "/>
    <s v=" "/>
    <s v=" "/>
    <s v=" "/>
    <n v="350000"/>
    <n v="3"/>
    <s v="-"/>
    <s v="SANTO DOMINGO"/>
    <s v="CS.EDUC.PREESCOLAR"/>
    <x v="5"/>
    <s v="AE"/>
    <s v="EDUCACION PREESCOLAR"/>
    <s v="SANTO DOMINGO"/>
    <s v="CS.EDUC.PREESCOLAR.ENF.INGLES"/>
    <s v="COSTA RICA"/>
    <x v="1137"/>
    <s v="-"/>
    <s v="ESTUDIANTE"/>
    <n v="70"/>
    <n v="127725"/>
    <n v="1"/>
    <n v="1"/>
    <n v="100"/>
  </r>
  <r>
    <x v="0"/>
    <x v="1"/>
    <x v="1"/>
    <x v="0"/>
    <n v="31248830"/>
    <x v="24"/>
    <n v="7432850"/>
    <n v="208580501"/>
    <x v="0"/>
    <x v="738"/>
    <x v="0"/>
    <x v="0"/>
    <x v="1"/>
    <s v="N"/>
    <x v="3"/>
    <n v="129038"/>
    <s v="NORMAL"/>
    <d v="2022-03-07T00:00:00"/>
    <d v="2022-03-18T00:00:00"/>
    <x v="24"/>
    <d v="2022-05-23T00:00:00"/>
    <n v="308969"/>
    <s v="RESOLI"/>
    <s v="-"/>
    <s v="-"/>
    <s v="S"/>
    <x v="0"/>
    <n v="1"/>
    <s v="-"/>
    <n v="2021"/>
    <n v="1"/>
    <s v="-"/>
    <s v="1-PREG.COSTA-RICA"/>
    <x v="6"/>
    <s v="-"/>
    <s v="-"/>
    <s v="-"/>
    <n v="1"/>
    <n v="5"/>
    <n v="100"/>
    <n v="2"/>
    <n v="0"/>
    <s v="JIMENACA15@GMAIL.COM"/>
    <s v="UNIV. PRIVADA"/>
    <n v="17"/>
    <s v="SOLTERO(A)"/>
    <d v="2022-03-17T00:00:00"/>
    <n v="1"/>
    <s v="TECNICO"/>
    <s v=" "/>
    <s v=" "/>
    <s v=" "/>
    <s v=" "/>
    <n v="360532"/>
    <n v="3"/>
    <s v="-"/>
    <s v="ALAJUELA"/>
    <s v="TECNICO EN ORTOPEDIA"/>
    <x v="13"/>
    <s v="-"/>
    <s v="MEDICINA HUMANA"/>
    <s v="GUACIMA"/>
    <s v="SIN ENFASIS"/>
    <s v="COSTA RICA"/>
    <x v="1138"/>
    <s v="-"/>
    <s v="ESTUDIANTE"/>
    <n v="92"/>
    <n v="129038"/>
    <n v="1"/>
    <n v="1"/>
    <n v="62"/>
  </r>
  <r>
    <x v="0"/>
    <x v="3"/>
    <x v="1"/>
    <x v="0"/>
    <n v="31245020"/>
    <x v="20"/>
    <n v="8953500"/>
    <n v="603740722"/>
    <x v="0"/>
    <x v="2"/>
    <x v="0"/>
    <x v="0"/>
    <x v="1"/>
    <s v="N"/>
    <x v="0"/>
    <n v="127753"/>
    <s v="NORMAL"/>
    <d v="2021-12-09T00:00:00"/>
    <d v="2022-01-21T00:00:00"/>
    <x v="20"/>
    <d v="2022-05-04T00:00:00"/>
    <n v="301326"/>
    <s v="RESOLI"/>
    <s v="-"/>
    <s v="-"/>
    <s v="S"/>
    <x v="0"/>
    <n v="8"/>
    <s v="-"/>
    <n v="2020"/>
    <n v="2"/>
    <s v="-"/>
    <s v="1-PREG.COSTA-RICA"/>
    <x v="5"/>
    <s v="-"/>
    <s v="-"/>
    <s v="-"/>
    <n v="8"/>
    <n v="5"/>
    <n v="100"/>
    <n v="1"/>
    <n v="0"/>
    <s v="YIRE150786@GMAIL.COM"/>
    <s v="UNIV. PRIVADA"/>
    <n v="35"/>
    <s v="SOLTERO(A)"/>
    <d v="2022-01-20T00:00:00"/>
    <n v="1"/>
    <s v="LICENCIATURA"/>
    <s v=" "/>
    <s v=" "/>
    <s v=" "/>
    <s v=" "/>
    <n v="117000"/>
    <n v="4"/>
    <s v="-"/>
    <s v="GOICOECHEA"/>
    <s v="ENFERMERIA"/>
    <x v="88"/>
    <s v="-"/>
    <s v="ENFERMERIA"/>
    <s v="IPIS"/>
    <s v="SIN ENFASIS"/>
    <s v="COSTA RICA"/>
    <x v="1139"/>
    <s v="-"/>
    <s v="PROPIO"/>
    <n v="90"/>
    <n v="127753"/>
    <n v="1"/>
    <n v="1"/>
    <n v="100"/>
  </r>
  <r>
    <x v="0"/>
    <x v="1"/>
    <x v="1"/>
    <x v="0"/>
    <n v="31248880"/>
    <x v="24"/>
    <n v="4715000"/>
    <n v="305240541"/>
    <x v="0"/>
    <x v="196"/>
    <x v="0"/>
    <x v="0"/>
    <x v="2"/>
    <s v="N"/>
    <x v="2"/>
    <n v="129065"/>
    <s v="NORMAL"/>
    <d v="2022-03-18T00:00:00"/>
    <d v="2022-03-21T00:00:00"/>
    <x v="24"/>
    <d v="2022-05-23T00:00:00"/>
    <n v="310031"/>
    <s v="RESOLI"/>
    <s v="-"/>
    <s v="-"/>
    <s v="S"/>
    <x v="0"/>
    <n v="1"/>
    <s v="COBERTURA INFERIOR"/>
    <n v="2019"/>
    <n v="3"/>
    <s v="-"/>
    <s v="1-PREG.COSTA-RICA"/>
    <x v="4"/>
    <s v="-"/>
    <s v="-"/>
    <s v="-"/>
    <n v="7"/>
    <n v="2"/>
    <n v="100"/>
    <n v="3"/>
    <n v="0"/>
    <s v="KDANIELABM@GMAIL.COM"/>
    <s v="UNIV. PRIVADA"/>
    <n v="22"/>
    <s v="SOLTERO(A)"/>
    <d v="2022-03-18T00:00:00"/>
    <n v="1"/>
    <s v="BACHILLER"/>
    <s v="LICENCIATURA"/>
    <s v=" "/>
    <s v=" "/>
    <s v=" "/>
    <n v="943451"/>
    <n v="4"/>
    <s v="-"/>
    <s v="OREAMUNO"/>
    <s v="ENFERMERIA"/>
    <x v="72"/>
    <s v="CI"/>
    <s v="ENFERMERIA"/>
    <s v="COT"/>
    <s v="SIN ENFASIS"/>
    <s v="COSTA RICA"/>
    <x v="1140"/>
    <s v="-"/>
    <s v="ESTUDIANTE"/>
    <n v="70"/>
    <n v="129065"/>
    <n v="1"/>
    <n v="1"/>
    <n v="59"/>
  </r>
  <r>
    <x v="0"/>
    <x v="1"/>
    <x v="1"/>
    <x v="1"/>
    <n v="31245120"/>
    <x v="20"/>
    <n v="3917636"/>
    <n v="113160243"/>
    <x v="1"/>
    <x v="731"/>
    <x v="0"/>
    <x v="1"/>
    <x v="1"/>
    <s v="N"/>
    <x v="0"/>
    <n v="127764"/>
    <s v="NORMAL"/>
    <d v="2022-01-18T00:00:00"/>
    <d v="2022-01-24T00:00:00"/>
    <x v="20"/>
    <d v="2022-05-04T00:00:00"/>
    <n v="305013"/>
    <s v="RESOLI"/>
    <s v="-"/>
    <s v="-"/>
    <s v="S"/>
    <x v="0"/>
    <n v="1"/>
    <s v="ADQUISICION DE EQUIPO"/>
    <n v="2022"/>
    <n v="0"/>
    <s v="-"/>
    <s v="1-PREG.COSTA-RICA"/>
    <x v="4"/>
    <s v="-"/>
    <s v="-"/>
    <s v="-"/>
    <n v="4"/>
    <n v="1"/>
    <n v="100"/>
    <n v="1"/>
    <n v="0"/>
    <s v="JARETH.SALAZAR10@GMAIL.COM"/>
    <s v="UNIV. PRIVADA"/>
    <n v="34"/>
    <s v="CASADO(A)"/>
    <d v="2022-01-21T00:00:00"/>
    <n v="1"/>
    <s v="BACHILLER"/>
    <s v=" "/>
    <s v=" "/>
    <s v=" "/>
    <s v=" "/>
    <n v="1124441"/>
    <n v="4"/>
    <s v="-"/>
    <s v="PURISCAL"/>
    <s v="EDUCACION PARA EL HOGAR"/>
    <x v="9"/>
    <s v="AE"/>
    <s v="EDUCACION TECNICA,ARTISTICA Y DEPORTIVA"/>
    <s v="SANTIAGO"/>
    <s v="SIN ENFASIS"/>
    <s v="COSTA RICA"/>
    <x v="1141"/>
    <s v="-"/>
    <s v="ESTUDIANTE"/>
    <n v="93.66"/>
    <n v="127764"/>
    <n v="1"/>
    <n v="1"/>
    <n v="97"/>
  </r>
  <r>
    <x v="0"/>
    <x v="1"/>
    <x v="1"/>
    <x v="0"/>
    <n v="31248840"/>
    <x v="24"/>
    <n v="2066015"/>
    <n v="304270256"/>
    <x v="0"/>
    <x v="739"/>
    <x v="0"/>
    <x v="0"/>
    <x v="2"/>
    <s v="N"/>
    <x v="2"/>
    <n v="129070"/>
    <s v="NORMAL"/>
    <d v="2022-03-17T00:00:00"/>
    <d v="2022-03-21T00:00:00"/>
    <x v="24"/>
    <d v="2022-05-23T00:00:00"/>
    <n v="309958"/>
    <s v="RESOLI"/>
    <s v="-"/>
    <s v="-"/>
    <s v="S"/>
    <x v="0"/>
    <n v="1"/>
    <s v="-"/>
    <n v="2022"/>
    <n v="0"/>
    <s v="-"/>
    <s v="1-PREG.COSTA-RICA"/>
    <x v="5"/>
    <s v="-"/>
    <s v="-"/>
    <s v="-"/>
    <n v="5"/>
    <n v="11"/>
    <n v="100"/>
    <n v="3"/>
    <n v="0"/>
    <s v="INGRIDROJASJIM57@GMAIL.COM"/>
    <s v="UNIV. PRIVADA"/>
    <n v="34"/>
    <s v="SOLTERO(A)"/>
    <d v="2022-03-18T00:00:00"/>
    <n v="1"/>
    <s v="TECNICO"/>
    <s v=" "/>
    <s v=" "/>
    <s v=" "/>
    <s v=" "/>
    <n v="175000"/>
    <n v="4"/>
    <s v="-"/>
    <s v="TURRIALBA"/>
    <s v="TECNICO ATENCION PRIMARIA"/>
    <x v="13"/>
    <s v="-"/>
    <s v="MEDICINA HUMANA"/>
    <s v="LA ISABEL"/>
    <s v="SIN ENFASIS"/>
    <s v="COSTA RICA"/>
    <x v="1142"/>
    <n v="85567777"/>
    <s v="DEPENDIENTE "/>
    <n v="70"/>
    <n v="129070"/>
    <n v="1"/>
    <n v="1"/>
    <n v="59"/>
  </r>
  <r>
    <x v="0"/>
    <x v="1"/>
    <x v="1"/>
    <x v="0"/>
    <n v="31245150"/>
    <x v="20"/>
    <n v="3809040"/>
    <n v="604880080"/>
    <x v="0"/>
    <x v="740"/>
    <x v="3"/>
    <x v="0"/>
    <x v="2"/>
    <s v="N"/>
    <x v="6"/>
    <n v="127788"/>
    <s v="NORMAL"/>
    <d v="2021-12-28T00:00:00"/>
    <d v="2022-01-24T00:00:00"/>
    <x v="20"/>
    <d v="2022-05-04T00:00:00"/>
    <n v="302870"/>
    <s v="RESOLI"/>
    <s v="-"/>
    <s v="-"/>
    <s v="S"/>
    <x v="0"/>
    <n v="1"/>
    <s v="-"/>
    <n v="2021"/>
    <n v="1"/>
    <s v="-"/>
    <s v="1-PREG.COSTA-RICA"/>
    <x v="3"/>
    <s v="-"/>
    <s v="-"/>
    <s v="-"/>
    <n v="1"/>
    <n v="8"/>
    <n v="100"/>
    <n v="6"/>
    <n v="1"/>
    <s v="SCARLETIC10001@GMAIL.COM"/>
    <s v="UNIV. PRIVADA"/>
    <n v="17"/>
    <s v="SOLTERO(A)"/>
    <d v="2022-01-21T00:00:00"/>
    <n v="1"/>
    <s v="DIPLOMADO"/>
    <s v=" "/>
    <s v=" "/>
    <s v=" "/>
    <s v=" "/>
    <n v="1299163"/>
    <n v="5"/>
    <s v="-"/>
    <s v="PUNTARENAS"/>
    <s v="ASISTENTE LAB QUIMICO CLINICO"/>
    <x v="77"/>
    <s v="-"/>
    <s v="MEDICINA HUMANA"/>
    <s v="BARRANCA"/>
    <s v="SIN ENFASIS"/>
    <s v="COSTA RICA"/>
    <x v="1143"/>
    <s v="-"/>
    <s v="ESTUDIANTE"/>
    <n v="97.6"/>
    <n v="127788"/>
    <n v="1"/>
    <n v="1"/>
    <n v="97"/>
  </r>
  <r>
    <x v="0"/>
    <x v="1"/>
    <x v="1"/>
    <x v="0"/>
    <n v="31245380"/>
    <x v="20"/>
    <n v="7141290"/>
    <n v="504460075"/>
    <x v="0"/>
    <x v="481"/>
    <x v="0"/>
    <x v="0"/>
    <x v="1"/>
    <s v="N"/>
    <x v="4"/>
    <n v="127807"/>
    <s v="NORMAL"/>
    <d v="2022-01-20T00:00:00"/>
    <d v="2022-01-25T00:00:00"/>
    <x v="20"/>
    <d v="2022-05-04T00:00:00"/>
    <n v="305221"/>
    <s v="RESOLI"/>
    <s v="-"/>
    <s v="-"/>
    <s v="S"/>
    <x v="0"/>
    <n v="1"/>
    <s v="-"/>
    <n v="2020"/>
    <n v="2"/>
    <s v="-"/>
    <s v="1-PREG.COSTA-RICA"/>
    <x v="6"/>
    <s v="-"/>
    <s v="-"/>
    <s v="-"/>
    <n v="1"/>
    <n v="1"/>
    <n v="100"/>
    <n v="5"/>
    <n v="0"/>
    <s v="THAMARAZELEDON2@GMAIL.COM"/>
    <s v="UNIV. PRIVADA"/>
    <n v="19"/>
    <s v="SOLTERO(A)"/>
    <d v="2022-01-24T00:00:00"/>
    <n v="1"/>
    <s v="LICENCIATURA"/>
    <s v=" "/>
    <s v=" "/>
    <s v=" "/>
    <s v=" "/>
    <n v="457254"/>
    <n v="2"/>
    <s v="-"/>
    <s v="LIBERIA"/>
    <s v="ENFERMERIA"/>
    <x v="50"/>
    <s v="-"/>
    <s v="ENFERMERIA"/>
    <s v="LIBERIA"/>
    <s v="SIN ENFASIS"/>
    <s v="COSTA RICA"/>
    <x v="1144"/>
    <s v="-"/>
    <s v="ESTUDIANTE"/>
    <n v="92.6"/>
    <n v="127807"/>
    <n v="1"/>
    <n v="1"/>
    <n v="96"/>
  </r>
  <r>
    <x v="0"/>
    <x v="1"/>
    <x v="1"/>
    <x v="0"/>
    <n v="31245160"/>
    <x v="20"/>
    <n v="7584976"/>
    <n v="118980762"/>
    <x v="0"/>
    <x v="649"/>
    <x v="0"/>
    <x v="0"/>
    <x v="2"/>
    <s v="N"/>
    <x v="0"/>
    <n v="127828"/>
    <s v="NORMAL"/>
    <d v="2021-12-14T00:00:00"/>
    <d v="2022-01-25T00:00:00"/>
    <x v="20"/>
    <d v="2022-05-04T00:00:00"/>
    <n v="301830"/>
    <s v="RESOLI"/>
    <s v="-"/>
    <s v="-"/>
    <s v="S"/>
    <x v="0"/>
    <n v="1"/>
    <s v="ADQUISICION DE EQUIPO"/>
    <n v="2022"/>
    <n v="0"/>
    <s v="-"/>
    <s v="1-PREG.COSTA-RICA"/>
    <x v="6"/>
    <s v="-"/>
    <s v="-"/>
    <s v="-"/>
    <n v="16"/>
    <n v="3"/>
    <n v="100"/>
    <n v="1"/>
    <n v="0"/>
    <s v="ADRIANALEITON174@GMAIL.COM"/>
    <s v="UNIV. PRIVADA"/>
    <n v="18"/>
    <s v="SOLTERO(A)"/>
    <d v="2022-01-24T00:00:00"/>
    <n v="1"/>
    <s v="BACHILLER"/>
    <s v=" "/>
    <s v=" "/>
    <s v=" "/>
    <s v=" "/>
    <n v="365805"/>
    <n v="3"/>
    <s v="-"/>
    <s v="TURRUBARES"/>
    <s v="ENFERMERIA"/>
    <x v="49"/>
    <s v="AE"/>
    <s v="ENFERMERIA"/>
    <s v="SAN JUAN DE MATA"/>
    <s v="SIN ENFASIS"/>
    <s v="COSTA RICA"/>
    <x v="1145"/>
    <s v="-"/>
    <s v="ESTUDIANTE"/>
    <n v="98.5"/>
    <n v="127828"/>
    <n v="1"/>
    <n v="1"/>
    <n v="96"/>
  </r>
  <r>
    <x v="0"/>
    <x v="1"/>
    <x v="1"/>
    <x v="0"/>
    <n v="31245430"/>
    <x v="20"/>
    <n v="3635021"/>
    <n v="702330528"/>
    <x v="2"/>
    <x v="741"/>
    <x v="0"/>
    <x v="0"/>
    <x v="2"/>
    <s v="N"/>
    <x v="5"/>
    <n v="127856"/>
    <s v="NORMAL"/>
    <d v="2022-01-11T00:00:00"/>
    <d v="2022-01-26T00:00:00"/>
    <x v="20"/>
    <d v="2022-05-04T00:00:00"/>
    <n v="304201"/>
    <s v="RESOLI"/>
    <s v="-"/>
    <s v="S"/>
    <s v="-"/>
    <x v="1"/>
    <n v="1"/>
    <s v="-"/>
    <n v="2014"/>
    <n v="8"/>
    <s v="-"/>
    <s v="1-PREG.COSTA-RICA"/>
    <x v="2"/>
    <s v="-"/>
    <s v="-"/>
    <s v="-"/>
    <n v="3"/>
    <n v="1"/>
    <n v="100"/>
    <n v="7"/>
    <n v="0"/>
    <s v="JOSEGATO1794@GMAIL.COM"/>
    <s v="UNIV. PRIVADA"/>
    <n v="27"/>
    <s v="SOLTERO(A)"/>
    <d v="2022-01-25T00:00:00"/>
    <n v="1"/>
    <s v="BACHILLER"/>
    <s v=" "/>
    <s v=" "/>
    <s v=" "/>
    <s v=" "/>
    <n v="507891"/>
    <n v="4"/>
    <s v="-"/>
    <s v="SIQUIRRES"/>
    <s v="INGENIERIA INDUSTRIAL"/>
    <x v="15"/>
    <s v="-"/>
    <s v="INGENIERIA"/>
    <s v="SIQUIRRES"/>
    <s v="SIN ENFASIS"/>
    <s v="COSTA RICA"/>
    <x v="1146"/>
    <n v="22129024"/>
    <s v="ENCARGADO FERTIZANTE"/>
    <n v="85.44"/>
    <n v="127856"/>
    <n v="1"/>
    <n v="1"/>
    <n v="95"/>
  </r>
  <r>
    <x v="0"/>
    <x v="2"/>
    <x v="0"/>
    <x v="0"/>
    <n v="31022350"/>
    <x v="20"/>
    <n v="8723260"/>
    <n v="117120857"/>
    <x v="0"/>
    <x v="2"/>
    <x v="0"/>
    <x v="0"/>
    <x v="1"/>
    <s v="N"/>
    <x v="0"/>
    <n v="127860"/>
    <s v="NORMAL"/>
    <d v="2022-01-05T00:00:00"/>
    <d v="2022-01-26T00:00:00"/>
    <x v="20"/>
    <s v="-"/>
    <n v="303344"/>
    <s v="RESOLI"/>
    <s v="-"/>
    <s v="-"/>
    <s v="S"/>
    <x v="0"/>
    <n v="2"/>
    <s v="-"/>
    <s v="-"/>
    <s v="-"/>
    <s v="-"/>
    <s v="1-PREG.COSTA-RICA"/>
    <x v="0"/>
    <n v="120.84"/>
    <s v="-"/>
    <s v="-"/>
    <n v="19"/>
    <n v="1"/>
    <n v="100"/>
    <n v="1"/>
    <n v="0"/>
    <s v="KIMBERLYNICOLECHF@GMAIL.COM"/>
    <s v="UNIV. PRIVADA"/>
    <n v="23"/>
    <s v="SOLTERO(A)"/>
    <d v="2022-01-25T00:00:00"/>
    <n v="1"/>
    <s v="LICENCIATURA"/>
    <s v=" "/>
    <s v=" "/>
    <s v=" "/>
    <s v=" "/>
    <s v="-"/>
    <s v="-"/>
    <s v="-"/>
    <s v="PEREZ ZELEDON"/>
    <s v="MEDICINA"/>
    <x v="13"/>
    <s v="-"/>
    <s v="MEDICINA HUMANA"/>
    <s v="SAN ISIDRO DE EL GENERAL"/>
    <s v="SIN ENFASIS"/>
    <s v="COSTA RICA"/>
    <x v="1147"/>
    <s v="-"/>
    <s v="ESTUDIANTE"/>
    <s v="-"/>
    <n v="127860"/>
    <n v="1"/>
    <n v="1"/>
    <n v="95"/>
  </r>
  <r>
    <x v="0"/>
    <x v="3"/>
    <x v="1"/>
    <x v="1"/>
    <n v="31245180"/>
    <x v="20"/>
    <n v="8749230"/>
    <n v="604550641"/>
    <x v="1"/>
    <x v="2"/>
    <x v="0"/>
    <x v="1"/>
    <x v="3"/>
    <s v="N"/>
    <x v="6"/>
    <n v="127885"/>
    <s v="NORMAL"/>
    <d v="2021-12-10T00:00:00"/>
    <d v="2022-01-26T00:00:00"/>
    <x v="20"/>
    <d v="2022-05-04T00:00:00"/>
    <n v="301387"/>
    <s v="RESOLI"/>
    <s v="-"/>
    <s v="S"/>
    <s v="-"/>
    <x v="1"/>
    <n v="8"/>
    <s v="ADQUISICION DE EQUIPO"/>
    <n v="2019"/>
    <n v="3"/>
    <s v="-"/>
    <s v="1-PREG.COSTA-RICA"/>
    <x v="5"/>
    <s v="-"/>
    <s v="-"/>
    <s v="-"/>
    <n v="7"/>
    <n v="4"/>
    <n v="100"/>
    <n v="6"/>
    <n v="0"/>
    <s v="EMILIOBEJARANOMONTEZUMA@GMAIL.COM"/>
    <s v="UNIV. PRIVADA"/>
    <n v="22"/>
    <s v="SOLTERO(A)"/>
    <s v="-"/>
    <n v="1"/>
    <s v="BACHILLER"/>
    <s v=" "/>
    <s v=" "/>
    <s v=" "/>
    <s v=" "/>
    <n v="40000"/>
    <n v="1"/>
    <s v="-"/>
    <s v="GOLFITO"/>
    <s v="CIENCIAS DE LA EDUCACION"/>
    <x v="20"/>
    <s v="AE"/>
    <s v="EDUCACION SECUNDARIA"/>
    <s v="PAVON"/>
    <s v="ENSEÑANZA DE LAS CIENCIAS"/>
    <s v="COSTA RICA"/>
    <x v="1148"/>
    <s v="-"/>
    <s v="PROPIO"/>
    <n v="70"/>
    <n v="127885"/>
    <n v="1"/>
    <n v="1"/>
    <n v="95"/>
  </r>
  <r>
    <x v="0"/>
    <x v="3"/>
    <x v="1"/>
    <x v="1"/>
    <n v="31245290"/>
    <x v="20"/>
    <n v="8770230"/>
    <n v="604410028"/>
    <x v="1"/>
    <x v="2"/>
    <x v="0"/>
    <x v="1"/>
    <x v="3"/>
    <s v="N"/>
    <x v="6"/>
    <n v="127900"/>
    <s v="NORMAL"/>
    <d v="2021-12-06T00:00:00"/>
    <d v="2022-01-26T00:00:00"/>
    <x v="20"/>
    <d v="2022-05-04T00:00:00"/>
    <n v="300919"/>
    <s v="RESOLI"/>
    <s v="-"/>
    <s v="-"/>
    <s v="S"/>
    <x v="0"/>
    <n v="8"/>
    <s v="ADQUISICION DE EQUIPO"/>
    <n v="2014"/>
    <n v="8"/>
    <s v="-"/>
    <s v="1-PREG.COSTA-RICA"/>
    <x v="5"/>
    <s v="-"/>
    <s v="-"/>
    <s v="-"/>
    <n v="7"/>
    <n v="4"/>
    <n v="100"/>
    <n v="6"/>
    <n v="0"/>
    <s v="ANDRADEGEOVANNY51@GMAIL.COM"/>
    <s v="UNIV. PRIVADA"/>
    <n v="24"/>
    <s v="UNION LIBRE"/>
    <s v="-"/>
    <n v="1"/>
    <s v="BACHILLER"/>
    <s v=" "/>
    <s v=" "/>
    <s v=" "/>
    <s v=" "/>
    <n v="30000"/>
    <n v="2"/>
    <s v="-"/>
    <s v="GOLFITO"/>
    <s v="CIENCIAS DE LA EDUCACION"/>
    <x v="20"/>
    <s v="AE"/>
    <s v="EDUCACION SECUNDARIA"/>
    <s v="PAVON"/>
    <s v="ENSEÑANZA DE LAS CIENCIAS"/>
    <s v="COSTA RICA"/>
    <x v="1149"/>
    <s v="-"/>
    <s v="PROPIO"/>
    <n v="70"/>
    <n v="127900"/>
    <n v="1"/>
    <n v="1"/>
    <n v="95"/>
  </r>
  <r>
    <x v="0"/>
    <x v="1"/>
    <x v="1"/>
    <x v="0"/>
    <n v="31245440"/>
    <x v="20"/>
    <n v="9359000"/>
    <n v="118950957"/>
    <x v="0"/>
    <x v="742"/>
    <x v="0"/>
    <x v="0"/>
    <x v="0"/>
    <s v="N"/>
    <x v="0"/>
    <n v="127920"/>
    <s v="NORMAL"/>
    <d v="2022-01-15T00:00:00"/>
    <d v="2022-01-27T00:00:00"/>
    <x v="20"/>
    <d v="2022-05-04T00:00:00"/>
    <n v="304721"/>
    <s v="RESOLI"/>
    <s v="-"/>
    <s v="-"/>
    <s v="S"/>
    <x v="0"/>
    <n v="1"/>
    <s v="-"/>
    <n v="2021"/>
    <n v="1"/>
    <s v="-"/>
    <s v="1-PREG.COSTA-RICA"/>
    <x v="3"/>
    <s v="-"/>
    <s v="-"/>
    <s v="-"/>
    <n v="1"/>
    <n v="1"/>
    <n v="100"/>
    <n v="1"/>
    <n v="0"/>
    <s v="NIKIRODRIGUEZSOL@GMAIL.COM"/>
    <s v="UNIV. PRIVADA"/>
    <n v="18"/>
    <s v="SOLTERO(A)"/>
    <d v="2022-01-26T00:00:00"/>
    <n v="1"/>
    <s v="BACHILLER"/>
    <s v="LICENCIATURA"/>
    <s v=" "/>
    <s v=" "/>
    <s v=" "/>
    <n v="2458061"/>
    <n v="4"/>
    <s v="-"/>
    <s v="SAN JOSE"/>
    <s v="TERAPIA RESPIRATORIA"/>
    <x v="7"/>
    <s v="-"/>
    <s v="MEDICINA HUMANA"/>
    <s v="CARMEN"/>
    <s v="SIN ENFASIS"/>
    <s v="COSTA RICA"/>
    <x v="1150"/>
    <s v="-"/>
    <s v="ESTUDIANTE"/>
    <n v="98.73"/>
    <n v="127920"/>
    <n v="1"/>
    <n v="1"/>
    <n v="94"/>
  </r>
  <r>
    <x v="0"/>
    <x v="1"/>
    <x v="1"/>
    <x v="0"/>
    <n v="31249940"/>
    <x v="25"/>
    <n v="17809978"/>
    <n v="116900308"/>
    <x v="0"/>
    <x v="49"/>
    <x v="0"/>
    <x v="0"/>
    <x v="2"/>
    <s v="N"/>
    <x v="2"/>
    <n v="129087"/>
    <s v="NORMAL"/>
    <d v="2022-02-25T00:00:00"/>
    <d v="2022-03-21T00:00:00"/>
    <x v="25"/>
    <d v="2022-05-30T00:00:00"/>
    <n v="308256"/>
    <s v="RESOLI"/>
    <s v="-"/>
    <s v="S"/>
    <s v="-"/>
    <x v="1"/>
    <n v="1"/>
    <s v="-"/>
    <n v="2015"/>
    <n v="7"/>
    <s v="-"/>
    <s v="1-PREG.COSTA-RICA"/>
    <x v="2"/>
    <s v="-"/>
    <s v="-"/>
    <s v="-"/>
    <n v="2"/>
    <n v="3"/>
    <n v="100"/>
    <n v="3"/>
    <n v="0"/>
    <s v="RONALDEMANUEL18@GMAIL.COM"/>
    <s v="UNIV. PRIVADA"/>
    <n v="24"/>
    <s v="SOLTERO(A)"/>
    <d v="2022-03-18T00:00:00"/>
    <n v="1"/>
    <s v="LICENCIATURA"/>
    <s v=" "/>
    <s v=" "/>
    <s v=" "/>
    <s v=" "/>
    <n v="475000"/>
    <n v="4"/>
    <s v="-"/>
    <s v="PARAISO"/>
    <s v="MEDICINA Y CIRUGIA VETERINARIA"/>
    <x v="19"/>
    <s v="-"/>
    <s v="MEDICINA VETERINARIA"/>
    <s v="OROSI"/>
    <s v="SIN ENFASIS"/>
    <s v="COSTA RICA"/>
    <x v="1151"/>
    <n v="25527274"/>
    <s v="ASISTENTE VETERINARI"/>
    <n v="83.9"/>
    <n v="129087"/>
    <n v="1"/>
    <n v="1"/>
    <n v="70"/>
  </r>
  <r>
    <x v="0"/>
    <x v="2"/>
    <x v="0"/>
    <x v="0"/>
    <n v="31112650"/>
    <x v="20"/>
    <n v="3866865"/>
    <n v="604500663"/>
    <x v="2"/>
    <x v="2"/>
    <x v="0"/>
    <x v="0"/>
    <x v="0"/>
    <s v="N"/>
    <x v="0"/>
    <n v="127923"/>
    <s v="NORMAL"/>
    <d v="2022-01-14T00:00:00"/>
    <d v="2022-01-27T00:00:00"/>
    <x v="20"/>
    <d v="2022-05-12T00:00:00"/>
    <n v="304570"/>
    <s v="RESOLI"/>
    <s v="-"/>
    <s v="S"/>
    <s v="-"/>
    <x v="1"/>
    <n v="2"/>
    <s v="-"/>
    <s v="-"/>
    <s v="-"/>
    <s v="-"/>
    <s v="1-PREG.COSTA-RICA"/>
    <x v="0"/>
    <n v="234.95"/>
    <s v="-"/>
    <s v="-"/>
    <n v="1"/>
    <n v="6"/>
    <n v="100"/>
    <n v="1"/>
    <n v="0"/>
    <s v="LI3DLI3D@HOTMAIL.COM"/>
    <s v="UNIV. PRIVADA"/>
    <n v="23"/>
    <s v="SOLTERO(A)"/>
    <d v="2022-01-26T00:00:00"/>
    <n v="1"/>
    <s v="LICENCIATURA"/>
    <s v=" "/>
    <s v=" "/>
    <s v=" "/>
    <s v=" "/>
    <s v="-"/>
    <s v="-"/>
    <s v="-"/>
    <s v="SAN JOSE"/>
    <s v="ING CIVIL"/>
    <x v="5"/>
    <s v="-"/>
    <s v="OBRAS CIVILES"/>
    <s v="SAN FRANCISCO"/>
    <s v="SIN ENFASIS"/>
    <s v="COSTA RICA"/>
    <x v="1152"/>
    <s v="-"/>
    <s v="ESTUDIANTE"/>
    <s v="-"/>
    <n v="127923"/>
    <n v="1"/>
    <n v="1"/>
    <n v="94"/>
  </r>
  <r>
    <x v="0"/>
    <x v="1"/>
    <x v="1"/>
    <x v="0"/>
    <n v="31250210"/>
    <x v="25"/>
    <n v="10928425"/>
    <n v="604870457"/>
    <x v="0"/>
    <x v="743"/>
    <x v="0"/>
    <x v="0"/>
    <x v="1"/>
    <s v="N"/>
    <x v="3"/>
    <n v="129148"/>
    <s v="NORMAL"/>
    <d v="2022-03-02T00:00:00"/>
    <d v="2022-03-23T00:00:00"/>
    <x v="25"/>
    <d v="2022-05-30T00:00:00"/>
    <n v="308552"/>
    <s v="RESOLI"/>
    <s v="-"/>
    <s v="-"/>
    <s v="S"/>
    <x v="0"/>
    <n v="1"/>
    <s v="-"/>
    <n v="2021"/>
    <n v="1"/>
    <s v="-"/>
    <s v="1-PREG.COSTA-RICA"/>
    <x v="2"/>
    <s v="-"/>
    <s v="-"/>
    <s v="-"/>
    <n v="1"/>
    <n v="4"/>
    <n v="100"/>
    <n v="2"/>
    <n v="0"/>
    <s v="KASEYGOMEZ59@GMAIL.COM"/>
    <s v="UNIV. PRIVADA"/>
    <n v="17"/>
    <s v="SOLTERO(A)"/>
    <d v="2022-03-22T00:00:00"/>
    <n v="1"/>
    <s v="LICENCIATURA"/>
    <s v=" "/>
    <s v=" "/>
    <s v=" "/>
    <s v=" "/>
    <n v="481561"/>
    <n v="3"/>
    <s v="-"/>
    <s v="ALAJUELA"/>
    <s v="ENFERMERIA"/>
    <x v="5"/>
    <s v="-"/>
    <s v="ENFERMERIA"/>
    <s v="SAN ANTONIO"/>
    <s v="SIN ENFASIS"/>
    <s v="COSTA RICA"/>
    <x v="1153"/>
    <s v="-"/>
    <s v="ESTUDIANTE"/>
    <n v="96.5"/>
    <n v="129148"/>
    <n v="1"/>
    <n v="1"/>
    <n v="68"/>
  </r>
  <r>
    <x v="0"/>
    <x v="1"/>
    <x v="1"/>
    <x v="1"/>
    <n v="31245630"/>
    <x v="20"/>
    <n v="3251000"/>
    <n v="208030498"/>
    <x v="4"/>
    <x v="744"/>
    <x v="0"/>
    <x v="1"/>
    <x v="0"/>
    <s v="N"/>
    <x v="0"/>
    <n v="127952"/>
    <s v="NORMAL"/>
    <d v="2022-01-24T00:00:00"/>
    <d v="2022-01-28T00:00:00"/>
    <x v="20"/>
    <d v="2022-05-04T00:00:00"/>
    <n v="305557"/>
    <s v="RESOLI"/>
    <s v="-"/>
    <s v="-"/>
    <s v="S"/>
    <x v="0"/>
    <n v="1"/>
    <s v="-"/>
    <n v="2017"/>
    <n v="5"/>
    <s v="-"/>
    <s v="1-PREG.COSTA-RICA"/>
    <x v="4"/>
    <s v="-"/>
    <s v="-"/>
    <s v="-"/>
    <n v="1"/>
    <n v="1"/>
    <n v="100"/>
    <n v="1"/>
    <n v="0"/>
    <s v="VALEROJAS676@GMAIL.COM"/>
    <s v="UNIV. PRIVADA"/>
    <n v="22"/>
    <s v="SOLTERO(A)"/>
    <d v="2022-01-27T00:00:00"/>
    <n v="1"/>
    <s v="BACHILLER"/>
    <s v=" "/>
    <s v=" "/>
    <s v=" "/>
    <s v=" "/>
    <n v="856440"/>
    <n v="3"/>
    <s v="-"/>
    <s v="SAN JOSE"/>
    <s v="ADM DE NEGOCIOS"/>
    <x v="104"/>
    <s v="-"/>
    <s v="ADMINISTRACION"/>
    <s v="CARMEN"/>
    <s v="MERCADEO Y VENTAS"/>
    <s v="COSTA RICA"/>
    <x v="1154"/>
    <s v="-"/>
    <s v="ESTUDIANTE"/>
    <n v="84.14"/>
    <n v="127952"/>
    <n v="1"/>
    <n v="1"/>
    <n v="93"/>
  </r>
  <r>
    <x v="0"/>
    <x v="1"/>
    <x v="1"/>
    <x v="1"/>
    <n v="31245640"/>
    <x v="20"/>
    <n v="5821290"/>
    <n v="702820167"/>
    <x v="4"/>
    <x v="745"/>
    <x v="0"/>
    <x v="1"/>
    <x v="1"/>
    <s v="N"/>
    <x v="5"/>
    <n v="127967"/>
    <s v="NORMAL"/>
    <d v="2022-01-11T00:00:00"/>
    <d v="2022-01-28T00:00:00"/>
    <x v="20"/>
    <d v="2022-05-04T00:00:00"/>
    <n v="304164"/>
    <s v="RESOLI"/>
    <s v="-"/>
    <s v="S"/>
    <s v="-"/>
    <x v="1"/>
    <n v="1"/>
    <s v="ADQUISICION DE EQUIPO"/>
    <n v="2018"/>
    <n v="4"/>
    <s v="-"/>
    <s v="1-PREG.COSTA-RICA"/>
    <x v="4"/>
    <s v="-"/>
    <s v="-"/>
    <s v="-"/>
    <n v="1"/>
    <n v="1"/>
    <n v="100"/>
    <n v="7"/>
    <n v="0"/>
    <s v="WOWASEGARDIN@GMAIL.COM"/>
    <s v="UNIV. PRIVADA"/>
    <n v="21"/>
    <s v="SOLTERO(A)"/>
    <d v="2022-01-27T00:00:00"/>
    <n v="1"/>
    <s v="BACHILLER"/>
    <s v="LICENCIATURA"/>
    <s v=" "/>
    <s v=" "/>
    <s v=" "/>
    <n v="860184"/>
    <n v="4"/>
    <s v="-"/>
    <s v="LIMON"/>
    <s v="ADMINISTRACION ADUANERA"/>
    <x v="140"/>
    <s v="AE"/>
    <s v="ADMINISTRACION"/>
    <s v="LIMON"/>
    <s v="SIN ENFASIS"/>
    <s v="COSTA RICA"/>
    <x v="1155"/>
    <s v="-"/>
    <s v="ESTUDIANTE"/>
    <n v="81.42"/>
    <n v="127967"/>
    <n v="1"/>
    <n v="1"/>
    <n v="93"/>
  </r>
  <r>
    <x v="0"/>
    <x v="1"/>
    <x v="1"/>
    <x v="1"/>
    <n v="31245410"/>
    <x v="20"/>
    <n v="3519650"/>
    <n v="118720191"/>
    <x v="4"/>
    <x v="746"/>
    <x v="0"/>
    <x v="1"/>
    <x v="1"/>
    <s v="N"/>
    <x v="5"/>
    <n v="127971"/>
    <s v="NORMAL"/>
    <d v="2022-01-06T00:00:00"/>
    <d v="2022-01-28T00:00:00"/>
    <x v="20"/>
    <d v="2022-05-04T00:00:00"/>
    <n v="303546"/>
    <s v="RESOLI"/>
    <s v="-"/>
    <s v="-"/>
    <s v="S"/>
    <x v="0"/>
    <n v="1"/>
    <s v="-"/>
    <n v="2020"/>
    <n v="2"/>
    <s v="-"/>
    <s v="1-PREG.COSTA-RICA"/>
    <x v="3"/>
    <s v="-"/>
    <s v="-"/>
    <s v="-"/>
    <n v="2"/>
    <n v="7"/>
    <n v="100"/>
    <n v="7"/>
    <n v="0"/>
    <s v="FIORELLAVARGASCORRALES09@GMAIL.COM"/>
    <s v="UNIV. PRIVADA"/>
    <n v="19"/>
    <s v="SOLTERO(A)"/>
    <d v="2022-01-27T00:00:00"/>
    <n v="1"/>
    <s v="BACHILLER"/>
    <s v="LICENCIATURA"/>
    <s v=" "/>
    <s v=" "/>
    <s v=" "/>
    <n v="1250392"/>
    <n v="4"/>
    <s v="-"/>
    <s v="POCOCI"/>
    <s v="CONTADURIA PUBLICA"/>
    <x v="18"/>
    <s v="-"/>
    <s v="ADMINISTRACION"/>
    <s v="LA COLONIA"/>
    <s v="SIN ENFASIS"/>
    <s v="COSTA RICA"/>
    <x v="1156"/>
    <s v="-"/>
    <s v="ESTUDIANTE"/>
    <n v="89"/>
    <n v="127971"/>
    <n v="1"/>
    <n v="1"/>
    <n v="93"/>
  </r>
  <r>
    <x v="0"/>
    <x v="1"/>
    <x v="2"/>
    <x v="1"/>
    <n v="31243200"/>
    <x v="20"/>
    <n v="8728959"/>
    <n v="116110331"/>
    <x v="4"/>
    <x v="747"/>
    <x v="0"/>
    <x v="1"/>
    <x v="0"/>
    <s v="N"/>
    <x v="0"/>
    <n v="127975"/>
    <s v="NORMAL"/>
    <d v="2022-01-03T00:00:00"/>
    <d v="2022-01-28T00:00:00"/>
    <x v="20"/>
    <d v="2022-05-04T00:00:00"/>
    <n v="303135"/>
    <s v="RESOLI"/>
    <s v="-"/>
    <s v="-"/>
    <s v="S"/>
    <x v="0"/>
    <n v="1"/>
    <s v="-"/>
    <n v="2013"/>
    <n v="9"/>
    <s v="-"/>
    <s v="5-REFUND.PREG.C.R"/>
    <x v="4"/>
    <s v="-"/>
    <s v="-"/>
    <s v="-"/>
    <n v="14"/>
    <n v="1"/>
    <n v="100"/>
    <n v="1"/>
    <n v="0"/>
    <s v="MARIVC706@GMAIL.COM"/>
    <s v="UNIV. PRIVADA"/>
    <n v="26"/>
    <s v="SOLTERO(A)"/>
    <d v="2022-01-27T00:00:00"/>
    <n v="1"/>
    <s v="LICENCIATURA"/>
    <s v=" "/>
    <s v=" "/>
    <s v=" "/>
    <s v=" "/>
    <n v="805757"/>
    <n v="1"/>
    <s v="-"/>
    <s v="MORAVIA"/>
    <s v="DERECHO"/>
    <x v="28"/>
    <s v="-"/>
    <s v="DERECHO"/>
    <s v="SAN VICENTE"/>
    <s v="SIN ENFASIS"/>
    <s v="COSTA RICA"/>
    <x v="1157"/>
    <n v="25622021"/>
    <s v="EXECUTIVE ASSISTANT "/>
    <n v="88"/>
    <n v="127975"/>
    <n v="1"/>
    <n v="5"/>
    <n v="93"/>
  </r>
  <r>
    <x v="0"/>
    <x v="1"/>
    <x v="1"/>
    <x v="0"/>
    <n v="31245190"/>
    <x v="20"/>
    <n v="2273445"/>
    <n v="118690754"/>
    <x v="0"/>
    <x v="748"/>
    <x v="0"/>
    <x v="0"/>
    <x v="0"/>
    <s v="N"/>
    <x v="0"/>
    <n v="127987"/>
    <s v="NORMAL"/>
    <d v="2022-01-26T00:00:00"/>
    <d v="2022-01-31T00:00:00"/>
    <x v="20"/>
    <d v="2022-05-04T00:00:00"/>
    <n v="305805"/>
    <s v="RESOLI"/>
    <s v="-"/>
    <s v="-"/>
    <s v="S"/>
    <x v="0"/>
    <n v="1"/>
    <s v="-"/>
    <n v="2020"/>
    <n v="2"/>
    <s v="-"/>
    <s v="1-PREG.COSTA-RICA"/>
    <x v="2"/>
    <s v="-"/>
    <s v="-"/>
    <s v="-"/>
    <n v="15"/>
    <n v="4"/>
    <n v="100"/>
    <n v="1"/>
    <n v="0"/>
    <s v="RODRIGUEZFIORELLA096@GMAIL.COM"/>
    <s v="UNIV. PRIVADA"/>
    <n v="19"/>
    <s v="SOLTERO(A)"/>
    <d v="2022-01-28T00:00:00"/>
    <n v="1"/>
    <s v="LICENCIATURA"/>
    <s v=" "/>
    <s v=" "/>
    <s v=" "/>
    <s v=" "/>
    <n v="470872"/>
    <n v="2"/>
    <s v="-"/>
    <s v="MONTES DE OCA"/>
    <s v="MEDICINA Y CIRUGIA"/>
    <x v="53"/>
    <s v="-"/>
    <s v="MEDICINA HUMANA"/>
    <s v="SAN RAFAEL"/>
    <s v="SIN ENFASIS"/>
    <s v="COSTA RICA"/>
    <x v="1158"/>
    <s v="-"/>
    <s v="ESTUDIANTE"/>
    <n v="97.29"/>
    <n v="127987"/>
    <n v="1"/>
    <n v="1"/>
    <n v="90"/>
  </r>
  <r>
    <x v="0"/>
    <x v="1"/>
    <x v="1"/>
    <x v="0"/>
    <n v="31249060"/>
    <x v="24"/>
    <n v="13974500"/>
    <n v="119210259"/>
    <x v="3"/>
    <x v="72"/>
    <x v="0"/>
    <x v="0"/>
    <x v="2"/>
    <s v="N"/>
    <x v="3"/>
    <n v="129301"/>
    <s v="NORMAL"/>
    <d v="2022-03-24T00:00:00"/>
    <d v="2022-03-30T00:00:00"/>
    <x v="24"/>
    <d v="2022-05-23T00:00:00"/>
    <n v="310671"/>
    <s v="RESOLI"/>
    <s v="-"/>
    <s v="-"/>
    <s v="S"/>
    <x v="0"/>
    <n v="1"/>
    <s v="ADQUISICION DE EQUIPO"/>
    <n v="2022"/>
    <n v="0"/>
    <s v="-"/>
    <s v="1-PREG.COSTA-RICA"/>
    <x v="3"/>
    <s v="-"/>
    <s v="-"/>
    <s v="-"/>
    <n v="13"/>
    <n v="2"/>
    <n v="100"/>
    <n v="2"/>
    <n v="0"/>
    <s v="MARIAJOSEOBREGONC@GMAIL.COM"/>
    <s v="UNIV. PUBLICA"/>
    <n v="17"/>
    <s v="SOLTERO(A)"/>
    <d v="2022-03-29T00:00:00"/>
    <n v="1"/>
    <s v="BACHILLER"/>
    <s v=" "/>
    <s v=" "/>
    <s v=" "/>
    <s v=" "/>
    <n v="2306089"/>
    <n v="4"/>
    <s v="-"/>
    <s v="UPALA"/>
    <s v="INFORMATICA EMPRESARIAL"/>
    <x v="149"/>
    <s v="AE"/>
    <s v="COMPUTO"/>
    <s v="AGUAS CLARAS"/>
    <s v="SIN ENFASIS"/>
    <s v="COSTA RICA"/>
    <x v="1159"/>
    <s v="-"/>
    <s v="ESTUDIANTE"/>
    <n v="97"/>
    <n v="129301"/>
    <n v="2"/>
    <n v="1"/>
    <n v="50"/>
  </r>
  <r>
    <x v="0"/>
    <x v="1"/>
    <x v="1"/>
    <x v="1"/>
    <n v="31245200"/>
    <x v="20"/>
    <n v="6541500"/>
    <n v="115660529"/>
    <x v="4"/>
    <x v="196"/>
    <x v="0"/>
    <x v="1"/>
    <x v="0"/>
    <s v="N"/>
    <x v="1"/>
    <n v="128016"/>
    <s v="NORMAL"/>
    <d v="2022-01-30T00:00:00"/>
    <d v="2022-02-01T00:00:00"/>
    <x v="20"/>
    <d v="2022-05-04T00:00:00"/>
    <n v="306133"/>
    <s v="RESOLI"/>
    <s v="-"/>
    <s v="-"/>
    <s v="S"/>
    <x v="0"/>
    <n v="1"/>
    <s v="-"/>
    <n v="2018"/>
    <n v="4"/>
    <s v="-"/>
    <s v="1-PREG.COSTA-RICA"/>
    <x v="3"/>
    <s v="-"/>
    <s v="-"/>
    <s v="-"/>
    <n v="1"/>
    <n v="1"/>
    <n v="100"/>
    <n v="4"/>
    <n v="0"/>
    <s v="MV238400@GMAIL.COM"/>
    <s v="UNIV. PRIVADA"/>
    <n v="28"/>
    <s v="UNION LIBRE"/>
    <d v="2022-01-31T00:00:00"/>
    <n v="1"/>
    <s v="BACHILLER"/>
    <s v="LICENCIATURA"/>
    <s v=" "/>
    <s v=" "/>
    <s v=" "/>
    <n v="1309227"/>
    <n v="4"/>
    <s v="-"/>
    <s v="HEREDIA"/>
    <s v="DERECHO"/>
    <x v="1"/>
    <s v="-"/>
    <s v="DERECHO"/>
    <s v="HEREDIA"/>
    <s v="SIN ENFASIS"/>
    <s v="COSTA RICA"/>
    <x v="1160"/>
    <n v="25602038"/>
    <s v="DEMOSTRADORA"/>
    <n v="83.55"/>
    <n v="128016"/>
    <n v="1"/>
    <n v="1"/>
    <n v="89"/>
  </r>
  <r>
    <x v="0"/>
    <x v="1"/>
    <x v="1"/>
    <x v="0"/>
    <n v="31245680"/>
    <x v="20"/>
    <n v="8127790"/>
    <n v="118730921"/>
    <x v="0"/>
    <x v="749"/>
    <x v="2"/>
    <x v="0"/>
    <x v="0"/>
    <s v="N"/>
    <x v="0"/>
    <n v="128017"/>
    <s v="NORMAL"/>
    <d v="2022-01-29T00:00:00"/>
    <d v="2022-02-01T00:00:00"/>
    <x v="20"/>
    <d v="2022-05-04T00:00:00"/>
    <n v="306091"/>
    <s v="RESOLI"/>
    <s v="-"/>
    <s v="-"/>
    <s v="S"/>
    <x v="0"/>
    <n v="1"/>
    <s v="COBERTURA INFERIOR"/>
    <n v="2020"/>
    <n v="2"/>
    <s v="-"/>
    <s v="1-PREG.COSTA-RICA"/>
    <x v="3"/>
    <s v="-"/>
    <s v="-"/>
    <s v="-"/>
    <n v="2"/>
    <n v="3"/>
    <n v="100"/>
    <n v="1"/>
    <n v="6"/>
    <s v="ARTAVIATANIA@GMAIL.COM"/>
    <s v="UNIV. PRIVADA"/>
    <n v="19"/>
    <s v="SOLTERO(A)"/>
    <d v="2022-01-31T00:00:00"/>
    <n v="1"/>
    <s v="LICENCIATURA"/>
    <s v=" "/>
    <s v=" "/>
    <s v=" "/>
    <s v=" "/>
    <n v="1408630"/>
    <n v="6"/>
    <s v="-"/>
    <s v="ESCAZU"/>
    <s v="ODONTOLOGIA"/>
    <x v="5"/>
    <s v="CI"/>
    <s v="ODONTOLOGIA"/>
    <s v="SAN RAFAEL"/>
    <s v="SIN ENFASIS"/>
    <s v="COSTA RICA"/>
    <x v="1161"/>
    <n v="25065600"/>
    <s v="GERENCIA SOLUCIONES"/>
    <n v="96.93"/>
    <n v="128017"/>
    <n v="1"/>
    <n v="1"/>
    <n v="89"/>
  </r>
  <r>
    <x v="0"/>
    <x v="1"/>
    <x v="1"/>
    <x v="0"/>
    <n v="31245400"/>
    <x v="20"/>
    <n v="14166820"/>
    <n v="118670254"/>
    <x v="0"/>
    <x v="694"/>
    <x v="0"/>
    <x v="0"/>
    <x v="1"/>
    <s v="N"/>
    <x v="0"/>
    <n v="128018"/>
    <s v="NORMAL"/>
    <d v="2022-01-28T00:00:00"/>
    <d v="2022-02-01T00:00:00"/>
    <x v="20"/>
    <d v="2022-05-04T00:00:00"/>
    <n v="306071"/>
    <s v="RESOLI"/>
    <s v="-"/>
    <s v="S"/>
    <s v="-"/>
    <x v="1"/>
    <n v="1"/>
    <s v="-"/>
    <n v="2020"/>
    <n v="2"/>
    <s v="-"/>
    <s v="1-PREG.COSTA-RICA"/>
    <x v="3"/>
    <s v="-"/>
    <s v="-"/>
    <s v="-"/>
    <n v="14"/>
    <n v="3"/>
    <n v="100"/>
    <n v="1"/>
    <n v="0"/>
    <s v="SAUL.ALVARDOAZ@GMAIL.COM"/>
    <s v="UNIV. PRIVADA"/>
    <n v="19"/>
    <s v="SOLTERO(A)"/>
    <d v="2022-01-31T00:00:00"/>
    <n v="1"/>
    <s v="BACHILLER"/>
    <s v=" "/>
    <s v=" "/>
    <s v=" "/>
    <s v=" "/>
    <n v="1472000"/>
    <n v="3"/>
    <s v="-"/>
    <s v="MORAVIA"/>
    <s v="MEDICINA"/>
    <x v="12"/>
    <s v="-"/>
    <s v="MEDICINA HUMANA"/>
    <s v="TRINIDAD"/>
    <s v="SIN ENFASIS"/>
    <s v="COSTA RICA"/>
    <x v="1162"/>
    <s v="-"/>
    <s v="ESTUDIANTE"/>
    <n v="97.64"/>
    <n v="128018"/>
    <n v="1"/>
    <n v="1"/>
    <n v="89"/>
  </r>
  <r>
    <x v="0"/>
    <x v="1"/>
    <x v="0"/>
    <x v="0"/>
    <n v="31225760"/>
    <x v="20"/>
    <n v="1945500"/>
    <n v="117880203"/>
    <x v="0"/>
    <x v="750"/>
    <x v="0"/>
    <x v="0"/>
    <x v="2"/>
    <s v="N"/>
    <x v="0"/>
    <n v="128046"/>
    <s v="NORMAL"/>
    <d v="2021-11-01T00:00:00"/>
    <d v="2022-02-01T00:00:00"/>
    <x v="20"/>
    <d v="2022-05-09T00:00:00"/>
    <n v="298722"/>
    <s v="RESOLI"/>
    <s v="-"/>
    <s v="-"/>
    <s v="S"/>
    <x v="0"/>
    <n v="1"/>
    <s v="-"/>
    <s v="-"/>
    <s v="-"/>
    <s v="-"/>
    <s v="1-PREG.COSTA-RICA"/>
    <x v="0"/>
    <s v="-"/>
    <s v="-"/>
    <s v="-"/>
    <n v="6"/>
    <n v="4"/>
    <n v="100"/>
    <n v="1"/>
    <n v="0"/>
    <s v="GALLETACONVAINILLA@GMAIL.COM"/>
    <s v="UNIV. PRIVADA"/>
    <n v="21"/>
    <s v="SOLTERO(A)"/>
    <d v="2022-01-31T00:00:00"/>
    <n v="1"/>
    <s v="LICENCIATURA"/>
    <s v=" "/>
    <s v=" "/>
    <s v=" "/>
    <s v=" "/>
    <s v="-"/>
    <s v="-"/>
    <s v="-"/>
    <s v="ASERRI"/>
    <s v="MEDICINA Y CIRUGIA"/>
    <x v="53"/>
    <s v="-"/>
    <s v="MEDICINA HUMANA"/>
    <s v="SAN GABRIEL"/>
    <s v="SIN ENFASIS"/>
    <s v="COSTA RICA"/>
    <x v="1163"/>
    <s v="-"/>
    <s v="ESTUDIANTE"/>
    <s v="-"/>
    <n v="128046"/>
    <n v="1"/>
    <n v="1"/>
    <n v="89"/>
  </r>
  <r>
    <x v="0"/>
    <x v="1"/>
    <x v="0"/>
    <x v="0"/>
    <n v="31107490"/>
    <x v="20"/>
    <n v="11025900"/>
    <n v="115020285"/>
    <x v="0"/>
    <x v="9"/>
    <x v="0"/>
    <x v="0"/>
    <x v="1"/>
    <s v="N"/>
    <x v="0"/>
    <n v="128054"/>
    <s v="NORMAL"/>
    <d v="2022-01-31T00:00:00"/>
    <d v="2022-02-02T00:00:00"/>
    <x v="20"/>
    <d v="2022-05-12T00:00:00"/>
    <n v="306200"/>
    <s v="RESOLI"/>
    <s v="-"/>
    <s v="-"/>
    <s v="S"/>
    <x v="0"/>
    <n v="1"/>
    <s v="ADQUISICION DE EQUIPO"/>
    <s v="-"/>
    <s v="-"/>
    <s v="-"/>
    <s v="1-PREG.COSTA-RICA"/>
    <x v="0"/>
    <s v="-"/>
    <s v="-"/>
    <s v="-"/>
    <n v="3"/>
    <n v="11"/>
    <n v="100"/>
    <n v="1"/>
    <n v="0"/>
    <s v="ANGIE.LNY@HOTMAIL.COM"/>
    <s v="UNIV. PUBLICA"/>
    <n v="29"/>
    <s v="SOLTERO(A)"/>
    <d v="2022-02-01T00:00:00"/>
    <n v="1"/>
    <s v="LICENCIATURA"/>
    <s v=" "/>
    <s v=" "/>
    <s v=" "/>
    <s v=" "/>
    <s v="-"/>
    <s v="-"/>
    <s v="-"/>
    <s v="DESAMPARADOS"/>
    <s v="FARMACIA"/>
    <x v="52"/>
    <s v="AE"/>
    <s v="FARMACIA"/>
    <s v="SAN RAFAEL ABAJO"/>
    <s v="SIN ENFASIS"/>
    <s v="COSTA RICA"/>
    <x v="1164"/>
    <s v="-"/>
    <s v="ESTUDIANTE"/>
    <s v="-"/>
    <n v="128054"/>
    <n v="2"/>
    <n v="1"/>
    <n v="88"/>
  </r>
  <r>
    <x v="0"/>
    <x v="1"/>
    <x v="1"/>
    <x v="0"/>
    <n v="31245210"/>
    <x v="20"/>
    <n v="2976916"/>
    <n v="402090076"/>
    <x v="6"/>
    <x v="278"/>
    <x v="0"/>
    <x v="0"/>
    <x v="2"/>
    <s v="N"/>
    <x v="1"/>
    <n v="128062"/>
    <s v="NORMAL"/>
    <d v="2022-01-24T00:00:00"/>
    <d v="2022-02-02T00:00:00"/>
    <x v="20"/>
    <d v="2022-05-04T00:00:00"/>
    <n v="305611"/>
    <s v="RESOLI"/>
    <s v="-"/>
    <s v="S"/>
    <s v="-"/>
    <x v="1"/>
    <n v="1"/>
    <s v="-"/>
    <n v="2008"/>
    <n v="14"/>
    <s v="-"/>
    <s v="1-PREG.COSTA-RICA"/>
    <x v="2"/>
    <s v="-"/>
    <s v="-"/>
    <s v="-"/>
    <n v="10"/>
    <n v="2"/>
    <n v="100"/>
    <n v="4"/>
    <n v="0"/>
    <s v="DIESOLIS1012@GMAIL.COM"/>
    <s v="UNIV. PUBLICA"/>
    <n v="31"/>
    <s v="SOLTERO(A)"/>
    <d v="2022-02-01T00:00:00"/>
    <n v="1"/>
    <s v="BACHILLER"/>
    <s v=" "/>
    <s v=" "/>
    <s v=" "/>
    <s v=" "/>
    <n v="635000"/>
    <n v="1"/>
    <s v="-"/>
    <s v="SARAPIQUI"/>
    <s v="INGENIERIA AGRONOMICA"/>
    <x v="58"/>
    <s v="-"/>
    <s v="AGROPECUARIO"/>
    <s v="LA VIRGEN"/>
    <s v="SIN ENFASIS"/>
    <s v="COSTA RICA"/>
    <x v="1165"/>
    <n v="22129113"/>
    <s v="COORDINADOR DE CONTR"/>
    <n v="86.71"/>
    <n v="128062"/>
    <n v="2"/>
    <n v="1"/>
    <n v="88"/>
  </r>
  <r>
    <x v="0"/>
    <x v="1"/>
    <x v="1"/>
    <x v="0"/>
    <n v="31250230"/>
    <x v="25"/>
    <n v="1325565"/>
    <n v="305500781"/>
    <x v="0"/>
    <x v="751"/>
    <x v="0"/>
    <x v="0"/>
    <x v="1"/>
    <s v="N"/>
    <x v="2"/>
    <n v="129316"/>
    <s v="NORMAL"/>
    <d v="2022-03-11T00:00:00"/>
    <d v="2022-03-30T00:00:00"/>
    <x v="25"/>
    <d v="2022-05-30T00:00:00"/>
    <n v="309422"/>
    <s v="RESOLI"/>
    <s v="-"/>
    <s v="S"/>
    <s v="-"/>
    <x v="1"/>
    <n v="1"/>
    <s v="-"/>
    <n v="2022"/>
    <n v="0"/>
    <s v="-"/>
    <s v="1-PREG.COSTA-RICA"/>
    <x v="2"/>
    <s v="-"/>
    <s v="-"/>
    <s v="-"/>
    <n v="5"/>
    <n v="1"/>
    <n v="100"/>
    <n v="3"/>
    <n v="0"/>
    <s v="EMMANUEL1404CAMPOS@GMAIL.COM"/>
    <s v="UNIV. PRIVADA"/>
    <n v="18"/>
    <s v="SOLTERO(A)"/>
    <d v="2022-03-29T00:00:00"/>
    <n v="1"/>
    <s v="TECNICO"/>
    <s v=" "/>
    <s v=" "/>
    <s v=" "/>
    <s v=" "/>
    <n v="548118"/>
    <n v="5"/>
    <s v="-"/>
    <s v="TURRIALBA"/>
    <s v="TEC ASIS TEC ATENCION PRIMARIA"/>
    <x v="66"/>
    <s v="-"/>
    <s v="MEDICINA HUMANA"/>
    <s v="TURRIALBA"/>
    <s v="SIN ENFASIS"/>
    <s v="COSTA RICA"/>
    <x v="1166"/>
    <s v="-"/>
    <s v="ESTUDIANTE"/>
    <n v="88.73"/>
    <n v="129316"/>
    <n v="1"/>
    <n v="1"/>
    <n v="61"/>
  </r>
  <r>
    <x v="0"/>
    <x v="1"/>
    <x v="0"/>
    <x v="1"/>
    <n v="31117860"/>
    <x v="20"/>
    <n v="3262080"/>
    <n v="702790262"/>
    <x v="4"/>
    <x v="752"/>
    <x v="0"/>
    <x v="1"/>
    <x v="1"/>
    <s v="N"/>
    <x v="5"/>
    <n v="128105"/>
    <s v="NORMAL"/>
    <d v="2022-01-20T00:00:00"/>
    <d v="2022-02-03T00:00:00"/>
    <x v="20"/>
    <d v="2022-05-09T00:00:00"/>
    <n v="305220"/>
    <s v="RESOLI"/>
    <s v="-"/>
    <s v="-"/>
    <s v="S"/>
    <x v="0"/>
    <n v="1"/>
    <s v="-"/>
    <s v="-"/>
    <s v="-"/>
    <s v="-"/>
    <s v="1-PREG.COSTA-RICA"/>
    <x v="0"/>
    <s v="-"/>
    <s v="-"/>
    <s v="-"/>
    <n v="2"/>
    <n v="1"/>
    <n v="100"/>
    <n v="7"/>
    <n v="0"/>
    <s v="VARAYA1392000@GMAIL.COM"/>
    <s v="UNIV. PRIVADA"/>
    <n v="21"/>
    <s v="CASADO(A)"/>
    <d v="2022-02-02T00:00:00"/>
    <n v="1"/>
    <s v="BACHILLER"/>
    <s v=" "/>
    <s v=" "/>
    <s v=" "/>
    <s v=" "/>
    <s v="-"/>
    <s v="-"/>
    <s v="-"/>
    <s v="POCOCI"/>
    <s v="TURISMO"/>
    <x v="0"/>
    <s v="-"/>
    <s v="TURISMO"/>
    <s v="GUAPILES"/>
    <s v="ECOTURISMO"/>
    <s v="COSTA RICA"/>
    <x v="1167"/>
    <n v="89175626"/>
    <s v="ESTUDIANTE"/>
    <s v="-"/>
    <n v="128105"/>
    <n v="1"/>
    <n v="1"/>
    <n v="87"/>
  </r>
  <r>
    <x v="0"/>
    <x v="2"/>
    <x v="0"/>
    <x v="0"/>
    <n v="31121750"/>
    <x v="20"/>
    <n v="9826242"/>
    <n v="117880466"/>
    <x v="0"/>
    <x v="2"/>
    <x v="0"/>
    <x v="0"/>
    <x v="1"/>
    <s v="N"/>
    <x v="0"/>
    <n v="128121"/>
    <s v="NORMAL"/>
    <d v="2021-11-01T00:00:00"/>
    <d v="2022-02-03T00:00:00"/>
    <x v="20"/>
    <d v="2022-05-16T00:00:00"/>
    <n v="298720"/>
    <s v="RESOLI"/>
    <s v="-"/>
    <s v="-"/>
    <s v="S"/>
    <x v="0"/>
    <n v="2"/>
    <s v="-"/>
    <s v="-"/>
    <s v="-"/>
    <s v="-"/>
    <s v="1-PREG.COSTA-RICA"/>
    <x v="0"/>
    <n v="178.37"/>
    <s v="-"/>
    <s v="-"/>
    <n v="1"/>
    <n v="9"/>
    <n v="100"/>
    <n v="1"/>
    <n v="0"/>
    <s v="VALERIACHJ@HOTMAIL.COM"/>
    <s v="UNIV. PRIVADA"/>
    <n v="21"/>
    <s v="SOLTERO(A)"/>
    <d v="2022-02-02T00:00:00"/>
    <n v="1"/>
    <s v="LICENCIATURA"/>
    <s v=" "/>
    <s v=" "/>
    <s v=" "/>
    <s v=" "/>
    <s v="-"/>
    <s v="-"/>
    <s v="-"/>
    <s v="SAN JOSE"/>
    <s v="MICROBIOLOGI Y QUIMICA CLINICA"/>
    <x v="12"/>
    <s v="-"/>
    <s v="MICROBIOLOGIA"/>
    <s v="PAVAS"/>
    <s v="SIN ENFASIS"/>
    <s v="COSTA RICA"/>
    <x v="1168"/>
    <s v="-"/>
    <s v="ESTUDIANTE"/>
    <s v="-"/>
    <n v="128121"/>
    <n v="1"/>
    <n v="1"/>
    <n v="87"/>
  </r>
  <r>
    <x v="0"/>
    <x v="1"/>
    <x v="1"/>
    <x v="1"/>
    <n v="31245910"/>
    <x v="20"/>
    <n v="1484300"/>
    <n v="604180949"/>
    <x v="4"/>
    <x v="753"/>
    <x v="0"/>
    <x v="1"/>
    <x v="1"/>
    <s v="N"/>
    <x v="0"/>
    <n v="128138"/>
    <s v="NORMAL"/>
    <d v="2022-01-27T00:00:00"/>
    <d v="2022-02-04T00:00:00"/>
    <x v="20"/>
    <d v="2022-05-04T00:00:00"/>
    <n v="305897"/>
    <s v="RESOLI"/>
    <s v="-"/>
    <s v="S"/>
    <s v="-"/>
    <x v="1"/>
    <n v="1"/>
    <s v="-"/>
    <n v="2011"/>
    <n v="11"/>
    <s v="-"/>
    <s v="1-PREG.COSTA-RICA"/>
    <x v="2"/>
    <s v="-"/>
    <s v="-"/>
    <s v="-"/>
    <n v="1"/>
    <n v="3"/>
    <n v="100"/>
    <n v="1"/>
    <n v="0"/>
    <s v="DANIELSOLIS700@GMAIL.COM"/>
    <s v="UNIV. PRIVADA"/>
    <n v="27"/>
    <s v="SOLTERO(A)"/>
    <d v="2022-02-03T00:00:00"/>
    <n v="1"/>
    <s v="LICENCIATURA"/>
    <s v=" "/>
    <s v=" "/>
    <s v=" "/>
    <s v=" "/>
    <n v="565000"/>
    <n v="0"/>
    <s v="-"/>
    <s v="SAN JOSE"/>
    <s v="ADM EMPRESAS MODALIDAD VIRTUAL"/>
    <x v="42"/>
    <s v="-"/>
    <s v="ADMINISTRACION"/>
    <s v="HOSPITAL"/>
    <s v="SIN ENFASIS"/>
    <s v="COSTA RICA"/>
    <x v="1169"/>
    <n v="22014131"/>
    <s v="ASISTENTE DE AUDITOR"/>
    <n v="90.5"/>
    <n v="128138"/>
    <n v="1"/>
    <n v="1"/>
    <n v="86"/>
  </r>
  <r>
    <x v="0"/>
    <x v="1"/>
    <x v="0"/>
    <x v="0"/>
    <n v="31232690"/>
    <x v="20"/>
    <n v="3775000"/>
    <n v="117030248"/>
    <x v="0"/>
    <x v="754"/>
    <x v="0"/>
    <x v="0"/>
    <x v="0"/>
    <s v="N"/>
    <x v="0"/>
    <n v="128143"/>
    <s v="NORMAL"/>
    <d v="2022-01-24T00:00:00"/>
    <d v="2022-02-04T00:00:00"/>
    <x v="20"/>
    <d v="2022-05-06T00:00:00"/>
    <n v="305577"/>
    <s v="RESOLI"/>
    <s v="-"/>
    <s v="-"/>
    <s v="S"/>
    <x v="0"/>
    <n v="1"/>
    <s v="-"/>
    <s v="-"/>
    <s v="-"/>
    <s v="-"/>
    <s v="1-PREG.COSTA-RICA"/>
    <x v="0"/>
    <s v="-"/>
    <s v="-"/>
    <s v="-"/>
    <n v="3"/>
    <n v="12"/>
    <n v="100"/>
    <n v="1"/>
    <n v="0"/>
    <s v="JULIESCA@HOTMAIL.ES"/>
    <s v="UNIV. PRIVADA"/>
    <n v="24"/>
    <s v="SOLTERO(A)"/>
    <d v="2022-02-03T00:00:00"/>
    <n v="1"/>
    <s v="LICENCIATURA"/>
    <s v=" "/>
    <s v=" "/>
    <s v=" "/>
    <s v=" "/>
    <s v="-"/>
    <s v="-"/>
    <s v="-"/>
    <s v="DESAMPARADOS"/>
    <s v="TERAPIA FISICA"/>
    <x v="7"/>
    <s v="-"/>
    <s v="MEDICINA HUMANA"/>
    <s v="GRAVILIAS"/>
    <s v="SIN ENFASIS"/>
    <s v="COSTA RICA"/>
    <x v="1170"/>
    <s v="-"/>
    <s v="ESTUDIANTE"/>
    <s v="-"/>
    <n v="128143"/>
    <n v="1"/>
    <n v="1"/>
    <n v="86"/>
  </r>
  <r>
    <x v="0"/>
    <x v="1"/>
    <x v="1"/>
    <x v="0"/>
    <n v="31250090"/>
    <x v="25"/>
    <n v="5251000"/>
    <n v="208380174"/>
    <x v="3"/>
    <x v="510"/>
    <x v="0"/>
    <x v="0"/>
    <x v="1"/>
    <s v="N"/>
    <x v="3"/>
    <n v="129340"/>
    <s v="NORMAL"/>
    <d v="2022-03-24T00:00:00"/>
    <d v="2022-04-01T00:00:00"/>
    <x v="25"/>
    <d v="2022-05-30T00:00:00"/>
    <n v="310636"/>
    <s v="RESOLI"/>
    <s v="-"/>
    <s v="-"/>
    <s v="S"/>
    <x v="0"/>
    <n v="1"/>
    <s v="-"/>
    <n v="2021"/>
    <n v="1"/>
    <s v="-"/>
    <s v="1-PREG.COSTA-RICA"/>
    <x v="2"/>
    <s v="-"/>
    <s v="-"/>
    <s v="-"/>
    <n v="1"/>
    <n v="2"/>
    <n v="100"/>
    <n v="2"/>
    <n v="0"/>
    <s v="BRAVO.MARYERLY@GMAIL.COM"/>
    <s v="UNIV. PRIVADA"/>
    <n v="19"/>
    <s v="SOLTERO(A)"/>
    <d v="2022-03-30T00:00:00"/>
    <n v="1"/>
    <s v="BACHILLER"/>
    <s v=" "/>
    <s v=" "/>
    <s v=" "/>
    <s v=" "/>
    <n v="630000"/>
    <n v="5"/>
    <s v="-"/>
    <s v="ALAJUELA"/>
    <s v="ING INFORMATICA"/>
    <x v="1"/>
    <s v="-"/>
    <s v="COMPUTO"/>
    <s v="SAN JOSE"/>
    <s v="SISTEMAS DE INFORMACION"/>
    <s v="COSTA RICA"/>
    <x v="1171"/>
    <n v="41023153"/>
    <s v="FIN OPS COORDINATOR"/>
    <n v="99.78"/>
    <n v="129340"/>
    <n v="1"/>
    <n v="1"/>
    <n v="59"/>
  </r>
  <r>
    <x v="0"/>
    <x v="2"/>
    <x v="0"/>
    <x v="0"/>
    <n v="31185520"/>
    <x v="25"/>
    <n v="3510930"/>
    <n v="604620925"/>
    <x v="2"/>
    <x v="2"/>
    <x v="0"/>
    <x v="0"/>
    <x v="1"/>
    <s v="N"/>
    <x v="3"/>
    <n v="129378"/>
    <s v="NORMAL"/>
    <d v="2022-03-24T00:00:00"/>
    <d v="2022-04-01T00:00:00"/>
    <x v="25"/>
    <s v="-"/>
    <n v="310692"/>
    <s v="RESOLI"/>
    <s v="-"/>
    <s v="S"/>
    <s v="-"/>
    <x v="1"/>
    <n v="2"/>
    <s v="-"/>
    <s v="-"/>
    <s v="-"/>
    <s v="-"/>
    <s v="1-PREG.COSTA-RICA"/>
    <x v="0"/>
    <n v="260.66000000000003"/>
    <s v="-"/>
    <s v="-"/>
    <n v="7"/>
    <n v="6"/>
    <n v="100"/>
    <n v="2"/>
    <n v="0"/>
    <s v="JAFETHMORA2000@GMAIL.COM"/>
    <s v="UNIV. PRIVADA"/>
    <n v="21"/>
    <s v="SOLTERO(A)"/>
    <d v="2022-03-31T00:00:00"/>
    <n v="1"/>
    <s v="BACHILLER"/>
    <s v="LICENCIATURA"/>
    <s v=" "/>
    <s v=" "/>
    <s v=" "/>
    <s v="-"/>
    <s v="-"/>
    <s v="-"/>
    <s v="PALMARES"/>
    <s v="INGENIERIA CIVIL"/>
    <x v="6"/>
    <s v="-"/>
    <s v="OBRAS CIVILES"/>
    <s v="ESQUIPULAS"/>
    <s v="SIN ENFASIS"/>
    <s v="COSTA RICA"/>
    <x v="1172"/>
    <s v="-"/>
    <s v="ESTUDIANTE"/>
    <s v="-"/>
    <n v="129378"/>
    <n v="1"/>
    <n v="1"/>
    <n v="59"/>
  </r>
  <r>
    <x v="0"/>
    <x v="1"/>
    <x v="1"/>
    <x v="1"/>
    <n v="31245230"/>
    <x v="20"/>
    <n v="6175000"/>
    <n v="118330009"/>
    <x v="4"/>
    <x v="3"/>
    <x v="0"/>
    <x v="1"/>
    <x v="2"/>
    <s v="N"/>
    <x v="0"/>
    <n v="128188"/>
    <s v="NORMAL"/>
    <d v="2022-02-01T00:00:00"/>
    <d v="2022-02-08T00:00:00"/>
    <x v="20"/>
    <d v="2022-05-04T00:00:00"/>
    <n v="306344"/>
    <s v="RESOLI"/>
    <s v="-"/>
    <s v="-"/>
    <s v="S"/>
    <x v="0"/>
    <n v="1"/>
    <s v="COBERTURA INFERIOR"/>
    <n v="2019"/>
    <n v="3"/>
    <s v="-"/>
    <s v="1-PREG.COSTA-RICA"/>
    <x v="3"/>
    <s v="-"/>
    <s v="-"/>
    <s v="-"/>
    <n v="6"/>
    <n v="3"/>
    <n v="100"/>
    <n v="1"/>
    <n v="0"/>
    <s v="ARIANNABADILLA80@GMAIL.COM"/>
    <s v="UNIV. PRIVADA"/>
    <n v="20"/>
    <s v="SOLTERO(A)"/>
    <d v="2022-02-07T00:00:00"/>
    <n v="1"/>
    <s v="BACHILLER"/>
    <s v=" "/>
    <s v=" "/>
    <s v=" "/>
    <s v=" "/>
    <n v="1235000"/>
    <n v="2"/>
    <s v="-"/>
    <s v="ASERRI"/>
    <s v="PSICOLOGIA"/>
    <x v="53"/>
    <s v="CI"/>
    <s v="PSICOLOGIA"/>
    <s v="VUELTA DE JORCO"/>
    <s v="SIN ENFASIS"/>
    <s v="COSTA RICA"/>
    <x v="1173"/>
    <s v="-"/>
    <s v="ESTUDIANTE"/>
    <n v="88.86"/>
    <n v="128188"/>
    <n v="1"/>
    <n v="1"/>
    <n v="82"/>
  </r>
  <r>
    <x v="0"/>
    <x v="1"/>
    <x v="0"/>
    <x v="0"/>
    <n v="31082800"/>
    <x v="24"/>
    <n v="3699900"/>
    <n v="304490131"/>
    <x v="0"/>
    <x v="755"/>
    <x v="0"/>
    <x v="0"/>
    <x v="1"/>
    <s v="N"/>
    <x v="2"/>
    <n v="129425"/>
    <s v="NORMAL"/>
    <d v="2022-03-22T00:00:00"/>
    <d v="2022-04-05T00:00:00"/>
    <x v="24"/>
    <d v="2022-05-27T00:00:00"/>
    <n v="310348"/>
    <s v="RESOLI"/>
    <s v="-"/>
    <s v="S"/>
    <s v="-"/>
    <x v="1"/>
    <n v="1"/>
    <s v="-"/>
    <s v="-"/>
    <s v="-"/>
    <s v="-"/>
    <s v="1-PREG.COSTA-RICA"/>
    <x v="0"/>
    <s v="-"/>
    <s v="-"/>
    <s v="-"/>
    <n v="7"/>
    <n v="1"/>
    <n v="100"/>
    <n v="3"/>
    <n v="0"/>
    <s v="RGS1309@HOTMAIL.COM"/>
    <s v="UNIV. PRIVADA"/>
    <n v="31"/>
    <s v="SOLTERO(A)"/>
    <d v="2022-04-04T00:00:00"/>
    <n v="1"/>
    <s v="LICENCIATURA"/>
    <s v=" "/>
    <s v=" "/>
    <s v=" "/>
    <s v=" "/>
    <s v="-"/>
    <s v="-"/>
    <s v="-"/>
    <s v="OREAMUNO"/>
    <s v="ODONTOLOGIA"/>
    <x v="3"/>
    <s v="-"/>
    <s v="ODONTOLOGIA"/>
    <s v="SAN RAFAEL"/>
    <s v="SIN ENFASIS"/>
    <s v="COSTA RICA"/>
    <x v="1174"/>
    <n v="22908769"/>
    <s v="TECNICO DENTAL"/>
    <s v="-"/>
    <n v="129425"/>
    <n v="1"/>
    <n v="1"/>
    <n v="44"/>
  </r>
  <r>
    <x v="0"/>
    <x v="1"/>
    <x v="1"/>
    <x v="0"/>
    <n v="31249050"/>
    <x v="24"/>
    <n v="7000000"/>
    <n v="305470829"/>
    <x v="0"/>
    <x v="756"/>
    <x v="0"/>
    <x v="0"/>
    <x v="0"/>
    <s v="N"/>
    <x v="2"/>
    <n v="129438"/>
    <s v="NORMAL"/>
    <d v="2022-03-30T00:00:00"/>
    <d v="2022-04-05T00:00:00"/>
    <x v="24"/>
    <d v="2022-05-23T00:00:00"/>
    <n v="311190"/>
    <s v="RESOLI"/>
    <s v="-"/>
    <s v="-"/>
    <s v="S"/>
    <x v="0"/>
    <n v="1"/>
    <s v="-"/>
    <n v="2022"/>
    <n v="0"/>
    <s v="-"/>
    <s v="1-PREG.COSTA-RICA"/>
    <x v="3"/>
    <s v="-"/>
    <s v="-"/>
    <s v="-"/>
    <n v="1"/>
    <n v="9"/>
    <n v="100"/>
    <n v="3"/>
    <n v="0"/>
    <s v="YMONTOYA_17@HOTMAIL.COM"/>
    <s v="UNIV. PRIVADA"/>
    <n v="18"/>
    <s v="SOLTERO(A)"/>
    <d v="2022-04-01T00:00:00"/>
    <n v="1"/>
    <s v="LICENCIATURA"/>
    <s v=" "/>
    <s v=" "/>
    <s v=" "/>
    <s v=" "/>
    <n v="1188200"/>
    <n v="4"/>
    <s v="-"/>
    <s v="CARTAGO"/>
    <s v="ENFERMERIA"/>
    <x v="53"/>
    <s v="-"/>
    <s v="ENFERMERIA"/>
    <s v="DULCE NOMBRE"/>
    <s v="SIN ENFASIS"/>
    <s v="COSTA RICA"/>
    <x v="1175"/>
    <s v="-"/>
    <s v="ESTUDIANTE"/>
    <n v="77.69"/>
    <n v="129438"/>
    <n v="1"/>
    <n v="1"/>
    <n v="44"/>
  </r>
  <r>
    <x v="0"/>
    <x v="1"/>
    <x v="1"/>
    <x v="0"/>
    <n v="31245870"/>
    <x v="20"/>
    <n v="7218408"/>
    <n v="207650200"/>
    <x v="0"/>
    <x v="359"/>
    <x v="0"/>
    <x v="0"/>
    <x v="0"/>
    <s v="N"/>
    <x v="0"/>
    <n v="128238"/>
    <s v="NORMAL"/>
    <d v="2022-02-01T00:00:00"/>
    <d v="2022-02-10T00:00:00"/>
    <x v="20"/>
    <d v="2022-05-04T00:00:00"/>
    <n v="306323"/>
    <s v="RESOLI"/>
    <s v="-"/>
    <s v="-"/>
    <s v="S"/>
    <x v="0"/>
    <n v="1"/>
    <s v="-"/>
    <n v="2014"/>
    <n v="8"/>
    <s v="-"/>
    <s v="1-PREG.COSTA-RICA"/>
    <x v="6"/>
    <s v="-"/>
    <s v="-"/>
    <s v="-"/>
    <n v="13"/>
    <n v="3"/>
    <n v="100"/>
    <n v="1"/>
    <n v="0"/>
    <s v="V.SOFIA_08@HOTMAIL.COM"/>
    <s v="UNIV. PRIVADA"/>
    <n v="25"/>
    <s v="SOLTERO(A)"/>
    <d v="2022-02-09T00:00:00"/>
    <n v="1"/>
    <s v="LICENCIATURA"/>
    <s v=" "/>
    <s v=" "/>
    <s v=" "/>
    <s v=" "/>
    <n v="280000"/>
    <n v="4"/>
    <s v="-"/>
    <s v="TIBAS"/>
    <s v="MEDICINA"/>
    <x v="12"/>
    <s v="-"/>
    <s v="MEDICINA HUMANA"/>
    <s v="ANSELMO LLORENTE"/>
    <s v="SIN ENFASIS"/>
    <s v="COSTA RICA"/>
    <x v="1176"/>
    <s v="-"/>
    <s v="ESTUDIANTE"/>
    <n v="87.4"/>
    <n v="128238"/>
    <n v="1"/>
    <n v="1"/>
    <n v="80"/>
  </r>
  <r>
    <x v="0"/>
    <x v="1"/>
    <x v="1"/>
    <x v="0"/>
    <n v="31245240"/>
    <x v="20"/>
    <n v="6813700"/>
    <n v="118410212"/>
    <x v="2"/>
    <x v="342"/>
    <x v="0"/>
    <x v="0"/>
    <x v="1"/>
    <s v="N"/>
    <x v="1"/>
    <n v="128250"/>
    <s v="NORMAL"/>
    <d v="2022-01-27T00:00:00"/>
    <d v="2022-02-10T00:00:00"/>
    <x v="20"/>
    <d v="2022-05-04T00:00:00"/>
    <n v="305992"/>
    <s v="RESOLI"/>
    <s v="-"/>
    <s v="-"/>
    <s v="S"/>
    <x v="0"/>
    <n v="1"/>
    <s v="ADQUISICION DE EQUIPO"/>
    <n v="2019"/>
    <n v="3"/>
    <s v="-"/>
    <s v="1-PREG.COSTA-RICA"/>
    <x v="3"/>
    <s v="-"/>
    <s v="-"/>
    <s v="-"/>
    <n v="1"/>
    <n v="3"/>
    <n v="100"/>
    <n v="4"/>
    <n v="0"/>
    <s v="LEIVAROSALESARIANA@GMAIL.COM"/>
    <s v="UNIV. PRIVADA"/>
    <n v="20"/>
    <s v="SOLTERO(A)"/>
    <d v="2022-02-09T00:00:00"/>
    <n v="1"/>
    <s v="BACHILLER"/>
    <s v="LICENCIATURA"/>
    <s v=" "/>
    <s v=" "/>
    <s v=" "/>
    <n v="1863393"/>
    <n v="4"/>
    <s v="-"/>
    <s v="HEREDIA"/>
    <s v="ING INDUSTRIAL"/>
    <x v="1"/>
    <s v="AE"/>
    <s v="INGENIERIA"/>
    <s v="SAN FRANCISCO"/>
    <s v="SIN ENFASIS"/>
    <s v="COSTA RICA"/>
    <x v="1177"/>
    <s v="-"/>
    <s v="ESTUDIANTE"/>
    <n v="87.86"/>
    <n v="128250"/>
    <n v="1"/>
    <n v="1"/>
    <n v="80"/>
  </r>
  <r>
    <x v="0"/>
    <x v="1"/>
    <x v="1"/>
    <x v="0"/>
    <n v="31245480"/>
    <x v="20"/>
    <n v="6107047"/>
    <n v="703100174"/>
    <x v="0"/>
    <x v="4"/>
    <x v="0"/>
    <x v="0"/>
    <x v="2"/>
    <s v="N"/>
    <x v="5"/>
    <n v="128268"/>
    <s v="NORMAL"/>
    <d v="2022-02-09T00:00:00"/>
    <d v="2022-02-11T00:00:00"/>
    <x v="20"/>
    <d v="2022-05-04T00:00:00"/>
    <n v="306944"/>
    <s v="RESOLI"/>
    <s v="-"/>
    <s v="-"/>
    <s v="S"/>
    <x v="0"/>
    <n v="1"/>
    <s v="-"/>
    <n v="2021"/>
    <n v="1"/>
    <s v="-"/>
    <s v="1-PREG.COSTA-RICA"/>
    <x v="4"/>
    <s v="-"/>
    <s v="-"/>
    <s v="-"/>
    <n v="3"/>
    <n v="1"/>
    <n v="100"/>
    <n v="7"/>
    <n v="0"/>
    <s v="HFRANCHESKA407@GMAIL.COM"/>
    <s v="UNIV. PRIVADA"/>
    <n v="17"/>
    <s v="SOLTERO(A)"/>
    <d v="2022-02-10T00:00:00"/>
    <n v="1"/>
    <s v="LICENCIATURA"/>
    <s v=" "/>
    <s v=" "/>
    <s v=" "/>
    <s v=" "/>
    <n v="764215"/>
    <n v="4"/>
    <s v="-"/>
    <s v="SIQUIRRES"/>
    <s v="FARMACIA"/>
    <x v="5"/>
    <s v="-"/>
    <s v="FARMACIA"/>
    <s v="SIQUIRRES"/>
    <s v="SIN ENFASIS"/>
    <s v="COSTA RICA"/>
    <x v="1178"/>
    <s v="-"/>
    <s v="ESTUDIANTE"/>
    <n v="89"/>
    <n v="128268"/>
    <n v="1"/>
    <n v="1"/>
    <n v="79"/>
  </r>
  <r>
    <x v="0"/>
    <x v="1"/>
    <x v="1"/>
    <x v="0"/>
    <n v="31245670"/>
    <x v="20"/>
    <n v="6912965"/>
    <n v="504530218"/>
    <x v="2"/>
    <x v="3"/>
    <x v="0"/>
    <x v="0"/>
    <x v="1"/>
    <s v="N"/>
    <x v="4"/>
    <n v="128272"/>
    <s v="NORMAL"/>
    <d v="2022-02-08T00:00:00"/>
    <d v="2022-02-11T00:00:00"/>
    <x v="20"/>
    <d v="2022-05-04T00:00:00"/>
    <n v="306818"/>
    <s v="RESOLI"/>
    <s v="-"/>
    <s v="S"/>
    <s v="-"/>
    <x v="1"/>
    <n v="1"/>
    <s v="COBERTURA INFERIOR, ADQUISICION DE EQUIPO"/>
    <n v="2021"/>
    <n v="1"/>
    <s v="-"/>
    <s v="1-PREG.COSTA-RICA"/>
    <x v="4"/>
    <s v="-"/>
    <s v="-"/>
    <s v="-"/>
    <n v="2"/>
    <n v="1"/>
    <n v="100"/>
    <n v="5"/>
    <n v="0"/>
    <s v="GABRIELMARCHENAG23@GMAIL.COM"/>
    <s v="UNIV. PRIVADA"/>
    <n v="18"/>
    <s v="SOLTERO(A)"/>
    <d v="2022-02-10T00:00:00"/>
    <n v="1"/>
    <s v="BACHILLER"/>
    <s v=" "/>
    <s v=" "/>
    <s v=" "/>
    <s v=" "/>
    <n v="945275"/>
    <n v="5"/>
    <s v="-"/>
    <s v="NICOYA"/>
    <s v="ING INDUSTRIAL"/>
    <x v="1"/>
    <s v="CI, AE"/>
    <s v="INGENIERIA"/>
    <s v="NICOYA"/>
    <s v="SIN ENFASIS"/>
    <s v="COSTA RICA"/>
    <x v="1179"/>
    <s v="-"/>
    <s v="ESTUDIANTE"/>
    <n v="90"/>
    <n v="128272"/>
    <n v="1"/>
    <n v="1"/>
    <n v="79"/>
  </r>
  <r>
    <x v="0"/>
    <x v="1"/>
    <x v="1"/>
    <x v="0"/>
    <n v="31245710"/>
    <x v="20"/>
    <n v="16975000"/>
    <n v="117980813"/>
    <x v="0"/>
    <x v="757"/>
    <x v="0"/>
    <x v="0"/>
    <x v="1"/>
    <s v="N"/>
    <x v="6"/>
    <n v="128278"/>
    <s v="NORMAL"/>
    <d v="2022-02-05T00:00:00"/>
    <d v="2022-02-11T00:00:00"/>
    <x v="20"/>
    <d v="2022-05-04T00:00:00"/>
    <n v="306620"/>
    <s v="RESOLI"/>
    <s v="-"/>
    <s v="-"/>
    <s v="S"/>
    <x v="0"/>
    <n v="1"/>
    <s v="-"/>
    <n v="2017"/>
    <n v="5"/>
    <s v="-"/>
    <s v="1-PREG.COSTA-RICA"/>
    <x v="3"/>
    <s v="-"/>
    <s v="-"/>
    <s v="-"/>
    <n v="1"/>
    <n v="15"/>
    <n v="100"/>
    <n v="6"/>
    <n v="0"/>
    <s v="FRANCELLAMO59@GMAIL.COM"/>
    <s v="UNIV. PRIVADA"/>
    <n v="21"/>
    <s v="SOLTERO(A)"/>
    <d v="2022-02-10T00:00:00"/>
    <n v="1"/>
    <s v="BACHILLER"/>
    <s v="LICENCIATURA"/>
    <s v=" "/>
    <s v=" "/>
    <s v=" "/>
    <n v="2524995"/>
    <n v="5"/>
    <s v="-"/>
    <s v="PUNTARENAS"/>
    <s v="MEDICINA"/>
    <x v="14"/>
    <s v="-"/>
    <s v="MEDICINA HUMANA"/>
    <s v="EL ROBLE"/>
    <s v="SIN ENFASIS"/>
    <s v="COSTA RICA"/>
    <x v="1180"/>
    <s v="-"/>
    <s v="ESTUDIANTE"/>
    <n v="91.3"/>
    <n v="128278"/>
    <n v="1"/>
    <n v="1"/>
    <n v="79"/>
  </r>
  <r>
    <x v="0"/>
    <x v="1"/>
    <x v="0"/>
    <x v="1"/>
    <n v="31157680"/>
    <x v="20"/>
    <n v="442380"/>
    <n v="402110300"/>
    <x v="4"/>
    <x v="251"/>
    <x v="0"/>
    <x v="1"/>
    <x v="0"/>
    <s v="N"/>
    <x v="1"/>
    <n v="128300"/>
    <s v="NORMAL"/>
    <d v="2022-02-04T00:00:00"/>
    <d v="2022-02-14T00:00:00"/>
    <x v="20"/>
    <d v="2022-05-09T00:00:00"/>
    <n v="306595"/>
    <s v="RESOLI"/>
    <s v="-"/>
    <s v="S"/>
    <s v="-"/>
    <x v="1"/>
    <n v="1"/>
    <s v="-"/>
    <s v="-"/>
    <s v="-"/>
    <s v="-"/>
    <s v="1-PREG.COSTA-RICA"/>
    <x v="0"/>
    <s v="-"/>
    <s v="-"/>
    <s v="-"/>
    <n v="7"/>
    <n v="1"/>
    <n v="100"/>
    <n v="4"/>
    <n v="0"/>
    <s v="EMANUELZUMBADO@GMAIL.COM"/>
    <s v="UNIV. PRIVADA"/>
    <n v="30"/>
    <s v="SOLTERO(A)"/>
    <d v="2022-02-11T00:00:00"/>
    <n v="1"/>
    <s v="BACHILLER"/>
    <s v=" "/>
    <s v=" "/>
    <s v=" "/>
    <s v=" "/>
    <s v="-"/>
    <s v="-"/>
    <s v="-"/>
    <s v="BELEN"/>
    <s v="DERECHO"/>
    <x v="145"/>
    <s v="-"/>
    <s v="DERECHO"/>
    <s v="SAN ANTONIO"/>
    <s v="SIN ENFASIS"/>
    <s v="COSTA RICA"/>
    <x v="1181"/>
    <n v="89971316"/>
    <s v="ESTUDIANTE"/>
    <s v="-"/>
    <n v="128300"/>
    <n v="1"/>
    <n v="1"/>
    <n v="76"/>
  </r>
  <r>
    <x v="0"/>
    <x v="3"/>
    <x v="0"/>
    <x v="1"/>
    <n v="31189390"/>
    <x v="20"/>
    <n v="480000"/>
    <n v="603770712"/>
    <x v="1"/>
    <x v="2"/>
    <x v="0"/>
    <x v="1"/>
    <x v="2"/>
    <s v="N"/>
    <x v="6"/>
    <n v="128304"/>
    <s v="NORMAL"/>
    <d v="2022-02-03T00:00:00"/>
    <d v="2022-02-14T00:00:00"/>
    <x v="20"/>
    <d v="2022-05-18T00:00:00"/>
    <n v="306464"/>
    <s v="RESOLI"/>
    <s v="-"/>
    <s v="S"/>
    <s v="-"/>
    <x v="1"/>
    <n v="8"/>
    <s v="-"/>
    <s v="-"/>
    <s v="-"/>
    <s v="-"/>
    <s v="1-PREG.COSTA-RICA"/>
    <x v="0"/>
    <s v="-"/>
    <s v="-"/>
    <s v="-"/>
    <n v="3"/>
    <n v="1"/>
    <n v="100"/>
    <n v="6"/>
    <n v="0"/>
    <s v="ABELARDODOBORY@GMAIL.COM"/>
    <s v="UNIV. PRIVADA"/>
    <n v="33"/>
    <s v="UNION LIBRE"/>
    <d v="2022-02-11T00:00:00"/>
    <n v="1"/>
    <s v="BACHILLER"/>
    <s v=" "/>
    <s v=" "/>
    <s v=" "/>
    <s v=" "/>
    <s v="-"/>
    <s v="-"/>
    <s v="-"/>
    <s v="BUENOS AIRES"/>
    <s v="ENSEÑANZA DEL INGLES"/>
    <x v="73"/>
    <s v="-"/>
    <s v="EDUCACION SECUNDARIA"/>
    <s v="BUENOS AIRES"/>
    <s v="COMO SEGUNDA LENGUA"/>
    <s v="COSTA RICA"/>
    <x v="1182"/>
    <n v="21015483"/>
    <s v="AUXILIAR DE VIGILANC"/>
    <s v="-"/>
    <n v="128304"/>
    <n v="1"/>
    <n v="1"/>
    <n v="76"/>
  </r>
  <r>
    <x v="0"/>
    <x v="1"/>
    <x v="1"/>
    <x v="0"/>
    <n v="31249680"/>
    <x v="25"/>
    <n v="1640980"/>
    <n v="305510942"/>
    <x v="0"/>
    <x v="758"/>
    <x v="0"/>
    <x v="0"/>
    <x v="2"/>
    <s v="N"/>
    <x v="2"/>
    <n v="129601"/>
    <s v="NORMAL"/>
    <d v="2022-04-07T00:00:00"/>
    <d v="2022-04-18T00:00:00"/>
    <x v="25"/>
    <d v="2022-05-30T00:00:00"/>
    <n v="311876"/>
    <s v="RESOLI"/>
    <s v="-"/>
    <s v="-"/>
    <s v="S"/>
    <x v="0"/>
    <n v="1"/>
    <s v="-"/>
    <n v="2021"/>
    <n v="1"/>
    <s v="-"/>
    <s v="1-PREG.COSTA-RICA"/>
    <x v="2"/>
    <s v="-"/>
    <s v="-"/>
    <s v="-"/>
    <n v="5"/>
    <n v="6"/>
    <n v="100"/>
    <n v="3"/>
    <n v="0"/>
    <s v="EMIDAYA124@GMAIL.COM"/>
    <s v="UNIV. PRIVADA"/>
    <n v="18"/>
    <s v="SOLTERO(A)"/>
    <d v="2022-04-08T00:00:00"/>
    <n v="1"/>
    <s v="TECNICO"/>
    <s v=" "/>
    <s v=" "/>
    <s v=" "/>
    <s v=" "/>
    <n v="680940"/>
    <n v="5"/>
    <s v="-"/>
    <s v="TURRIALBA"/>
    <s v="TECNICO ATENCION PRIMARIA"/>
    <x v="13"/>
    <s v="-"/>
    <s v="MEDICINA HUMANA"/>
    <s v="PAVONES"/>
    <s v="SIN ENFASIS"/>
    <s v="COSTA RICA"/>
    <x v="1183"/>
    <s v="-"/>
    <s v="ESTUDIANTE"/>
    <n v="98"/>
    <n v="129601"/>
    <n v="1"/>
    <n v="1"/>
    <n v="42"/>
  </r>
  <r>
    <x v="0"/>
    <x v="1"/>
    <x v="1"/>
    <x v="0"/>
    <n v="31249690"/>
    <x v="27"/>
    <n v="6984950"/>
    <n v="503960378"/>
    <x v="2"/>
    <x v="759"/>
    <x v="0"/>
    <x v="0"/>
    <x v="3"/>
    <s v="N"/>
    <x v="3"/>
    <n v="130217"/>
    <s v="NORMAL"/>
    <d v="2020-03-10T00:00:00"/>
    <d v="2022-05-11T00:00:00"/>
    <x v="27"/>
    <d v="2022-05-25T00:00:00"/>
    <n v="248877"/>
    <s v="RESOLI"/>
    <s v="-"/>
    <s v="S"/>
    <s v="-"/>
    <x v="1"/>
    <n v="1"/>
    <s v="ADQUISICION DE EQUIPO"/>
    <n v="2011"/>
    <n v="11"/>
    <s v="-"/>
    <s v="1-PREG.COSTA-RICA"/>
    <x v="6"/>
    <s v="-"/>
    <s v="-"/>
    <n v="6"/>
    <n v="13"/>
    <n v="6"/>
    <n v="100"/>
    <n v="2"/>
    <n v="0"/>
    <s v="GUSTAVO.A.MORALES15@HOTMAIL.COM"/>
    <s v="UNIV. PRIVADA"/>
    <n v="28"/>
    <s v="CASADO(A)"/>
    <s v="-"/>
    <n v="1"/>
    <s v="BACHILLER"/>
    <s v=" "/>
    <s v=" "/>
    <s v=" "/>
    <s v=" "/>
    <n v="333096"/>
    <n v="4"/>
    <s v="MARIO PORTA GARCIA"/>
    <s v="UPALA"/>
    <s v="INGENIERIA SISTEMAS COMPUTACIO"/>
    <x v="50"/>
    <s v="AE"/>
    <s v="INGENIERIA"/>
    <s v="DOS RIOS"/>
    <s v="NINGUNO"/>
    <s v="COSTA RICA"/>
    <x v="1184"/>
    <n v="83135718"/>
    <s v="SECRETARIO SERVICIO "/>
    <n v="85"/>
    <n v="130217"/>
    <n v="1"/>
    <n v="1"/>
    <n v="12"/>
  </r>
  <r>
    <x v="0"/>
    <x v="1"/>
    <x v="1"/>
    <x v="0"/>
    <n v="31245890"/>
    <x v="20"/>
    <n v="2400000"/>
    <n v="118820721"/>
    <x v="0"/>
    <x v="760"/>
    <x v="0"/>
    <x v="0"/>
    <x v="0"/>
    <s v="N"/>
    <x v="1"/>
    <n v="128318"/>
    <s v="NORMAL"/>
    <d v="2022-02-10T00:00:00"/>
    <d v="2022-02-15T00:00:00"/>
    <x v="20"/>
    <d v="2022-05-04T00:00:00"/>
    <n v="307056"/>
    <s v="RESOLI"/>
    <s v="-"/>
    <s v="-"/>
    <s v="S"/>
    <x v="0"/>
    <n v="1"/>
    <s v="-"/>
    <n v="2020"/>
    <n v="2"/>
    <s v="-"/>
    <s v="1-PREG.COSTA-RICA"/>
    <x v="4"/>
    <s v="-"/>
    <s v="-"/>
    <s v="-"/>
    <n v="5"/>
    <n v="5"/>
    <n v="100"/>
    <n v="4"/>
    <n v="0"/>
    <s v="GABAROA.MR@GMAIL.COM"/>
    <s v="UNIV. PUBLICA"/>
    <n v="18"/>
    <s v="SOLTERO(A)"/>
    <d v="2022-02-14T00:00:00"/>
    <n v="1"/>
    <s v="LICENCIATURA"/>
    <s v=" "/>
    <s v=" "/>
    <s v=" "/>
    <s v=" "/>
    <n v="1040375"/>
    <n v="4"/>
    <s v="-"/>
    <s v="SAN RAFAEL"/>
    <s v="ENFERMERIA"/>
    <x v="22"/>
    <s v="-"/>
    <s v="ENFERMERIA"/>
    <s v="CONCEPCION"/>
    <s v="SIN ENFASIS"/>
    <s v="COSTA RICA"/>
    <x v="1185"/>
    <s v="-"/>
    <s v="ESTUDIANTE"/>
    <n v="92"/>
    <n v="128318"/>
    <n v="2"/>
    <n v="1"/>
    <n v="75"/>
  </r>
  <r>
    <x v="0"/>
    <x v="1"/>
    <x v="0"/>
    <x v="0"/>
    <n v="31141860"/>
    <x v="20"/>
    <n v="2158869"/>
    <n v="504270489"/>
    <x v="2"/>
    <x v="761"/>
    <x v="0"/>
    <x v="0"/>
    <x v="1"/>
    <s v="N"/>
    <x v="4"/>
    <n v="128329"/>
    <s v="NORMAL"/>
    <d v="2022-02-03T00:00:00"/>
    <d v="2022-02-15T00:00:00"/>
    <x v="20"/>
    <s v="-"/>
    <n v="306465"/>
    <s v="RESOLI"/>
    <s v="-"/>
    <s v="-"/>
    <s v="S"/>
    <x v="0"/>
    <n v="1"/>
    <s v="-"/>
    <s v="-"/>
    <s v="-"/>
    <s v="-"/>
    <s v="1-PREG.COSTA-RICA"/>
    <x v="0"/>
    <s v="-"/>
    <s v="-"/>
    <s v="-"/>
    <n v="8"/>
    <n v="3"/>
    <n v="100"/>
    <n v="5"/>
    <n v="0"/>
    <s v="VALERYLEDEZMA99@GMAIL.COM"/>
    <s v="UNIV. PRIVADA"/>
    <n v="22"/>
    <s v="SOLTERO(A)"/>
    <d v="2022-02-14T00:00:00"/>
    <n v="1"/>
    <s v="BACHILLER"/>
    <s v=" "/>
    <s v=" "/>
    <s v=" "/>
    <s v=" "/>
    <s v="-"/>
    <s v="-"/>
    <s v="-"/>
    <s v="TILARAN"/>
    <s v="ING INDUSTRIAL"/>
    <x v="125"/>
    <s v="-"/>
    <s v="INGENIERIA"/>
    <s v="TRONADORA"/>
    <s v="SIN ENFASIS"/>
    <s v="COSTA RICA"/>
    <x v="1186"/>
    <s v="-"/>
    <s v="ESTUDIANTE"/>
    <s v="-"/>
    <n v="128329"/>
    <n v="1"/>
    <n v="1"/>
    <n v="75"/>
  </r>
  <r>
    <x v="0"/>
    <x v="1"/>
    <x v="0"/>
    <x v="0"/>
    <n v="31156860"/>
    <x v="28"/>
    <n v="6595000"/>
    <n v="116190732"/>
    <x v="0"/>
    <x v="762"/>
    <x v="0"/>
    <x v="0"/>
    <x v="1"/>
    <s v="N"/>
    <x v="2"/>
    <n v="128028"/>
    <s v="NORMAL"/>
    <d v="2022-01-19T00:00:00"/>
    <d v="2022-02-01T00:00:00"/>
    <x v="28"/>
    <d v="2022-06-17T00:00:00"/>
    <n v="305176"/>
    <s v="RESOLI"/>
    <s v="-"/>
    <s v="-"/>
    <s v="S"/>
    <x v="0"/>
    <n v="1"/>
    <s v="-"/>
    <s v="-"/>
    <s v="-"/>
    <s v="-"/>
    <s v="1-PREG.COSTA-RICA"/>
    <x v="0"/>
    <s v="-"/>
    <s v="-"/>
    <s v="-"/>
    <n v="2"/>
    <n v="1"/>
    <n v="100"/>
    <n v="3"/>
    <n v="0"/>
    <s v="VALE.MATA20@HOTMAIL.COM"/>
    <s v="UNIV. PRIVADA"/>
    <n v="26"/>
    <s v="SOLTERO(A)"/>
    <d v="2022-01-31T00:00:00"/>
    <n v="1"/>
    <s v="LICENCIATURA"/>
    <s v=" "/>
    <s v=" "/>
    <s v=" "/>
    <s v=" "/>
    <s v="-"/>
    <s v="-"/>
    <s v="-"/>
    <s v="PARAISO"/>
    <s v="MEDICINA Y CIRUGIA"/>
    <x v="0"/>
    <s v="-"/>
    <s v="MEDICINA HUMANA"/>
    <s v="PARAISO"/>
    <s v="SIN ENFASIS"/>
    <s v="COSTA RICA"/>
    <x v="1187"/>
    <s v="-"/>
    <s v="ESTUDIANTE"/>
    <s v="-"/>
    <n v="128028"/>
    <n v="1"/>
    <n v="1"/>
    <n v="124"/>
  </r>
  <r>
    <x v="0"/>
    <x v="1"/>
    <x v="1"/>
    <x v="0"/>
    <n v="31245850"/>
    <x v="20"/>
    <n v="5901392"/>
    <n v="118910350"/>
    <x v="0"/>
    <x v="763"/>
    <x v="0"/>
    <x v="0"/>
    <x v="0"/>
    <s v="N"/>
    <x v="0"/>
    <n v="128435"/>
    <s v="NORMAL"/>
    <d v="2022-02-15T00:00:00"/>
    <d v="2022-02-21T00:00:00"/>
    <x v="20"/>
    <d v="2022-05-04T00:00:00"/>
    <n v="307364"/>
    <s v="RESOLI"/>
    <s v="-"/>
    <s v="-"/>
    <s v="S"/>
    <x v="0"/>
    <n v="1"/>
    <s v="COBERTURA INFERIOR"/>
    <n v="2020"/>
    <n v="2"/>
    <s v="-"/>
    <s v="1-PREG.COSTA-RICA"/>
    <x v="6"/>
    <s v="-"/>
    <s v="-"/>
    <s v="-"/>
    <n v="3"/>
    <n v="1"/>
    <n v="100"/>
    <n v="1"/>
    <n v="0"/>
    <s v="ADRIANAOLGA13@GMAIL.COM"/>
    <s v="UNIV. PRIVADA"/>
    <n v="18"/>
    <s v="SOLTERO(A)"/>
    <d v="2022-02-18T00:00:00"/>
    <n v="1"/>
    <s v="TECNICO"/>
    <s v=" "/>
    <s v=" "/>
    <s v=" "/>
    <s v=" "/>
    <n v="420000"/>
    <n v="6"/>
    <s v="-"/>
    <s v="DESAMPARADOS"/>
    <s v="TECNICO EN OFTALMOLOGIA"/>
    <x v="13"/>
    <s v="CI"/>
    <s v="MEDICINA HUMANA"/>
    <s v="DESAMPARADOS"/>
    <s v="SIN ENFASIS"/>
    <s v="COSTA RICA"/>
    <x v="1188"/>
    <s v="-"/>
    <s v="ESTUDIANTE"/>
    <n v="92.4"/>
    <n v="128435"/>
    <n v="1"/>
    <n v="1"/>
    <n v="69"/>
  </r>
  <r>
    <x v="0"/>
    <x v="1"/>
    <x v="1"/>
    <x v="1"/>
    <n v="31245770"/>
    <x v="20"/>
    <n v="3185415"/>
    <n v="118250257"/>
    <x v="1"/>
    <x v="764"/>
    <x v="0"/>
    <x v="1"/>
    <x v="0"/>
    <s v="N"/>
    <x v="0"/>
    <n v="128441"/>
    <s v="NORMAL"/>
    <d v="2022-02-08T00:00:00"/>
    <d v="2022-02-21T00:00:00"/>
    <x v="20"/>
    <d v="2022-05-04T00:00:00"/>
    <n v="306823"/>
    <s v="RESOLI"/>
    <s v="-"/>
    <s v="S"/>
    <s v="-"/>
    <x v="1"/>
    <n v="1"/>
    <s v="-"/>
    <n v="2019"/>
    <n v="3"/>
    <s v="-"/>
    <s v="1-PREG.COSTA-RICA"/>
    <x v="1"/>
    <s v="-"/>
    <s v="-"/>
    <s v="-"/>
    <n v="1"/>
    <n v="6"/>
    <n v="100"/>
    <n v="1"/>
    <n v="0"/>
    <s v="DANIELVARGASBARRIENTOS@GMAIL.COM"/>
    <s v="UNIV. PRIVADA"/>
    <n v="20"/>
    <s v="SOLTERO(A)"/>
    <d v="2022-02-18T00:00:00"/>
    <n v="1"/>
    <s v="BACHILLER"/>
    <s v=" "/>
    <s v=" "/>
    <s v=" "/>
    <s v=" "/>
    <n v="2667891"/>
    <n v="3"/>
    <s v="-"/>
    <s v="SAN JOSE"/>
    <s v="EDUCACION FISICA"/>
    <x v="26"/>
    <s v="-"/>
    <s v="EDUCACION TECNICA,ARTISTICA Y DEPORTIVA"/>
    <s v="SAN FRANCISCO"/>
    <s v="SIN ENFASIS"/>
    <s v="COSTA RICA"/>
    <x v="1189"/>
    <s v="-"/>
    <s v="ESTUDIANTE"/>
    <n v="81.569999999999993"/>
    <n v="128441"/>
    <n v="1"/>
    <n v="1"/>
    <n v="69"/>
  </r>
  <r>
    <x v="0"/>
    <x v="1"/>
    <x v="1"/>
    <x v="0"/>
    <n v="31250900"/>
    <x v="28"/>
    <n v="5481650"/>
    <n v="118220123"/>
    <x v="2"/>
    <x v="674"/>
    <x v="0"/>
    <x v="0"/>
    <x v="1"/>
    <s v="N"/>
    <x v="2"/>
    <n v="128427"/>
    <s v="NORMAL"/>
    <d v="2022-02-17T00:00:00"/>
    <d v="2022-02-21T00:00:00"/>
    <x v="28"/>
    <d v="2022-06-09T00:00:00"/>
    <n v="307591"/>
    <s v="RESOLI"/>
    <s v="-"/>
    <s v="-"/>
    <s v="S"/>
    <x v="0"/>
    <n v="1"/>
    <s v="-"/>
    <n v="2022"/>
    <n v="0"/>
    <s v="-"/>
    <s v="1-PREG.COSTA-RICA"/>
    <x v="6"/>
    <s v="-"/>
    <s v="-"/>
    <s v="-"/>
    <n v="1"/>
    <n v="3"/>
    <n v="100"/>
    <n v="3"/>
    <n v="0"/>
    <s v="19MONSEMEZA@GMAIL.COM"/>
    <s v="UNIV. PRIVADA"/>
    <n v="20"/>
    <s v="SOLTERO(A)"/>
    <d v="2022-02-18T00:00:00"/>
    <n v="1"/>
    <s v="BACHILLER"/>
    <s v=" "/>
    <s v=" "/>
    <s v=" "/>
    <s v=" "/>
    <n v="430670"/>
    <n v="6"/>
    <s v="-"/>
    <s v="CARTAGO"/>
    <s v="INGENIERIA SISTEMAS"/>
    <x v="6"/>
    <s v="-"/>
    <s v="INGENIERIA"/>
    <s v="CARMEN"/>
    <s v="SIN ENFASIS"/>
    <s v="COSTA RICA"/>
    <x v="1190"/>
    <s v="-"/>
    <s v="ESTUDIANTE"/>
    <n v="79.5"/>
    <n v="128427"/>
    <n v="1"/>
    <n v="1"/>
    <n v="104"/>
  </r>
  <r>
    <x v="0"/>
    <x v="1"/>
    <x v="0"/>
    <x v="0"/>
    <n v="31126650"/>
    <x v="20"/>
    <n v="2136830"/>
    <n v="116980580"/>
    <x v="0"/>
    <x v="765"/>
    <x v="0"/>
    <x v="0"/>
    <x v="1"/>
    <s v="N"/>
    <x v="1"/>
    <n v="128459"/>
    <s v="NORMAL"/>
    <d v="2021-12-23T00:00:00"/>
    <d v="2022-02-21T00:00:00"/>
    <x v="20"/>
    <d v="2022-05-12T00:00:00"/>
    <n v="302702"/>
    <s v="RESOLI"/>
    <s v="-"/>
    <s v="S"/>
    <s v="-"/>
    <x v="1"/>
    <n v="1"/>
    <s v="-"/>
    <s v="-"/>
    <s v="-"/>
    <s v="-"/>
    <s v="1-PREG.COSTA-RICA"/>
    <x v="0"/>
    <s v="-"/>
    <s v="-"/>
    <s v="-"/>
    <n v="1"/>
    <n v="3"/>
    <n v="100"/>
    <n v="4"/>
    <n v="0"/>
    <s v="RIJOSEROBLES@HOTMAIL.COM"/>
    <s v="UNIV. PRIVADA"/>
    <n v="24"/>
    <s v="SOLTERO(A)"/>
    <s v="-"/>
    <n v="1"/>
    <s v="LICENCIATURA"/>
    <s v=" "/>
    <s v=" "/>
    <s v=" "/>
    <s v=" "/>
    <s v="-"/>
    <s v="-"/>
    <s v="-"/>
    <s v="HEREDIA"/>
    <s v="OPTOMETRIA"/>
    <x v="5"/>
    <s v="-"/>
    <s v="MEDICINA HUMANA"/>
    <s v="SAN FRANCISCO"/>
    <s v="SIN ENFASIS"/>
    <s v="COSTA RICA"/>
    <x v="1191"/>
    <s v="-"/>
    <s v="ESTUDIANTE"/>
    <s v="-"/>
    <n v="128459"/>
    <n v="1"/>
    <n v="1"/>
    <n v="69"/>
  </r>
  <r>
    <x v="0"/>
    <x v="1"/>
    <x v="0"/>
    <x v="1"/>
    <n v="31131490"/>
    <x v="20"/>
    <n v="1883740"/>
    <n v="402340153"/>
    <x v="4"/>
    <x v="766"/>
    <x v="0"/>
    <x v="1"/>
    <x v="0"/>
    <s v="N"/>
    <x v="1"/>
    <n v="128465"/>
    <s v="NORMAL"/>
    <d v="2022-02-16T00:00:00"/>
    <d v="2022-02-22T00:00:00"/>
    <x v="20"/>
    <d v="2022-05-12T00:00:00"/>
    <n v="307570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4"/>
    <n v="0"/>
    <s v="ANAB0211@GMAIL.COM"/>
    <s v="UNIV. PRIVADA"/>
    <n v="25"/>
    <s v="SOLTERO(A)"/>
    <d v="2022-02-21T00:00:00"/>
    <n v="1"/>
    <s v="BACHILLER"/>
    <s v=" "/>
    <s v=" "/>
    <s v=" "/>
    <s v=" "/>
    <s v="-"/>
    <s v="-"/>
    <s v="-"/>
    <s v="SANTO DOMINGO"/>
    <s v="ADM HOTELERA"/>
    <x v="30"/>
    <s v="-"/>
    <s v="ADMINISTRACION"/>
    <s v="SANTO DOMINGO"/>
    <s v="SIN ENFASIS"/>
    <s v="COSTA RICA"/>
    <x v="1192"/>
    <n v="72714674"/>
    <s v="ESTUDIANTE"/>
    <s v="-"/>
    <n v="128465"/>
    <n v="1"/>
    <n v="1"/>
    <n v="68"/>
  </r>
  <r>
    <x v="0"/>
    <x v="1"/>
    <x v="1"/>
    <x v="0"/>
    <n v="31247290"/>
    <x v="28"/>
    <n v="2440500"/>
    <n v="303960413"/>
    <x v="0"/>
    <x v="430"/>
    <x v="0"/>
    <x v="0"/>
    <x v="2"/>
    <s v="N"/>
    <x v="2"/>
    <n v="128627"/>
    <s v="NORMAL"/>
    <d v="2022-03-01T00:00:00"/>
    <d v="2022-03-02T00:00:00"/>
    <x v="28"/>
    <d v="2022-06-09T00:00:00"/>
    <n v="308367"/>
    <s v="RESOLI"/>
    <s v="-"/>
    <s v="-"/>
    <s v="S"/>
    <x v="0"/>
    <n v="1"/>
    <s v="-"/>
    <n v="2021"/>
    <n v="1"/>
    <s v="-"/>
    <s v="1-PREG.COSTA-RICA"/>
    <x v="5"/>
    <s v="-"/>
    <s v="-"/>
    <s v="-"/>
    <n v="5"/>
    <n v="2"/>
    <n v="100"/>
    <n v="3"/>
    <n v="0"/>
    <s v="JACKELINEH545@GMAIL.COM"/>
    <s v="UNIV. PRIVADA"/>
    <n v="37"/>
    <s v="DIVORCIADO(A)"/>
    <d v="2022-03-01T00:00:00"/>
    <n v="1"/>
    <s v="TECNICO"/>
    <s v=" "/>
    <s v=" "/>
    <s v=" "/>
    <s v=" "/>
    <n v="150000"/>
    <n v="5"/>
    <s v="-"/>
    <s v="TURRIALBA"/>
    <s v="TECNICO ATENCION PRIMARIA"/>
    <x v="13"/>
    <s v="-"/>
    <s v="MEDICINA HUMANA"/>
    <s v="LA SUIZA"/>
    <s v="SIN ENFASIS"/>
    <s v="COSTA RICA"/>
    <x v="1193"/>
    <n v="86047336"/>
    <s v="VENTA INDEPENDIENTE"/>
    <n v="70"/>
    <n v="128627"/>
    <n v="1"/>
    <n v="1"/>
    <n v="95"/>
  </r>
  <r>
    <x v="0"/>
    <x v="1"/>
    <x v="1"/>
    <x v="0"/>
    <n v="31250490"/>
    <x v="28"/>
    <n v="16955000"/>
    <n v="118400841"/>
    <x v="0"/>
    <x v="767"/>
    <x v="0"/>
    <x v="0"/>
    <x v="1"/>
    <s v="N"/>
    <x v="3"/>
    <n v="128987"/>
    <s v="NORMAL"/>
    <d v="2022-03-14T00:00:00"/>
    <d v="2022-03-17T00:00:00"/>
    <x v="28"/>
    <d v="2022-06-09T00:00:00"/>
    <n v="309596"/>
    <s v="RESOLI"/>
    <s v="-"/>
    <s v="-"/>
    <s v="S"/>
    <x v="0"/>
    <n v="1"/>
    <s v="ADQUISICION DE EQUIPO"/>
    <n v="2019"/>
    <n v="3"/>
    <s v="-"/>
    <s v="1-PREG.COSTA-RICA"/>
    <x v="2"/>
    <s v="-"/>
    <s v="-"/>
    <s v="-"/>
    <n v="5"/>
    <n v="3"/>
    <n v="100"/>
    <n v="2"/>
    <n v="0"/>
    <s v="NINAFRANCOB13@GMAIL.COM"/>
    <s v="UNIV. PRIVADA"/>
    <n v="20"/>
    <s v="SOLTERO(A)"/>
    <d v="2022-03-16T00:00:00"/>
    <n v="1"/>
    <s v="BACHILLER"/>
    <s v="LICENCIATURA"/>
    <s v=" "/>
    <s v=" "/>
    <s v=" "/>
    <n v="667000"/>
    <n v="4"/>
    <s v="-"/>
    <s v="ATENAS"/>
    <s v="ENFERMERIA"/>
    <x v="11"/>
    <s v="AE"/>
    <s v="ENFERMERIA"/>
    <s v="MERCEDES"/>
    <s v="SIN ENFASIS"/>
    <s v="COSTA RICA"/>
    <x v="1194"/>
    <s v="-"/>
    <s v="ESTUDIANTE"/>
    <n v="90.84"/>
    <n v="128987"/>
    <n v="1"/>
    <n v="1"/>
    <n v="80"/>
  </r>
  <r>
    <x v="0"/>
    <x v="1"/>
    <x v="1"/>
    <x v="0"/>
    <n v="31245270"/>
    <x v="20"/>
    <n v="2300000"/>
    <n v="604520422"/>
    <x v="0"/>
    <x v="196"/>
    <x v="0"/>
    <x v="0"/>
    <x v="2"/>
    <s v="N"/>
    <x v="6"/>
    <n v="128510"/>
    <s v="NORMAL"/>
    <d v="2022-02-18T00:00:00"/>
    <d v="2022-02-24T00:00:00"/>
    <x v="20"/>
    <d v="2022-05-04T00:00:00"/>
    <n v="307747"/>
    <s v="RESOLI"/>
    <s v="-"/>
    <s v="S"/>
    <s v="-"/>
    <x v="1"/>
    <n v="1"/>
    <s v="-"/>
    <n v="2016"/>
    <n v="6"/>
    <s v="-"/>
    <s v="1-PREG.COSTA-RICA"/>
    <x v="6"/>
    <s v="-"/>
    <s v="-"/>
    <s v="-"/>
    <n v="1"/>
    <n v="8"/>
    <n v="100"/>
    <n v="6"/>
    <n v="0"/>
    <s v="RAMPIPE15VARGAS@GMAIL.COM"/>
    <s v="UNIV. PRIVADA"/>
    <n v="23"/>
    <s v="SOLTERO(A)"/>
    <d v="2022-02-23T00:00:00"/>
    <n v="1"/>
    <s v="BACHILLER"/>
    <s v="LICENCIATURA"/>
    <s v=" "/>
    <s v=" "/>
    <s v=" "/>
    <n v="460339"/>
    <n v="3"/>
    <s v="-"/>
    <s v="PUNTARENAS"/>
    <s v="ENFERMERIA"/>
    <x v="49"/>
    <s v="-"/>
    <s v="ENFERMERIA"/>
    <s v="BARRANCA"/>
    <s v="SIN ENFASIS"/>
    <s v="COSTA RICA"/>
    <x v="1195"/>
    <n v="26308000"/>
    <s v="ASISTEN PACIENTES"/>
    <n v="90.65"/>
    <n v="128510"/>
    <n v="1"/>
    <n v="1"/>
    <n v="66"/>
  </r>
  <r>
    <x v="0"/>
    <x v="1"/>
    <x v="1"/>
    <x v="1"/>
    <n v="31245900"/>
    <x v="20"/>
    <n v="2482200"/>
    <n v="118630262"/>
    <x v="1"/>
    <x v="768"/>
    <x v="0"/>
    <x v="1"/>
    <x v="1"/>
    <s v="N"/>
    <x v="0"/>
    <n v="128511"/>
    <s v="ESPECIAL"/>
    <d v="2022-02-18T00:00:00"/>
    <d v="2022-02-24T00:00:00"/>
    <x v="20"/>
    <d v="2022-05-04T00:00:00"/>
    <n v="307711"/>
    <s v="RESOLI"/>
    <s v="-"/>
    <s v="-"/>
    <s v="S"/>
    <x v="0"/>
    <n v="1"/>
    <s v="COBERTURA INFERIOR"/>
    <n v="2020"/>
    <n v="2"/>
    <s v="-"/>
    <s v="1-PREG.COSTA-RICA"/>
    <x v="6"/>
    <s v="-"/>
    <s v="-"/>
    <s v="-"/>
    <n v="3"/>
    <n v="2"/>
    <n v="100"/>
    <n v="1"/>
    <n v="0"/>
    <s v="JIMENAMENDEZ355@GMAIL.COM"/>
    <s v="UNIV. PRIVADA"/>
    <n v="19"/>
    <s v="SOLTERO(A)"/>
    <d v="2022-02-23T00:00:00"/>
    <n v="1"/>
    <s v="BACHILLER"/>
    <s v=" "/>
    <s v=" "/>
    <s v=" "/>
    <s v=" "/>
    <n v="350000"/>
    <n v="4"/>
    <s v="-"/>
    <s v="DESAMPARADOS"/>
    <s v="EDUCACION PREESCOLAR"/>
    <x v="75"/>
    <s v="CI"/>
    <s v="EDUCACION PREESCOLAR"/>
    <s v="SAN MIGUEL"/>
    <s v="SIN ENFASIS"/>
    <s v="COSTA RICA"/>
    <x v="1196"/>
    <s v="-"/>
    <s v="ESTUDIANTE"/>
    <n v="93.87"/>
    <n v="128511"/>
    <n v="1"/>
    <n v="1"/>
    <n v="66"/>
  </r>
  <r>
    <x v="0"/>
    <x v="2"/>
    <x v="0"/>
    <x v="0"/>
    <n v="31178150"/>
    <x v="28"/>
    <n v="4593100"/>
    <n v="207720630"/>
    <x v="0"/>
    <x v="769"/>
    <x v="0"/>
    <x v="0"/>
    <x v="0"/>
    <s v="N"/>
    <x v="3"/>
    <n v="129139"/>
    <s v="NORMAL"/>
    <d v="2022-03-14T00:00:00"/>
    <d v="2022-03-23T00:00:00"/>
    <x v="28"/>
    <d v="2022-06-22T00:00:00"/>
    <n v="309621"/>
    <s v="RESOLI"/>
    <s v="-"/>
    <s v="-"/>
    <s v="S"/>
    <x v="0"/>
    <n v="2"/>
    <s v="-"/>
    <s v="-"/>
    <s v="-"/>
    <s v="-"/>
    <s v="1-PREG.COSTA-RICA"/>
    <x v="0"/>
    <n v="55.4"/>
    <s v="-"/>
    <s v="-"/>
    <n v="2"/>
    <n v="1"/>
    <n v="100"/>
    <n v="2"/>
    <n v="0"/>
    <s v="KIMBERLYROLO@HOTMAIL.COM"/>
    <s v="UNIV. PRIVADA"/>
    <n v="24"/>
    <s v="SOLTERO(A)"/>
    <d v="2022-03-22T00:00:00"/>
    <n v="1"/>
    <s v="BACHILLER"/>
    <s v=" "/>
    <s v=" "/>
    <s v=" "/>
    <s v=" "/>
    <s v="-"/>
    <s v="-"/>
    <s v="-"/>
    <s v="SAN RAMON"/>
    <s v="ING.ELECTROMEDICINA"/>
    <x v="5"/>
    <s v="-"/>
    <s v="MEDICINA HUMANA"/>
    <s v="SAN RAMON"/>
    <s v="SIN ENFASIS"/>
    <s v="COSTA RICA"/>
    <x v="1197"/>
    <n v="83401225"/>
    <s v="ESTUDIANTE"/>
    <s v="-"/>
    <n v="129139"/>
    <n v="1"/>
    <n v="1"/>
    <n v="74"/>
  </r>
  <r>
    <x v="0"/>
    <x v="1"/>
    <x v="0"/>
    <x v="1"/>
    <n v="31172480"/>
    <x v="20"/>
    <n v="3938975"/>
    <n v="113970250"/>
    <x v="1"/>
    <x v="770"/>
    <x v="0"/>
    <x v="1"/>
    <x v="1"/>
    <s v="N"/>
    <x v="0"/>
    <n v="128534"/>
    <s v="NORMAL"/>
    <d v="2022-02-22T00:00:00"/>
    <d v="2022-02-28T00:00:00"/>
    <x v="20"/>
    <d v="2022-05-12T00:00:00"/>
    <n v="307963"/>
    <s v="RESOLI"/>
    <s v="-"/>
    <s v="S"/>
    <s v="-"/>
    <x v="1"/>
    <n v="1"/>
    <s v="-"/>
    <s v="-"/>
    <s v="-"/>
    <s v="-"/>
    <s v="1-PREG.COSTA-RICA"/>
    <x v="0"/>
    <s v="-"/>
    <s v="-"/>
    <s v="-"/>
    <n v="1"/>
    <n v="10"/>
    <n v="100"/>
    <n v="1"/>
    <n v="0"/>
    <s v="AARONROJASIBAJA.AHEL@GMAIL.COM"/>
    <s v="UNIV. PRIVADA"/>
    <n v="32"/>
    <s v="SOLTERO(A)"/>
    <d v="2022-02-24T00:00:00"/>
    <n v="1"/>
    <s v="BACHILLER"/>
    <s v="LICENCIATURA"/>
    <s v=" "/>
    <s v=" "/>
    <s v=" "/>
    <s v="-"/>
    <s v="-"/>
    <s v="-"/>
    <s v="SAN JOSE"/>
    <s v="EDUCACION FISICA"/>
    <x v="26"/>
    <s v="-"/>
    <s v="EDUCACION TECNICA,ARTISTICA Y DEPORTIVA"/>
    <s v="HATILLO"/>
    <s v="DOCENCIA"/>
    <s v="COSTA RICA"/>
    <x v="1198"/>
    <n v="22450331"/>
    <s v="ESTUDIANTE"/>
    <s v="-"/>
    <n v="128534"/>
    <n v="1"/>
    <n v="1"/>
    <n v="62"/>
  </r>
  <r>
    <x v="0"/>
    <x v="1"/>
    <x v="1"/>
    <x v="0"/>
    <n v="31250910"/>
    <x v="28"/>
    <n v="6891570"/>
    <n v="208180059"/>
    <x v="2"/>
    <x v="762"/>
    <x v="0"/>
    <x v="0"/>
    <x v="1"/>
    <s v="N"/>
    <x v="3"/>
    <n v="129172"/>
    <s v="NORMAL"/>
    <d v="2022-03-15T00:00:00"/>
    <d v="2022-03-24T00:00:00"/>
    <x v="28"/>
    <d v="2022-06-09T00:00:00"/>
    <n v="309788"/>
    <s v="RESOLI"/>
    <s v="-"/>
    <s v="-"/>
    <s v="S"/>
    <x v="0"/>
    <n v="1"/>
    <s v="-"/>
    <n v="2019"/>
    <n v="3"/>
    <s v="-"/>
    <s v="1-PREG.COSTA-RICA"/>
    <x v="6"/>
    <s v="-"/>
    <s v="-"/>
    <s v="-"/>
    <n v="6"/>
    <n v="1"/>
    <n v="100"/>
    <n v="2"/>
    <n v="0"/>
    <s v="HELEREDONDO26@GMAIL.COM"/>
    <s v="UNIV. PRIVADA"/>
    <n v="21"/>
    <s v="SOLTERO(A)"/>
    <d v="2022-03-23T00:00:00"/>
    <n v="1"/>
    <s v="BACHILLER"/>
    <s v=" "/>
    <s v=" "/>
    <s v=" "/>
    <s v=" "/>
    <n v="342374"/>
    <n v="4"/>
    <s v="-"/>
    <s v="NARANJO"/>
    <s v="CADENA SUMINISTROS Y LOGISTICA"/>
    <x v="6"/>
    <s v="-"/>
    <s v="INDUSTRIA"/>
    <s v="NARANJO"/>
    <s v="SIN ENFASIS"/>
    <s v="COSTA RICA"/>
    <x v="1199"/>
    <s v="-"/>
    <s v="ESTUDIANTE"/>
    <n v="88.57"/>
    <n v="129172"/>
    <n v="1"/>
    <n v="1"/>
    <n v="73"/>
  </r>
  <r>
    <x v="0"/>
    <x v="1"/>
    <x v="1"/>
    <x v="0"/>
    <n v="31245310"/>
    <x v="20"/>
    <n v="7355045"/>
    <n v="504560050"/>
    <x v="2"/>
    <x v="3"/>
    <x v="0"/>
    <x v="0"/>
    <x v="1"/>
    <s v="N"/>
    <x v="4"/>
    <n v="128547"/>
    <s v="NORMAL"/>
    <d v="2022-02-16T00:00:00"/>
    <d v="2022-02-28T00:00:00"/>
    <x v="20"/>
    <d v="2022-05-04T00:00:00"/>
    <n v="307473"/>
    <s v="RESOLI"/>
    <s v="-"/>
    <s v="-"/>
    <s v="S"/>
    <x v="0"/>
    <n v="1"/>
    <s v="COBERTURA INFERIOR"/>
    <n v="2021"/>
    <n v="1"/>
    <s v="-"/>
    <s v="1-PREG.COSTA-RICA"/>
    <x v="2"/>
    <s v="-"/>
    <s v="-"/>
    <s v="-"/>
    <n v="2"/>
    <n v="1"/>
    <n v="100"/>
    <n v="5"/>
    <n v="0"/>
    <s v="FABIOLABLANCOROSALES@GMAIL.COM"/>
    <s v="UNIV. PRIVADA"/>
    <n v="17"/>
    <s v="SOLTERO(A)"/>
    <d v="2022-02-24T00:00:00"/>
    <n v="1"/>
    <s v="LICENCIATURA"/>
    <s v=" "/>
    <s v=" "/>
    <s v=" "/>
    <s v=" "/>
    <n v="654400"/>
    <n v="3"/>
    <s v="-"/>
    <s v="NICOYA"/>
    <s v="INGENIERIA BIOMEDICA"/>
    <x v="3"/>
    <s v="CI"/>
    <s v="INGENIERIA"/>
    <s v="NICOYA"/>
    <s v="SIN ENFASIS"/>
    <s v="COSTA RICA"/>
    <x v="1200"/>
    <s v="-"/>
    <s v="ESTUDIANTE"/>
    <n v="87.94"/>
    <n v="128547"/>
    <n v="1"/>
    <n v="1"/>
    <n v="62"/>
  </r>
  <r>
    <x v="2"/>
    <x v="1"/>
    <x v="1"/>
    <x v="0"/>
    <n v="31250470"/>
    <x v="28"/>
    <n v="4759470"/>
    <n v="206270968"/>
    <x v="2"/>
    <x v="771"/>
    <x v="0"/>
    <x v="0"/>
    <x v="1"/>
    <s v="N"/>
    <x v="3"/>
    <n v="129323"/>
    <s v="NORMAL"/>
    <d v="2022-02-08T00:00:00"/>
    <d v="2022-03-30T00:00:00"/>
    <x v="28"/>
    <d v="2022-06-09T00:00:00"/>
    <n v="306842"/>
    <s v="RESOLI"/>
    <s v="-"/>
    <s v="S"/>
    <s v="-"/>
    <x v="1"/>
    <n v="1"/>
    <s v="-"/>
    <n v="2004"/>
    <n v="18"/>
    <s v="-"/>
    <s v="3-POSG.COSTA-RICA"/>
    <x v="3"/>
    <s v="-"/>
    <s v="-"/>
    <s v="-"/>
    <n v="8"/>
    <n v="1"/>
    <n v="100"/>
    <n v="2"/>
    <n v="0"/>
    <s v="CVEGA86U@GMAIL.COM"/>
    <s v="UNIV. PUBLICA"/>
    <n v="35"/>
    <s v="SOLTERO(A)"/>
    <d v="2022-03-29T00:00:00"/>
    <n v="1"/>
    <s v="MAESTRIA"/>
    <s v=" "/>
    <s v=" "/>
    <s v=" "/>
    <s v=" "/>
    <n v="1164247"/>
    <n v="2"/>
    <s v="-"/>
    <s v="POAS"/>
    <s v="INGENIERIA DISPOSITIVOS MEDICO"/>
    <x v="61"/>
    <s v="-"/>
    <s v="INGENIERIA"/>
    <s v="SAN PEDRO"/>
    <s v="SIN ENFASIS"/>
    <s v="COSTA RICA"/>
    <x v="1201"/>
    <n v="25215110"/>
    <s v="INGENIERO EN SERVICIO"/>
    <n v="80"/>
    <n v="129323"/>
    <n v="2"/>
    <n v="3"/>
    <n v="67"/>
  </r>
  <r>
    <x v="0"/>
    <x v="1"/>
    <x v="1"/>
    <x v="1"/>
    <n v="31245500"/>
    <x v="20"/>
    <n v="5110500"/>
    <n v="117950245"/>
    <x v="4"/>
    <x v="762"/>
    <x v="0"/>
    <x v="1"/>
    <x v="1"/>
    <s v="N"/>
    <x v="0"/>
    <n v="128572"/>
    <s v="NORMAL"/>
    <d v="2022-02-21T00:00:00"/>
    <d v="2022-03-01T00:00:00"/>
    <x v="20"/>
    <d v="2022-05-04T00:00:00"/>
    <n v="307877"/>
    <s v="RESOLI"/>
    <s v="-"/>
    <s v="-"/>
    <s v="S"/>
    <x v="0"/>
    <n v="1"/>
    <s v="-"/>
    <n v="2018"/>
    <n v="4"/>
    <s v="-"/>
    <s v="1-PREG.COSTA-RICA"/>
    <x v="2"/>
    <s v="-"/>
    <s v="-"/>
    <s v="-"/>
    <n v="1"/>
    <n v="11"/>
    <n v="100"/>
    <n v="1"/>
    <n v="0"/>
    <s v="DANIELAMENA14@GMAIL.COM"/>
    <s v="UNIV. PRIVADA"/>
    <n v="21"/>
    <s v="SOLTERO(A)"/>
    <d v="2022-02-28T00:00:00"/>
    <n v="1"/>
    <s v="BACHILLER"/>
    <s v=" "/>
    <s v=" "/>
    <s v=" "/>
    <s v=" "/>
    <n v="566402"/>
    <n v="1"/>
    <s v="-"/>
    <s v="SAN JOSE"/>
    <s v="ADMINISTRACION DE EMPRESAS"/>
    <x v="3"/>
    <s v="-"/>
    <s v="ADMINISTRACION"/>
    <s v="SAN SEBASTIAN"/>
    <s v="SIN ENFASIS"/>
    <s v="COSTA RICA"/>
    <x v="1202"/>
    <n v="25199820"/>
    <s v="OTC REBATES JR ANALYST"/>
    <n v="87"/>
    <n v="128572"/>
    <n v="1"/>
    <n v="1"/>
    <n v="61"/>
  </r>
  <r>
    <x v="0"/>
    <x v="1"/>
    <x v="0"/>
    <x v="1"/>
    <n v="31201130"/>
    <x v="20"/>
    <n v="1696500"/>
    <n v="701410305"/>
    <x v="1"/>
    <x v="772"/>
    <x v="0"/>
    <x v="1"/>
    <x v="0"/>
    <s v="N"/>
    <x v="1"/>
    <n v="128573"/>
    <s v="NORMAL"/>
    <d v="2022-02-21T00:00:00"/>
    <d v="2022-03-01T00:00:00"/>
    <x v="20"/>
    <d v="2022-05-17T00:00:00"/>
    <n v="307863"/>
    <s v="RESOLI"/>
    <s v="-"/>
    <s v="S"/>
    <s v="-"/>
    <x v="1"/>
    <n v="1"/>
    <s v="-"/>
    <s v="-"/>
    <s v="-"/>
    <s v="-"/>
    <s v="1-PREG.COSTA-RICA"/>
    <x v="0"/>
    <s v="-"/>
    <s v="-"/>
    <s v="-"/>
    <n v="5"/>
    <n v="5"/>
    <n v="100"/>
    <n v="4"/>
    <n v="0"/>
    <s v="DIRECCIONGENERAL@GEVERSALLES.COM"/>
    <s v="UNIV. PRIVADA"/>
    <n v="41"/>
    <s v="CASADO(A)"/>
    <d v="2022-02-28T00:00:00"/>
    <n v="1"/>
    <s v="LICENCIATURA"/>
    <s v=" "/>
    <s v=" "/>
    <s v=" "/>
    <s v=" "/>
    <s v="-"/>
    <s v="-"/>
    <s v="-"/>
    <s v="SAN RAFAEL"/>
    <s v="EDUCACION"/>
    <x v="37"/>
    <s v="-"/>
    <s v="EDUCACION GENERAL"/>
    <s v="CONCEPCION"/>
    <s v="DOCENCIA"/>
    <s v="COSTA RICA"/>
    <x v="1203"/>
    <n v="24465124"/>
    <s v="PROFESOR DE INFORMÁTICA"/>
    <s v="-"/>
    <n v="128573"/>
    <n v="1"/>
    <n v="1"/>
    <n v="61"/>
  </r>
  <r>
    <x v="0"/>
    <x v="2"/>
    <x v="1"/>
    <x v="0"/>
    <n v="31245790"/>
    <x v="20"/>
    <n v="12488237"/>
    <n v="119530601"/>
    <x v="2"/>
    <x v="2"/>
    <x v="0"/>
    <x v="0"/>
    <x v="1"/>
    <s v="N"/>
    <x v="5"/>
    <n v="128577"/>
    <s v="NORMAL"/>
    <d v="2022-02-17T00:00:00"/>
    <d v="2022-03-01T00:00:00"/>
    <x v="20"/>
    <d v="2022-05-04T00:00:00"/>
    <n v="307647"/>
    <s v="RESOLI"/>
    <s v="-"/>
    <s v="-"/>
    <s v="S"/>
    <x v="0"/>
    <n v="2"/>
    <s v="ADQUISICION DE EQUIPO"/>
    <n v="2021"/>
    <n v="1"/>
    <s v="-"/>
    <s v="1-PREG.COSTA-RICA"/>
    <x v="6"/>
    <n v="153.07"/>
    <s v="-"/>
    <s v="-"/>
    <n v="2"/>
    <n v="1"/>
    <n v="100"/>
    <n v="7"/>
    <n v="0"/>
    <s v="AVR14059@GMAIL.COM"/>
    <s v="UNIV. PRIVADA"/>
    <n v="18"/>
    <s v="SOLTERO(A)"/>
    <d v="2022-02-28T00:00:00"/>
    <n v="1"/>
    <s v="LICENCIATURA"/>
    <s v=" "/>
    <s v=" "/>
    <s v=" "/>
    <s v=" "/>
    <n v="250000"/>
    <n v="3"/>
    <s v="-"/>
    <s v="POCOCI"/>
    <s v="INGENIERIA BIOMEDICA"/>
    <x v="3"/>
    <s v="AE"/>
    <s v="INGENIERIA"/>
    <s v="GUAPILES"/>
    <s v="SIN ENFASIS"/>
    <s v="COSTA RICA"/>
    <x v="1204"/>
    <s v="-"/>
    <s v="ESTUDIANTE"/>
    <n v="99.68"/>
    <n v="128577"/>
    <n v="1"/>
    <n v="1"/>
    <n v="61"/>
  </r>
  <r>
    <x v="0"/>
    <x v="1"/>
    <x v="1"/>
    <x v="0"/>
    <n v="31245880"/>
    <x v="20"/>
    <n v="2844300"/>
    <n v="115710581"/>
    <x v="3"/>
    <x v="773"/>
    <x v="0"/>
    <x v="0"/>
    <x v="0"/>
    <s v="N"/>
    <x v="0"/>
    <n v="128584"/>
    <s v="NORMAL"/>
    <d v="2022-02-16T00:00:00"/>
    <d v="2022-03-01T00:00:00"/>
    <x v="20"/>
    <d v="2022-05-04T00:00:00"/>
    <n v="307475"/>
    <s v="RESOLI"/>
    <s v="-"/>
    <s v="S"/>
    <s v="-"/>
    <x v="1"/>
    <n v="1"/>
    <s v="ADQUISICION DE EQUIPO"/>
    <n v="2011"/>
    <n v="11"/>
    <s v="-"/>
    <s v="1-PREG.COSTA-RICA"/>
    <x v="6"/>
    <s v="-"/>
    <s v="-"/>
    <s v="-"/>
    <n v="1"/>
    <n v="8"/>
    <n v="100"/>
    <n v="1"/>
    <n v="0"/>
    <s v="LDCRUZLOPEZBASN@GMAIL.COM"/>
    <s v="UNIV. PRIVADA"/>
    <n v="27"/>
    <s v="SOLTERO(A)"/>
    <d v="2022-02-28T00:00:00"/>
    <n v="1"/>
    <s v="TECNICO"/>
    <s v=" "/>
    <s v=" "/>
    <s v=" "/>
    <s v=" "/>
    <n v="267000"/>
    <n v="1"/>
    <s v="-"/>
    <s v="SAN JOSE"/>
    <s v="DESARROLLO DE SOFTWARE"/>
    <x v="67"/>
    <s v="AE"/>
    <s v="COMPUTO"/>
    <s v="MATA REDONDA"/>
    <s v="SIN ENFASIS"/>
    <s v="COSTA RICA"/>
    <x v="1205"/>
    <n v="22969021"/>
    <s v="PROFESOR"/>
    <n v="87"/>
    <n v="128584"/>
    <n v="1"/>
    <n v="1"/>
    <n v="61"/>
  </r>
  <r>
    <x v="0"/>
    <x v="2"/>
    <x v="0"/>
    <x v="0"/>
    <n v="31136590"/>
    <x v="20"/>
    <n v="5691000"/>
    <n v="603770248"/>
    <x v="0"/>
    <x v="774"/>
    <x v="0"/>
    <x v="0"/>
    <x v="0"/>
    <s v="N"/>
    <x v="1"/>
    <n v="128615"/>
    <s v="NORMAL"/>
    <d v="2022-01-06T00:00:00"/>
    <d v="2022-03-01T00:00:00"/>
    <x v="20"/>
    <d v="2022-05-10T00:00:00"/>
    <n v="303559"/>
    <s v="RESOLI"/>
    <s v="-"/>
    <s v="-"/>
    <s v="S"/>
    <x v="0"/>
    <n v="2"/>
    <s v="-"/>
    <s v="-"/>
    <s v="-"/>
    <s v="-"/>
    <s v="1-PREG.COSTA-RICA"/>
    <x v="0"/>
    <n v="77.23"/>
    <s v="-"/>
    <s v="-"/>
    <n v="1"/>
    <n v="4"/>
    <n v="100"/>
    <n v="4"/>
    <n v="0"/>
    <s v="ELENARCERRERA@GMAIL.COM"/>
    <s v="UNIV. PRIVADA"/>
    <n v="33"/>
    <s v="SOLTERO(A)"/>
    <d v="2022-02-28T00:00:00"/>
    <n v="1"/>
    <s v="LICENCIATURA"/>
    <s v=" "/>
    <s v=" "/>
    <s v=" "/>
    <s v=" "/>
    <s v="-"/>
    <s v="-"/>
    <s v="-"/>
    <s v="HEREDIA"/>
    <s v="MEDICINA Y CIRUGIA"/>
    <x v="0"/>
    <s v="-"/>
    <s v="MEDICINA HUMANA"/>
    <s v="ULLOA"/>
    <s v="SIN ENFASIS"/>
    <s v="COSTA RICA"/>
    <x v="1206"/>
    <s v="-"/>
    <s v="ESTUDIANTE"/>
    <s v="-"/>
    <n v="128615"/>
    <n v="1"/>
    <n v="1"/>
    <n v="61"/>
  </r>
  <r>
    <x v="0"/>
    <x v="1"/>
    <x v="0"/>
    <x v="1"/>
    <n v="31082960"/>
    <x v="20"/>
    <n v="2438000"/>
    <n v="112620925"/>
    <x v="1"/>
    <x v="775"/>
    <x v="0"/>
    <x v="1"/>
    <x v="2"/>
    <s v="N"/>
    <x v="0"/>
    <n v="128644"/>
    <s v="NORMAL"/>
    <d v="2022-02-17T00:00:00"/>
    <d v="2022-03-02T00:00:00"/>
    <x v="20"/>
    <s v="-"/>
    <n v="307583"/>
    <s v="RESOLI"/>
    <s v="-"/>
    <s v="S"/>
    <s v="-"/>
    <x v="1"/>
    <n v="1"/>
    <s v="COBERTURA INFERIOR"/>
    <n v="2003"/>
    <n v="19"/>
    <s v="-"/>
    <s v="1-PREG.COSTA-RICA"/>
    <x v="0"/>
    <s v="-"/>
    <s v="-"/>
    <s v="-"/>
    <n v="7"/>
    <n v="3"/>
    <n v="100"/>
    <n v="1"/>
    <n v="0"/>
    <s v=" edwinaguero2014@gmail.com"/>
    <s v="UNIV. PRIVADA"/>
    <n v="36"/>
    <s v="CASADO(A)"/>
    <d v="2022-03-01T00:00:00"/>
    <n v="1"/>
    <s v="LICENCIATURA"/>
    <s v=" "/>
    <s v=" "/>
    <s v=" "/>
    <s v=" "/>
    <s v="-"/>
    <s v="-"/>
    <s v="-"/>
    <s v="MORA"/>
    <s v="CS.EDUC.I Y II CICLO"/>
    <x v="14"/>
    <s v="CI"/>
    <s v="EDUCACION PRIMARIA"/>
    <s v="TABARCIA"/>
    <s v="ATEN.NEC.ESPECIALES DEL NIÑO"/>
    <s v="COSTA RICA"/>
    <x v="1207"/>
    <n v="20104306"/>
    <s v="PROFESOR"/>
    <n v="97"/>
    <n v="128644"/>
    <n v="1"/>
    <n v="1"/>
    <n v="60"/>
  </r>
  <r>
    <x v="0"/>
    <x v="1"/>
    <x v="0"/>
    <x v="1"/>
    <n v="31107440"/>
    <x v="20"/>
    <n v="2106600"/>
    <n v="114470640"/>
    <x v="5"/>
    <x v="776"/>
    <x v="0"/>
    <x v="1"/>
    <x v="0"/>
    <s v="N"/>
    <x v="0"/>
    <n v="128665"/>
    <s v="NORMAL"/>
    <d v="2022-02-22T00:00:00"/>
    <d v="2022-03-03T00:00:00"/>
    <x v="20"/>
    <d v="2022-05-13T00:00:00"/>
    <n v="308033"/>
    <s v="RESOLI"/>
    <s v="-"/>
    <s v="-"/>
    <s v="S"/>
    <x v="0"/>
    <n v="1"/>
    <s v="COBERTURA INFERIOR"/>
    <s v="-"/>
    <s v="-"/>
    <s v="-"/>
    <s v="1-PREG.COSTA-RICA"/>
    <x v="0"/>
    <s v="-"/>
    <s v="-"/>
    <s v="-"/>
    <n v="15"/>
    <n v="4"/>
    <n v="100"/>
    <n v="1"/>
    <n v="0"/>
    <s v="ISABEL.QUESADA.M@GMAIL.COM"/>
    <s v="UNIV. PRIVADA"/>
    <n v="31"/>
    <s v="SOLTERO(A)"/>
    <d v="2022-03-02T00:00:00"/>
    <n v="1"/>
    <s v="LICENCIATURA"/>
    <s v=" "/>
    <s v=" "/>
    <s v=" "/>
    <s v=" "/>
    <s v="-"/>
    <s v="-"/>
    <s v="-"/>
    <s v="MONTES DE OCA"/>
    <s v="ARTES PLASTICAS"/>
    <x v="9"/>
    <s v="CI"/>
    <s v="ARTES PLASTICAS"/>
    <s v="SAN RAFAEL"/>
    <s v="SIN ENFASIS"/>
    <s v="COSTA RICA"/>
    <x v="1208"/>
    <n v="20000000"/>
    <s v="ASISTENTE EN LA ENSE"/>
    <s v="-"/>
    <n v="128665"/>
    <n v="1"/>
    <n v="1"/>
    <n v="59"/>
  </r>
  <r>
    <x v="0"/>
    <x v="1"/>
    <x v="1"/>
    <x v="0"/>
    <n v="31250620"/>
    <x v="28"/>
    <n v="8144145"/>
    <n v="118680802"/>
    <x v="0"/>
    <x v="216"/>
    <x v="0"/>
    <x v="0"/>
    <x v="1"/>
    <s v="N"/>
    <x v="3"/>
    <n v="129407"/>
    <s v="NORMAL"/>
    <d v="2022-04-01T00:00:00"/>
    <d v="2022-04-05T00:00:00"/>
    <x v="28"/>
    <d v="2022-06-09T00:00:00"/>
    <n v="311296"/>
    <s v="RESOLI"/>
    <s v="-"/>
    <s v="S"/>
    <s v="-"/>
    <x v="1"/>
    <n v="1"/>
    <s v="-"/>
    <n v="2021"/>
    <n v="1"/>
    <s v="-"/>
    <s v="1-PREG.COSTA-RICA"/>
    <x v="3"/>
    <s v="-"/>
    <s v="-"/>
    <s v="-"/>
    <n v="3"/>
    <n v="1"/>
    <n v="100"/>
    <n v="2"/>
    <n v="0"/>
    <s v="ALVARADOGONZALEZ03@GMAIL.COM"/>
    <s v="UNIV. PRIVADA"/>
    <n v="19"/>
    <s v="SOLTERO(A)"/>
    <d v="2022-04-01T00:00:00"/>
    <n v="1"/>
    <s v="BACHILLER"/>
    <s v=" "/>
    <s v=" "/>
    <s v=" "/>
    <s v=" "/>
    <n v="1284381"/>
    <n v="3"/>
    <s v="-"/>
    <s v="GRECIA"/>
    <s v="ING.ELECTROMEDICINA"/>
    <x v="5"/>
    <s v="-"/>
    <s v="MEDICINA HUMANA"/>
    <s v="GRECIA"/>
    <s v="SIN ENFASIS"/>
    <s v="COSTA RICA"/>
    <x v="1209"/>
    <s v="-"/>
    <s v="ESTUDIANTE"/>
    <n v="96.08"/>
    <n v="129407"/>
    <n v="1"/>
    <n v="1"/>
    <n v="61"/>
  </r>
  <r>
    <x v="0"/>
    <x v="1"/>
    <x v="1"/>
    <x v="1"/>
    <n v="31245340"/>
    <x v="20"/>
    <n v="3284900"/>
    <n v="117460950"/>
    <x v="4"/>
    <x v="184"/>
    <x v="0"/>
    <x v="1"/>
    <x v="0"/>
    <s v="N"/>
    <x v="0"/>
    <n v="128709"/>
    <s v="NORMAL"/>
    <d v="2022-03-01T00:00:00"/>
    <d v="2022-03-07T00:00:00"/>
    <x v="20"/>
    <d v="2022-05-04T00:00:00"/>
    <n v="308491"/>
    <s v="RESOLI"/>
    <s v="-"/>
    <s v="-"/>
    <s v="S"/>
    <x v="0"/>
    <n v="1"/>
    <s v="-"/>
    <n v="2021"/>
    <n v="1"/>
    <s v="-"/>
    <s v="1-PREG.COSTA-RICA"/>
    <x v="2"/>
    <s v="-"/>
    <s v="-"/>
    <s v="-"/>
    <n v="8"/>
    <n v="1"/>
    <n v="100"/>
    <n v="1"/>
    <n v="0"/>
    <s v="BARQUEROLORIA@GMAIL.COM"/>
    <s v="UNIV. PRIVADA"/>
    <n v="22"/>
    <s v="SOLTERO(A)"/>
    <d v="2022-03-04T00:00:00"/>
    <n v="1"/>
    <s v="BACHILLER"/>
    <s v=" "/>
    <s v=" "/>
    <s v=" "/>
    <s v=" "/>
    <n v="675387"/>
    <n v="2"/>
    <s v="-"/>
    <s v="GOICOECHEA"/>
    <s v="CRIMINOLOGIA"/>
    <x v="51"/>
    <s v="-"/>
    <s v="DERECHO"/>
    <s v="GUADALUPE"/>
    <s v="SIN ENFASIS"/>
    <s v="COSTA RICA"/>
    <x v="1210"/>
    <s v="-"/>
    <s v="ESTUDIANTE"/>
    <n v="78.67"/>
    <n v="128709"/>
    <n v="1"/>
    <n v="1"/>
    <n v="55"/>
  </r>
  <r>
    <x v="0"/>
    <x v="1"/>
    <x v="1"/>
    <x v="1"/>
    <n v="31245610"/>
    <x v="20"/>
    <n v="4097894"/>
    <n v="117910836"/>
    <x v="4"/>
    <x v="777"/>
    <x v="0"/>
    <x v="1"/>
    <x v="3"/>
    <s v="N"/>
    <x v="0"/>
    <n v="128728"/>
    <s v="NORMAL"/>
    <d v="2022-03-06T00:00:00"/>
    <d v="2022-03-08T00:00:00"/>
    <x v="20"/>
    <d v="2022-05-04T00:00:00"/>
    <n v="308821"/>
    <s v="RESOLI"/>
    <s v="-"/>
    <s v="-"/>
    <s v="S"/>
    <x v="0"/>
    <n v="1"/>
    <s v="ADQUISICION DE EQUIPO"/>
    <n v="2018"/>
    <n v="4"/>
    <s v="-"/>
    <s v="1-PREG.COSTA-RICA"/>
    <x v="3"/>
    <s v="-"/>
    <s v="-"/>
    <s v="-"/>
    <n v="20"/>
    <n v="2"/>
    <n v="100"/>
    <n v="1"/>
    <n v="0"/>
    <s v="NANFER2117@GMAIL.COM"/>
    <s v="UNIV. PRIVADA"/>
    <n v="21"/>
    <s v="SOLTERO(A)"/>
    <d v="2022-03-07T00:00:00"/>
    <n v="1"/>
    <s v="BACHILLER"/>
    <s v=" "/>
    <s v=" "/>
    <s v=" "/>
    <s v=" "/>
    <n v="1250000"/>
    <n v="2"/>
    <s v="-"/>
    <s v="LEON CORTES CASTRO"/>
    <s v="CONTADURIA"/>
    <x v="31"/>
    <s v="AE"/>
    <s v="ADMINISTRACION"/>
    <s v="SAN ANDRES"/>
    <s v="SIN ENFASIS"/>
    <s v="COSTA RICA"/>
    <x v="1211"/>
    <s v="-"/>
    <s v="ESTUDIANTE"/>
    <n v="70"/>
    <n v="128728"/>
    <n v="1"/>
    <n v="1"/>
    <n v="54"/>
  </r>
  <r>
    <x v="0"/>
    <x v="1"/>
    <x v="1"/>
    <x v="1"/>
    <n v="31245370"/>
    <x v="20"/>
    <n v="2732500"/>
    <n v="115900496"/>
    <x v="4"/>
    <x v="778"/>
    <x v="0"/>
    <x v="1"/>
    <x v="2"/>
    <s v="N"/>
    <x v="0"/>
    <n v="128735"/>
    <s v="NORMAL"/>
    <d v="2022-03-02T00:00:00"/>
    <d v="2022-03-08T00:00:00"/>
    <x v="20"/>
    <d v="2022-05-04T00:00:00"/>
    <n v="308540"/>
    <s v="RESOLI"/>
    <s v="-"/>
    <s v="S"/>
    <s v="-"/>
    <x v="1"/>
    <n v="1"/>
    <s v="-"/>
    <n v="2012"/>
    <n v="10"/>
    <s v="-"/>
    <s v="1-PREG.COSTA-RICA"/>
    <x v="2"/>
    <s v="-"/>
    <s v="-"/>
    <s v="-"/>
    <n v="7"/>
    <n v="3"/>
    <n v="100"/>
    <n v="1"/>
    <n v="0"/>
    <s v="WAGNERCASTRO2911@CICLOSANNICOLAS.COM"/>
    <s v="UNIV. PRIVADA"/>
    <n v="27"/>
    <s v="SOLTERO(A)"/>
    <d v="2022-03-07T00:00:00"/>
    <n v="1"/>
    <s v="LICENCIATURA"/>
    <s v=" "/>
    <s v=" "/>
    <s v=" "/>
    <s v=" "/>
    <n v="601367"/>
    <n v="5"/>
    <s v="-"/>
    <s v="MORA"/>
    <s v="FINANZAS"/>
    <x v="3"/>
    <s v="-"/>
    <s v="ADMINISTRACION"/>
    <s v="TABARCIA"/>
    <s v="SIN ENFASIS"/>
    <s v="COSTA RICA"/>
    <x v="1212"/>
    <n v="25216090"/>
    <s v="ENCARGADO CUENTAS PO"/>
    <n v="92"/>
    <n v="128735"/>
    <n v="1"/>
    <n v="1"/>
    <n v="54"/>
  </r>
  <r>
    <x v="0"/>
    <x v="1"/>
    <x v="1"/>
    <x v="0"/>
    <n v="31245320"/>
    <x v="20"/>
    <n v="3933840"/>
    <n v="604820338"/>
    <x v="0"/>
    <x v="779"/>
    <x v="0"/>
    <x v="0"/>
    <x v="2"/>
    <s v="N"/>
    <x v="6"/>
    <n v="128832"/>
    <s v="NORMAL"/>
    <d v="2022-01-19T00:00:00"/>
    <d v="2022-03-10T00:00:00"/>
    <x v="20"/>
    <d v="2022-05-04T00:00:00"/>
    <n v="305073"/>
    <s v="RESOLI"/>
    <s v="-"/>
    <s v="S"/>
    <s v="-"/>
    <x v="1"/>
    <n v="1"/>
    <s v="-"/>
    <n v="2020"/>
    <n v="2"/>
    <s v="-"/>
    <s v="1-PREG.COSTA-RICA"/>
    <x v="3"/>
    <s v="-"/>
    <s v="-"/>
    <s v="-"/>
    <n v="1"/>
    <n v="8"/>
    <n v="100"/>
    <n v="6"/>
    <n v="0"/>
    <s v="DELNERVILLALOBO02@GMAIL.COM"/>
    <s v="UNIV. PRIVADA"/>
    <n v="18"/>
    <s v="SOLTERO(A)"/>
    <s v="-"/>
    <n v="1"/>
    <s v="DIPLOMADO"/>
    <s v=" "/>
    <s v=" "/>
    <s v=" "/>
    <s v=" "/>
    <n v="1218453"/>
    <n v="2"/>
    <s v="-"/>
    <s v="PUNTARENAS"/>
    <s v="ASISTENTE LAB QUIMICO CLINICO"/>
    <x v="77"/>
    <s v="-"/>
    <s v="MEDICINA HUMANA"/>
    <s v="BARRANCA"/>
    <s v="SIN ENFASIS"/>
    <s v="COSTA RICA"/>
    <x v="1213"/>
    <s v="-"/>
    <s v="ESTUDIANTE"/>
    <n v="86.07"/>
    <n v="128832"/>
    <n v="1"/>
    <n v="1"/>
    <n v="52"/>
  </r>
  <r>
    <x v="0"/>
    <x v="1"/>
    <x v="1"/>
    <x v="0"/>
    <n v="31250940"/>
    <x v="28"/>
    <n v="17588285"/>
    <n v="119120642"/>
    <x v="0"/>
    <x v="780"/>
    <x v="0"/>
    <x v="0"/>
    <x v="0"/>
    <s v="N"/>
    <x v="2"/>
    <n v="129494"/>
    <s v="NORMAL"/>
    <d v="2022-02-11T00:00:00"/>
    <d v="2022-04-06T00:00:00"/>
    <x v="28"/>
    <d v="2022-06-09T00:00:00"/>
    <n v="307130"/>
    <s v="RESOLI"/>
    <s v="-"/>
    <s v="-"/>
    <s v="S"/>
    <x v="0"/>
    <n v="1"/>
    <s v="-"/>
    <n v="2021"/>
    <n v="1"/>
    <s v="-"/>
    <s v="1-PREG.COSTA-RICA"/>
    <x v="3"/>
    <s v="-"/>
    <s v="-"/>
    <s v="-"/>
    <n v="3"/>
    <n v="3"/>
    <n v="100"/>
    <n v="3"/>
    <n v="0"/>
    <s v="GIMEVILLAREY12@HOTMAIL.COM"/>
    <s v="UNIV. PRIVADA"/>
    <n v="17"/>
    <s v="SOLTERO(A)"/>
    <d v="2022-03-09T00:00:00"/>
    <n v="1"/>
    <s v="LICENCIATURA"/>
    <s v=" "/>
    <s v=" "/>
    <s v=" "/>
    <s v=" "/>
    <n v="2101754"/>
    <n v="6"/>
    <s v="-"/>
    <s v="LA UNION"/>
    <s v="MEDICINA Y CIRUGIA"/>
    <x v="0"/>
    <s v="-"/>
    <s v="MEDICINA HUMANA"/>
    <s v="SAN JUAN"/>
    <s v="SIN ENFASIS"/>
    <s v="COSTA RICA"/>
    <x v="1214"/>
    <s v="-"/>
    <s v="ESTUDIANTE"/>
    <n v="86.27"/>
    <n v="129494"/>
    <n v="1"/>
    <n v="1"/>
    <n v="60"/>
  </r>
  <r>
    <x v="0"/>
    <x v="1"/>
    <x v="0"/>
    <x v="1"/>
    <n v="31176190"/>
    <x v="20"/>
    <n v="1337500"/>
    <n v="702710296"/>
    <x v="4"/>
    <x v="781"/>
    <x v="0"/>
    <x v="1"/>
    <x v="1"/>
    <s v="N"/>
    <x v="5"/>
    <n v="128874"/>
    <s v="NORMAL"/>
    <d v="2022-01-15T00:00:00"/>
    <d v="2022-03-11T00:00:00"/>
    <x v="20"/>
    <d v="2022-05-11T00:00:00"/>
    <n v="304698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7"/>
    <n v="0"/>
    <s v="ILKA0421@HOTMAIL.COM"/>
    <s v="UNIV. PRIVADA"/>
    <n v="22"/>
    <s v="SOLTERO(A)"/>
    <d v="2022-03-10T00:00:00"/>
    <n v="1"/>
    <s v="LICENCIATURA"/>
    <s v=" "/>
    <s v=" "/>
    <s v=" "/>
    <s v=" "/>
    <s v="-"/>
    <s v="-"/>
    <s v="-"/>
    <s v="LIMON"/>
    <s v="PSICOLOGIA"/>
    <x v="6"/>
    <s v="-"/>
    <s v="PSICOLOGIA"/>
    <s v="LIMON"/>
    <s v="SIN ENFASIS"/>
    <s v="COSTA RICA"/>
    <x v="1215"/>
    <n v="87660052"/>
    <s v="ESTUDIANTE"/>
    <s v="-"/>
    <n v="128874"/>
    <n v="1"/>
    <n v="1"/>
    <n v="51"/>
  </r>
  <r>
    <x v="0"/>
    <x v="1"/>
    <x v="1"/>
    <x v="1"/>
    <n v="31245560"/>
    <x v="20"/>
    <n v="3786000"/>
    <n v="118710284"/>
    <x v="1"/>
    <x v="782"/>
    <x v="0"/>
    <x v="1"/>
    <x v="1"/>
    <s v="N"/>
    <x v="0"/>
    <n v="129030"/>
    <s v="NORMAL"/>
    <d v="2022-03-10T00:00:00"/>
    <d v="2022-03-18T00:00:00"/>
    <x v="20"/>
    <d v="2022-05-04T00:00:00"/>
    <n v="309280"/>
    <s v="RESOLI"/>
    <s v="-"/>
    <s v="S"/>
    <s v="-"/>
    <x v="1"/>
    <n v="1"/>
    <s v="-"/>
    <n v="2020"/>
    <n v="2"/>
    <s v="-"/>
    <s v="1-PREG.COSTA-RICA"/>
    <x v="4"/>
    <s v="-"/>
    <s v="-"/>
    <s v="-"/>
    <n v="19"/>
    <n v="3"/>
    <n v="100"/>
    <n v="1"/>
    <n v="0"/>
    <s v="STEVEN26DEMARZO@GMAIL.COM"/>
    <s v="UNIV. PRIVADA"/>
    <n v="19"/>
    <s v="SOLTERO(A)"/>
    <d v="2022-03-17T00:00:00"/>
    <n v="1"/>
    <s v="BACHILLER"/>
    <s v=" "/>
    <s v=" "/>
    <s v=" "/>
    <s v=" "/>
    <n v="835519"/>
    <n v="5"/>
    <s v="-"/>
    <s v="PEREZ ZELEDON"/>
    <s v="ENSEÑANZA DEL ESPAÑOL"/>
    <x v="34"/>
    <s v="-"/>
    <s v="EDUCACION GENERAL"/>
    <s v="DANIEL FLORES"/>
    <s v="SIN ENFASIS"/>
    <s v="COSTA RICA"/>
    <x v="1216"/>
    <s v="-"/>
    <s v="ESTUDIANTE"/>
    <n v="98.78"/>
    <n v="129030"/>
    <n v="1"/>
    <n v="1"/>
    <n v="44"/>
  </r>
  <r>
    <x v="0"/>
    <x v="1"/>
    <x v="1"/>
    <x v="0"/>
    <n v="31251040"/>
    <x v="28"/>
    <n v="5964000"/>
    <n v="113270229"/>
    <x v="0"/>
    <x v="483"/>
    <x v="0"/>
    <x v="0"/>
    <x v="1"/>
    <s v="N"/>
    <x v="2"/>
    <n v="129849"/>
    <s v="NORMAL"/>
    <d v="2022-04-09T00:00:00"/>
    <d v="2022-04-22T00:00:00"/>
    <x v="28"/>
    <d v="2022-06-09T00:00:00"/>
    <n v="311992"/>
    <s v="RESOLI"/>
    <s v="-"/>
    <s v="-"/>
    <s v="S"/>
    <x v="0"/>
    <n v="1"/>
    <s v="-"/>
    <n v="2005"/>
    <n v="17"/>
    <s v="-"/>
    <s v="1-PREG.COSTA-RICA"/>
    <x v="3"/>
    <s v="-"/>
    <s v="-"/>
    <s v="-"/>
    <n v="3"/>
    <n v="5"/>
    <n v="100"/>
    <n v="3"/>
    <n v="0"/>
    <s v="IVANNIA.NAVAS87@GMAIL.COM"/>
    <s v="UNIV. PRIVADA"/>
    <n v="34"/>
    <s v="SOLTERO(A)"/>
    <d v="2022-04-21T00:00:00"/>
    <n v="1"/>
    <s v="BACHILLER"/>
    <s v=" "/>
    <s v=" "/>
    <s v=" "/>
    <s v=" "/>
    <n v="1222052"/>
    <n v="4"/>
    <s v="-"/>
    <s v="LA UNION"/>
    <s v="TERAPIA FISICA"/>
    <x v="7"/>
    <s v="-"/>
    <s v="MEDICINA HUMANA"/>
    <s v="CONCEPCION"/>
    <s v="SIN ENFASIS"/>
    <s v="COSTA RICA"/>
    <x v="1217"/>
    <n v="25018630"/>
    <s v="FISCALIZADOR ASOCIADO"/>
    <n v="70"/>
    <n v="129849"/>
    <n v="1"/>
    <n v="1"/>
    <n v="44"/>
  </r>
  <r>
    <x v="0"/>
    <x v="2"/>
    <x v="1"/>
    <x v="1"/>
    <n v="31245660"/>
    <x v="20"/>
    <n v="7207000"/>
    <n v="604690923"/>
    <x v="4"/>
    <x v="2"/>
    <x v="0"/>
    <x v="1"/>
    <x v="2"/>
    <s v="N"/>
    <x v="0"/>
    <n v="129127"/>
    <s v="NORMAL"/>
    <d v="2022-03-21T00:00:00"/>
    <d v="2022-03-23T00:00:00"/>
    <x v="20"/>
    <d v="2022-05-04T00:00:00"/>
    <n v="310287"/>
    <s v="RESOLI"/>
    <s v="-"/>
    <s v="S"/>
    <s v="-"/>
    <x v="1"/>
    <n v="2"/>
    <s v="-"/>
    <n v="2018"/>
    <n v="4"/>
    <s v="-"/>
    <s v="1-PREG.COSTA-RICA"/>
    <x v="5"/>
    <n v="143.16"/>
    <s v="-"/>
    <s v="-"/>
    <n v="19"/>
    <n v="8"/>
    <n v="100"/>
    <n v="1"/>
    <n v="0"/>
    <s v="jeremy.m.moreira12@gmail.com"/>
    <s v="UNIV. PRIVADA"/>
    <n v="20"/>
    <s v="SOLTERO(A)"/>
    <d v="2022-03-22T00:00:00"/>
    <n v="1"/>
    <s v="LICENCIATURA"/>
    <s v=" "/>
    <s v=" "/>
    <s v=" "/>
    <s v=" "/>
    <n v="400"/>
    <n v="3"/>
    <s v="-"/>
    <s v="PEREZ ZELEDON"/>
    <s v="DERECHO"/>
    <x v="39"/>
    <s v="-"/>
    <s v="DERECHO"/>
    <s v="CAJON"/>
    <s v="SIN ENFASIS"/>
    <s v="COSTA RICA"/>
    <x v="1218"/>
    <s v="-"/>
    <s v="ESTUDIANTE"/>
    <n v="81"/>
    <n v="129127"/>
    <n v="1"/>
    <n v="1"/>
    <n v="39"/>
  </r>
  <r>
    <x v="0"/>
    <x v="1"/>
    <x v="1"/>
    <x v="0"/>
    <n v="31245540"/>
    <x v="20"/>
    <n v="6919000"/>
    <n v="118960996"/>
    <x v="0"/>
    <x v="783"/>
    <x v="0"/>
    <x v="0"/>
    <x v="1"/>
    <s v="N"/>
    <x v="0"/>
    <n v="129147"/>
    <s v="NORMAL"/>
    <d v="2022-03-07T00:00:00"/>
    <d v="2022-03-23T00:00:00"/>
    <x v="20"/>
    <d v="2022-05-04T00:00:00"/>
    <n v="308950"/>
    <s v="RESOLI"/>
    <s v="-"/>
    <s v="-"/>
    <s v="S"/>
    <x v="0"/>
    <n v="1"/>
    <s v="ADQUISICION DE EQUIPO"/>
    <n v="2021"/>
    <n v="1"/>
    <s v="-"/>
    <s v="1-PREG.COSTA-RICA"/>
    <x v="6"/>
    <s v="-"/>
    <s v="-"/>
    <s v="-"/>
    <n v="19"/>
    <n v="1"/>
    <n v="100"/>
    <n v="1"/>
    <n v="0"/>
    <s v="NAZARETH.QUESADA1805@GMAIL.COM"/>
    <s v="UNIV. PRIVADA"/>
    <n v="18"/>
    <s v="SOLTERO(A)"/>
    <d v="2022-03-22T00:00:00"/>
    <n v="1"/>
    <s v="BACHILLER"/>
    <s v=" "/>
    <s v=" "/>
    <s v=" "/>
    <s v=" "/>
    <n v="365000"/>
    <n v="2"/>
    <s v="-"/>
    <s v="PEREZ ZELEDON"/>
    <s v="NUTRICION"/>
    <x v="1"/>
    <s v="AE"/>
    <s v="MEDICINA HUMANA"/>
    <s v="SAN ISIDRO DE EL GENERAL"/>
    <s v="SIN ENFASIS"/>
    <s v="COSTA RICA"/>
    <x v="1219"/>
    <s v="-"/>
    <s v="ESTUDIANTE"/>
    <n v="99.14"/>
    <n v="129147"/>
    <n v="1"/>
    <n v="1"/>
    <n v="39"/>
  </r>
  <r>
    <x v="0"/>
    <x v="1"/>
    <x v="1"/>
    <x v="0"/>
    <n v="31245580"/>
    <x v="20"/>
    <n v="10055000"/>
    <n v="118760224"/>
    <x v="2"/>
    <x v="196"/>
    <x v="0"/>
    <x v="0"/>
    <x v="1"/>
    <s v="N"/>
    <x v="0"/>
    <n v="129154"/>
    <s v="NORMAL"/>
    <d v="2022-02-11T00:00:00"/>
    <d v="2022-03-23T00:00:00"/>
    <x v="20"/>
    <d v="2022-05-04T00:00:00"/>
    <n v="307139"/>
    <s v="RESOLI"/>
    <s v="-"/>
    <s v="-"/>
    <s v="S"/>
    <x v="0"/>
    <n v="1"/>
    <s v="-"/>
    <n v="2022"/>
    <n v="0"/>
    <s v="-"/>
    <s v="1-PREG.COSTA-RICA"/>
    <x v="3"/>
    <s v="-"/>
    <s v="-"/>
    <s v="-"/>
    <n v="19"/>
    <n v="3"/>
    <n v="100"/>
    <n v="1"/>
    <n v="0"/>
    <s v="ALINAFP2605@GMAIL.COM"/>
    <s v="UNIV. PRIVADA"/>
    <n v="18"/>
    <s v="SOLTERO(A)"/>
    <d v="2022-03-22T00:00:00"/>
    <n v="1"/>
    <s v="BACHILLER"/>
    <s v=" "/>
    <s v=" "/>
    <s v=" "/>
    <s v=" "/>
    <n v="1321805"/>
    <n v="2"/>
    <s v="-"/>
    <s v="PEREZ ZELEDON"/>
    <s v="DISEÑO GRAFICO"/>
    <x v="5"/>
    <s v="-"/>
    <s v="OBRAS CIVILES"/>
    <s v="DANIEL FLORES"/>
    <s v="SIN ENFASIS"/>
    <s v="COSTA RICA"/>
    <x v="1220"/>
    <s v="-"/>
    <s v="ESTUDIANTE"/>
    <n v="99.28"/>
    <n v="129154"/>
    <n v="1"/>
    <n v="1"/>
    <n v="39"/>
  </r>
  <r>
    <x v="0"/>
    <x v="1"/>
    <x v="1"/>
    <x v="1"/>
    <n v="31245590"/>
    <x v="20"/>
    <n v="1291000"/>
    <n v="115890750"/>
    <x v="1"/>
    <x v="784"/>
    <x v="0"/>
    <x v="1"/>
    <x v="2"/>
    <s v="N"/>
    <x v="0"/>
    <n v="129176"/>
    <s v="NORMAL"/>
    <d v="2022-03-14T00:00:00"/>
    <d v="2022-03-24T00:00:00"/>
    <x v="20"/>
    <d v="2022-05-04T00:00:00"/>
    <n v="309663"/>
    <s v="RESOLI"/>
    <s v="-"/>
    <s v="-"/>
    <s v="S"/>
    <x v="0"/>
    <n v="1"/>
    <s v="-"/>
    <n v="2017"/>
    <n v="5"/>
    <s v="-"/>
    <s v="1-PREG.COSTA-RICA"/>
    <x v="5"/>
    <s v="-"/>
    <s v="-"/>
    <s v="-"/>
    <n v="19"/>
    <n v="8"/>
    <n v="100"/>
    <n v="1"/>
    <n v="0"/>
    <s v="SABORIONS11@GMAIL.COM"/>
    <s v="UNIV. PRIVADA"/>
    <n v="27"/>
    <s v="SOLTERO(A)"/>
    <d v="2022-03-23T00:00:00"/>
    <n v="1"/>
    <s v="LICENCIATURA"/>
    <s v=" "/>
    <s v=" "/>
    <s v=" "/>
    <s v=" "/>
    <n v="147000"/>
    <n v="5"/>
    <s v="-"/>
    <s v="PEREZ ZELEDON"/>
    <s v="CIENCIAS DE LA EDUCACION"/>
    <x v="24"/>
    <s v="-"/>
    <s v="EDUCACION GENERAL"/>
    <s v="CAJON"/>
    <s v="DOCENCIA"/>
    <s v="COSTA RICA"/>
    <x v="1221"/>
    <s v="-"/>
    <s v="ESTUDIANTE"/>
    <n v="71"/>
    <n v="129176"/>
    <n v="1"/>
    <n v="1"/>
    <n v="38"/>
  </r>
  <r>
    <x v="0"/>
    <x v="1"/>
    <x v="1"/>
    <x v="1"/>
    <n v="31245600"/>
    <x v="20"/>
    <n v="4069500"/>
    <n v="118480148"/>
    <x v="1"/>
    <x v="233"/>
    <x v="0"/>
    <x v="1"/>
    <x v="1"/>
    <s v="N"/>
    <x v="0"/>
    <n v="129232"/>
    <s v="NORMAL"/>
    <d v="2022-03-22T00:00:00"/>
    <d v="2022-03-28T00:00:00"/>
    <x v="20"/>
    <d v="2022-05-04T00:00:00"/>
    <n v="310330"/>
    <s v="RESOLI"/>
    <s v="-"/>
    <s v="-"/>
    <s v="S"/>
    <x v="0"/>
    <n v="1"/>
    <s v="-"/>
    <n v="2021"/>
    <n v="1"/>
    <s v="-"/>
    <s v="1-PREG.COSTA-RICA"/>
    <x v="6"/>
    <s v="-"/>
    <s v="-"/>
    <s v="-"/>
    <n v="19"/>
    <n v="1"/>
    <n v="100"/>
    <n v="1"/>
    <n v="0"/>
    <s v="SHARONMORASEGURA0@GMAIL.COM"/>
    <s v="UNIV. PRIVADA"/>
    <n v="19"/>
    <s v="SOLTERO(A)"/>
    <d v="2022-03-25T00:00:00"/>
    <n v="1"/>
    <s v="BACHILLER"/>
    <s v=" "/>
    <s v=" "/>
    <s v=" "/>
    <s v=" "/>
    <n v="456358"/>
    <n v="4"/>
    <s v="-"/>
    <s v="PEREZ ZELEDON"/>
    <s v="CS. EDUC. ESPECIAL"/>
    <x v="34"/>
    <s v="-"/>
    <s v="EDUCACION ESPECIAL"/>
    <s v="SAN ISIDRO DE EL GENERAL"/>
    <s v="SIN ENFASIS"/>
    <s v="COSTA RICA"/>
    <x v="1222"/>
    <s v="-"/>
    <s v="ESTUDIANTE"/>
    <n v="76.52"/>
    <n v="129232"/>
    <n v="1"/>
    <n v="1"/>
    <n v="34"/>
  </r>
  <r>
    <x v="0"/>
    <x v="1"/>
    <x v="1"/>
    <x v="0"/>
    <n v="31245530"/>
    <x v="20"/>
    <n v="1904080"/>
    <n v="118390218"/>
    <x v="0"/>
    <x v="785"/>
    <x v="0"/>
    <x v="0"/>
    <x v="1"/>
    <s v="N"/>
    <x v="0"/>
    <n v="129253"/>
    <s v="NORMAL"/>
    <d v="2022-02-21T00:00:00"/>
    <d v="2022-03-28T00:00:00"/>
    <x v="20"/>
    <d v="2022-05-04T00:00:00"/>
    <n v="307900"/>
    <s v="RESOLI"/>
    <s v="-"/>
    <s v="-"/>
    <s v="S"/>
    <x v="0"/>
    <n v="1"/>
    <s v="-"/>
    <n v="2019"/>
    <n v="3"/>
    <s v="-"/>
    <s v="1-PREG.COSTA-RICA"/>
    <x v="4"/>
    <s v="-"/>
    <s v="-"/>
    <s v="-"/>
    <n v="19"/>
    <n v="3"/>
    <n v="100"/>
    <n v="1"/>
    <n v="0"/>
    <s v="MARIAHIDALGO1228@GMAIL.COM"/>
    <s v="UNIV. PRIVADA"/>
    <n v="20"/>
    <s v="SOLTERO(A)"/>
    <d v="2022-03-25T00:00:00"/>
    <n v="1"/>
    <s v="DIPLOMADO"/>
    <s v=" "/>
    <s v=" "/>
    <s v=" "/>
    <s v=" "/>
    <n v="1094044"/>
    <n v="4"/>
    <s v="-"/>
    <s v="PEREZ ZELEDON"/>
    <s v="ASISTENTE LAB QUIMICO CLINICO"/>
    <x v="77"/>
    <s v="-"/>
    <s v="MEDICINA HUMANA"/>
    <s v="DANIEL FLORES"/>
    <s v="SIN ENFASIS"/>
    <s v="COSTA RICA"/>
    <x v="1223"/>
    <s v="-"/>
    <s v="ESTUDIANTE"/>
    <n v="93.35"/>
    <n v="129253"/>
    <n v="1"/>
    <n v="1"/>
    <n v="34"/>
  </r>
  <r>
    <x v="0"/>
    <x v="1"/>
    <x v="1"/>
    <x v="1"/>
    <n v="31245930"/>
    <x v="20"/>
    <n v="3787400"/>
    <n v="117220538"/>
    <x v="1"/>
    <x v="786"/>
    <x v="2"/>
    <x v="1"/>
    <x v="2"/>
    <s v="N"/>
    <x v="6"/>
    <n v="129306"/>
    <s v="NORMAL"/>
    <d v="2022-03-23T00:00:00"/>
    <d v="2022-03-30T00:00:00"/>
    <x v="20"/>
    <d v="2022-05-04T00:00:00"/>
    <n v="310462"/>
    <s v="RESOLI"/>
    <s v="-"/>
    <s v="-"/>
    <s v="S"/>
    <x v="0"/>
    <n v="1"/>
    <s v="COBERTURA INFERIOR"/>
    <n v="2019"/>
    <n v="3"/>
    <s v="-"/>
    <s v="1-PREG.COSTA-RICA"/>
    <x v="6"/>
    <s v="-"/>
    <s v="-"/>
    <s v="-"/>
    <n v="9"/>
    <n v="1"/>
    <n v="100"/>
    <n v="6"/>
    <n v="6"/>
    <s v="ALLISONQUESADA22@GMAIL.COM"/>
    <s v="UNIV. PRIVADA"/>
    <n v="23"/>
    <s v="SOLTERO(A)"/>
    <d v="2022-03-29T00:00:00"/>
    <n v="1"/>
    <s v="BACHILLER"/>
    <s v=" "/>
    <s v=" "/>
    <s v=" "/>
    <s v=" "/>
    <n v="306614"/>
    <n v="3"/>
    <s v="-"/>
    <s v="PARRITA"/>
    <s v="CIENCIAS DE LA EDUCACION"/>
    <x v="31"/>
    <s v="CI"/>
    <s v="EDUCACION SECUNDARIA"/>
    <s v="PARRITA"/>
    <s v="ENS. DEL ESPAÑOL"/>
    <s v="COSTA RICA"/>
    <x v="1224"/>
    <s v="-"/>
    <s v="ESTUDIANTE"/>
    <n v="70"/>
    <n v="129306"/>
    <n v="1"/>
    <n v="1"/>
    <n v="32"/>
  </r>
  <r>
    <x v="0"/>
    <x v="1"/>
    <x v="0"/>
    <x v="0"/>
    <n v="31166330"/>
    <x v="20"/>
    <n v="5820000"/>
    <n v="117050203"/>
    <x v="0"/>
    <x v="3"/>
    <x v="0"/>
    <x v="0"/>
    <x v="0"/>
    <s v="N"/>
    <x v="0"/>
    <n v="129366"/>
    <s v="NORMAL"/>
    <d v="2022-03-31T00:00:00"/>
    <d v="2022-04-01T00:00:00"/>
    <x v="20"/>
    <d v="2022-05-06T00:00:00"/>
    <n v="311208"/>
    <s v="RESOLI"/>
    <s v="-"/>
    <s v="-"/>
    <s v="S"/>
    <x v="0"/>
    <n v="1"/>
    <s v="COBERTURA INFERIOR"/>
    <s v="-"/>
    <s v="-"/>
    <s v="-"/>
    <s v="1-PREG.COSTA-RICA"/>
    <x v="0"/>
    <s v="-"/>
    <s v="-"/>
    <s v="-"/>
    <n v="8"/>
    <n v="4"/>
    <n v="100"/>
    <n v="1"/>
    <n v="0"/>
    <s v="ALEX_DIAZ_PEREZ@HOTMAIL.COM"/>
    <s v="UNIV. PRIVADA"/>
    <n v="24"/>
    <s v="SOLTERO(A)"/>
    <d v="2022-03-31T00:00:00"/>
    <n v="1"/>
    <s v="LICENCIATURA"/>
    <s v=" "/>
    <s v=" "/>
    <s v=" "/>
    <s v=" "/>
    <s v="-"/>
    <s v="-"/>
    <s v="-"/>
    <s v="GOICOECHEA"/>
    <s v="MEDICINA"/>
    <x v="13"/>
    <s v="CI"/>
    <s v="MEDICINA HUMANA"/>
    <s v="MATA DE PLATANO"/>
    <s v="SIN ENFASIS"/>
    <s v="COSTA RICA"/>
    <x v="1225"/>
    <s v="-"/>
    <s v="ESTUDIANTE"/>
    <s v="-"/>
    <n v="129366"/>
    <n v="1"/>
    <n v="1"/>
    <n v="30"/>
  </r>
  <r>
    <x v="0"/>
    <x v="3"/>
    <x v="1"/>
    <x v="1"/>
    <n v="31245550"/>
    <x v="20"/>
    <n v="4087488"/>
    <n v="118690921"/>
    <x v="4"/>
    <x v="2"/>
    <x v="0"/>
    <x v="1"/>
    <x v="1"/>
    <s v="N"/>
    <x v="0"/>
    <n v="129836"/>
    <s v="NORMAL"/>
    <d v="2022-02-28T00:00:00"/>
    <d v="2022-04-21T00:00:00"/>
    <x v="20"/>
    <d v="2022-05-04T00:00:00"/>
    <n v="308326"/>
    <s v="RESOLI"/>
    <s v="-"/>
    <s v="-"/>
    <s v="S"/>
    <x v="0"/>
    <n v="8"/>
    <s v="ADQUISICION DE EQUIPO"/>
    <n v="2020"/>
    <n v="2"/>
    <s v="-"/>
    <s v="1-PREG.COSTA-RICA"/>
    <x v="2"/>
    <s v="-"/>
    <s v="-"/>
    <s v="-"/>
    <n v="19"/>
    <n v="1"/>
    <n v="100"/>
    <n v="1"/>
    <n v="0"/>
    <s v="VANESSAMENA421@GMAIL.COM"/>
    <s v="UNIV. PRIVADA"/>
    <n v="19"/>
    <s v="SOLTERO(A)"/>
    <s v="-"/>
    <n v="1"/>
    <s v="BACHILLER"/>
    <s v=" "/>
    <s v=" "/>
    <s v=" "/>
    <s v=" "/>
    <n v="633440"/>
    <n v="3"/>
    <s v="-"/>
    <s v="PEREZ ZELEDON"/>
    <s v="ADMINISTRACION DE NEGOCIOS"/>
    <x v="24"/>
    <s v="AE"/>
    <s v="ADMINISTRACION"/>
    <s v="SAN ISIDRO DE EL GENERAL"/>
    <s v="MERCADEO Y VENTAS"/>
    <s v="COSTA RICA"/>
    <x v="1226"/>
    <s v="-"/>
    <s v="ESTUDIANTE"/>
    <n v="100"/>
    <n v="129836"/>
    <n v="1"/>
    <n v="1"/>
    <n v="10"/>
  </r>
  <r>
    <x v="0"/>
    <x v="1"/>
    <x v="1"/>
    <x v="1"/>
    <n v="31245620"/>
    <x v="20"/>
    <n v="3724500"/>
    <n v="117850179"/>
    <x v="1"/>
    <x v="787"/>
    <x v="0"/>
    <x v="1"/>
    <x v="1"/>
    <s v="N"/>
    <x v="0"/>
    <n v="129870"/>
    <s v="NORMAL"/>
    <d v="2022-02-28T00:00:00"/>
    <d v="2022-04-22T00:00:00"/>
    <x v="20"/>
    <d v="2022-05-04T00:00:00"/>
    <n v="308323"/>
    <s v="RESOLI"/>
    <s v="-"/>
    <s v="S"/>
    <s v="-"/>
    <x v="1"/>
    <n v="1"/>
    <s v="-"/>
    <n v="2019"/>
    <n v="3"/>
    <s v="-"/>
    <s v="1-PREG.COSTA-RICA"/>
    <x v="2"/>
    <s v="-"/>
    <s v="-"/>
    <s v="-"/>
    <n v="19"/>
    <n v="3"/>
    <n v="100"/>
    <n v="1"/>
    <n v="0"/>
    <s v="NATYABARCA1234@GMAIL.COM"/>
    <s v="UNIV. PRIVADA"/>
    <n v="21"/>
    <s v="SOLTERO(A)"/>
    <s v="-"/>
    <n v="1"/>
    <s v="BACHILLER"/>
    <s v=" "/>
    <s v=" "/>
    <s v=" "/>
    <s v=" "/>
    <n v="617966"/>
    <n v="2"/>
    <s v="-"/>
    <s v="PEREZ ZELEDON"/>
    <s v="CS. EDUC. ESPECIAL"/>
    <x v="34"/>
    <s v="-"/>
    <s v="EDUCACION ESPECIAL"/>
    <s v="DANIEL FLORES"/>
    <s v="SIN ENFASIS"/>
    <s v="COSTA RICA"/>
    <x v="1227"/>
    <s v="-"/>
    <s v="ESTUDIANTE"/>
    <n v="80.5"/>
    <n v="129870"/>
    <n v="1"/>
    <n v="1"/>
    <n v="9"/>
  </r>
  <r>
    <x v="0"/>
    <x v="1"/>
    <x v="1"/>
    <x v="1"/>
    <n v="31246500"/>
    <x v="21"/>
    <n v="5142878"/>
    <n v="702700941"/>
    <x v="1"/>
    <x v="788"/>
    <x v="0"/>
    <x v="1"/>
    <x v="2"/>
    <s v="N"/>
    <x v="5"/>
    <n v="127002"/>
    <s v="NORMAL"/>
    <d v="2021-11-22T00:00:00"/>
    <d v="2021-12-15T00:00:00"/>
    <x v="21"/>
    <d v="2022-05-11T00:00:00"/>
    <n v="299844"/>
    <s v="RESOLI"/>
    <s v="-"/>
    <s v="-"/>
    <s v="S"/>
    <x v="0"/>
    <n v="1"/>
    <s v="-"/>
    <n v="2018"/>
    <n v="4"/>
    <s v="-"/>
    <s v="1-PREG.COSTA-RICA"/>
    <x v="6"/>
    <s v="-"/>
    <s v="-"/>
    <s v="-"/>
    <n v="6"/>
    <n v="3"/>
    <n v="100"/>
    <n v="7"/>
    <n v="0"/>
    <s v="ROJAS24SHIRLEY@GMAIL.COM"/>
    <s v="UNIV. PRIVADA"/>
    <n v="22"/>
    <s v="UNION LIBRE"/>
    <d v="2021-12-14T00:00:00"/>
    <n v="1"/>
    <s v="BACHILLER"/>
    <s v=" "/>
    <s v=" "/>
    <s v=" "/>
    <s v=" "/>
    <n v="420129"/>
    <n v="2"/>
    <s v="-"/>
    <s v="GUACIMO"/>
    <s v="EDUCACION EN I Y II CICLO"/>
    <x v="43"/>
    <s v="-"/>
    <s v="EDUCACION PRIMARIA"/>
    <s v="POCORA"/>
    <s v="SIN ENFASIS"/>
    <s v="COSTA RICA"/>
    <x v="1228"/>
    <s v="-"/>
    <s v="ESTUDIANTE"/>
    <n v="82.96"/>
    <n v="127002"/>
    <n v="1"/>
    <n v="1"/>
    <n v="141"/>
  </r>
  <r>
    <x v="0"/>
    <x v="1"/>
    <x v="0"/>
    <x v="0"/>
    <n v="31172950"/>
    <x v="29"/>
    <n v="9828648"/>
    <n v="208140652"/>
    <x v="0"/>
    <x v="501"/>
    <x v="0"/>
    <x v="0"/>
    <x v="0"/>
    <s v="N"/>
    <x v="3"/>
    <n v="126290"/>
    <s v="ESPECIAL"/>
    <d v="2021-09-17T00:00:00"/>
    <d v="2021-09-29T00:00:00"/>
    <x v="29"/>
    <d v="2022-06-24T00:00:00"/>
    <n v="297120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2"/>
    <n v="0"/>
    <s v="VAORO.27@GMAIL.COM"/>
    <s v="UNIV. PRIVADA"/>
    <n v="21"/>
    <s v="SOLTERO(A)"/>
    <d v="2021-09-28T00:00:00"/>
    <n v="1"/>
    <s v="BACHILLER"/>
    <s v=" "/>
    <s v=" "/>
    <s v=" "/>
    <s v=" "/>
    <s v="-"/>
    <s v="-"/>
    <s v="-"/>
    <s v="ALAJUELA"/>
    <s v="MEDICINA"/>
    <x v="12"/>
    <s v="-"/>
    <s v="MEDICINA HUMANA"/>
    <s v="ALAJUELA"/>
    <s v="SIN ENFASIS"/>
    <s v="COSTA RICA"/>
    <x v="1229"/>
    <s v="-"/>
    <s v="ESTUDIANTE"/>
    <s v="-"/>
    <n v="126290"/>
    <n v="1"/>
    <n v="1"/>
    <n v="258"/>
  </r>
  <r>
    <x v="0"/>
    <x v="2"/>
    <x v="1"/>
    <x v="0"/>
    <n v="31246590"/>
    <x v="21"/>
    <n v="18568478"/>
    <n v="109140921"/>
    <x v="0"/>
    <x v="2"/>
    <x v="0"/>
    <x v="0"/>
    <x v="1"/>
    <s v="N"/>
    <x v="0"/>
    <n v="127268"/>
    <s v="NORMAL"/>
    <d v="2022-01-03T00:00:00"/>
    <d v="2022-01-06T00:00:00"/>
    <x v="21"/>
    <d v="2022-05-11T00:00:00"/>
    <n v="303165"/>
    <s v="RESOLI"/>
    <s v="-"/>
    <s v="-"/>
    <s v="S"/>
    <x v="0"/>
    <n v="2"/>
    <s v="ADQUISICION DE EQUIPO"/>
    <n v="1993"/>
    <n v="29"/>
    <s v="-"/>
    <s v="1-PREG.COSTA-RICA"/>
    <x v="3"/>
    <n v="109.25"/>
    <s v="-"/>
    <s v="-"/>
    <n v="1"/>
    <n v="11"/>
    <n v="100"/>
    <n v="1"/>
    <n v="0"/>
    <s v="francinia1975@outlook.com"/>
    <s v="UNIV. PRIVADA"/>
    <n v="46"/>
    <s v="SOLTERO(A)"/>
    <d v="2022-01-05T00:00:00"/>
    <n v="1"/>
    <s v="LICENCIATURA"/>
    <s v=" "/>
    <s v=" "/>
    <s v=" "/>
    <s v=" "/>
    <n v="2116528"/>
    <n v="2"/>
    <s v="-"/>
    <s v="SAN JOSE"/>
    <s v="ODONTOLOGIA"/>
    <x v="45"/>
    <s v="AE"/>
    <s v="ODONTOLOGIA"/>
    <s v="SAN SEBASTIAN"/>
    <s v="SIN ENFASIS"/>
    <s v="COSTA RICA"/>
    <x v="1230"/>
    <s v="-"/>
    <s v="ESTUDIANTE"/>
    <n v="87.35"/>
    <n v="127268"/>
    <n v="1"/>
    <n v="1"/>
    <n v="119"/>
  </r>
  <r>
    <x v="0"/>
    <x v="1"/>
    <x v="1"/>
    <x v="0"/>
    <n v="31249150"/>
    <x v="29"/>
    <n v="7874570"/>
    <n v="119280659"/>
    <x v="0"/>
    <x v="789"/>
    <x v="0"/>
    <x v="0"/>
    <x v="1"/>
    <s v="N"/>
    <x v="3"/>
    <n v="127568"/>
    <s v="NORMAL"/>
    <d v="2022-01-02T00:00:00"/>
    <d v="2022-01-17T00:00:00"/>
    <x v="29"/>
    <d v="2022-06-16T00:00:00"/>
    <n v="303017"/>
    <s v="RESOLI"/>
    <s v="-"/>
    <s v="-"/>
    <s v="S"/>
    <x v="0"/>
    <n v="1"/>
    <s v="-"/>
    <n v="2021"/>
    <n v="1"/>
    <s v="-"/>
    <s v="1-PREG.COSTA-RICA"/>
    <x v="1"/>
    <s v="-"/>
    <s v="-"/>
    <s v="-"/>
    <n v="1"/>
    <n v="5"/>
    <n v="100"/>
    <n v="2"/>
    <n v="0"/>
    <s v="MARIPAZCHACON4@GMAIL.COM"/>
    <s v="UNIV. PRIVADA"/>
    <n v="17"/>
    <s v="SOLTERO(A)"/>
    <d v="2022-01-14T00:00:00"/>
    <n v="1"/>
    <s v="LICENCIATURA"/>
    <s v=" "/>
    <s v=" "/>
    <s v=" "/>
    <s v=" "/>
    <n v="9043330"/>
    <n v="5"/>
    <s v="-"/>
    <s v="ALAJUELA"/>
    <s v="ENFERMERIA"/>
    <x v="5"/>
    <s v="-"/>
    <s v="ENFERMERIA"/>
    <s v="GUACIMA"/>
    <s v="SIN ENFASIS"/>
    <s v="COSTA RICA"/>
    <x v="1231"/>
    <s v="-"/>
    <s v="ESTUDIANTE"/>
    <n v="99.11"/>
    <n v="127568"/>
    <n v="1"/>
    <n v="1"/>
    <n v="148"/>
  </r>
  <r>
    <x v="1"/>
    <x v="2"/>
    <x v="1"/>
    <x v="1"/>
    <n v="31246810"/>
    <x v="21"/>
    <n v="8454911"/>
    <n v="116190989"/>
    <x v="4"/>
    <x v="2"/>
    <x v="0"/>
    <x v="1"/>
    <x v="1"/>
    <s v="N"/>
    <x v="0"/>
    <n v="127291"/>
    <s v="NORMAL"/>
    <d v="2021-11-09T00:00:00"/>
    <d v="2022-01-06T00:00:00"/>
    <x v="21"/>
    <d v="2022-05-11T00:00:00"/>
    <n v="299163"/>
    <s v="RESOLI"/>
    <s v="-"/>
    <s v="-"/>
    <s v="S"/>
    <x v="0"/>
    <n v="2"/>
    <s v="-"/>
    <n v="2013"/>
    <n v="9"/>
    <s v="-"/>
    <s v="4-POSG.EXTERIOR"/>
    <x v="5"/>
    <n v="498.94"/>
    <s v="-"/>
    <s v="-"/>
    <n v="8"/>
    <n v="5"/>
    <n v="130"/>
    <n v="1"/>
    <n v="0"/>
    <s v="OHTSAITAMI@LIVE.COM"/>
    <s v="UNIV. PUBLICA"/>
    <n v="26"/>
    <s v="SOLTERO(A)"/>
    <d v="2022-01-05T00:00:00"/>
    <n v="1"/>
    <s v="MAESTRIA"/>
    <s v=" "/>
    <s v=" "/>
    <s v=" "/>
    <s v=" "/>
    <n v="0"/>
    <n v="5"/>
    <s v="-"/>
    <s v="GOICOECHEA"/>
    <s v="GOBERNANZA Y DERECHOS HUMANOS"/>
    <x v="150"/>
    <s v="-"/>
    <s v="DERECHO"/>
    <s v="IPIS"/>
    <s v="SIN ENFASIS"/>
    <s v="ESPAÑA"/>
    <x v="1232"/>
    <n v="25271600"/>
    <s v="-"/>
    <n v="95.6"/>
    <n v="127291"/>
    <n v="2"/>
    <n v="4"/>
    <n v="119"/>
  </r>
  <r>
    <x v="0"/>
    <x v="3"/>
    <x v="1"/>
    <x v="1"/>
    <n v="31244470"/>
    <x v="21"/>
    <n v="9055750"/>
    <n v="603580866"/>
    <x v="1"/>
    <x v="2"/>
    <x v="0"/>
    <x v="1"/>
    <x v="3"/>
    <s v="N"/>
    <x v="6"/>
    <n v="127339"/>
    <s v="NORMAL"/>
    <d v="2021-12-20T00:00:00"/>
    <d v="2022-01-07T00:00:00"/>
    <x v="21"/>
    <d v="2022-05-11T00:00:00"/>
    <n v="302334"/>
    <s v="RESOLI"/>
    <s v="-"/>
    <s v="S"/>
    <s v="-"/>
    <x v="1"/>
    <n v="8"/>
    <s v="ADQUISICION DE EQUIPO"/>
    <n v="2015"/>
    <n v="7"/>
    <s v="-"/>
    <s v="1-PREG.COSTA-RICA"/>
    <x v="6"/>
    <s v="-"/>
    <s v="-"/>
    <s v="-"/>
    <n v="7"/>
    <n v="4"/>
    <n v="100"/>
    <n v="6"/>
    <n v="0"/>
    <s v="JOSETEKUNCABALLERO03@GMAIL.COM"/>
    <s v="UNIV. PRIVADA"/>
    <n v="37"/>
    <s v="SOLTERO(A)"/>
    <s v="-"/>
    <n v="1"/>
    <s v="BACHILLER"/>
    <s v=" "/>
    <s v=" "/>
    <s v=" "/>
    <s v=" "/>
    <n v="341128"/>
    <n v="1"/>
    <s v="-"/>
    <s v="GOLFITO"/>
    <s v="EDUCACION FISICA Y DEPORTES"/>
    <x v="96"/>
    <s v="AE"/>
    <s v="EDUCACION TECNICA,ARTISTICA Y DEPORTIVA"/>
    <s v="PAVON"/>
    <s v="SIN ENFASIS"/>
    <s v="COSTA RICA"/>
    <x v="1233"/>
    <n v="22567011"/>
    <s v="AUXILIAR DE VIGILANC"/>
    <n v="86.8"/>
    <n v="127339"/>
    <n v="1"/>
    <n v="1"/>
    <n v="118"/>
  </r>
  <r>
    <x v="0"/>
    <x v="1"/>
    <x v="0"/>
    <x v="0"/>
    <n v="31137170"/>
    <x v="29"/>
    <n v="10100000"/>
    <n v="207970840"/>
    <x v="0"/>
    <x v="704"/>
    <x v="0"/>
    <x v="0"/>
    <x v="1"/>
    <s v="N"/>
    <x v="3"/>
    <n v="128082"/>
    <s v="NORMAL"/>
    <d v="2022-02-01T00:00:00"/>
    <d v="2022-02-03T00:00:00"/>
    <x v="29"/>
    <d v="2022-06-24T00:00:00"/>
    <n v="306343"/>
    <s v="RESOLI"/>
    <s v="-"/>
    <s v="S"/>
    <s v="-"/>
    <x v="1"/>
    <n v="1"/>
    <s v="-"/>
    <s v="-"/>
    <s v="-"/>
    <s v="-"/>
    <s v="1-PREG.COSTA-RICA"/>
    <x v="0"/>
    <s v="-"/>
    <s v="-"/>
    <s v="-"/>
    <n v="12"/>
    <n v="5"/>
    <n v="100"/>
    <n v="2"/>
    <n v="0"/>
    <s v="JULIANCUBERO14@GMAIL.COM"/>
    <s v="UNIV. PRIVADA"/>
    <n v="22"/>
    <s v="SOLTERO(A)"/>
    <d v="2022-02-02T00:00:00"/>
    <n v="1"/>
    <s v="BACHILLER"/>
    <s v="LICENCIATURA"/>
    <s v=" "/>
    <s v=" "/>
    <s v=" "/>
    <s v="-"/>
    <s v="-"/>
    <s v="-"/>
    <s v="VALVERDE VEGA"/>
    <s v="MICROBIOLOGI Y QUIMICA CLINICA"/>
    <x v="12"/>
    <s v="-"/>
    <s v="MICROBIOLOGIA"/>
    <s v="RODRIGUEZ"/>
    <s v="SIN ENFASIS"/>
    <s v="COSTA RICA"/>
    <x v="1234"/>
    <s v="-"/>
    <s v="ESTUDIANTE"/>
    <s v="-"/>
    <n v="128082"/>
    <n v="1"/>
    <n v="1"/>
    <n v="131"/>
  </r>
  <r>
    <x v="0"/>
    <x v="1"/>
    <x v="1"/>
    <x v="0"/>
    <n v="31244820"/>
    <x v="21"/>
    <n v="16672926"/>
    <n v="703130174"/>
    <x v="0"/>
    <x v="790"/>
    <x v="0"/>
    <x v="0"/>
    <x v="1"/>
    <s v="N"/>
    <x v="5"/>
    <n v="127399"/>
    <s v="ESPECIAL"/>
    <d v="2021-12-17T00:00:00"/>
    <d v="2022-01-10T00:00:00"/>
    <x v="21"/>
    <d v="2022-05-11T00:00:00"/>
    <n v="302167"/>
    <s v="RESOLI"/>
    <s v="-"/>
    <s v="S"/>
    <s v="-"/>
    <x v="1"/>
    <n v="1"/>
    <s v="COBERTURA INFERIOR"/>
    <n v="2021"/>
    <n v="1"/>
    <s v="-"/>
    <s v="1-PREG.COSTA-RICA"/>
    <x v="6"/>
    <s v="-"/>
    <s v="-"/>
    <s v="-"/>
    <n v="1"/>
    <n v="1"/>
    <n v="100"/>
    <n v="7"/>
    <n v="0"/>
    <s v="SHANYORANE05@HOTMAIL.COM"/>
    <s v="UNIV. PRIVADA"/>
    <n v="17"/>
    <s v="SOLTERO(A)"/>
    <d v="2022-01-07T00:00:00"/>
    <n v="1"/>
    <s v="LICENCIATURA"/>
    <s v=" "/>
    <s v=" "/>
    <s v=" "/>
    <s v=" "/>
    <n v="283265"/>
    <n v="2"/>
    <s v="-"/>
    <s v="LIMON"/>
    <s v="FARMACIA"/>
    <x v="5"/>
    <s v="CI"/>
    <s v="FARMACIA"/>
    <s v="LIMON"/>
    <s v="SIN ENFASIS"/>
    <s v="COSTA RICA"/>
    <x v="1235"/>
    <n v="27582222"/>
    <s v="N/A"/>
    <n v="99.37"/>
    <n v="127399"/>
    <n v="1"/>
    <n v="1"/>
    <n v="115"/>
  </r>
  <r>
    <x v="0"/>
    <x v="1"/>
    <x v="1"/>
    <x v="0"/>
    <n v="31244710"/>
    <x v="21"/>
    <n v="7268758"/>
    <n v="118630051"/>
    <x v="2"/>
    <x v="791"/>
    <x v="0"/>
    <x v="0"/>
    <x v="2"/>
    <s v="N"/>
    <x v="0"/>
    <n v="127404"/>
    <s v="NORMAL"/>
    <d v="2021-12-14T00:00:00"/>
    <d v="2022-01-10T00:00:00"/>
    <x v="21"/>
    <d v="2022-05-11T00:00:00"/>
    <n v="301768"/>
    <s v="RESOLI"/>
    <s v="-"/>
    <s v="S"/>
    <s v="-"/>
    <x v="1"/>
    <n v="1"/>
    <s v="-"/>
    <n v="2021"/>
    <n v="1"/>
    <s v="-"/>
    <s v="1-PREG.COSTA-RICA"/>
    <x v="2"/>
    <s v="-"/>
    <s v="-"/>
    <s v="-"/>
    <n v="4"/>
    <n v="2"/>
    <n v="100"/>
    <n v="1"/>
    <n v="0"/>
    <s v="JULIANVENEGASB@GMAIL.COM"/>
    <s v="UNIV. PRIVADA"/>
    <n v="19"/>
    <s v="SOLTERO(A)"/>
    <d v="2022-01-07T00:00:00"/>
    <n v="1"/>
    <s v="BACHILLER"/>
    <s v=" "/>
    <s v=" "/>
    <s v=" "/>
    <s v=" "/>
    <n v="480000"/>
    <n v="4"/>
    <s v="-"/>
    <s v="PURISCAL"/>
    <s v="ING. EN SISTEMAS DE COMPUTACIO"/>
    <x v="6"/>
    <s v="-"/>
    <s v="INGENIERIA"/>
    <s v="MERCEDES SUR"/>
    <s v="SIN ENFASIS"/>
    <s v="COSTA RICA"/>
    <x v="1236"/>
    <s v="-"/>
    <s v="ESTUDIANTE"/>
    <n v="90"/>
    <n v="127404"/>
    <n v="1"/>
    <n v="1"/>
    <n v="115"/>
  </r>
  <r>
    <x v="0"/>
    <x v="1"/>
    <x v="1"/>
    <x v="1"/>
    <n v="31245130"/>
    <x v="21"/>
    <n v="2487301"/>
    <n v="114750774"/>
    <x v="4"/>
    <x v="792"/>
    <x v="0"/>
    <x v="1"/>
    <x v="0"/>
    <s v="N"/>
    <x v="0"/>
    <n v="127406"/>
    <s v="NORMAL"/>
    <d v="2021-12-13T00:00:00"/>
    <d v="2022-01-10T00:00:00"/>
    <x v="21"/>
    <d v="2022-05-11T00:00:00"/>
    <n v="301673"/>
    <s v="RESOLI"/>
    <s v="-"/>
    <s v="S"/>
    <s v="-"/>
    <x v="1"/>
    <n v="1"/>
    <s v="ADQUISICION DE EQUIPO"/>
    <n v="9"/>
    <n v="2013"/>
    <s v="-"/>
    <s v="1-PREG.COSTA-RICA"/>
    <x v="4"/>
    <s v="-"/>
    <s v="-"/>
    <s v="-"/>
    <n v="3"/>
    <n v="1"/>
    <n v="100"/>
    <n v="1"/>
    <n v="0"/>
    <s v="JAVI.DEJESUS@HOTMAIL.COM"/>
    <s v="UNIV. PRIVADA"/>
    <n v="30"/>
    <s v="CASADO(A)"/>
    <s v="-"/>
    <n v="1"/>
    <s v="BACHILLER"/>
    <s v=" "/>
    <s v=" "/>
    <s v=" "/>
    <s v=" "/>
    <n v="961664"/>
    <n v="2"/>
    <s v="-"/>
    <s v="DESAMPARADOS"/>
    <s v="ADMON. DE EMP."/>
    <x v="51"/>
    <s v="AE"/>
    <s v="ADMINISTRACION"/>
    <s v="DESAMPARADOS"/>
    <s v="ENF. MERCADEO"/>
    <s v="COSTA RICA"/>
    <x v="1237"/>
    <n v="22022900"/>
    <s v="ADMINISTRADOR DE SUCURSAL "/>
    <n v="88"/>
    <n v="127406"/>
    <n v="1"/>
    <n v="1"/>
    <n v="115"/>
  </r>
  <r>
    <x v="0"/>
    <x v="1"/>
    <x v="1"/>
    <x v="1"/>
    <n v="31244810"/>
    <x v="21"/>
    <n v="3496650"/>
    <n v="113440110"/>
    <x v="1"/>
    <x v="793"/>
    <x v="0"/>
    <x v="1"/>
    <x v="2"/>
    <s v="N"/>
    <x v="1"/>
    <n v="127488"/>
    <s v="NORMAL"/>
    <d v="2021-09-07T00:00:00"/>
    <d v="2022-01-12T00:00:00"/>
    <x v="21"/>
    <d v="2022-05-11T00:00:00"/>
    <n v="296669"/>
    <s v="RESOLI"/>
    <s v="-"/>
    <s v="S"/>
    <s v="-"/>
    <x v="1"/>
    <n v="1"/>
    <s v="-"/>
    <n v="2021"/>
    <n v="1"/>
    <s v="-"/>
    <s v="1-PREG.COSTA-RICA"/>
    <x v="6"/>
    <s v="-"/>
    <s v="-"/>
    <s v="-"/>
    <n v="10"/>
    <n v="3"/>
    <n v="100"/>
    <n v="4"/>
    <n v="0"/>
    <s v="STEVENCHAVARRIA202@GMAIL.COM"/>
    <s v="UNIV. PRIVADA"/>
    <n v="34"/>
    <s v="SOLTERO(A)"/>
    <d v="2022-01-11T00:00:00"/>
    <n v="1"/>
    <s v="BACHILLER"/>
    <s v=" "/>
    <s v=" "/>
    <s v=" "/>
    <s v=" "/>
    <n v="370071"/>
    <n v="3"/>
    <s v="-"/>
    <s v="SARAPIQUI"/>
    <s v="ENS. DE LAS ARTES INDUSTRIALES"/>
    <x v="9"/>
    <s v="-"/>
    <s v="EDUCACION TECNICA,ARTISTICA Y DEPORTIVA"/>
    <s v="HORQUETAS"/>
    <s v="SIN ENFASIS"/>
    <s v="COSTA RICA"/>
    <x v="1238"/>
    <n v="27641145"/>
    <s v="AUXILIAR DE VIGILANCIA DE CENTRO EDUCATIVO"/>
    <n v="100"/>
    <n v="127488"/>
    <n v="1"/>
    <n v="1"/>
    <n v="113"/>
  </r>
  <r>
    <x v="0"/>
    <x v="1"/>
    <x v="1"/>
    <x v="0"/>
    <n v="31245990"/>
    <x v="21"/>
    <n v="17319225"/>
    <n v="604720348"/>
    <x v="0"/>
    <x v="794"/>
    <x v="0"/>
    <x v="0"/>
    <x v="2"/>
    <s v="N"/>
    <x v="6"/>
    <n v="127496"/>
    <s v="NORMAL"/>
    <d v="2022-01-07T00:00:00"/>
    <d v="2022-01-13T00:00:00"/>
    <x v="21"/>
    <d v="2022-05-11T00:00:00"/>
    <n v="303738"/>
    <s v="RESOLI"/>
    <s v="-"/>
    <s v="-"/>
    <s v="S"/>
    <x v="0"/>
    <n v="1"/>
    <s v="ADQUISICION DE EQUIPO, ADQUISICION DE EQUIPO"/>
    <n v="2019"/>
    <n v="3"/>
    <s v="-"/>
    <s v="1-PREG.COSTA-RICA"/>
    <x v="2"/>
    <s v="-"/>
    <s v="-"/>
    <s v="-"/>
    <n v="10"/>
    <n v="1"/>
    <n v="100"/>
    <n v="6"/>
    <n v="0"/>
    <s v="DIANAGRANADOSA15@GMAIL.COM"/>
    <s v="UNIV. PRIVADA"/>
    <n v="20"/>
    <s v="SOLTERO(A)"/>
    <d v="2022-01-12T00:00:00"/>
    <n v="1"/>
    <s v="LICENCIATURA"/>
    <s v=" "/>
    <s v=" "/>
    <s v=" "/>
    <s v=" "/>
    <n v="519840"/>
    <n v="4"/>
    <s v="-"/>
    <s v="CORREDORES"/>
    <s v="MEDICINA Y CIRUGIA"/>
    <x v="53"/>
    <s v="AE, AE"/>
    <s v="MEDICINA HUMANA"/>
    <s v="CORREDOR"/>
    <s v="SIN ENFASIS"/>
    <s v="COSTA RICA"/>
    <x v="1239"/>
    <s v="-"/>
    <s v="ESTUDIANTE"/>
    <n v="80"/>
    <n v="127496"/>
    <n v="1"/>
    <n v="1"/>
    <n v="112"/>
  </r>
  <r>
    <x v="0"/>
    <x v="1"/>
    <x v="1"/>
    <x v="1"/>
    <n v="31246440"/>
    <x v="21"/>
    <n v="2540794"/>
    <n v="701960612"/>
    <x v="4"/>
    <x v="3"/>
    <x v="0"/>
    <x v="1"/>
    <x v="3"/>
    <s v="N"/>
    <x v="5"/>
    <n v="127546"/>
    <s v="NORMAL"/>
    <d v="2022-01-14T00:00:00"/>
    <d v="2022-01-17T00:00:00"/>
    <x v="21"/>
    <d v="2022-05-11T00:00:00"/>
    <n v="304566"/>
    <s v="RESOLI"/>
    <s v="-"/>
    <s v="S"/>
    <s v="-"/>
    <x v="1"/>
    <n v="1"/>
    <s v="COBERTURA INFERIOR"/>
    <n v="2009"/>
    <n v="13"/>
    <s v="-"/>
    <s v="1-PREG.COSTA-RICA"/>
    <x v="2"/>
    <s v="-"/>
    <s v="-"/>
    <s v="-"/>
    <n v="2"/>
    <n v="4"/>
    <n v="100"/>
    <n v="7"/>
    <n v="0"/>
    <s v="ARHUMVILLA@GMAIL.COM"/>
    <s v="UNIV. PRIVADA"/>
    <n v="32"/>
    <s v="CASADO(A)"/>
    <d v="2022-01-14T00:00:00"/>
    <n v="1"/>
    <s v="BACHILLER"/>
    <s v=" "/>
    <s v=" "/>
    <s v=" "/>
    <s v=" "/>
    <n v="508000"/>
    <n v="2"/>
    <s v="-"/>
    <s v="POCOCI"/>
    <s v="DERECHO"/>
    <x v="32"/>
    <s v="CI"/>
    <s v="DERECHO"/>
    <s v="ROXANA"/>
    <s v="SIN ENFASIS"/>
    <s v="COSTA RICA"/>
    <x v="1240"/>
    <n v="27971058"/>
    <s v="AGENTE POLICIA"/>
    <n v="85"/>
    <n v="127546"/>
    <n v="1"/>
    <n v="1"/>
    <n v="108"/>
  </r>
  <r>
    <x v="0"/>
    <x v="1"/>
    <x v="1"/>
    <x v="1"/>
    <n v="31246120"/>
    <x v="21"/>
    <n v="2217090"/>
    <n v="402050717"/>
    <x v="4"/>
    <x v="795"/>
    <x v="0"/>
    <x v="1"/>
    <x v="0"/>
    <s v="N"/>
    <x v="1"/>
    <n v="127551"/>
    <s v="NORMAL"/>
    <d v="2022-01-13T00:00:00"/>
    <d v="2022-01-17T00:00:00"/>
    <x v="21"/>
    <d v="2022-05-11T00:00:00"/>
    <n v="304468"/>
    <s v="RESOLI"/>
    <s v="-"/>
    <s v="S"/>
    <s v="-"/>
    <x v="1"/>
    <n v="1"/>
    <s v="-"/>
    <n v="2009"/>
    <n v="13"/>
    <s v="-"/>
    <s v="1-PREG.COSTA-RICA"/>
    <x v="4"/>
    <s v="-"/>
    <s v="-"/>
    <s v="-"/>
    <n v="7"/>
    <n v="2"/>
    <n v="100"/>
    <n v="4"/>
    <n v="0"/>
    <s v="DA17SA@GMAIL.COM"/>
    <s v="UNIV. PRIVADA"/>
    <n v="32"/>
    <s v="SOLTERO(A)"/>
    <d v="2022-01-14T00:00:00"/>
    <n v="1"/>
    <s v="BACHILLER"/>
    <s v=" "/>
    <s v=" "/>
    <s v=" "/>
    <s v=" "/>
    <n v="870700"/>
    <n v="4"/>
    <s v="-"/>
    <s v="BELEN"/>
    <s v="ADM EMPRESAS MODALIDAD VIRTUAL"/>
    <x v="42"/>
    <s v="-"/>
    <s v="ADMINISTRACION"/>
    <s v="RIBERA"/>
    <s v="SIN ENFASIS"/>
    <s v="COSTA RICA"/>
    <x v="1241"/>
    <n v="40804000"/>
    <s v="EJECUTIVO DE VENTAS EMPRESARIAL"/>
    <n v="82"/>
    <n v="127551"/>
    <n v="1"/>
    <n v="1"/>
    <n v="108"/>
  </r>
  <r>
    <x v="0"/>
    <x v="1"/>
    <x v="1"/>
    <x v="1"/>
    <n v="31244870"/>
    <x v="21"/>
    <n v="10251320"/>
    <n v="118690298"/>
    <x v="4"/>
    <x v="655"/>
    <x v="0"/>
    <x v="1"/>
    <x v="0"/>
    <s v="N"/>
    <x v="0"/>
    <n v="127596"/>
    <s v="NORMAL"/>
    <d v="2022-01-12T00:00:00"/>
    <d v="2022-01-18T00:00:00"/>
    <x v="21"/>
    <d v="2022-05-11T00:00:00"/>
    <n v="304246"/>
    <s v="RESOLI"/>
    <s v="-"/>
    <s v="-"/>
    <s v="S"/>
    <x v="0"/>
    <n v="1"/>
    <s v="-"/>
    <n v="2022"/>
    <n v="0"/>
    <s v="-"/>
    <s v="1-PREG.COSTA-RICA"/>
    <x v="3"/>
    <s v="-"/>
    <s v="-"/>
    <s v="-"/>
    <n v="13"/>
    <n v="3"/>
    <n v="100"/>
    <n v="1"/>
    <n v="0"/>
    <s v="VALERYMARIAVASQUEZ@GMAIL.COM"/>
    <s v="UNIV. PRIVADA"/>
    <n v="19"/>
    <s v="SOLTERO(A)"/>
    <d v="2022-01-17T00:00:00"/>
    <n v="1"/>
    <s v="LICENCIATURA"/>
    <s v=" "/>
    <s v=" "/>
    <s v=" "/>
    <s v=" "/>
    <n v="1147502"/>
    <n v="5"/>
    <s v="-"/>
    <s v="TIBAS"/>
    <s v="PSICOLOGIA"/>
    <x v="5"/>
    <s v="-"/>
    <s v="PSICOLOGIA"/>
    <s v="ANSELMO LLORENTE"/>
    <s v="LABORAL"/>
    <s v="COSTA RICA"/>
    <x v="1242"/>
    <s v="-"/>
    <s v="ESTUDIANTE"/>
    <n v="88.03"/>
    <n v="127596"/>
    <n v="1"/>
    <n v="1"/>
    <n v="107"/>
  </r>
  <r>
    <x v="0"/>
    <x v="2"/>
    <x v="0"/>
    <x v="0"/>
    <n v="31155500"/>
    <x v="21"/>
    <n v="3772151"/>
    <n v="504310414"/>
    <x v="0"/>
    <x v="2"/>
    <x v="0"/>
    <x v="0"/>
    <x v="1"/>
    <s v="N"/>
    <x v="0"/>
    <n v="127706"/>
    <s v="NORMAL"/>
    <d v="2021-12-29T00:00:00"/>
    <d v="2022-01-20T00:00:00"/>
    <x v="21"/>
    <s v="-"/>
    <n v="302937"/>
    <s v="RESOLI"/>
    <s v="-"/>
    <s v="-"/>
    <s v="S"/>
    <x v="0"/>
    <n v="2"/>
    <s v="-"/>
    <s v="-"/>
    <s v="-"/>
    <s v="-"/>
    <s v="1-PREG.COSTA-RICA"/>
    <x v="0"/>
    <n v="652.89"/>
    <s v="-"/>
    <s v="-"/>
    <n v="13"/>
    <n v="5"/>
    <n v="100"/>
    <n v="1"/>
    <n v="0"/>
    <s v="REYS.V.P@HOTMAIL.COM"/>
    <s v="UNIV. PRIVADA"/>
    <n v="22"/>
    <s v="SOLTERO(A)"/>
    <d v="2022-01-19T00:00:00"/>
    <n v="1"/>
    <s v="BACHILLER"/>
    <s v="LICENCIATURA"/>
    <s v=" "/>
    <s v=" "/>
    <s v=" "/>
    <s v="-"/>
    <s v="-"/>
    <s v="-"/>
    <s v="TIBAS"/>
    <s v="OPTOMETRIA"/>
    <x v="5"/>
    <s v="-"/>
    <s v="MEDICINA HUMANA"/>
    <s v="COLIMA"/>
    <s v="SIN ENFASIS"/>
    <s v="COSTA RICA"/>
    <x v="1243"/>
    <s v="-"/>
    <s v="ESTUDIANTE"/>
    <s v="-"/>
    <n v="127706"/>
    <n v="1"/>
    <n v="1"/>
    <n v="105"/>
  </r>
  <r>
    <x v="0"/>
    <x v="2"/>
    <x v="1"/>
    <x v="0"/>
    <n v="31246930"/>
    <x v="21"/>
    <n v="29649000"/>
    <n v="114320313"/>
    <x v="0"/>
    <x v="2"/>
    <x v="0"/>
    <x v="0"/>
    <x v="1"/>
    <s v="N"/>
    <x v="0"/>
    <n v="127712"/>
    <s v="NORMAL"/>
    <d v="2021-11-15T00:00:00"/>
    <d v="2022-01-20T00:00:00"/>
    <x v="21"/>
    <d v="2022-05-11T00:00:00"/>
    <n v="299446"/>
    <s v="RESOLI"/>
    <s v="-"/>
    <s v="-"/>
    <s v="S"/>
    <x v="0"/>
    <n v="2"/>
    <s v="-"/>
    <n v="2007"/>
    <n v="15"/>
    <s v="-"/>
    <s v="1-PREG.COSTA-RICA"/>
    <x v="6"/>
    <n v="100.01"/>
    <s v="-"/>
    <s v="-"/>
    <n v="19"/>
    <n v="1"/>
    <n v="100"/>
    <n v="1"/>
    <n v="0"/>
    <s v="meli.mor_14@live.com"/>
    <s v="UNIV. PRIVADA"/>
    <n v="31"/>
    <s v="SOLTERO(A)"/>
    <d v="2022-01-19T00:00:00"/>
    <n v="1"/>
    <s v="BACHILLER"/>
    <s v="LICENCIATURA"/>
    <s v=" "/>
    <s v=" "/>
    <s v=" "/>
    <n v="350000"/>
    <n v="1"/>
    <s v="-"/>
    <s v="PEREZ ZELEDON"/>
    <s v="FARMACIA"/>
    <x v="13"/>
    <s v="-"/>
    <s v="FARMACIA"/>
    <s v="SAN ISIDRO DE EL GENERAL"/>
    <s v="SIN ENFASIS"/>
    <s v="COSTA RICA"/>
    <x v="1244"/>
    <s v="-"/>
    <s v="ESTUDIANTE"/>
    <n v="76.8"/>
    <n v="127712"/>
    <n v="1"/>
    <n v="1"/>
    <n v="105"/>
  </r>
  <r>
    <x v="0"/>
    <x v="1"/>
    <x v="1"/>
    <x v="0"/>
    <n v="31246070"/>
    <x v="21"/>
    <n v="5036960"/>
    <n v="118550140"/>
    <x v="0"/>
    <x v="796"/>
    <x v="0"/>
    <x v="0"/>
    <x v="2"/>
    <s v="N"/>
    <x v="4"/>
    <n v="127778"/>
    <s v="NORMAL"/>
    <d v="2022-01-10T00:00:00"/>
    <d v="2022-01-24T00:00:00"/>
    <x v="21"/>
    <d v="2022-05-11T00:00:00"/>
    <n v="303950"/>
    <s v="RESOLI"/>
    <s v="-"/>
    <s v="-"/>
    <s v="S"/>
    <x v="0"/>
    <n v="1"/>
    <s v="-"/>
    <n v="2020"/>
    <n v="2"/>
    <s v="-"/>
    <s v="1-PREG.COSTA-RICA"/>
    <x v="2"/>
    <s v="-"/>
    <s v="-"/>
    <s v="-"/>
    <n v="5"/>
    <n v="4"/>
    <n v="100"/>
    <n v="5"/>
    <n v="0"/>
    <s v="RACHELLCMP20@ICLOUD.COM"/>
    <s v="UNIV. PRIVADA"/>
    <n v="19"/>
    <s v="SOLTERO(A)"/>
    <d v="2022-01-21T00:00:00"/>
    <n v="1"/>
    <s v="LICENCIATURA"/>
    <s v=" "/>
    <s v=" "/>
    <s v=" "/>
    <s v=" "/>
    <n v="649497"/>
    <n v="5"/>
    <s v="-"/>
    <s v="CARRILLO"/>
    <s v="ENFERMERIA"/>
    <x v="50"/>
    <s v="-"/>
    <s v="ENFERMERIA"/>
    <s v="BELEN"/>
    <s v="SIN ENFASIS"/>
    <s v="COSTA RICA"/>
    <x v="1245"/>
    <s v="-"/>
    <s v="ESTUDIANTE"/>
    <n v="90"/>
    <n v="127778"/>
    <n v="1"/>
    <n v="1"/>
    <n v="101"/>
  </r>
  <r>
    <x v="0"/>
    <x v="1"/>
    <x v="0"/>
    <x v="0"/>
    <n v="31174430"/>
    <x v="29"/>
    <n v="2683880"/>
    <n v="504210195"/>
    <x v="0"/>
    <x v="157"/>
    <x v="0"/>
    <x v="0"/>
    <x v="3"/>
    <s v="N"/>
    <x v="3"/>
    <n v="128401"/>
    <s v="ESPECIAL"/>
    <d v="2021-12-15T00:00:00"/>
    <d v="2022-02-17T00:00:00"/>
    <x v="29"/>
    <s v="-"/>
    <n v="301984"/>
    <s v="RESOLI"/>
    <s v="-"/>
    <s v="S"/>
    <s v="-"/>
    <x v="1"/>
    <n v="1"/>
    <s v="-"/>
    <s v="-"/>
    <s v="-"/>
    <s v="-"/>
    <s v="1-PREG.COSTA-RICA"/>
    <x v="0"/>
    <s v="-"/>
    <s v="-"/>
    <s v="-"/>
    <n v="13"/>
    <n v="6"/>
    <n v="100"/>
    <n v="2"/>
    <n v="0"/>
    <s v="NBADILLARODRIGUEZ@GMAIL.COM"/>
    <s v="UNIV. PRIVADA"/>
    <n v="24"/>
    <s v="SOLTERO(A)"/>
    <s v="-"/>
    <n v="1"/>
    <s v="BACHILLER"/>
    <s v=" "/>
    <s v=" "/>
    <s v=" "/>
    <s v=" "/>
    <s v="-"/>
    <s v="-"/>
    <s v="-"/>
    <s v="UPALA"/>
    <s v="TERAPIA FISICA"/>
    <x v="50"/>
    <s v="-"/>
    <s v="MEDICINA HUMANA"/>
    <s v="DOS RIOS"/>
    <s v="SIN ENFASIS"/>
    <s v="COSTA RICA"/>
    <x v="1246"/>
    <n v="72429627"/>
    <s v="ESTUDIANTE"/>
    <s v="-"/>
    <n v="128401"/>
    <n v="1"/>
    <n v="1"/>
    <n v="117"/>
  </r>
  <r>
    <x v="0"/>
    <x v="3"/>
    <x v="1"/>
    <x v="1"/>
    <n v="31244840"/>
    <x v="21"/>
    <n v="9496000"/>
    <n v="901220858"/>
    <x v="4"/>
    <x v="2"/>
    <x v="0"/>
    <x v="1"/>
    <x v="2"/>
    <s v="N"/>
    <x v="6"/>
    <n v="127789"/>
    <s v="NORMAL"/>
    <d v="2021-12-26T00:00:00"/>
    <d v="2022-01-24T00:00:00"/>
    <x v="21"/>
    <d v="2022-05-11T00:00:00"/>
    <n v="302786"/>
    <s v="RESOLI"/>
    <s v="-"/>
    <s v="-"/>
    <s v="S"/>
    <x v="0"/>
    <n v="8"/>
    <s v="-"/>
    <n v="2021"/>
    <n v="1"/>
    <s v="-"/>
    <s v="1-PREG.COSTA-RICA"/>
    <x v="5"/>
    <s v="-"/>
    <s v="-"/>
    <s v="-"/>
    <n v="8"/>
    <n v="2"/>
    <n v="100"/>
    <n v="6"/>
    <n v="0"/>
    <s v="KIARAEMILIANAPONTEG@GMAIL.COM"/>
    <s v="UNIV. PRIVADA"/>
    <n v="18"/>
    <s v="SOLTERO(A)"/>
    <d v="2022-01-21T00:00:00"/>
    <n v="1"/>
    <s v="BACHILLER"/>
    <s v=" "/>
    <s v=" "/>
    <s v=" "/>
    <s v=" "/>
    <n v="70000"/>
    <n v="3"/>
    <s v="-"/>
    <s v="COTO BRUS"/>
    <s v="ADMINISTRACION DE EMPRESAS"/>
    <x v="3"/>
    <s v="-"/>
    <s v="ADMINISTRACION"/>
    <s v="SABALITO"/>
    <s v="SIN ENFASIS"/>
    <s v="COSTA RICA"/>
    <x v="1247"/>
    <s v="-"/>
    <s v="ESTUDIANTE"/>
    <n v="95.66"/>
    <n v="127789"/>
    <n v="1"/>
    <n v="1"/>
    <n v="101"/>
  </r>
  <r>
    <x v="0"/>
    <x v="1"/>
    <x v="0"/>
    <x v="0"/>
    <n v="31173860"/>
    <x v="21"/>
    <n v="1360000"/>
    <n v="402530905"/>
    <x v="0"/>
    <x v="797"/>
    <x v="0"/>
    <x v="0"/>
    <x v="2"/>
    <s v="N"/>
    <x v="1"/>
    <n v="127827"/>
    <s v="NORMAL"/>
    <d v="2022-01-18T00:00:00"/>
    <d v="2022-01-25T00:00:00"/>
    <x v="21"/>
    <d v="2022-05-16T00:00:00"/>
    <n v="304954"/>
    <s v="RESOLI"/>
    <s v="-"/>
    <s v="-"/>
    <s v="S"/>
    <x v="0"/>
    <n v="1"/>
    <s v="-"/>
    <s v="-"/>
    <s v="-"/>
    <s v="-"/>
    <s v="1-PREG.COSTA-RICA"/>
    <x v="0"/>
    <s v="-"/>
    <s v="-"/>
    <s v="-"/>
    <n v="10"/>
    <n v="3"/>
    <n v="100"/>
    <n v="4"/>
    <n v="0"/>
    <s v="KIMBERLYQUIROSROJAS@GMAIL.COM"/>
    <s v="UNIV. PRIVADA"/>
    <n v="20"/>
    <s v="SOLTERO(A)"/>
    <d v="2022-01-24T00:00:00"/>
    <n v="1"/>
    <s v="LICENCIATURA"/>
    <s v=" "/>
    <s v=" "/>
    <s v=" "/>
    <s v=" "/>
    <s v="-"/>
    <s v="-"/>
    <s v="-"/>
    <s v="SARAPIQUI"/>
    <s v="ENFERMERIA"/>
    <x v="17"/>
    <s v="-"/>
    <s v="ENFERMERIA"/>
    <s v="HORQUETAS"/>
    <s v="SIN ENFASIS"/>
    <s v="COSTA RICA"/>
    <x v="1248"/>
    <s v="-"/>
    <s v="ESTUDIANTE"/>
    <s v="-"/>
    <n v="127827"/>
    <n v="1"/>
    <n v="1"/>
    <n v="100"/>
  </r>
  <r>
    <x v="0"/>
    <x v="1"/>
    <x v="1"/>
    <x v="1"/>
    <n v="31243510"/>
    <x v="21"/>
    <n v="2656000"/>
    <n v="113370851"/>
    <x v="4"/>
    <x v="339"/>
    <x v="0"/>
    <x v="1"/>
    <x v="0"/>
    <s v="N"/>
    <x v="1"/>
    <n v="127838"/>
    <s v="NORMAL"/>
    <d v="2022-01-11T00:00:00"/>
    <d v="2022-01-25T00:00:00"/>
    <x v="21"/>
    <d v="2022-05-11T00:00:00"/>
    <n v="304222"/>
    <s v="RESOLI"/>
    <s v="-"/>
    <s v="-"/>
    <s v="S"/>
    <x v="0"/>
    <n v="1"/>
    <s v="-"/>
    <n v="2005"/>
    <n v="17"/>
    <s v="-"/>
    <s v="1-PREG.COSTA-RICA"/>
    <x v="6"/>
    <s v="-"/>
    <s v="-"/>
    <s v="-"/>
    <n v="5"/>
    <n v="1"/>
    <n v="100"/>
    <n v="4"/>
    <n v="0"/>
    <s v="VERO_ESQUIVEL2004@YAHOO.ES"/>
    <s v="UNIV. PRIVADA"/>
    <n v="34"/>
    <s v="CASADO(A)"/>
    <d v="2022-01-24T00:00:00"/>
    <n v="1"/>
    <s v="BACHILLER"/>
    <s v=" "/>
    <s v=" "/>
    <s v=" "/>
    <s v=" "/>
    <n v="220000"/>
    <n v="2"/>
    <s v="-"/>
    <s v="SAN RAFAEL"/>
    <s v="CONTADURIA"/>
    <x v="23"/>
    <s v="-"/>
    <s v="ADMINISTRACION"/>
    <s v="SAN RAFAEL"/>
    <s v="SIN ENFASIS"/>
    <s v="COSTA RICA"/>
    <x v="1249"/>
    <n v="22442723"/>
    <s v="OFICINISTA"/>
    <n v="89"/>
    <n v="127838"/>
    <n v="1"/>
    <n v="1"/>
    <n v="100"/>
  </r>
  <r>
    <x v="0"/>
    <x v="1"/>
    <x v="0"/>
    <x v="0"/>
    <n v="31132260"/>
    <x v="21"/>
    <n v="1356770"/>
    <n v="117770514"/>
    <x v="2"/>
    <x v="798"/>
    <x v="0"/>
    <x v="0"/>
    <x v="0"/>
    <s v="N"/>
    <x v="0"/>
    <n v="127919"/>
    <s v="NORMAL"/>
    <d v="2022-01-17T00:00:00"/>
    <d v="2022-01-27T00:00:00"/>
    <x v="21"/>
    <d v="2022-05-17T00:00:00"/>
    <n v="304862"/>
    <s v="RESOLI"/>
    <s v="-"/>
    <s v="S"/>
    <s v="-"/>
    <x v="1"/>
    <n v="1"/>
    <s v="-"/>
    <s v="-"/>
    <s v="-"/>
    <s v="-"/>
    <s v="1-PREG.COSTA-RICA"/>
    <x v="0"/>
    <s v="-"/>
    <s v="-"/>
    <s v="-"/>
    <n v="15"/>
    <n v="1"/>
    <n v="100"/>
    <n v="1"/>
    <n v="0"/>
    <s v="JOSEA10@HOTMAIL.COM"/>
    <s v="UNIV. PRIVADA"/>
    <n v="21"/>
    <s v="SOLTERO(A)"/>
    <d v="2022-01-26T00:00:00"/>
    <n v="1"/>
    <s v="LICENCIATURA"/>
    <s v=" "/>
    <s v=" "/>
    <s v=" "/>
    <s v=" "/>
    <s v="-"/>
    <s v="-"/>
    <s v="-"/>
    <s v="MONTES DE OCA"/>
    <s v="INGENIERIA INDUSTRIAL"/>
    <x v="6"/>
    <s v="-"/>
    <s v="INGENIERIA"/>
    <s v="SAN PEDRO"/>
    <s v="SIN ENFASIS"/>
    <s v="COSTA RICA"/>
    <x v="1250"/>
    <s v="-"/>
    <s v="ESTUDIANTE"/>
    <s v="-"/>
    <n v="127919"/>
    <n v="1"/>
    <n v="1"/>
    <n v="98"/>
  </r>
  <r>
    <x v="2"/>
    <x v="1"/>
    <x v="2"/>
    <x v="1"/>
    <n v="31246600"/>
    <x v="21"/>
    <n v="7651018"/>
    <n v="113820792"/>
    <x v="4"/>
    <x v="346"/>
    <x v="0"/>
    <x v="1"/>
    <x v="1"/>
    <s v="N"/>
    <x v="0"/>
    <n v="127938"/>
    <s v="NORMAL"/>
    <d v="2021-12-01T00:00:00"/>
    <d v="2022-01-27T00:00:00"/>
    <x v="21"/>
    <d v="2022-05-11T00:00:00"/>
    <n v="300252"/>
    <s v="RESOLI"/>
    <s v="-"/>
    <s v="-"/>
    <s v="S"/>
    <x v="0"/>
    <n v="1"/>
    <s v="-"/>
    <n v="2008"/>
    <n v="14"/>
    <s v="-"/>
    <s v="7-REFUND.POSG.C.R"/>
    <x v="4"/>
    <s v="-"/>
    <s v="-"/>
    <s v="-"/>
    <n v="4"/>
    <n v="3"/>
    <n v="100"/>
    <n v="1"/>
    <n v="0"/>
    <s v="HVSANCHEZC12@HOTMAIL.COM"/>
    <s v="UNIV. PRIVADA"/>
    <n v="33"/>
    <s v="SOLTERO(A)"/>
    <d v="2022-01-26T00:00:00"/>
    <n v="1"/>
    <s v="MAESTRIA"/>
    <s v=" "/>
    <s v=" "/>
    <s v=" "/>
    <s v=" "/>
    <n v="1033117"/>
    <n v="3"/>
    <s v="-"/>
    <s v="PURISCAL"/>
    <s v="ADMINISTRACION EDUCATIVA"/>
    <x v="54"/>
    <s v="-"/>
    <s v="ADMINISTRACION"/>
    <s v="BARBACOAS"/>
    <s v="SIN ENFASIS"/>
    <s v="COSTA RICA"/>
    <x v="1251"/>
    <n v="22212317"/>
    <s v="AUXILIAR ADMINISTRATIVA"/>
    <n v="80"/>
    <n v="127938"/>
    <n v="1"/>
    <n v="7"/>
    <n v="98"/>
  </r>
  <r>
    <x v="0"/>
    <x v="1"/>
    <x v="1"/>
    <x v="0"/>
    <n v="31246250"/>
    <x v="21"/>
    <n v="7938000"/>
    <n v="119200130"/>
    <x v="3"/>
    <x v="799"/>
    <x v="0"/>
    <x v="0"/>
    <x v="0"/>
    <s v="N"/>
    <x v="0"/>
    <n v="127961"/>
    <s v="NORMAL"/>
    <d v="2022-01-17T00:00:00"/>
    <d v="2022-01-28T00:00:00"/>
    <x v="21"/>
    <d v="2022-05-11T00:00:00"/>
    <n v="304924"/>
    <s v="RESOLI"/>
    <s v="-"/>
    <s v="S"/>
    <s v="-"/>
    <x v="1"/>
    <n v="1"/>
    <s v="-"/>
    <n v="2021"/>
    <n v="1"/>
    <s v="-"/>
    <s v="1-PREG.COSTA-RICA"/>
    <x v="3"/>
    <s v="-"/>
    <s v="-"/>
    <s v="-"/>
    <n v="11"/>
    <n v="4"/>
    <n v="100"/>
    <n v="1"/>
    <n v="0"/>
    <s v="FEARTAG2710@GMAIL.COM"/>
    <s v="UNIV. PRIVADA"/>
    <n v="17"/>
    <s v="SOLTERO(A)"/>
    <d v="2022-01-24T00:00:00"/>
    <n v="1"/>
    <s v="BACHILLER"/>
    <s v=" "/>
    <s v=" "/>
    <s v=" "/>
    <s v=" "/>
    <n v="2152604"/>
    <n v="4"/>
    <s v="-"/>
    <s v="VAZQUEZ DE CORONADO"/>
    <s v="ING.SOFTWARE"/>
    <x v="0"/>
    <s v="-"/>
    <s v="COMPUTO"/>
    <s v="PATALILLO"/>
    <s v="SIN ENFASIS"/>
    <s v="COSTA RICA"/>
    <x v="1252"/>
    <s v="-"/>
    <s v="ESTUDIANTE"/>
    <n v="95.13"/>
    <n v="127961"/>
    <n v="1"/>
    <n v="1"/>
    <n v="97"/>
  </r>
  <r>
    <x v="0"/>
    <x v="1"/>
    <x v="1"/>
    <x v="0"/>
    <n v="31247180"/>
    <x v="21"/>
    <n v="7408190"/>
    <n v="402230550"/>
    <x v="3"/>
    <x v="800"/>
    <x v="0"/>
    <x v="0"/>
    <x v="0"/>
    <s v="N"/>
    <x v="0"/>
    <n v="127962"/>
    <s v="NORMAL"/>
    <d v="2022-01-17T00:00:00"/>
    <d v="2022-01-28T00:00:00"/>
    <x v="21"/>
    <d v="2022-05-11T00:00:00"/>
    <n v="304772"/>
    <s v="RESOLI"/>
    <s v="-"/>
    <s v="S"/>
    <s v="-"/>
    <x v="1"/>
    <n v="1"/>
    <s v="ADQUISICION DE EQUIPO"/>
    <n v="2012"/>
    <n v="10"/>
    <s v="-"/>
    <s v="1-PREG.COSTA-RICA"/>
    <x v="3"/>
    <s v="-"/>
    <s v="-"/>
    <s v="-"/>
    <n v="15"/>
    <n v="4"/>
    <n v="100"/>
    <n v="1"/>
    <n v="0"/>
    <s v="MAURICIOTF94@GMAIL.COM"/>
    <s v="UNIV. PRIVADA"/>
    <n v="27"/>
    <s v="UNION LIBRE"/>
    <d v="2022-01-27T00:00:00"/>
    <n v="1"/>
    <s v="BACHILLER"/>
    <s v=" "/>
    <s v=" "/>
    <s v=" "/>
    <s v=" "/>
    <n v="1846705"/>
    <n v="3"/>
    <s v="-"/>
    <s v="MONTES DE OCA"/>
    <s v="INGENIERIA DEL SOFTWARE"/>
    <x v="5"/>
    <s v="AE"/>
    <s v="COMPUTO"/>
    <s v="SAN RAFAEL"/>
    <s v="SIN ENFASIS"/>
    <s v="COSTA RICA"/>
    <x v="1253"/>
    <n v="25272000"/>
    <s v="TÉCNICO ESPECIALIZAD"/>
    <n v="86"/>
    <n v="127962"/>
    <n v="1"/>
    <n v="1"/>
    <n v="97"/>
  </r>
  <r>
    <x v="0"/>
    <x v="1"/>
    <x v="0"/>
    <x v="1"/>
    <n v="31177060"/>
    <x v="21"/>
    <n v="2322000"/>
    <n v="702680543"/>
    <x v="1"/>
    <x v="343"/>
    <x v="0"/>
    <x v="1"/>
    <x v="2"/>
    <s v="N"/>
    <x v="5"/>
    <n v="127964"/>
    <s v="NORMAL"/>
    <d v="2022-01-14T00:00:00"/>
    <d v="2022-01-28T00:00:00"/>
    <x v="21"/>
    <d v="2022-05-16T00:00:00"/>
    <n v="304577"/>
    <s v="RESOLI"/>
    <s v="-"/>
    <s v="-"/>
    <s v="S"/>
    <x v="0"/>
    <n v="1"/>
    <s v="-"/>
    <s v="-"/>
    <s v="-"/>
    <s v="-"/>
    <s v="1-PREG.COSTA-RICA"/>
    <x v="0"/>
    <s v="-"/>
    <s v="-"/>
    <s v="-"/>
    <n v="6"/>
    <n v="3"/>
    <n v="100"/>
    <n v="7"/>
    <n v="0"/>
    <s v="KRISBELLGUIDO@HOTMAIL.COM"/>
    <s v="UNIV. PRIVADA"/>
    <n v="22"/>
    <s v="SOLTERO(A)"/>
    <d v="2022-01-27T00:00:00"/>
    <n v="1"/>
    <s v="BACHILLER"/>
    <s v="LICENCIATURA"/>
    <s v=" "/>
    <s v=" "/>
    <s v=" "/>
    <s v="-"/>
    <s v="-"/>
    <s v="-"/>
    <s v="GUACIMO"/>
    <s v="CS.EDUC.I Y II CICLO"/>
    <x v="29"/>
    <s v="-"/>
    <s v="EDUCACION PRIMARIA"/>
    <s v="POCORA"/>
    <s v="CS.ED.I Y II CICLO ENF.INGLES"/>
    <s v="COSTA RICA"/>
    <x v="1254"/>
    <s v="-"/>
    <s v="ESTUDIANTE"/>
    <s v="-"/>
    <n v="127964"/>
    <n v="1"/>
    <n v="1"/>
    <n v="97"/>
  </r>
  <r>
    <x v="0"/>
    <x v="2"/>
    <x v="1"/>
    <x v="0"/>
    <n v="31246340"/>
    <x v="21"/>
    <n v="28372722"/>
    <n v="402610579"/>
    <x v="0"/>
    <x v="2"/>
    <x v="0"/>
    <x v="0"/>
    <x v="3"/>
    <s v="N"/>
    <x v="1"/>
    <n v="127978"/>
    <s v="NORMAL"/>
    <d v="2021-09-20T00:00:00"/>
    <d v="2022-01-28T00:00:00"/>
    <x v="21"/>
    <d v="2022-05-11T00:00:00"/>
    <n v="297168"/>
    <s v="RESOLI"/>
    <s v="-"/>
    <s v="S"/>
    <s v="-"/>
    <x v="1"/>
    <n v="2"/>
    <s v="-"/>
    <n v="2020"/>
    <n v="2"/>
    <s v="-"/>
    <s v="1-PREG.COSTA-RICA"/>
    <x v="3"/>
    <n v="100.1"/>
    <s v="-"/>
    <s v="-"/>
    <n v="10"/>
    <n v="1"/>
    <n v="100"/>
    <n v="4"/>
    <n v="0"/>
    <s v="EMERSONURBINA23@GMAIL.COM"/>
    <s v="UNIV. PRIVADA"/>
    <n v="18"/>
    <s v="SOLTERO(A)"/>
    <d v="2022-01-27T00:00:00"/>
    <n v="1"/>
    <s v="BACHILLER"/>
    <s v="LICENCIATURA"/>
    <s v=" "/>
    <s v=" "/>
    <s v=" "/>
    <n v="1246568"/>
    <n v="5"/>
    <s v="-"/>
    <s v="SARAPIQUI"/>
    <s v="MEDICINA Y CIRUGIA"/>
    <x v="53"/>
    <s v="-"/>
    <s v="MEDICINA HUMANA"/>
    <s v="PUERTO VIEJO"/>
    <s v="SIN ENFASIS"/>
    <s v="COSTA RICA"/>
    <x v="1255"/>
    <s v="-"/>
    <s v="ESTUDIANTE"/>
    <n v="91.45"/>
    <n v="127978"/>
    <n v="1"/>
    <n v="1"/>
    <n v="97"/>
  </r>
  <r>
    <x v="0"/>
    <x v="1"/>
    <x v="1"/>
    <x v="0"/>
    <n v="31251260"/>
    <x v="29"/>
    <n v="4515554"/>
    <n v="118880879"/>
    <x v="2"/>
    <x v="713"/>
    <x v="0"/>
    <x v="0"/>
    <x v="1"/>
    <s v="N"/>
    <x v="2"/>
    <n v="128523"/>
    <s v="NORMAL"/>
    <d v="2022-02-07T00:00:00"/>
    <d v="2022-02-24T00:00:00"/>
    <x v="29"/>
    <d v="2022-06-16T00:00:00"/>
    <n v="306716"/>
    <s v="RESOLI"/>
    <s v="-"/>
    <s v="S"/>
    <s v="-"/>
    <x v="1"/>
    <n v="1"/>
    <s v="-"/>
    <n v="2021"/>
    <n v="1"/>
    <s v="-"/>
    <s v="1-PREG.COSTA-RICA"/>
    <x v="4"/>
    <s v="-"/>
    <s v="-"/>
    <s v="-"/>
    <n v="1"/>
    <n v="4"/>
    <n v="100"/>
    <n v="3"/>
    <n v="0"/>
    <s v="ALECHACON520@GMAIL.COM"/>
    <s v="UNIV. PRIVADA"/>
    <n v="18"/>
    <s v="SOLTERO(A)"/>
    <d v="2022-02-23T00:00:00"/>
    <n v="1"/>
    <s v="BACHILLER"/>
    <s v=" "/>
    <s v=" "/>
    <s v=" "/>
    <s v=" "/>
    <n v="950362"/>
    <n v="4"/>
    <s v="-"/>
    <s v="CARTAGO"/>
    <s v="ING. EN SISTEMAS DE COMPUTACIO"/>
    <x v="6"/>
    <s v="-"/>
    <s v="INGENIERIA"/>
    <s v="SAN NICOLAS"/>
    <s v="SIN ENFASIS"/>
    <s v="COSTA RICA"/>
    <x v="1256"/>
    <s v="-"/>
    <s v="ESTUDIANTE"/>
    <n v="80.23"/>
    <n v="128523"/>
    <n v="1"/>
    <n v="1"/>
    <n v="110"/>
  </r>
  <r>
    <x v="0"/>
    <x v="1"/>
    <x v="0"/>
    <x v="0"/>
    <n v="30941930"/>
    <x v="29"/>
    <n v="4080500"/>
    <n v="116500913"/>
    <x v="0"/>
    <x v="255"/>
    <x v="0"/>
    <x v="0"/>
    <x v="1"/>
    <s v="N"/>
    <x v="3"/>
    <n v="128757"/>
    <s v="NORMAL"/>
    <d v="2022-03-06T00:00:00"/>
    <d v="2022-03-09T00:00:00"/>
    <x v="29"/>
    <d v="2022-06-17T00:00:00"/>
    <n v="308805"/>
    <s v="RESOLI"/>
    <s v="-"/>
    <s v="-"/>
    <s v="S"/>
    <x v="0"/>
    <n v="1"/>
    <s v="-"/>
    <s v="-"/>
    <s v="-"/>
    <s v="-"/>
    <s v="1-PREG.COSTA-RICA"/>
    <x v="0"/>
    <s v="-"/>
    <s v="-"/>
    <s v="-"/>
    <n v="3"/>
    <n v="2"/>
    <n v="100"/>
    <n v="2"/>
    <n v="0"/>
    <s v="KEY.CHAVA@GMAIL.COM"/>
    <s v="UNIV. PRIVADA"/>
    <n v="25"/>
    <s v="SOLTERO(A)"/>
    <d v="2022-03-08T00:00:00"/>
    <n v="1"/>
    <s v="LICENCIATURA"/>
    <s v=" "/>
    <s v=" "/>
    <s v=" "/>
    <s v=" "/>
    <s v="-"/>
    <s v="-"/>
    <s v="-"/>
    <s v="GRECIA"/>
    <s v="MEDICINA Y CIRUGIA"/>
    <x v="53"/>
    <s v="-"/>
    <s v="MEDICINA HUMANA"/>
    <s v="SAN ISIDRO"/>
    <s v="SIN ENFASIS"/>
    <s v="COSTA RICA"/>
    <x v="1257"/>
    <n v="84035556"/>
    <s v="ESTUDIANTE"/>
    <s v="-"/>
    <n v="128757"/>
    <n v="1"/>
    <n v="1"/>
    <n v="97"/>
  </r>
  <r>
    <x v="0"/>
    <x v="1"/>
    <x v="1"/>
    <x v="0"/>
    <n v="31246050"/>
    <x v="21"/>
    <n v="10704050"/>
    <n v="604680080"/>
    <x v="0"/>
    <x v="801"/>
    <x v="0"/>
    <x v="0"/>
    <x v="2"/>
    <s v="N"/>
    <x v="6"/>
    <n v="128034"/>
    <s v="NORMAL"/>
    <d v="2022-01-13T00:00:00"/>
    <d v="2022-02-01T00:00:00"/>
    <x v="21"/>
    <d v="2022-05-11T00:00:00"/>
    <n v="304449"/>
    <s v="RESOLI"/>
    <s v="-"/>
    <s v="S"/>
    <s v="-"/>
    <x v="1"/>
    <n v="1"/>
    <s v="-"/>
    <n v="2019"/>
    <n v="3"/>
    <s v="-"/>
    <s v="1-PREG.COSTA-RICA"/>
    <x v="3"/>
    <s v="-"/>
    <s v="-"/>
    <s v="-"/>
    <n v="7"/>
    <n v="3"/>
    <n v="100"/>
    <n v="6"/>
    <n v="0"/>
    <s v="ADRIANASODUQUE882@GMAIL.COM"/>
    <s v="UNIV. PRIVADA"/>
    <n v="20"/>
    <s v="SOLTERO(A)"/>
    <d v="2022-01-31T00:00:00"/>
    <n v="1"/>
    <s v="LICENCIATURA"/>
    <s v=" "/>
    <s v=" "/>
    <s v=" "/>
    <s v=" "/>
    <n v="2417970"/>
    <n v="4"/>
    <s v="-"/>
    <s v="GOLFITO"/>
    <s v="ENFERMERIA"/>
    <x v="5"/>
    <s v="-"/>
    <s v="ENFERMERIA"/>
    <s v="GUAYCARA"/>
    <s v="SIN ENFASIS"/>
    <s v="COSTA RICA"/>
    <x v="1258"/>
    <s v="-"/>
    <s v="ESTUDIANTE"/>
    <n v="96.15"/>
    <n v="128034"/>
    <n v="1"/>
    <n v="1"/>
    <n v="93"/>
  </r>
  <r>
    <x v="0"/>
    <x v="1"/>
    <x v="1"/>
    <x v="1"/>
    <n v="31247090"/>
    <x v="21"/>
    <n v="2157500"/>
    <n v="701240669"/>
    <x v="4"/>
    <x v="802"/>
    <x v="0"/>
    <x v="1"/>
    <x v="0"/>
    <s v="N"/>
    <x v="0"/>
    <n v="128036"/>
    <s v="NORMAL"/>
    <d v="2022-01-13T00:00:00"/>
    <d v="2022-02-01T00:00:00"/>
    <x v="21"/>
    <d v="2022-05-11T00:00:00"/>
    <n v="304422"/>
    <s v="RESOLI"/>
    <s v="-"/>
    <s v="S"/>
    <s v="-"/>
    <x v="1"/>
    <n v="1"/>
    <s v="-"/>
    <n v="1996"/>
    <n v="26"/>
    <s v="-"/>
    <s v="1-PREG.COSTA-RICA"/>
    <x v="4"/>
    <s v="-"/>
    <s v="-"/>
    <s v="-"/>
    <n v="1"/>
    <n v="1"/>
    <n v="100"/>
    <n v="1"/>
    <n v="0"/>
    <s v="YUVA11091977@GMAIL.COM"/>
    <s v="UNIV. PRIVADA"/>
    <n v="44"/>
    <s v="CASADO(A)"/>
    <d v="2022-01-31T00:00:00"/>
    <n v="1"/>
    <s v="BACHILLER"/>
    <s v=" "/>
    <s v=" "/>
    <s v=" "/>
    <s v=" "/>
    <n v="1091022"/>
    <n v="5"/>
    <s v="-"/>
    <s v="SAN JOSE"/>
    <s v="ADM EMPRESAS MODALIDAD VIRTUAL"/>
    <x v="42"/>
    <s v="-"/>
    <s v="ADMINISTRACION"/>
    <s v="CARMEN"/>
    <s v="SIN ENFASIS"/>
    <s v="COSTA RICA"/>
    <x v="1259"/>
    <n v="26003201"/>
    <s v="AGENTE 1"/>
    <n v="85"/>
    <n v="128036"/>
    <n v="1"/>
    <n v="1"/>
    <n v="93"/>
  </r>
  <r>
    <x v="0"/>
    <x v="1"/>
    <x v="1"/>
    <x v="0"/>
    <n v="31244310"/>
    <x v="21"/>
    <n v="6100750"/>
    <n v="119040388"/>
    <x v="2"/>
    <x v="803"/>
    <x v="0"/>
    <x v="0"/>
    <x v="1"/>
    <s v="N"/>
    <x v="1"/>
    <n v="128043"/>
    <s v="NORMAL"/>
    <d v="2021-12-06T00:00:00"/>
    <d v="2022-02-01T00:00:00"/>
    <x v="21"/>
    <d v="2022-05-11T00:00:00"/>
    <n v="300877"/>
    <s v="RESOLI"/>
    <s v="-"/>
    <s v="-"/>
    <s v="S"/>
    <x v="0"/>
    <n v="1"/>
    <s v="-"/>
    <n v="2021"/>
    <n v="1"/>
    <s v="-"/>
    <s v="1-PREG.COSTA-RICA"/>
    <x v="1"/>
    <s v="-"/>
    <s v="-"/>
    <s v="-"/>
    <n v="2"/>
    <n v="6"/>
    <n v="100"/>
    <n v="4"/>
    <n v="0"/>
    <s v="JIMENAVIQUEZ22@GMAIL.COM"/>
    <s v="UNIV. PRIVADA"/>
    <n v="18"/>
    <s v="SOLTERO(A)"/>
    <d v="2022-01-31T00:00:00"/>
    <n v="1"/>
    <s v="LICENCIATURA"/>
    <s v=" "/>
    <s v=" "/>
    <s v=" "/>
    <s v=" "/>
    <n v="2928651"/>
    <n v="5"/>
    <s v="-"/>
    <s v="BARVA"/>
    <s v="INGENIERIA BIOMEDICA"/>
    <x v="3"/>
    <s v="-"/>
    <s v="INGENIERIA"/>
    <s v="SAN JOSE LA MONTANA"/>
    <s v="SIN ENFASIS"/>
    <s v="COSTA RICA"/>
    <x v="1260"/>
    <s v="-"/>
    <s v="ESTUDIANTE"/>
    <n v="95"/>
    <n v="128043"/>
    <n v="1"/>
    <n v="1"/>
    <n v="93"/>
  </r>
  <r>
    <x v="0"/>
    <x v="1"/>
    <x v="1"/>
    <x v="0"/>
    <n v="31246040"/>
    <x v="21"/>
    <n v="12323545"/>
    <n v="208230027"/>
    <x v="0"/>
    <x v="211"/>
    <x v="0"/>
    <x v="0"/>
    <x v="3"/>
    <s v="N"/>
    <x v="5"/>
    <n v="128086"/>
    <s v="NORMAL"/>
    <d v="2022-01-28T00:00:00"/>
    <d v="2022-02-03T00:00:00"/>
    <x v="21"/>
    <d v="2022-05-11T00:00:00"/>
    <n v="306076"/>
    <s v="RESOLI"/>
    <s v="-"/>
    <s v="S"/>
    <s v="-"/>
    <x v="1"/>
    <n v="1"/>
    <s v="-"/>
    <n v="2020"/>
    <n v="2"/>
    <s v="-"/>
    <s v="1-PREG.COSTA-RICA"/>
    <x v="3"/>
    <s v="-"/>
    <s v="-"/>
    <s v="-"/>
    <n v="4"/>
    <n v="1"/>
    <n v="100"/>
    <n v="7"/>
    <n v="0"/>
    <s v="STEVEN.FOXWORTH@YAHOO.COM"/>
    <s v="UNIV. PRIVADA"/>
    <n v="20"/>
    <s v="SOLTERO(A)"/>
    <d v="2022-02-02T00:00:00"/>
    <n v="1"/>
    <s v="BACHILLER"/>
    <s v="LICENCIATURA"/>
    <s v=" "/>
    <s v=" "/>
    <s v=" "/>
    <n v="1532771"/>
    <n v="5"/>
    <s v="-"/>
    <s v="TALAMANCA"/>
    <s v="MICROBIOLOGI Y QUIMICA CLINICA"/>
    <x v="12"/>
    <s v="-"/>
    <s v="MICROBIOLOGIA"/>
    <s v="BRATSI"/>
    <s v="SIN ENFASIS"/>
    <s v="COSTA RICA"/>
    <x v="1261"/>
    <s v="-"/>
    <s v="ESTUDIANTE"/>
    <n v="76"/>
    <n v="128086"/>
    <n v="1"/>
    <n v="1"/>
    <n v="91"/>
  </r>
  <r>
    <x v="0"/>
    <x v="1"/>
    <x v="0"/>
    <x v="1"/>
    <n v="31071060"/>
    <x v="21"/>
    <n v="997100"/>
    <n v="402230260"/>
    <x v="1"/>
    <x v="804"/>
    <x v="0"/>
    <x v="1"/>
    <x v="1"/>
    <s v="N"/>
    <x v="1"/>
    <n v="128100"/>
    <s v="NORMAL"/>
    <d v="2022-01-22T00:00:00"/>
    <d v="2022-02-03T00:00:00"/>
    <x v="21"/>
    <s v="-"/>
    <n v="305434"/>
    <s v="RESOLI"/>
    <s v="-"/>
    <s v="-"/>
    <s v="S"/>
    <x v="0"/>
    <n v="1"/>
    <s v="-"/>
    <s v="-"/>
    <s v="-"/>
    <s v="-"/>
    <s v="1-PREG.COSTA-RICA"/>
    <x v="0"/>
    <s v="-"/>
    <s v="-"/>
    <s v="-"/>
    <n v="1"/>
    <n v="3"/>
    <n v="100"/>
    <n v="4"/>
    <n v="0"/>
    <s v="MONI30.MR@GMAIL.COM"/>
    <s v="UNIV. PUBLICA"/>
    <n v="27"/>
    <s v="DIVORCIADO(A)"/>
    <d v="2022-02-02T00:00:00"/>
    <n v="1"/>
    <s v="BACHILLER"/>
    <s v=" "/>
    <s v=" "/>
    <s v=" "/>
    <s v=" "/>
    <s v="-"/>
    <s v="-"/>
    <s v="-"/>
    <s v="HEREDIA"/>
    <s v="EDUC GENER BASIC I Y II CICLOS"/>
    <x v="151"/>
    <s v="-"/>
    <s v="EDUCACION GENERAL"/>
    <s v="SAN FRANCISCO"/>
    <s v="SIN ENFASIS"/>
    <s v="COSTA RICA"/>
    <x v="1262"/>
    <n v="83878940"/>
    <s v="ESTUDIANTE"/>
    <s v="-"/>
    <n v="128100"/>
    <n v="2"/>
    <n v="1"/>
    <n v="91"/>
  </r>
  <r>
    <x v="0"/>
    <x v="1"/>
    <x v="1"/>
    <x v="1"/>
    <n v="31246890"/>
    <x v="21"/>
    <n v="3031000"/>
    <n v="702830660"/>
    <x v="4"/>
    <x v="3"/>
    <x v="0"/>
    <x v="1"/>
    <x v="2"/>
    <s v="N"/>
    <x v="5"/>
    <n v="128102"/>
    <s v="NORMAL"/>
    <d v="2022-01-21T00:00:00"/>
    <d v="2022-02-03T00:00:00"/>
    <x v="21"/>
    <d v="2022-05-11T00:00:00"/>
    <n v="305364"/>
    <s v="RESOLI"/>
    <s v="-"/>
    <s v="-"/>
    <s v="S"/>
    <x v="0"/>
    <n v="1"/>
    <s v="COBERTURA INFERIOR"/>
    <n v="2018"/>
    <n v="4"/>
    <s v="-"/>
    <s v="1-PREG.COSTA-RICA"/>
    <x v="2"/>
    <s v="-"/>
    <s v="-"/>
    <s v="-"/>
    <n v="3"/>
    <n v="6"/>
    <n v="100"/>
    <n v="7"/>
    <n v="0"/>
    <s v="YULIANAFUENTESSOLANO@GMAIL.COM"/>
    <s v="UNIV. PRIVADA"/>
    <n v="21"/>
    <s v="SOLTERO(A)"/>
    <d v="2022-02-02T00:00:00"/>
    <n v="1"/>
    <s v="BACHILLER"/>
    <s v=" "/>
    <s v=" "/>
    <s v=" "/>
    <s v=" "/>
    <n v="606259"/>
    <n v="2"/>
    <s v="-"/>
    <s v="SIQUIRRES"/>
    <s v="ADM EMPRESAS MODALIDAD VIRTUAL"/>
    <x v="42"/>
    <s v="CI"/>
    <s v="ADMINISTRACION"/>
    <s v="ALEGRIA"/>
    <s v="SIN ENFASIS"/>
    <s v="COSTA RICA"/>
    <x v="1263"/>
    <s v="-"/>
    <s v="ESTUDIANTE"/>
    <n v="95"/>
    <n v="128102"/>
    <n v="1"/>
    <n v="1"/>
    <n v="91"/>
  </r>
  <r>
    <x v="0"/>
    <x v="1"/>
    <x v="0"/>
    <x v="1"/>
    <n v="31169840"/>
    <x v="21"/>
    <n v="878000"/>
    <n v="118350450"/>
    <x v="1"/>
    <x v="805"/>
    <x v="0"/>
    <x v="1"/>
    <x v="3"/>
    <s v="N"/>
    <x v="4"/>
    <n v="128109"/>
    <s v="NORMAL"/>
    <d v="2022-01-16T00:00:00"/>
    <d v="2022-02-03T00:00:00"/>
    <x v="21"/>
    <d v="2022-05-13T00:00:00"/>
    <n v="304739"/>
    <s v="RESOLI"/>
    <s v="-"/>
    <s v="-"/>
    <s v="S"/>
    <x v="0"/>
    <n v="1"/>
    <s v="-"/>
    <s v="-"/>
    <s v="-"/>
    <s v="-"/>
    <s v="1-PREG.COSTA-RICA"/>
    <x v="0"/>
    <s v="-"/>
    <s v="-"/>
    <s v="-"/>
    <n v="6"/>
    <n v="5"/>
    <n v="100"/>
    <n v="5"/>
    <n v="0"/>
    <s v="MARIAHCEBA09@GMAIL.COM"/>
    <s v="UNIV. PRIVADA"/>
    <n v="20"/>
    <s v="SOLTERO(A)"/>
    <d v="2022-02-02T00:00:00"/>
    <n v="1"/>
    <s v="LICENCIATURA"/>
    <s v=" "/>
    <s v=" "/>
    <s v=" "/>
    <s v=" "/>
    <s v="-"/>
    <s v="-"/>
    <s v="-"/>
    <s v="CANAS"/>
    <s v="CS EDUC ENSEÑANZA ESPAÑOL"/>
    <x v="152"/>
    <s v="-"/>
    <s v="EDUCACION SECUNDARIA"/>
    <s v="POROZAL"/>
    <s v="SIN ENFASIS"/>
    <s v="COSTA RICA"/>
    <x v="1264"/>
    <s v="-"/>
    <s v="ESTUDIANTE"/>
    <s v="-"/>
    <n v="128109"/>
    <n v="1"/>
    <n v="1"/>
    <n v="91"/>
  </r>
  <r>
    <x v="0"/>
    <x v="1"/>
    <x v="1"/>
    <x v="0"/>
    <n v="31251760"/>
    <x v="29"/>
    <n v="6000520"/>
    <n v="208560492"/>
    <x v="2"/>
    <x v="806"/>
    <x v="0"/>
    <x v="0"/>
    <x v="1"/>
    <s v="N"/>
    <x v="3"/>
    <n v="128841"/>
    <s v="ESPECIAL"/>
    <d v="2022-03-09T00:00:00"/>
    <d v="2022-03-11T00:00:00"/>
    <x v="29"/>
    <d v="2022-06-16T00:00:00"/>
    <n v="309177"/>
    <s v="RESOLI"/>
    <s v="-"/>
    <s v="S"/>
    <s v="-"/>
    <x v="1"/>
    <n v="1"/>
    <s v="ADQUISICION DE EQUIPO"/>
    <n v="2021"/>
    <n v="1"/>
    <s v="-"/>
    <s v="1-PREG.COSTA-RICA"/>
    <x v="6"/>
    <s v="-"/>
    <s v="-"/>
    <s v="-"/>
    <n v="3"/>
    <n v="8"/>
    <n v="100"/>
    <n v="2"/>
    <n v="0"/>
    <s v="KENNETH10703@GMAIL.COM"/>
    <s v="UNIV. PRIVADA"/>
    <n v="17"/>
    <s v="SOLTERO(A)"/>
    <d v="2022-03-10T00:00:00"/>
    <n v="1"/>
    <s v="BACHILLER"/>
    <s v=" "/>
    <s v=" "/>
    <s v=" "/>
    <s v=" "/>
    <n v="291200"/>
    <n v="5"/>
    <s v="-"/>
    <s v="GRECIA"/>
    <s v="ING SISTEMAS EN COMPUTACION"/>
    <x v="8"/>
    <s v="AE"/>
    <s v="INGENIERIA"/>
    <s v="BOLIVAR"/>
    <s v="SIN ENFASIS"/>
    <s v="COSTA RICA"/>
    <x v="1265"/>
    <s v="-"/>
    <s v="ESTUDIANTE"/>
    <n v="94.64"/>
    <n v="128841"/>
    <n v="1"/>
    <n v="1"/>
    <n v="95"/>
  </r>
  <r>
    <x v="0"/>
    <x v="1"/>
    <x v="0"/>
    <x v="0"/>
    <n v="31121410"/>
    <x v="29"/>
    <n v="4039407"/>
    <n v="208020672"/>
    <x v="0"/>
    <x v="182"/>
    <x v="0"/>
    <x v="0"/>
    <x v="1"/>
    <s v="N"/>
    <x v="3"/>
    <n v="128952"/>
    <s v="NORMAL"/>
    <d v="2022-03-14T00:00:00"/>
    <d v="2022-03-16T00:00:00"/>
    <x v="29"/>
    <d v="2022-06-22T00:00:00"/>
    <n v="309649"/>
    <s v="RESOLI"/>
    <s v="-"/>
    <s v="-"/>
    <s v="S"/>
    <x v="0"/>
    <n v="1"/>
    <s v="-"/>
    <s v="-"/>
    <s v="-"/>
    <s v="-"/>
    <s v="1-PREG.COSTA-RICA"/>
    <x v="0"/>
    <s v="-"/>
    <s v="-"/>
    <s v="-"/>
    <n v="1"/>
    <n v="12"/>
    <n v="100"/>
    <n v="2"/>
    <n v="0"/>
    <s v="SOOAG16@GMAIL.COM"/>
    <s v="UNIV. PRIVADA"/>
    <n v="22"/>
    <s v="SOLTERO(A)"/>
    <d v="2022-03-15T00:00:00"/>
    <n v="1"/>
    <s v="BACHILLER"/>
    <s v=" "/>
    <s v=" "/>
    <s v=" "/>
    <s v=" "/>
    <s v="-"/>
    <s v="-"/>
    <s v="-"/>
    <s v="ALAJUELA"/>
    <s v="MICROBIOLOGI Y QUIMICA CLINICA"/>
    <x v="12"/>
    <s v="-"/>
    <s v="MICROBIOLOGIA"/>
    <s v="TAMBOR"/>
    <s v="SIN ENFASIS"/>
    <s v="COSTA RICA"/>
    <x v="1266"/>
    <s v="-"/>
    <s v="ESTUDIANTE"/>
    <s v="-"/>
    <n v="128952"/>
    <n v="1"/>
    <n v="1"/>
    <n v="90"/>
  </r>
  <r>
    <x v="0"/>
    <x v="1"/>
    <x v="1"/>
    <x v="0"/>
    <n v="31244620"/>
    <x v="21"/>
    <n v="10000000"/>
    <n v="116000372"/>
    <x v="7"/>
    <x v="184"/>
    <x v="0"/>
    <x v="0"/>
    <x v="0"/>
    <s v="N"/>
    <x v="0"/>
    <n v="128124"/>
    <s v="NORMAL"/>
    <d v="2022-02-03T00:00:00"/>
    <d v="2022-02-04T00:00:00"/>
    <x v="21"/>
    <d v="2022-05-11T00:00:00"/>
    <n v="306466"/>
    <s v="RESOLI"/>
    <s v="-"/>
    <s v="S"/>
    <s v="-"/>
    <x v="1"/>
    <n v="1"/>
    <s v="-"/>
    <n v="2022"/>
    <n v="0"/>
    <s v="-"/>
    <s v="1-PREG.COSTA-RICA"/>
    <x v="3"/>
    <s v="-"/>
    <s v="-"/>
    <s v="-"/>
    <n v="7"/>
    <n v="1"/>
    <n v="100"/>
    <n v="1"/>
    <n v="0"/>
    <s v="MAUBM11@GMAIL.COM"/>
    <s v="UNIV. PRIVADA"/>
    <n v="27"/>
    <s v="CASADO(A)"/>
    <d v="2022-02-03T00:00:00"/>
    <n v="1"/>
    <s v="TECNICO"/>
    <s v=" "/>
    <s v=" "/>
    <s v=" "/>
    <s v=" "/>
    <n v="1404934"/>
    <n v="2"/>
    <s v="-"/>
    <s v="MORA"/>
    <s v="PILOTO COMERCIAL DE AVION"/>
    <x v="106"/>
    <s v="-"/>
    <s v="TECNICO"/>
    <s v="COLON"/>
    <s v="SIN ENFASIS"/>
    <s v="COSTA RICA"/>
    <x v="1267"/>
    <n v="22426300"/>
    <s v="GUARDA"/>
    <n v="80.67"/>
    <n v="128124"/>
    <n v="1"/>
    <n v="1"/>
    <n v="90"/>
  </r>
  <r>
    <x v="0"/>
    <x v="1"/>
    <x v="1"/>
    <x v="0"/>
    <n v="31251480"/>
    <x v="29"/>
    <n v="10655532"/>
    <n v="208420619"/>
    <x v="2"/>
    <x v="807"/>
    <x v="0"/>
    <x v="0"/>
    <x v="1"/>
    <s v="N"/>
    <x v="3"/>
    <n v="128993"/>
    <s v="NORMAL"/>
    <d v="2022-03-10T00:00:00"/>
    <d v="2022-03-17T00:00:00"/>
    <x v="29"/>
    <d v="2022-06-16T00:00:00"/>
    <n v="309313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10"/>
    <n v="5"/>
    <n v="100"/>
    <n v="2"/>
    <n v="0"/>
    <s v="MARIVE7ALFA@GMAIL.COM"/>
    <s v="UNIV. PRIVADA"/>
    <n v="19"/>
    <s v="SOLTERO(A)"/>
    <d v="2022-03-16T00:00:00"/>
    <n v="1"/>
    <s v="BACHILLER"/>
    <s v=" "/>
    <s v=" "/>
    <s v=" "/>
    <s v=" "/>
    <n v="1842355"/>
    <n v="6"/>
    <s v="-"/>
    <s v="SAN CARLOS"/>
    <s v="ARQUITECTURA"/>
    <x v="26"/>
    <s v="AE"/>
    <s v="OBRAS CIVILES"/>
    <s v="VENECIA"/>
    <s v="SIN ENFASIS"/>
    <s v="COSTA RICA"/>
    <x v="1268"/>
    <s v="-"/>
    <s v="ESTUDIANTE"/>
    <n v="91.04"/>
    <n v="128993"/>
    <n v="1"/>
    <n v="1"/>
    <n v="89"/>
  </r>
  <r>
    <x v="0"/>
    <x v="1"/>
    <x v="1"/>
    <x v="0"/>
    <n v="31251860"/>
    <x v="29"/>
    <n v="8684630"/>
    <n v="304370238"/>
    <x v="2"/>
    <x v="808"/>
    <x v="0"/>
    <x v="0"/>
    <x v="0"/>
    <s v="N"/>
    <x v="2"/>
    <n v="129053"/>
    <s v="NORMAL"/>
    <d v="2022-01-26T00:00:00"/>
    <d v="2022-03-18T00:00:00"/>
    <x v="29"/>
    <d v="2022-06-16T00:00:00"/>
    <n v="305789"/>
    <s v="RESOLI"/>
    <s v="-"/>
    <s v="S"/>
    <s v="-"/>
    <x v="1"/>
    <n v="1"/>
    <s v="-"/>
    <n v="2021"/>
    <n v="1"/>
    <s v="-"/>
    <s v="1-PREG.COSTA-RICA"/>
    <x v="2"/>
    <s v="-"/>
    <s v="-"/>
    <s v="-"/>
    <n v="1"/>
    <n v="2"/>
    <n v="100"/>
    <n v="3"/>
    <n v="0"/>
    <s v="STEVENCM1789@GMAIL.COM"/>
    <s v="UNIV. PRIVADA"/>
    <n v="33"/>
    <s v="CASADO(A)"/>
    <d v="2022-03-17T00:00:00"/>
    <n v="1"/>
    <s v="BACHILLER"/>
    <s v="LICENCIATURA"/>
    <s v=" "/>
    <s v=" "/>
    <s v=" "/>
    <n v="608436"/>
    <n v="5"/>
    <s v="-"/>
    <s v="CARTAGO"/>
    <s v="INGENIERIA ELECTRICA"/>
    <x v="6"/>
    <s v="-"/>
    <s v="INGENIERIA"/>
    <s v="OCCIDENTE DE CARTAGO"/>
    <s v="SIN ENFASIS"/>
    <s v="COSTA RICA"/>
    <x v="1269"/>
    <n v="22115000"/>
    <s v="PROMOTOR"/>
    <n v="78.16"/>
    <n v="129053"/>
    <n v="1"/>
    <n v="1"/>
    <n v="88"/>
  </r>
  <r>
    <x v="2"/>
    <x v="1"/>
    <x v="2"/>
    <x v="1"/>
    <n v="31246580"/>
    <x v="21"/>
    <n v="12358349"/>
    <n v="113580124"/>
    <x v="4"/>
    <x v="809"/>
    <x v="0"/>
    <x v="1"/>
    <x v="1"/>
    <s v="N"/>
    <x v="0"/>
    <n v="128128"/>
    <s v="NORMAL"/>
    <d v="2022-02-02T00:00:00"/>
    <d v="2022-02-04T00:00:00"/>
    <x v="21"/>
    <d v="2022-05-11T00:00:00"/>
    <n v="306377"/>
    <s v="RESOLI"/>
    <s v="-"/>
    <s v="-"/>
    <s v="S"/>
    <x v="0"/>
    <n v="1"/>
    <s v="ADQUISICION DE EQUIPO"/>
    <n v="2006"/>
    <n v="16"/>
    <s v="-"/>
    <s v="7-REFUND.POSG.C.R"/>
    <x v="2"/>
    <s v="-"/>
    <s v="-"/>
    <s v="-"/>
    <n v="1"/>
    <n v="9"/>
    <n v="100"/>
    <n v="1"/>
    <n v="0"/>
    <s v="MBARRANTES04@GMAIL.COM"/>
    <s v="UNIV. PRIVADA"/>
    <n v="33"/>
    <s v="SOLTERO(A)"/>
    <d v="2022-02-03T00:00:00"/>
    <n v="1"/>
    <s v="MAESTRIA"/>
    <s v=" "/>
    <s v=" "/>
    <s v=" "/>
    <s v=" "/>
    <n v="718740"/>
    <n v="2"/>
    <s v="-"/>
    <s v="SAN JOSE"/>
    <s v="MBA PROF GESTION TALENTO HUMAN"/>
    <x v="6"/>
    <s v="AE"/>
    <s v="PSICOLOGIA"/>
    <s v="PAVAS"/>
    <s v="SIN ENFASIS"/>
    <s v="COSTA RICA"/>
    <x v="1270"/>
    <n v="25881750"/>
    <s v="ASISTENTE ADMINISTRATIVA"/>
    <n v="90.25"/>
    <n v="128128"/>
    <n v="1"/>
    <n v="7"/>
    <n v="90"/>
  </r>
  <r>
    <x v="0"/>
    <x v="2"/>
    <x v="0"/>
    <x v="0"/>
    <n v="31171440"/>
    <x v="21"/>
    <n v="16208103"/>
    <n v="116040176"/>
    <x v="0"/>
    <x v="810"/>
    <x v="0"/>
    <x v="0"/>
    <x v="0"/>
    <s v="N"/>
    <x v="1"/>
    <n v="128134"/>
    <s v="NORMAL"/>
    <d v="2022-01-31T00:00:00"/>
    <d v="2022-02-04T00:00:00"/>
    <x v="21"/>
    <s v="-"/>
    <n v="306184"/>
    <s v="RESOLI"/>
    <s v="-"/>
    <s v="-"/>
    <s v="S"/>
    <x v="0"/>
    <n v="2"/>
    <s v="-"/>
    <s v="-"/>
    <s v="-"/>
    <s v="-"/>
    <s v="1-PREG.COSTA-RICA"/>
    <x v="0"/>
    <n v="77.42"/>
    <s v="-"/>
    <s v="-"/>
    <n v="8"/>
    <n v="1"/>
    <n v="100"/>
    <n v="4"/>
    <n v="0"/>
    <s v="vfallas04@gmail.com"/>
    <s v="UNIV. PRIVADA"/>
    <n v="27"/>
    <s v="SOLTERO(A)"/>
    <d v="2022-02-03T00:00:00"/>
    <n v="1"/>
    <s v="BACHILLER"/>
    <s v="LICENCIATURA"/>
    <s v=" "/>
    <s v=" "/>
    <s v=" "/>
    <s v="-"/>
    <s v="-"/>
    <s v="-"/>
    <s v="FLORES"/>
    <s v="MICROBIOLOGI Y QUIMICA CLINICA"/>
    <x v="12"/>
    <s v="-"/>
    <s v="MICROBIOLOGIA"/>
    <s v="SAN JOAQUIN"/>
    <s v="SIN ENFASIS"/>
    <s v="COSTA RICA"/>
    <x v="1271"/>
    <s v="-"/>
    <s v="ESTUDIANTE"/>
    <s v="-"/>
    <n v="128134"/>
    <n v="1"/>
    <n v="1"/>
    <n v="90"/>
  </r>
  <r>
    <x v="0"/>
    <x v="2"/>
    <x v="0"/>
    <x v="0"/>
    <n v="31054390"/>
    <x v="21"/>
    <n v="6554666"/>
    <n v="207740492"/>
    <x v="0"/>
    <x v="811"/>
    <x v="0"/>
    <x v="0"/>
    <x v="2"/>
    <s v="N"/>
    <x v="4"/>
    <n v="128139"/>
    <s v="NORMAL"/>
    <d v="2022-01-26T00:00:00"/>
    <d v="2022-02-04T00:00:00"/>
    <x v="21"/>
    <s v="-"/>
    <n v="305842"/>
    <s v="RESOLI"/>
    <s v="-"/>
    <s v="S"/>
    <s v="-"/>
    <x v="1"/>
    <n v="2"/>
    <s v="ADQUISICION DE EQUIPO"/>
    <s v="-"/>
    <s v="-"/>
    <s v="-"/>
    <s v="1-PREG.COSTA-RICA"/>
    <x v="0"/>
    <n v="89.54"/>
    <s v="-"/>
    <s v="-"/>
    <n v="7"/>
    <n v="1"/>
    <n v="100"/>
    <n v="5"/>
    <n v="0"/>
    <s v="JULCERM97@GMAIL.COM"/>
    <s v="UNIV. PRIVADA"/>
    <n v="24"/>
    <s v="SOLTERO(A)"/>
    <d v="2022-02-03T00:00:00"/>
    <n v="1"/>
    <s v="LICENCIATURA"/>
    <s v=" "/>
    <s v=" "/>
    <s v=" "/>
    <s v=" "/>
    <s v="-"/>
    <s v="-"/>
    <s v="-"/>
    <s v="ABANGARES"/>
    <s v="ODONTOLOGIA"/>
    <x v="5"/>
    <s v="AE"/>
    <s v="ODONTOLOGIA"/>
    <s v="JUNTAS"/>
    <s v="SIN ENFASIS"/>
    <s v="COSTA RICA"/>
    <x v="1272"/>
    <s v="-"/>
    <s v="ESTUDIANTE"/>
    <s v="-"/>
    <n v="128139"/>
    <n v="1"/>
    <n v="1"/>
    <n v="90"/>
  </r>
  <r>
    <x v="0"/>
    <x v="1"/>
    <x v="1"/>
    <x v="1"/>
    <n v="31246220"/>
    <x v="21"/>
    <n v="1570600"/>
    <n v="115590564"/>
    <x v="4"/>
    <x v="812"/>
    <x v="0"/>
    <x v="1"/>
    <x v="1"/>
    <s v="N"/>
    <x v="0"/>
    <n v="128144"/>
    <s v="NORMAL"/>
    <d v="2022-01-23T00:00:00"/>
    <d v="2022-02-04T00:00:00"/>
    <x v="21"/>
    <d v="2022-05-11T00:00:00"/>
    <n v="305474"/>
    <s v="RESOLI"/>
    <s v="-"/>
    <s v="S"/>
    <s v="-"/>
    <x v="1"/>
    <n v="1"/>
    <s v="-"/>
    <n v="2011"/>
    <n v="11"/>
    <s v="-"/>
    <s v="1-PREG.COSTA-RICA"/>
    <x v="4"/>
    <s v="-"/>
    <s v="-"/>
    <s v="-"/>
    <n v="1"/>
    <n v="3"/>
    <n v="100"/>
    <n v="1"/>
    <n v="0"/>
    <s v="JOSUED.UGALDE@GMAIL.COM"/>
    <s v="UNIV. PRIVADA"/>
    <n v="28"/>
    <s v="SOLTERO(A)"/>
    <d v="2022-02-03T00:00:00"/>
    <n v="1"/>
    <s v="LICENCIATURA"/>
    <s v=" "/>
    <s v=" "/>
    <s v=" "/>
    <s v=" "/>
    <n v="795000"/>
    <n v="0"/>
    <s v="-"/>
    <s v="SAN JOSE"/>
    <s v="ADM EMPRESAS MODALIDAD VIRTUAL"/>
    <x v="42"/>
    <s v="-"/>
    <s v="ADMINISTRACION"/>
    <s v="HOSPITAL"/>
    <s v="SIN ENFASIS"/>
    <s v="COSTA RICA"/>
    <x v="1273"/>
    <n v="22014131"/>
    <s v="ENCARGADO DE AUDITORÍA"/>
    <n v="95.5"/>
    <n v="128144"/>
    <n v="1"/>
    <n v="1"/>
    <n v="90"/>
  </r>
  <r>
    <x v="0"/>
    <x v="1"/>
    <x v="0"/>
    <x v="1"/>
    <n v="31148680"/>
    <x v="21"/>
    <n v="1748250"/>
    <n v="117050090"/>
    <x v="4"/>
    <x v="813"/>
    <x v="0"/>
    <x v="1"/>
    <x v="0"/>
    <s v="N"/>
    <x v="0"/>
    <n v="128148"/>
    <s v="NORMAL"/>
    <d v="2022-01-20T00:00:00"/>
    <d v="2022-02-04T00:00:00"/>
    <x v="21"/>
    <d v="2022-05-13T00:00:00"/>
    <n v="305268"/>
    <s v="RESOLI"/>
    <s v="-"/>
    <s v="-"/>
    <s v="S"/>
    <x v="0"/>
    <n v="1"/>
    <s v="-"/>
    <s v="-"/>
    <s v="-"/>
    <s v="-"/>
    <s v="1-PREG.COSTA-RICA"/>
    <x v="0"/>
    <s v="-"/>
    <s v="-"/>
    <s v="-"/>
    <n v="3"/>
    <n v="12"/>
    <n v="100"/>
    <n v="1"/>
    <n v="0"/>
    <s v="TEFA615.SM@GMAIL.COM"/>
    <s v="UNIV. PRIVADA"/>
    <n v="24"/>
    <s v="SOLTERO(A)"/>
    <d v="2022-02-03T00:00:00"/>
    <n v="1"/>
    <s v="LICENCIATURA"/>
    <s v=" "/>
    <s v=" "/>
    <s v=" "/>
    <s v=" "/>
    <s v="-"/>
    <s v="-"/>
    <s v="-"/>
    <s v="DESAMPARADOS"/>
    <s v="ADM. EMPRESAS"/>
    <x v="42"/>
    <s v="-"/>
    <s v="ADMINISTRACION"/>
    <s v="GRAVILIAS"/>
    <s v="RECURSOS HUMANOS"/>
    <s v="COSTA RICA"/>
    <x v="1274"/>
    <s v="-"/>
    <s v="ESTUDIANTE"/>
    <s v="-"/>
    <n v="128148"/>
    <n v="1"/>
    <n v="1"/>
    <n v="90"/>
  </r>
  <r>
    <x v="0"/>
    <x v="1"/>
    <x v="1"/>
    <x v="1"/>
    <n v="31246950"/>
    <x v="21"/>
    <n v="3069000"/>
    <n v="702520418"/>
    <x v="4"/>
    <x v="814"/>
    <x v="0"/>
    <x v="1"/>
    <x v="0"/>
    <s v="N"/>
    <x v="0"/>
    <n v="128151"/>
    <s v="NORMAL"/>
    <d v="2022-01-12T00:00:00"/>
    <d v="2022-02-04T00:00:00"/>
    <x v="21"/>
    <d v="2022-05-11T00:00:00"/>
    <n v="304323"/>
    <s v="RESOLI"/>
    <s v="-"/>
    <s v="S"/>
    <s v="-"/>
    <x v="1"/>
    <n v="1"/>
    <s v="-"/>
    <n v="2018"/>
    <n v="4"/>
    <s v="-"/>
    <s v="1-PREG.COSTA-RICA"/>
    <x v="2"/>
    <s v="-"/>
    <s v="-"/>
    <s v="-"/>
    <n v="15"/>
    <n v="1"/>
    <n v="100"/>
    <n v="1"/>
    <n v="0"/>
    <s v="EMACHIBA13@GMAIL.COM"/>
    <s v="UNIV. PRIVADA"/>
    <n v="24"/>
    <s v="SOLTERO(A)"/>
    <d v="2022-02-03T00:00:00"/>
    <n v="1"/>
    <s v="LICENCIATURA"/>
    <s v=" "/>
    <s v=" "/>
    <s v=" "/>
    <s v=" "/>
    <n v="695056"/>
    <n v="3"/>
    <s v="-"/>
    <s v="MONTES DE OCA"/>
    <s v="DERECHO"/>
    <x v="137"/>
    <s v="-"/>
    <s v="DERECHO"/>
    <s v="SAN PEDRO"/>
    <s v="SIN ENFASIS"/>
    <s v="COSTA RICA"/>
    <x v="1275"/>
    <n v="22023633"/>
    <s v="ASISTENTE FISCAL"/>
    <n v="70"/>
    <n v="128151"/>
    <n v="1"/>
    <n v="1"/>
    <n v="90"/>
  </r>
  <r>
    <x v="0"/>
    <x v="1"/>
    <x v="1"/>
    <x v="1"/>
    <n v="31246460"/>
    <x v="21"/>
    <n v="7030000"/>
    <n v="402520379"/>
    <x v="4"/>
    <x v="815"/>
    <x v="0"/>
    <x v="1"/>
    <x v="2"/>
    <s v="N"/>
    <x v="5"/>
    <n v="128156"/>
    <s v="NORMAL"/>
    <d v="2021-11-16T00:00:00"/>
    <d v="2022-02-04T00:00:00"/>
    <x v="21"/>
    <d v="2022-05-11T00:00:00"/>
    <n v="299539"/>
    <s v="RESOLI"/>
    <s v="-"/>
    <s v="S"/>
    <s v="-"/>
    <x v="1"/>
    <n v="1"/>
    <s v="-"/>
    <n v="2020"/>
    <n v="2"/>
    <s v="-"/>
    <s v="1-PREG.COSTA-RICA"/>
    <x v="5"/>
    <s v="-"/>
    <s v="-"/>
    <s v="-"/>
    <n v="1"/>
    <n v="4"/>
    <n v="100"/>
    <n v="7"/>
    <n v="0"/>
    <s v="NANCYURBINAJARQUIN@GMAIL.COM"/>
    <s v="UNIV. PRIVADA"/>
    <n v="20"/>
    <s v="SOLTERO(A)"/>
    <d v="2022-02-03T00:00:00"/>
    <n v="1"/>
    <s v="BACHILLER"/>
    <s v=" "/>
    <s v=" "/>
    <s v=" "/>
    <s v=" "/>
    <n v="200000"/>
    <n v="3"/>
    <s v="-"/>
    <s v="LIMON"/>
    <s v="DERECHO"/>
    <x v="140"/>
    <s v="-"/>
    <s v="DERECHO"/>
    <s v="MATAMA"/>
    <s v="SIN ENFASIS"/>
    <s v="COSTA RICA"/>
    <x v="1276"/>
    <s v="-"/>
    <s v="ESTUDIANTE"/>
    <n v="99"/>
    <n v="128156"/>
    <n v="1"/>
    <n v="1"/>
    <n v="90"/>
  </r>
  <r>
    <x v="0"/>
    <x v="1"/>
    <x v="1"/>
    <x v="0"/>
    <n v="31246510"/>
    <x v="21"/>
    <n v="10872160"/>
    <n v="118630270"/>
    <x v="3"/>
    <x v="9"/>
    <x v="0"/>
    <x v="0"/>
    <x v="2"/>
    <s v="N"/>
    <x v="0"/>
    <n v="128158"/>
    <s v="NORMAL"/>
    <d v="2021-11-01T00:00:00"/>
    <d v="2022-02-04T00:00:00"/>
    <x v="21"/>
    <d v="2022-05-11T00:00:00"/>
    <n v="298718"/>
    <s v="RESOLI"/>
    <s v="-"/>
    <s v="S"/>
    <s v="-"/>
    <x v="1"/>
    <n v="1"/>
    <s v="ADQUISICION DE EQUIPO"/>
    <n v="2020"/>
    <n v="2"/>
    <s v="-"/>
    <s v="1-PREG.COSTA-RICA"/>
    <x v="4"/>
    <s v="-"/>
    <s v="-"/>
    <s v="-"/>
    <n v="4"/>
    <n v="2"/>
    <n v="100"/>
    <n v="1"/>
    <n v="0"/>
    <s v="YORIANJOSUE17@GMAIL.COM"/>
    <s v="UNIV. PRIVADA"/>
    <n v="19"/>
    <s v="SOLTERO(A)"/>
    <d v="2022-02-03T00:00:00"/>
    <n v="1"/>
    <s v="BACHILLER"/>
    <s v="LICENCIATURA"/>
    <s v=" "/>
    <s v=" "/>
    <s v=" "/>
    <n v="785978"/>
    <n v="3"/>
    <s v="-"/>
    <s v="PURISCAL"/>
    <s v="ING.SOFTWARE"/>
    <x v="0"/>
    <s v="AE"/>
    <s v="COMPUTO"/>
    <s v="MERCEDES SUR"/>
    <s v="SIN ENFASIS"/>
    <s v="COSTA RICA"/>
    <x v="1277"/>
    <s v="-"/>
    <s v="ESTUDIANTE"/>
    <n v="98.36"/>
    <n v="128158"/>
    <n v="1"/>
    <n v="1"/>
    <n v="90"/>
  </r>
  <r>
    <x v="0"/>
    <x v="1"/>
    <x v="1"/>
    <x v="0"/>
    <n v="31251520"/>
    <x v="29"/>
    <n v="4503720"/>
    <n v="207890514"/>
    <x v="3"/>
    <x v="816"/>
    <x v="0"/>
    <x v="0"/>
    <x v="1"/>
    <s v="N"/>
    <x v="3"/>
    <n v="129095"/>
    <s v="NORMAL"/>
    <d v="2022-01-14T00:00:00"/>
    <d v="2022-03-21T00:00:00"/>
    <x v="29"/>
    <d v="2022-06-16T00:00:00"/>
    <n v="304572"/>
    <s v="RESOLI"/>
    <s v="-"/>
    <s v="S"/>
    <s v="-"/>
    <x v="1"/>
    <n v="1"/>
    <s v="-"/>
    <n v="2016"/>
    <n v="6"/>
    <s v="-"/>
    <s v="1-PREG.COSTA-RICA"/>
    <x v="6"/>
    <s v="-"/>
    <s v="-"/>
    <s v="-"/>
    <n v="8"/>
    <n v="4"/>
    <n v="100"/>
    <n v="2"/>
    <n v="0"/>
    <s v="PABLOCERDASHERRERA@GMAIL.COM"/>
    <s v="UNIV. PRIVADA"/>
    <n v="23"/>
    <s v="SOLTERO(A)"/>
    <d v="2022-03-18T00:00:00"/>
    <n v="1"/>
    <s v="BACHILLER"/>
    <s v=" "/>
    <s v=" "/>
    <s v=" "/>
    <s v=" "/>
    <n v="298000"/>
    <n v="2"/>
    <s v="-"/>
    <s v="POAS"/>
    <s v="INGENIERIA DE SISTEMAS"/>
    <x v="31"/>
    <s v="-"/>
    <s v="COMPUTO"/>
    <s v="CARRILLOS"/>
    <s v="SIN ENFASIS"/>
    <s v="COSTA RICA"/>
    <x v="1278"/>
    <s v="-"/>
    <s v="ESTUDIANTE"/>
    <n v="84.92"/>
    <n v="129095"/>
    <n v="1"/>
    <n v="1"/>
    <n v="85"/>
  </r>
  <r>
    <x v="0"/>
    <x v="1"/>
    <x v="1"/>
    <x v="0"/>
    <n v="31246400"/>
    <x v="21"/>
    <n v="19000000"/>
    <n v="118870431"/>
    <x v="0"/>
    <x v="817"/>
    <x v="0"/>
    <x v="0"/>
    <x v="0"/>
    <s v="N"/>
    <x v="0"/>
    <n v="128165"/>
    <s v="NORMAL"/>
    <d v="2022-01-28T00:00:00"/>
    <d v="2022-02-07T00:00:00"/>
    <x v="21"/>
    <d v="2022-05-11T00:00:00"/>
    <n v="306051"/>
    <s v="RESOLI"/>
    <s v="-"/>
    <s v="-"/>
    <s v="S"/>
    <x v="0"/>
    <n v="1"/>
    <s v="-"/>
    <n v="2020"/>
    <n v="2"/>
    <s v="-"/>
    <s v="1-PREG.COSTA-RICA"/>
    <x v="1"/>
    <s v="-"/>
    <s v="-"/>
    <s v="-"/>
    <n v="14"/>
    <n v="1"/>
    <n v="100"/>
    <n v="1"/>
    <n v="0"/>
    <s v="FIORELLAZA0115@GMAIL.COM"/>
    <s v="UNIV. PRIVADA"/>
    <n v="18"/>
    <s v="SOLTERO(A)"/>
    <d v="2022-02-04T00:00:00"/>
    <n v="1"/>
    <s v="BACHILLER"/>
    <s v="LICENCIATURA"/>
    <s v=" "/>
    <s v=" "/>
    <s v=" "/>
    <n v="3531841"/>
    <n v="3"/>
    <s v="-"/>
    <s v="MORAVIA"/>
    <s v="FARMACIA"/>
    <x v="13"/>
    <s v="-"/>
    <s v="FARMACIA"/>
    <s v="SAN VICENTE"/>
    <s v="SIN ENFASIS"/>
    <s v="COSTA RICA"/>
    <x v="1279"/>
    <s v="-"/>
    <s v="ESTUDIANTE"/>
    <n v="97.06"/>
    <n v="128165"/>
    <n v="1"/>
    <n v="1"/>
    <n v="87"/>
  </r>
  <r>
    <x v="0"/>
    <x v="1"/>
    <x v="1"/>
    <x v="0"/>
    <n v="31246710"/>
    <x v="21"/>
    <n v="1371392"/>
    <n v="702160991"/>
    <x v="7"/>
    <x v="818"/>
    <x v="0"/>
    <x v="0"/>
    <x v="2"/>
    <s v="N"/>
    <x v="5"/>
    <n v="128171"/>
    <s v="NORMAL"/>
    <d v="2022-01-25T00:00:00"/>
    <d v="2022-02-07T00:00:00"/>
    <x v="21"/>
    <d v="2022-05-11T00:00:00"/>
    <n v="305710"/>
    <s v="RESOLI"/>
    <s v="-"/>
    <s v="S"/>
    <s v="-"/>
    <x v="1"/>
    <n v="1"/>
    <s v="ADQUISICION DE EQUIPO"/>
    <n v="2011"/>
    <n v="11"/>
    <s v="-"/>
    <s v="1-PREG.COSTA-RICA"/>
    <x v="6"/>
    <s v="-"/>
    <s v="-"/>
    <s v="-"/>
    <n v="3"/>
    <n v="6"/>
    <n v="100"/>
    <n v="7"/>
    <n v="0"/>
    <s v="JOALFA21@GMAIL.COM"/>
    <s v="UNIV. PRIVADA"/>
    <n v="29"/>
    <s v="SOLTERO(A)"/>
    <d v="2022-02-04T00:00:00"/>
    <n v="1"/>
    <s v="TECNICO"/>
    <s v=" "/>
    <s v=" "/>
    <s v=" "/>
    <s v=" "/>
    <n v="442668"/>
    <n v="1"/>
    <s v="-"/>
    <s v="SIQUIRRES"/>
    <s v="TECNICO EN CONTROL DE CALIDAD"/>
    <x v="6"/>
    <s v="AE"/>
    <s v="TECNICO"/>
    <s v="ALEGRIA"/>
    <s v="SIN ENFASIS"/>
    <s v="COSTA RICA"/>
    <x v="1280"/>
    <n v="27992084"/>
    <s v="MANTENIMIENTO "/>
    <n v="85.63"/>
    <n v="128171"/>
    <n v="1"/>
    <n v="1"/>
    <n v="87"/>
  </r>
  <r>
    <x v="0"/>
    <x v="1"/>
    <x v="1"/>
    <x v="0"/>
    <n v="31246430"/>
    <x v="21"/>
    <n v="8735200"/>
    <n v="118070231"/>
    <x v="0"/>
    <x v="684"/>
    <x v="0"/>
    <x v="0"/>
    <x v="2"/>
    <s v="N"/>
    <x v="0"/>
    <n v="128177"/>
    <s v="NORMAL"/>
    <d v="2022-01-13T00:00:00"/>
    <d v="2022-02-07T00:00:00"/>
    <x v="21"/>
    <d v="2022-05-11T00:00:00"/>
    <n v="304457"/>
    <s v="RESOLI"/>
    <s v="-"/>
    <s v="-"/>
    <s v="S"/>
    <x v="0"/>
    <n v="1"/>
    <s v="COBERTURA INFERIOR"/>
    <n v="2019"/>
    <n v="3"/>
    <s v="-"/>
    <s v="1-PREG.COSTA-RICA"/>
    <x v="2"/>
    <s v="-"/>
    <s v="-"/>
    <s v="-"/>
    <n v="6"/>
    <n v="2"/>
    <n v="100"/>
    <n v="1"/>
    <n v="0"/>
    <s v="SOLMB28@HOTMAIL.COM"/>
    <s v="UNIV. PRIVADA"/>
    <n v="21"/>
    <s v="SOLTERO(A)"/>
    <d v="2022-02-04T00:00:00"/>
    <n v="1"/>
    <s v="BACHILLER"/>
    <s v="LICENCIATURA"/>
    <s v=" "/>
    <s v=" "/>
    <s v=" "/>
    <n v="487500"/>
    <n v="4"/>
    <s v="-"/>
    <s v="ASERRI"/>
    <s v="ENFERMERIA"/>
    <x v="9"/>
    <s v="CI"/>
    <s v="ENFERMERIA"/>
    <s v="TARBACA"/>
    <s v="SIN ENFASIS"/>
    <s v="COSTA RICA"/>
    <x v="1281"/>
    <s v="-"/>
    <s v="ESTUDIANTE"/>
    <n v="85.69"/>
    <n v="128177"/>
    <n v="1"/>
    <n v="1"/>
    <n v="87"/>
  </r>
  <r>
    <x v="0"/>
    <x v="1"/>
    <x v="1"/>
    <x v="0"/>
    <n v="31251530"/>
    <x v="29"/>
    <n v="6685035"/>
    <n v="305460984"/>
    <x v="0"/>
    <x v="819"/>
    <x v="0"/>
    <x v="0"/>
    <x v="1"/>
    <s v="N"/>
    <x v="2"/>
    <n v="129113"/>
    <s v="NORMAL"/>
    <d v="2022-03-06T00:00:00"/>
    <d v="2022-03-22T00:00:00"/>
    <x v="29"/>
    <d v="2022-06-16T00:00:00"/>
    <n v="308817"/>
    <s v="RESOLI"/>
    <s v="-"/>
    <s v="S"/>
    <s v="-"/>
    <x v="1"/>
    <n v="1"/>
    <s v="-"/>
    <n v="2021"/>
    <n v="1"/>
    <s v="-"/>
    <s v="1-PREG.COSTA-RICA"/>
    <x v="1"/>
    <s v="-"/>
    <s v="-"/>
    <s v="-"/>
    <n v="2"/>
    <n v="1"/>
    <n v="100"/>
    <n v="3"/>
    <n v="0"/>
    <s v="GABOB2003@GMAIL.COM"/>
    <s v="UNIV. PRIVADA"/>
    <n v="18"/>
    <s v="SOLTERO(A)"/>
    <d v="2022-03-21T00:00:00"/>
    <n v="1"/>
    <s v="BACHILLER"/>
    <s v=" "/>
    <s v=" "/>
    <s v=" "/>
    <s v=" "/>
    <n v="2705695"/>
    <n v="5"/>
    <s v="-"/>
    <s v="PARAISO"/>
    <s v="NUTRICION"/>
    <x v="53"/>
    <s v="-"/>
    <s v="MEDICINA HUMANA"/>
    <s v="PARAISO"/>
    <s v="SIN ENFASIS"/>
    <s v="COSTA RICA"/>
    <x v="1282"/>
    <s v="-"/>
    <s v="ESTUDIANTE"/>
    <n v="82"/>
    <n v="129113"/>
    <n v="1"/>
    <n v="1"/>
    <n v="84"/>
  </r>
  <r>
    <x v="0"/>
    <x v="1"/>
    <x v="1"/>
    <x v="0"/>
    <n v="31244930"/>
    <x v="21"/>
    <n v="6231540"/>
    <n v="703070180"/>
    <x v="3"/>
    <x v="820"/>
    <x v="0"/>
    <x v="0"/>
    <x v="0"/>
    <s v="N"/>
    <x v="0"/>
    <n v="128191"/>
    <s v="NORMAL"/>
    <d v="2022-01-31T00:00:00"/>
    <d v="2022-02-08T00:00:00"/>
    <x v="21"/>
    <d v="2022-05-11T00:00:00"/>
    <n v="306198"/>
    <s v="RESOLI"/>
    <s v="-"/>
    <s v="S"/>
    <s v="-"/>
    <x v="1"/>
    <n v="1"/>
    <s v="-"/>
    <n v="2022"/>
    <n v="0"/>
    <s v="-"/>
    <s v="1-PREG.COSTA-RICA"/>
    <x v="3"/>
    <s v="-"/>
    <s v="-"/>
    <s v="-"/>
    <n v="1"/>
    <n v="1"/>
    <n v="100"/>
    <n v="1"/>
    <n v="0"/>
    <s v="FREDDYAQR@HOTMAIL.COM"/>
    <s v="UNIV. PRIVADA"/>
    <n v="18"/>
    <s v="SOLTERO(A)"/>
    <d v="2022-02-07T00:00:00"/>
    <n v="1"/>
    <s v="BACHILLER"/>
    <s v=" "/>
    <s v=" "/>
    <s v=" "/>
    <s v=" "/>
    <n v="1475651"/>
    <n v="4"/>
    <s v="-"/>
    <s v="SAN JOSE"/>
    <s v="ING.SOFTWARE"/>
    <x v="0"/>
    <s v="-"/>
    <s v="COMPUTO"/>
    <s v="CARMEN"/>
    <s v="SIN ENFASIS"/>
    <s v="COSTA RICA"/>
    <x v="1283"/>
    <s v="-"/>
    <s v="ESTUDIANTE"/>
    <n v="97.38"/>
    <n v="128191"/>
    <n v="1"/>
    <n v="1"/>
    <n v="86"/>
  </r>
  <r>
    <x v="0"/>
    <x v="1"/>
    <x v="1"/>
    <x v="0"/>
    <n v="31244920"/>
    <x v="21"/>
    <n v="3659900"/>
    <n v="402580463"/>
    <x v="3"/>
    <x v="821"/>
    <x v="0"/>
    <x v="0"/>
    <x v="1"/>
    <s v="N"/>
    <x v="1"/>
    <n v="128202"/>
    <s v="NORMAL"/>
    <d v="2022-01-12T00:00:00"/>
    <d v="2022-02-08T00:00:00"/>
    <x v="21"/>
    <d v="2022-05-11T00:00:00"/>
    <n v="304357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5"/>
    <n v="2"/>
    <n v="100"/>
    <n v="4"/>
    <n v="0"/>
    <s v="DAVIDCHELO04@GMAIL.COM"/>
    <s v="UNIV. PRIVADA"/>
    <n v="19"/>
    <s v="SOLTERO(A)"/>
    <d v="2022-02-07T00:00:00"/>
    <n v="1"/>
    <s v="TECNICO"/>
    <s v=" "/>
    <s v=" "/>
    <s v=" "/>
    <s v=" "/>
    <n v="1246984"/>
    <n v="5"/>
    <s v="-"/>
    <s v="SAN RAFAEL"/>
    <s v="TEC SUPERIOR DE CIBERSEGURIDAD"/>
    <x v="67"/>
    <s v="AE"/>
    <s v="COMPUTO"/>
    <s v="SAN JOSECITO"/>
    <s v="SIN ENFASIS"/>
    <s v="COSTA RICA"/>
    <x v="1284"/>
    <s v="-"/>
    <s v="ESTUDIANTE"/>
    <n v="80"/>
    <n v="128202"/>
    <n v="1"/>
    <n v="1"/>
    <n v="86"/>
  </r>
  <r>
    <x v="0"/>
    <x v="1"/>
    <x v="1"/>
    <x v="0"/>
    <n v="31246280"/>
    <x v="21"/>
    <n v="14858616"/>
    <n v="115280224"/>
    <x v="0"/>
    <x v="822"/>
    <x v="0"/>
    <x v="0"/>
    <x v="0"/>
    <s v="N"/>
    <x v="0"/>
    <n v="128205"/>
    <s v="NORMAL"/>
    <d v="2022-01-03T00:00:00"/>
    <d v="2022-02-08T00:00:00"/>
    <x v="21"/>
    <d v="2022-05-11T00:00:00"/>
    <n v="303127"/>
    <s v="RESOLI"/>
    <s v="-"/>
    <s v="-"/>
    <s v="S"/>
    <x v="0"/>
    <n v="1"/>
    <s v="ADQUISICION DE EQUIPO"/>
    <n v="2010"/>
    <n v="12"/>
    <s v="-"/>
    <s v="1-PREG.COSTA-RICA"/>
    <x v="4"/>
    <s v="-"/>
    <s v="-"/>
    <s v="-"/>
    <n v="10"/>
    <n v="1"/>
    <n v="100"/>
    <n v="1"/>
    <n v="0"/>
    <s v="ARMORA120293@GMAIL.COM"/>
    <s v="UNIV. PRIVADA"/>
    <n v="29"/>
    <s v="CASADO(A)"/>
    <d v="2022-02-07T00:00:00"/>
    <n v="1"/>
    <s v="LICENCIATURA"/>
    <s v=" "/>
    <s v=" "/>
    <s v=" "/>
    <s v=" "/>
    <n v="1010291"/>
    <n v="2"/>
    <s v="-"/>
    <s v="ALAJUELITA"/>
    <s v="ENFERMERIA"/>
    <x v="13"/>
    <s v="AE"/>
    <s v="ENFERMERIA"/>
    <s v="ALAJUELITA"/>
    <s v="SIN ENFASIS"/>
    <s v="COSTA RICA"/>
    <x v="1285"/>
    <s v="-"/>
    <s v="ESTUDIANTE"/>
    <n v="70"/>
    <n v="128205"/>
    <n v="1"/>
    <n v="1"/>
    <n v="86"/>
  </r>
  <r>
    <x v="0"/>
    <x v="1"/>
    <x v="1"/>
    <x v="0"/>
    <n v="31251650"/>
    <x v="29"/>
    <n v="6850520"/>
    <n v="305490295"/>
    <x v="2"/>
    <x v="823"/>
    <x v="0"/>
    <x v="0"/>
    <x v="2"/>
    <s v="N"/>
    <x v="2"/>
    <n v="129206"/>
    <s v="NORMAL"/>
    <d v="2022-03-08T00:00:00"/>
    <d v="2022-03-25T00:00:00"/>
    <x v="29"/>
    <d v="2022-06-16T00:00:00"/>
    <n v="309115"/>
    <s v="RESOLI"/>
    <s v="-"/>
    <s v="S"/>
    <s v="-"/>
    <x v="1"/>
    <n v="1"/>
    <s v="-"/>
    <n v="2021"/>
    <n v="1"/>
    <s v="-"/>
    <s v="1-PREG.COSTA-RICA"/>
    <x v="4"/>
    <s v="-"/>
    <s v="-"/>
    <s v="-"/>
    <n v="2"/>
    <n v="2"/>
    <n v="100"/>
    <n v="3"/>
    <n v="0"/>
    <s v="DENNISSNNUU@GMAIL.COM"/>
    <s v="UNIV. PRIVADA"/>
    <n v="18"/>
    <s v="SOLTERO(A)"/>
    <d v="2022-03-24T00:00:00"/>
    <n v="1"/>
    <s v="BACHILLER"/>
    <s v=" "/>
    <s v=" "/>
    <s v=" "/>
    <s v=" "/>
    <n v="927012"/>
    <n v="5"/>
    <s v="-"/>
    <s v="PARAISO"/>
    <s v="ING. EN SISTEMAS DE COMPUTACIO"/>
    <x v="6"/>
    <s v="-"/>
    <s v="INGENIERIA"/>
    <s v="SANTIAGO"/>
    <s v="SIN ENFASIS"/>
    <s v="COSTA RICA"/>
    <x v="1286"/>
    <s v="-"/>
    <s v="ESTUDIANTE"/>
    <n v="91.93"/>
    <n v="129206"/>
    <n v="1"/>
    <n v="1"/>
    <n v="81"/>
  </r>
  <r>
    <x v="0"/>
    <x v="2"/>
    <x v="0"/>
    <x v="0"/>
    <n v="31153810"/>
    <x v="29"/>
    <n v="3966335"/>
    <n v="503510373"/>
    <x v="0"/>
    <x v="2"/>
    <x v="0"/>
    <x v="0"/>
    <x v="2"/>
    <s v="N"/>
    <x v="3"/>
    <n v="129302"/>
    <s v="NORMAL"/>
    <d v="2022-03-24T00:00:00"/>
    <d v="2022-03-30T00:00:00"/>
    <x v="29"/>
    <d v="2022-06-23T00:00:00"/>
    <n v="310657"/>
    <s v="RESOLI"/>
    <s v="-"/>
    <s v="-"/>
    <s v="S"/>
    <x v="0"/>
    <n v="2"/>
    <s v="-"/>
    <s v="-"/>
    <s v="-"/>
    <s v="-"/>
    <s v="1-PREG.COSTA-RICA"/>
    <x v="0"/>
    <n v="101.12"/>
    <s v="-"/>
    <s v="-"/>
    <n v="10"/>
    <n v="4"/>
    <n v="100"/>
    <n v="2"/>
    <n v="0"/>
    <s v="LUCIAC_20@YAHOO.ES"/>
    <s v="UNIV. PRIVADA"/>
    <n v="36"/>
    <s v="CASADO(A)"/>
    <d v="2022-03-29T00:00:00"/>
    <n v="1"/>
    <s v="LICENCIATURA"/>
    <s v=" "/>
    <s v=" "/>
    <s v=" "/>
    <s v=" "/>
    <s v="-"/>
    <s v="-"/>
    <s v="-"/>
    <s v="SAN CARLOS"/>
    <s v="FARMACIA"/>
    <x v="0"/>
    <s v="-"/>
    <s v="FARMACIA"/>
    <s v="AGUAS ZARCAS"/>
    <s v="SIN ENFASIS"/>
    <s v="COSTA RICA"/>
    <x v="1287"/>
    <s v="-"/>
    <s v="ESTUDIANTE"/>
    <s v="-"/>
    <n v="129302"/>
    <n v="1"/>
    <n v="1"/>
    <n v="76"/>
  </r>
  <r>
    <x v="0"/>
    <x v="1"/>
    <x v="0"/>
    <x v="0"/>
    <n v="31065770"/>
    <x v="21"/>
    <n v="2414000"/>
    <n v="116410959"/>
    <x v="0"/>
    <x v="752"/>
    <x v="0"/>
    <x v="0"/>
    <x v="2"/>
    <s v="N"/>
    <x v="0"/>
    <n v="128231"/>
    <s v="NORMAL"/>
    <d v="2022-02-08T00:00:00"/>
    <d v="2022-02-10T00:00:00"/>
    <x v="21"/>
    <d v="2022-05-13T00:00:00"/>
    <n v="306820"/>
    <s v="RESOLI"/>
    <s v="-"/>
    <s v="-"/>
    <s v="S"/>
    <x v="0"/>
    <n v="1"/>
    <s v="-"/>
    <s v="-"/>
    <s v="-"/>
    <s v="-"/>
    <s v="1-PREG.COSTA-RICA"/>
    <x v="0"/>
    <s v="-"/>
    <s v="-"/>
    <s v="-"/>
    <n v="7"/>
    <n v="7"/>
    <n v="100"/>
    <n v="1"/>
    <n v="0"/>
    <s v="TIFAMU96@GMAIL.COM"/>
    <s v="UNIV. PRIVADA"/>
    <n v="25"/>
    <s v="SOLTERO(A)"/>
    <d v="2022-02-09T00:00:00"/>
    <n v="1"/>
    <s v="BACHILLER"/>
    <s v="LICENCIATURA"/>
    <s v=" "/>
    <s v=" "/>
    <s v=" "/>
    <s v="-"/>
    <s v="-"/>
    <s v="-"/>
    <s v="MORA"/>
    <s v="ENFERMERIA"/>
    <x v="53"/>
    <s v="-"/>
    <s v="ENFERMERIA"/>
    <s v="QUITIRRISI"/>
    <s v="SIN ENFASIS"/>
    <s v="COSTA RICA"/>
    <x v="1288"/>
    <s v="-"/>
    <s v="ESTUDIANTE"/>
    <s v="-"/>
    <n v="128231"/>
    <n v="1"/>
    <n v="1"/>
    <n v="84"/>
  </r>
  <r>
    <x v="0"/>
    <x v="1"/>
    <x v="1"/>
    <x v="0"/>
    <n v="31251340"/>
    <x v="29"/>
    <n v="2226000"/>
    <n v="305370908"/>
    <x v="0"/>
    <x v="3"/>
    <x v="0"/>
    <x v="0"/>
    <x v="1"/>
    <s v="N"/>
    <x v="2"/>
    <n v="129349"/>
    <s v="NORMAL"/>
    <d v="2022-03-16T00:00:00"/>
    <d v="2022-04-01T00:00:00"/>
    <x v="29"/>
    <d v="2022-06-16T00:00:00"/>
    <n v="309936"/>
    <s v="RESOLI"/>
    <s v="-"/>
    <s v="-"/>
    <s v="S"/>
    <x v="0"/>
    <n v="1"/>
    <s v="COBERTURA INFERIOR"/>
    <n v="2019"/>
    <n v="3"/>
    <s v="-"/>
    <s v="1-PREG.COSTA-RICA"/>
    <x v="6"/>
    <s v="-"/>
    <s v="-"/>
    <s v="-"/>
    <n v="4"/>
    <n v="1"/>
    <n v="100"/>
    <n v="3"/>
    <n v="0"/>
    <s v="FJALON0703@GMAIL.COM"/>
    <s v="UNIV. PRIVADA"/>
    <n v="20"/>
    <s v="SOLTERO(A)"/>
    <d v="2022-03-30T00:00:00"/>
    <n v="1"/>
    <s v="LICENCIATURA"/>
    <s v=" "/>
    <s v=" "/>
    <s v=" "/>
    <s v=" "/>
    <n v="445244"/>
    <n v="2"/>
    <s v="-"/>
    <s v="JIMENEZ"/>
    <s v="MEDICINA Y CIRUGIA"/>
    <x v="53"/>
    <s v="CI"/>
    <s v="MEDICINA HUMANA"/>
    <s v="JUAN VINAS"/>
    <s v="SIN ENFASIS"/>
    <s v="COSTA RICA"/>
    <x v="1289"/>
    <s v="-"/>
    <s v="ESTUDIANTE"/>
    <n v="84.2"/>
    <n v="129349"/>
    <n v="1"/>
    <n v="1"/>
    <n v="74"/>
  </r>
  <r>
    <x v="0"/>
    <x v="3"/>
    <x v="1"/>
    <x v="0"/>
    <n v="31246240"/>
    <x v="21"/>
    <n v="3966740"/>
    <n v="504150625"/>
    <x v="0"/>
    <x v="2"/>
    <x v="0"/>
    <x v="0"/>
    <x v="1"/>
    <s v="N"/>
    <x v="4"/>
    <n v="128258"/>
    <s v="NORMAL"/>
    <d v="2022-01-14T00:00:00"/>
    <d v="2022-02-10T00:00:00"/>
    <x v="21"/>
    <d v="2022-05-11T00:00:00"/>
    <n v="304542"/>
    <s v="RESOLI"/>
    <s v="-"/>
    <s v="-"/>
    <s v="S"/>
    <x v="0"/>
    <n v="8"/>
    <s v="-"/>
    <n v="2015"/>
    <n v="7"/>
    <s v="-"/>
    <s v="1-PREG.COSTA-RICA"/>
    <x v="5"/>
    <s v="-"/>
    <s v="-"/>
    <s v="-"/>
    <n v="1"/>
    <n v="1"/>
    <n v="100"/>
    <n v="5"/>
    <n v="0"/>
    <s v="TATYVALLES43@GMAIL.COM"/>
    <s v="UNIV. PRIVADA"/>
    <n v="25"/>
    <s v="SOLTERO(A)"/>
    <d v="2022-02-09T00:00:00"/>
    <n v="1"/>
    <s v="LICENCIATURA"/>
    <s v=" "/>
    <s v=" "/>
    <s v=" "/>
    <s v=" "/>
    <n v="60000"/>
    <n v="4"/>
    <s v="-"/>
    <s v="LIBERIA"/>
    <s v="ENFERMERIA"/>
    <x v="50"/>
    <s v="-"/>
    <s v="ENFERMERIA"/>
    <s v="LIBERIA"/>
    <s v="SIN ENFASIS"/>
    <s v="COSTA RICA"/>
    <x v="1290"/>
    <s v="-"/>
    <s v="VENTA TIEMPOS ELECTRONICOS"/>
    <n v="84.63"/>
    <n v="128258"/>
    <n v="1"/>
    <n v="1"/>
    <n v="84"/>
  </r>
  <r>
    <x v="0"/>
    <x v="1"/>
    <x v="2"/>
    <x v="0"/>
    <n v="31251720"/>
    <x v="29"/>
    <n v="2780403"/>
    <n v="303950757"/>
    <x v="2"/>
    <x v="330"/>
    <x v="0"/>
    <x v="0"/>
    <x v="0"/>
    <s v="N"/>
    <x v="2"/>
    <n v="129455"/>
    <s v="NORMAL"/>
    <d v="2022-03-21T00:00:00"/>
    <d v="2022-04-05T00:00:00"/>
    <x v="29"/>
    <d v="2022-06-16T00:00:00"/>
    <n v="310216"/>
    <s v="RESOLI"/>
    <s v="-"/>
    <s v="S"/>
    <s v="-"/>
    <x v="1"/>
    <n v="1"/>
    <s v="-"/>
    <n v="2002"/>
    <n v="20"/>
    <s v="-"/>
    <s v="5-REFUND.PREG.C.R"/>
    <x v="4"/>
    <s v="-"/>
    <s v="-"/>
    <s v="-"/>
    <n v="1"/>
    <n v="2"/>
    <n v="100"/>
    <n v="3"/>
    <n v="0"/>
    <s v="JMONTEROB@BNCR.FI.CR"/>
    <s v="UNIV. PRIVADA"/>
    <n v="37"/>
    <s v="DIVORCIADO(A)"/>
    <d v="2022-04-01T00:00:00"/>
    <n v="1"/>
    <s v="LICENCIATURA"/>
    <s v=" "/>
    <s v=" "/>
    <s v=" "/>
    <s v=" "/>
    <n v="930217"/>
    <n v="3"/>
    <s v="-"/>
    <s v="CARTAGO"/>
    <s v="ING SISTEMAS COMPUTACIONALES"/>
    <x v="23"/>
    <s v="-"/>
    <s v="INGENIERIA"/>
    <s v="OCCIDENTE DE CARTAGO"/>
    <s v="GERENCIA INFORMATICA"/>
    <s v="COSTA RICA"/>
    <x v="1291"/>
    <n v="22122000"/>
    <s v="TECNICO EN SISTEMAS 1"/>
    <n v="86"/>
    <n v="129455"/>
    <n v="1"/>
    <n v="5"/>
    <n v="70"/>
  </r>
  <r>
    <x v="0"/>
    <x v="1"/>
    <x v="1"/>
    <x v="0"/>
    <n v="31251740"/>
    <x v="29"/>
    <n v="1800000"/>
    <n v="207640908"/>
    <x v="7"/>
    <x v="55"/>
    <x v="0"/>
    <x v="0"/>
    <x v="2"/>
    <s v="N"/>
    <x v="3"/>
    <n v="129477"/>
    <s v="NORMAL"/>
    <d v="2022-03-28T00:00:00"/>
    <d v="2022-04-06T00:00:00"/>
    <x v="29"/>
    <d v="2022-06-16T00:00:00"/>
    <n v="310968"/>
    <s v="RESOLI"/>
    <s v="-"/>
    <s v="S"/>
    <s v="-"/>
    <x v="1"/>
    <n v="1"/>
    <s v="-"/>
    <n v="2015"/>
    <n v="7"/>
    <s v="-"/>
    <s v="1-PREG.COSTA-RICA"/>
    <x v="6"/>
    <s v="-"/>
    <s v="-"/>
    <s v="-"/>
    <n v="10"/>
    <n v="2"/>
    <n v="100"/>
    <n v="2"/>
    <n v="0"/>
    <s v="GARROCAMPOSELOY@GMAIL.COM"/>
    <s v="UNIV. PUBLICA"/>
    <n v="25"/>
    <s v="SOLTERO(A)"/>
    <d v="2022-04-05T00:00:00"/>
    <n v="1"/>
    <s v="TECNICO"/>
    <s v=" "/>
    <s v=" "/>
    <s v=" "/>
    <s v=" "/>
    <n v="447468"/>
    <n v="4"/>
    <s v="-"/>
    <s v="SAN CARLOS"/>
    <s v="DIAG REP VEHICULOS ELECTRICOS"/>
    <x v="61"/>
    <s v="-"/>
    <s v="TECNICO"/>
    <s v="FLORENCIA"/>
    <s v="SIN ENFASIS"/>
    <s v="COSTA RICA"/>
    <x v="1292"/>
    <s v="-"/>
    <s v="ESTUDIANTE"/>
    <n v="86.61"/>
    <n v="129477"/>
    <n v="2"/>
    <n v="1"/>
    <n v="69"/>
  </r>
  <r>
    <x v="0"/>
    <x v="1"/>
    <x v="1"/>
    <x v="0"/>
    <n v="31251680"/>
    <x v="29"/>
    <n v="3441610"/>
    <n v="206790741"/>
    <x v="2"/>
    <x v="824"/>
    <x v="0"/>
    <x v="0"/>
    <x v="1"/>
    <s v="N"/>
    <x v="3"/>
    <n v="129507"/>
    <s v="NORMAL"/>
    <d v="2022-04-05T00:00:00"/>
    <d v="2022-04-18T00:00:00"/>
    <x v="29"/>
    <d v="2022-06-16T00:00:00"/>
    <n v="311640"/>
    <s v="RESOLI"/>
    <s v="-"/>
    <s v="S"/>
    <s v="-"/>
    <x v="1"/>
    <n v="1"/>
    <s v="-"/>
    <n v="2009"/>
    <n v="13"/>
    <s v="-"/>
    <s v="1-PREG.COSTA-RICA"/>
    <x v="2"/>
    <s v="-"/>
    <s v="-"/>
    <s v="-"/>
    <n v="1"/>
    <n v="5"/>
    <n v="100"/>
    <n v="2"/>
    <n v="0"/>
    <s v="JOSUEAC22@HOTMAIL.COM"/>
    <s v="UNIV. PRIVADA"/>
    <n v="31"/>
    <s v="UNION LIBRE"/>
    <d v="2022-04-06T00:00:00"/>
    <n v="1"/>
    <s v="LICENCIATURA"/>
    <s v=" "/>
    <s v=" "/>
    <s v=" "/>
    <s v=" "/>
    <n v="622200"/>
    <n v="3"/>
    <s v="-"/>
    <s v="ALAJUELA"/>
    <s v="INGENIERIA CIVIL"/>
    <x v="30"/>
    <s v="-"/>
    <s v="OBRAS CIVILES"/>
    <s v="GUACIMA"/>
    <s v="SIN ENFASIS"/>
    <s v="COSTA RICA"/>
    <x v="1293"/>
    <n v="24391029"/>
    <s v="SERVICIO EXPRESS"/>
    <n v="88.77"/>
    <n v="129507"/>
    <n v="1"/>
    <n v="1"/>
    <n v="57"/>
  </r>
  <r>
    <x v="0"/>
    <x v="1"/>
    <x v="0"/>
    <x v="0"/>
    <n v="31023350"/>
    <x v="21"/>
    <n v="2400000"/>
    <n v="117030723"/>
    <x v="0"/>
    <x v="149"/>
    <x v="0"/>
    <x v="0"/>
    <x v="0"/>
    <s v="N"/>
    <x v="1"/>
    <n v="128298"/>
    <s v="NORMAL"/>
    <d v="2022-02-08T00:00:00"/>
    <d v="2022-02-14T00:00:00"/>
    <x v="21"/>
    <d v="2022-05-18T00:00:00"/>
    <n v="306840"/>
    <s v="RESOLI"/>
    <s v="-"/>
    <s v="-"/>
    <s v="S"/>
    <x v="0"/>
    <n v="1"/>
    <s v="-"/>
    <s v="-"/>
    <s v="-"/>
    <s v="-"/>
    <s v="1-PREG.COSTA-RICA"/>
    <x v="0"/>
    <s v="-"/>
    <s v="-"/>
    <s v="-"/>
    <n v="9"/>
    <n v="1"/>
    <n v="100"/>
    <n v="4"/>
    <n v="0"/>
    <s v="FSANCHOJI@GMAIL.COM"/>
    <s v="UNIV. PRIVADA"/>
    <n v="24"/>
    <s v="SOLTERO(A)"/>
    <d v="2022-02-11T00:00:00"/>
    <n v="1"/>
    <s v="LICENCIATURA"/>
    <s v=" "/>
    <s v=" "/>
    <s v=" "/>
    <s v=" "/>
    <s v="-"/>
    <s v="-"/>
    <s v="-"/>
    <s v="SAN PABLO"/>
    <s v="MICROBIOLOGI Y QUIMICA CLINICA"/>
    <x v="12"/>
    <s v="-"/>
    <s v="MICROBIOLOGIA"/>
    <s v="SAN PABLO"/>
    <s v="SIN ENFASIS"/>
    <s v="COSTA RICA"/>
    <x v="1294"/>
    <n v="22219226"/>
    <s v="ESTUDIANTE"/>
    <s v="-"/>
    <n v="128298"/>
    <n v="1"/>
    <n v="1"/>
    <n v="80"/>
  </r>
  <r>
    <x v="0"/>
    <x v="1"/>
    <x v="1"/>
    <x v="0"/>
    <n v="31251900"/>
    <x v="29"/>
    <n v="9356140"/>
    <n v="205900377"/>
    <x v="2"/>
    <x v="77"/>
    <x v="0"/>
    <x v="0"/>
    <x v="1"/>
    <s v="N"/>
    <x v="3"/>
    <n v="129647"/>
    <s v="NORMAL"/>
    <d v="2022-03-09T00:00:00"/>
    <d v="2022-04-18T00:00:00"/>
    <x v="29"/>
    <d v="2022-06-16T00:00:00"/>
    <n v="309170"/>
    <s v="RESOLI"/>
    <s v="-"/>
    <s v="S"/>
    <s v="-"/>
    <x v="1"/>
    <n v="1"/>
    <s v="-"/>
    <n v="2013"/>
    <n v="9"/>
    <s v="-"/>
    <s v="1-PREG.COSTA-RICA"/>
    <x v="4"/>
    <s v="-"/>
    <s v="-"/>
    <s v="-"/>
    <n v="2"/>
    <n v="3"/>
    <n v="100"/>
    <n v="2"/>
    <n v="0"/>
    <s v="ANYESS7@HOTMAIL.COM"/>
    <s v="UNIV. PRIVADA"/>
    <n v="38"/>
    <s v="CASADO(A)"/>
    <d v="2022-04-08T00:00:00"/>
    <n v="1"/>
    <s v="BACHILLER"/>
    <s v="LICENCIATURA"/>
    <s v=" "/>
    <s v=" "/>
    <s v=" "/>
    <n v="1113000"/>
    <n v="4"/>
    <s v="-"/>
    <s v="SAN RAMON"/>
    <s v="INGENIERIA CIVIL"/>
    <x v="8"/>
    <s v="-"/>
    <s v="OBRAS CIVILES"/>
    <s v="SAN JUAN"/>
    <s v="SIN ENFASIS"/>
    <s v="COSTA RICA"/>
    <x v="1295"/>
    <s v="-"/>
    <s v="ESTUDIANTE"/>
    <n v="85"/>
    <n v="129647"/>
    <n v="1"/>
    <n v="1"/>
    <n v="57"/>
  </r>
  <r>
    <x v="0"/>
    <x v="2"/>
    <x v="1"/>
    <x v="0"/>
    <n v="31251460"/>
    <x v="29"/>
    <n v="7756000"/>
    <n v="305480811"/>
    <x v="3"/>
    <x v="2"/>
    <x v="0"/>
    <x v="0"/>
    <x v="1"/>
    <s v="N"/>
    <x v="2"/>
    <n v="129724"/>
    <s v="NORMAL"/>
    <d v="2022-04-01T00:00:00"/>
    <d v="2022-04-20T00:00:00"/>
    <x v="29"/>
    <d v="2022-06-16T00:00:00"/>
    <n v="311344"/>
    <s v="RESOLI"/>
    <s v="-"/>
    <s v="-"/>
    <s v="S"/>
    <x v="0"/>
    <n v="2"/>
    <s v="-"/>
    <n v="2020"/>
    <n v="2"/>
    <s v="-"/>
    <s v="1-PREG.COSTA-RICA"/>
    <x v="5"/>
    <n v="264.57"/>
    <s v="-"/>
    <s v="-"/>
    <n v="1"/>
    <n v="5"/>
    <n v="100"/>
    <n v="3"/>
    <n v="0"/>
    <s v="MARIACCERDASROBLES09@GMAIL.COM"/>
    <s v="UNIV. PRIVADA"/>
    <n v="18"/>
    <s v="SOLTERO(A)"/>
    <d v="2022-04-19T00:00:00"/>
    <n v="1"/>
    <s v="BACHILLER"/>
    <s v=" "/>
    <s v=" "/>
    <s v=" "/>
    <s v=" "/>
    <n v="200000"/>
    <n v="4"/>
    <s v="-"/>
    <s v="CARTAGO"/>
    <s v="BIOLOGIA"/>
    <x v="5"/>
    <s v="-"/>
    <s v="BIOLOGIA"/>
    <s v="AGUACALIENTE (SAN FRANCISCO)"/>
    <s v="ECOLOG.Y DES.SOST"/>
    <s v="COSTA RICA"/>
    <x v="1296"/>
    <s v="-"/>
    <s v="ESTUDIANTE"/>
    <n v="90.5"/>
    <n v="129724"/>
    <n v="1"/>
    <n v="1"/>
    <n v="55"/>
  </r>
  <r>
    <x v="0"/>
    <x v="1"/>
    <x v="1"/>
    <x v="0"/>
    <n v="31252150"/>
    <x v="29"/>
    <n v="4276650"/>
    <n v="208270980"/>
    <x v="0"/>
    <x v="825"/>
    <x v="0"/>
    <x v="0"/>
    <x v="1"/>
    <s v="N"/>
    <x v="3"/>
    <n v="129842"/>
    <s v="NORMAL"/>
    <d v="2022-04-19T00:00:00"/>
    <d v="2022-04-22T00:00:00"/>
    <x v="29"/>
    <d v="2022-06-16T00:00:00"/>
    <n v="312464"/>
    <s v="RESOLI"/>
    <s v="-"/>
    <s v="-"/>
    <s v="S"/>
    <x v="0"/>
    <n v="1"/>
    <s v="-"/>
    <n v="2019"/>
    <n v="3"/>
    <s v="-"/>
    <s v="1-PREG.COSTA-RICA"/>
    <x v="4"/>
    <s v="-"/>
    <s v="-"/>
    <s v="-"/>
    <n v="6"/>
    <n v="1"/>
    <n v="100"/>
    <n v="2"/>
    <n v="0"/>
    <s v="VALERIASALAZARMORALES53@GMAIL.COM"/>
    <s v="UNIV. PRIVADA"/>
    <n v="20"/>
    <s v="SOLTERO(A)"/>
    <d v="2022-04-21T00:00:00"/>
    <n v="1"/>
    <s v="BACHILLER"/>
    <s v=" "/>
    <s v=" "/>
    <s v=" "/>
    <s v=" "/>
    <n v="814961"/>
    <n v="3"/>
    <s v="-"/>
    <s v="NARANJO"/>
    <s v="ENFERMERIA"/>
    <x v="111"/>
    <s v="-"/>
    <s v="ENFERMERIA"/>
    <s v="NARANJO"/>
    <s v="NINGUNA"/>
    <s v="COSTA RICA"/>
    <x v="1297"/>
    <s v="-"/>
    <s v="ESTUDIANTE"/>
    <n v="94"/>
    <n v="129842"/>
    <n v="1"/>
    <n v="1"/>
    <n v="53"/>
  </r>
  <r>
    <x v="0"/>
    <x v="1"/>
    <x v="1"/>
    <x v="1"/>
    <n v="31247080"/>
    <x v="21"/>
    <n v="1326600"/>
    <n v="114180013"/>
    <x v="1"/>
    <x v="826"/>
    <x v="0"/>
    <x v="1"/>
    <x v="1"/>
    <s v="N"/>
    <x v="0"/>
    <n v="128328"/>
    <s v="NORMAL"/>
    <d v="2022-02-04T00:00:00"/>
    <d v="2022-02-15T00:00:00"/>
    <x v="21"/>
    <d v="2022-05-11T00:00:00"/>
    <n v="306575"/>
    <s v="RESOLI"/>
    <s v="-"/>
    <s v="S"/>
    <s v="-"/>
    <x v="1"/>
    <n v="1"/>
    <s v="-"/>
    <n v="2008"/>
    <n v="14"/>
    <s v="-"/>
    <s v="1-PREG.COSTA-RICA"/>
    <x v="2"/>
    <s v="-"/>
    <s v="-"/>
    <s v="-"/>
    <n v="1"/>
    <n v="11"/>
    <n v="100"/>
    <n v="1"/>
    <n v="0"/>
    <s v="CHAMIS90@GMAIL.COM"/>
    <s v="UNIV. PRIVADA"/>
    <n v="32"/>
    <s v="CASADO(A)"/>
    <d v="2022-02-14T00:00:00"/>
    <n v="1"/>
    <s v="LICENCIATURA"/>
    <s v=" "/>
    <s v=" "/>
    <s v=" "/>
    <s v=" "/>
    <n v="719792"/>
    <n v="2"/>
    <s v="-"/>
    <s v="SAN JOSE"/>
    <s v="DOCENCIA"/>
    <x v="42"/>
    <s v="-"/>
    <s v="EDUCACION GENERAL"/>
    <s v="SAN SEBASTIAN"/>
    <s v="SIN ENFASIS"/>
    <s v="COSTA RICA"/>
    <x v="1298"/>
    <n v="22822636"/>
    <s v="DOCENTE"/>
    <n v="79.83"/>
    <n v="128328"/>
    <n v="1"/>
    <n v="1"/>
    <n v="79"/>
  </r>
  <r>
    <x v="0"/>
    <x v="1"/>
    <x v="1"/>
    <x v="1"/>
    <n v="31246300"/>
    <x v="21"/>
    <n v="5532500"/>
    <n v="110370844"/>
    <x v="4"/>
    <x v="827"/>
    <x v="0"/>
    <x v="1"/>
    <x v="1"/>
    <s v="N"/>
    <x v="0"/>
    <n v="128343"/>
    <s v="NORMAL"/>
    <d v="2022-01-11T00:00:00"/>
    <d v="2022-02-15T00:00:00"/>
    <x v="21"/>
    <d v="2022-05-11T00:00:00"/>
    <n v="304056"/>
    <s v="RESOLI"/>
    <s v="-"/>
    <s v="S"/>
    <s v="-"/>
    <x v="1"/>
    <n v="1"/>
    <s v="-"/>
    <n v="2000"/>
    <n v="22"/>
    <s v="-"/>
    <s v="1-PREG.COSTA-RICA"/>
    <x v="3"/>
    <s v="-"/>
    <s v="-"/>
    <s v="-"/>
    <n v="3"/>
    <n v="4"/>
    <n v="100"/>
    <n v="1"/>
    <n v="0"/>
    <s v="ANDRESACEVEDORODRIGUEZ@GMAIL.COM"/>
    <s v="UNIV. PRIVADA"/>
    <n v="42"/>
    <s v="SOLTERO(A)"/>
    <d v="2022-02-14T00:00:00"/>
    <n v="1"/>
    <s v="LICENCIATURA"/>
    <s v=" "/>
    <s v=" "/>
    <s v=" "/>
    <s v=" "/>
    <n v="1499031"/>
    <n v="5"/>
    <s v="-"/>
    <s v="DESAMPARADOS"/>
    <s v="DERECHO"/>
    <x v="60"/>
    <s v="-"/>
    <s v="DERECHO"/>
    <s v="SAN RAFAEL ARRIBA"/>
    <s v="SIN ENFASIS"/>
    <s v="COSTA RICA"/>
    <x v="1299"/>
    <n v="22410614"/>
    <s v="Subteniente de Paramedicos"/>
    <n v="85"/>
    <n v="128343"/>
    <n v="1"/>
    <n v="1"/>
    <n v="79"/>
  </r>
  <r>
    <x v="0"/>
    <x v="1"/>
    <x v="1"/>
    <x v="0"/>
    <n v="31247030"/>
    <x v="21"/>
    <n v="2590200"/>
    <n v="115240524"/>
    <x v="0"/>
    <x v="618"/>
    <x v="0"/>
    <x v="0"/>
    <x v="3"/>
    <s v="N"/>
    <x v="6"/>
    <n v="128345"/>
    <s v="ESPECIAL"/>
    <d v="2021-12-10T00:00:00"/>
    <d v="2022-02-15T00:00:00"/>
    <x v="21"/>
    <d v="2022-05-11T00:00:00"/>
    <n v="301391"/>
    <s v="RESOLI"/>
    <s v="-"/>
    <s v="S"/>
    <s v="-"/>
    <x v="1"/>
    <n v="1"/>
    <s v="-"/>
    <n v="2012"/>
    <n v="10"/>
    <s v="-"/>
    <s v="1-PREG.COSTA-RICA"/>
    <x v="6"/>
    <s v="-"/>
    <s v="-"/>
    <s v="-"/>
    <n v="7"/>
    <n v="2"/>
    <n v="100"/>
    <n v="6"/>
    <n v="0"/>
    <s v="DIDIEROBED@GMAIL.COM"/>
    <s v="UNIV. PRIVADA"/>
    <n v="29"/>
    <s v="SOLTERO(A)"/>
    <d v="2022-02-14T00:00:00"/>
    <n v="1"/>
    <s v="TECNICO"/>
    <s v=" "/>
    <s v=" "/>
    <s v=" "/>
    <s v=" "/>
    <n v="220000"/>
    <n v="1"/>
    <s v="-"/>
    <s v="GOLFITO"/>
    <s v="TECNICO ATENCION PRIMARIA"/>
    <x v="13"/>
    <s v="-"/>
    <s v="MEDICINA HUMANA"/>
    <s v="PUERTO JIMENEZ"/>
    <s v="SIN ENFASIS"/>
    <s v="COSTA RICA"/>
    <x v="1300"/>
    <n v="83091712"/>
    <s v="CONSTRUCCIÓN"/>
    <n v="70"/>
    <n v="128345"/>
    <n v="1"/>
    <n v="1"/>
    <n v="79"/>
  </r>
  <r>
    <x v="0"/>
    <x v="1"/>
    <x v="1"/>
    <x v="0"/>
    <n v="31247130"/>
    <x v="21"/>
    <n v="16720000"/>
    <n v="703120069"/>
    <x v="0"/>
    <x v="3"/>
    <x v="0"/>
    <x v="0"/>
    <x v="1"/>
    <s v="N"/>
    <x v="5"/>
    <n v="128358"/>
    <s v="NORMAL"/>
    <d v="2022-02-02T00:00:00"/>
    <d v="2022-02-16T00:00:00"/>
    <x v="21"/>
    <d v="2022-05-11T00:00:00"/>
    <n v="306413"/>
    <s v="RESOLI"/>
    <s v="-"/>
    <s v="S"/>
    <s v="-"/>
    <x v="1"/>
    <n v="1"/>
    <s v="COBERTURA INFERIOR"/>
    <n v="2022"/>
    <n v="0"/>
    <s v="-"/>
    <s v="1-PREG.COSTA-RICA"/>
    <x v="3"/>
    <s v="-"/>
    <s v="-"/>
    <s v="-"/>
    <n v="2"/>
    <n v="7"/>
    <n v="100"/>
    <n v="7"/>
    <n v="0"/>
    <s v="ESPINOZAFABIAN160424@GMAIL.COM"/>
    <s v="UNIV. PRIVADA"/>
    <n v="17"/>
    <s v="SOLTERO(A)"/>
    <d v="2022-02-15T00:00:00"/>
    <n v="1"/>
    <s v="LICENCIATURA"/>
    <s v=" "/>
    <s v=" "/>
    <s v=" "/>
    <s v=" "/>
    <n v="1158093"/>
    <n v="4"/>
    <s v="-"/>
    <s v="POCOCI"/>
    <s v="MEDICINA Y CIRUGIA"/>
    <x v="0"/>
    <s v="CI"/>
    <s v="MEDICINA HUMANA"/>
    <s v="LA COLONIA"/>
    <s v="SIN ENFASIS"/>
    <s v="COSTA RICA"/>
    <x v="1301"/>
    <s v="-"/>
    <s v="ESTUDIANTE"/>
    <n v="95.5"/>
    <n v="128358"/>
    <n v="1"/>
    <n v="1"/>
    <n v="78"/>
  </r>
  <r>
    <x v="0"/>
    <x v="2"/>
    <x v="1"/>
    <x v="0"/>
    <n v="31247100"/>
    <x v="21"/>
    <n v="40043000"/>
    <n v="504250043"/>
    <x v="0"/>
    <x v="2"/>
    <x v="0"/>
    <x v="0"/>
    <x v="1"/>
    <s v="N"/>
    <x v="4"/>
    <n v="128366"/>
    <s v="NORMAL"/>
    <d v="2021-12-02T00:00:00"/>
    <d v="2022-02-16T00:00:00"/>
    <x v="21"/>
    <d v="2022-05-11T00:00:00"/>
    <n v="300471"/>
    <s v="RESOLI"/>
    <s v="-"/>
    <s v="S"/>
    <s v="-"/>
    <x v="1"/>
    <n v="2"/>
    <s v="-"/>
    <n v="2016"/>
    <n v="6"/>
    <s v="-"/>
    <s v="1-PREG.COSTA-RICA"/>
    <x v="5"/>
    <n v="100"/>
    <s v="-"/>
    <s v="-"/>
    <n v="2"/>
    <n v="1"/>
    <n v="100"/>
    <n v="5"/>
    <n v="0"/>
    <s v="darrel0198@gmail.com"/>
    <s v="UNIV. PRIVADA"/>
    <n v="23"/>
    <s v="SOLTERO(A)"/>
    <d v="2022-01-31T00:00:00"/>
    <n v="1"/>
    <s v="BACHILLER"/>
    <s v="LICENCIATURA"/>
    <s v=" "/>
    <s v=" "/>
    <s v=" "/>
    <n v="80000"/>
    <n v="1"/>
    <s v="-"/>
    <s v="NICOYA"/>
    <s v="MEDICINA"/>
    <x v="12"/>
    <s v="-"/>
    <s v="MEDICINA HUMANA"/>
    <s v="NICOYA"/>
    <s v="SIN ENFASIS"/>
    <s v="COSTA RICA"/>
    <x v="1302"/>
    <s v="-"/>
    <s v="PROPIO "/>
    <n v="98.57"/>
    <n v="128366"/>
    <n v="1"/>
    <n v="1"/>
    <n v="78"/>
  </r>
  <r>
    <x v="0"/>
    <x v="2"/>
    <x v="1"/>
    <x v="0"/>
    <n v="31246080"/>
    <x v="21"/>
    <n v="24522736"/>
    <n v="604600714"/>
    <x v="0"/>
    <x v="2"/>
    <x v="0"/>
    <x v="0"/>
    <x v="2"/>
    <s v="N"/>
    <x v="6"/>
    <n v="128376"/>
    <s v="NORMAL"/>
    <d v="2022-02-13T00:00:00"/>
    <d v="2022-02-17T00:00:00"/>
    <x v="21"/>
    <d v="2022-05-11T00:00:00"/>
    <n v="307186"/>
    <s v="RESOLI"/>
    <s v="-"/>
    <s v="S"/>
    <s v="-"/>
    <x v="1"/>
    <n v="2"/>
    <s v="-"/>
    <n v="2018"/>
    <n v="4"/>
    <s v="-"/>
    <s v="1-PREG.COSTA-RICA"/>
    <x v="3"/>
    <n v="100.53"/>
    <s v="-"/>
    <s v="-"/>
    <n v="1"/>
    <n v="8"/>
    <n v="100"/>
    <n v="6"/>
    <n v="0"/>
    <s v="JEAUSTIN-2913@HOTMAIL.COM"/>
    <s v="UNIV. PRIVADA"/>
    <n v="22"/>
    <s v="SOLTERO(A)"/>
    <d v="2022-02-16T00:00:00"/>
    <n v="1"/>
    <s v="BACHILLER"/>
    <s v="LICENCIATURA"/>
    <s v=" "/>
    <s v=" "/>
    <s v=" "/>
    <n v="1714682"/>
    <n v="3"/>
    <s v="-"/>
    <s v="PUNTARENAS"/>
    <s v="MEDICINA"/>
    <x v="13"/>
    <s v="-"/>
    <s v="MEDICINA HUMANA"/>
    <s v="BARRANCA"/>
    <s v="SIN ENFASIS"/>
    <s v="COSTA RICA"/>
    <x v="1303"/>
    <s v="-"/>
    <s v="ESTUDIANTE"/>
    <n v="78.58"/>
    <n v="128376"/>
    <n v="1"/>
    <n v="1"/>
    <n v="77"/>
  </r>
  <r>
    <x v="0"/>
    <x v="1"/>
    <x v="1"/>
    <x v="1"/>
    <n v="31246290"/>
    <x v="21"/>
    <n v="5599500"/>
    <n v="117330604"/>
    <x v="1"/>
    <x v="828"/>
    <x v="0"/>
    <x v="1"/>
    <x v="2"/>
    <s v="N"/>
    <x v="5"/>
    <n v="128385"/>
    <s v="NORMAL"/>
    <d v="2022-02-03T00:00:00"/>
    <d v="2022-02-17T00:00:00"/>
    <x v="21"/>
    <d v="2022-05-11T00:00:00"/>
    <n v="306454"/>
    <s v="RESOLI"/>
    <s v="-"/>
    <s v="-"/>
    <s v="S"/>
    <x v="0"/>
    <n v="1"/>
    <s v="-"/>
    <n v="2017"/>
    <n v="5"/>
    <s v="-"/>
    <s v="1-PREG.COSTA-RICA"/>
    <x v="2"/>
    <s v="-"/>
    <s v="-"/>
    <s v="-"/>
    <n v="3"/>
    <n v="1"/>
    <n v="100"/>
    <n v="7"/>
    <n v="0"/>
    <s v="CHRIS301899@GMAIL.COM"/>
    <s v="UNIV. PRIVADA"/>
    <n v="23"/>
    <s v="SOLTERO(A)"/>
    <d v="2022-02-16T00:00:00"/>
    <n v="1"/>
    <s v="BACHILLER"/>
    <s v=" "/>
    <s v=" "/>
    <s v=" "/>
    <s v=" "/>
    <n v="688426"/>
    <n v="5"/>
    <s v="-"/>
    <s v="SIQUIRRES"/>
    <s v="CS.EDUC.PREEESCOLAR"/>
    <x v="3"/>
    <s v="-"/>
    <s v="EDUCACION PREESCOLAR"/>
    <s v="SIQUIRRES"/>
    <s v="C.S.EDUC.PREESCOLAR ENF.INGLES"/>
    <s v="COSTA RICA"/>
    <x v="1304"/>
    <s v="-"/>
    <s v="PENSION"/>
    <n v="88.54"/>
    <n v="128385"/>
    <n v="1"/>
    <n v="1"/>
    <n v="77"/>
  </r>
  <r>
    <x v="0"/>
    <x v="1"/>
    <x v="1"/>
    <x v="0"/>
    <n v="31246310"/>
    <x v="21"/>
    <n v="4112000"/>
    <n v="118830504"/>
    <x v="0"/>
    <x v="829"/>
    <x v="0"/>
    <x v="0"/>
    <x v="1"/>
    <s v="N"/>
    <x v="0"/>
    <n v="128386"/>
    <s v="NORMAL"/>
    <d v="2022-02-02T00:00:00"/>
    <d v="2022-02-17T00:00:00"/>
    <x v="21"/>
    <d v="2022-05-11T00:00:00"/>
    <n v="306414"/>
    <s v="RESOLI"/>
    <s v="-"/>
    <s v="-"/>
    <s v="S"/>
    <x v="0"/>
    <n v="1"/>
    <s v="-"/>
    <n v="2021"/>
    <n v="1"/>
    <s v="-"/>
    <s v="1-PREG.COSTA-RICA"/>
    <x v="3"/>
    <s v="-"/>
    <s v="-"/>
    <s v="-"/>
    <n v="3"/>
    <n v="8"/>
    <n v="100"/>
    <n v="1"/>
    <n v="0"/>
    <s v="ANGELICA.MARIN.0398@GMAIL.COM"/>
    <s v="UNIV. PRIVADA"/>
    <n v="18"/>
    <s v="SOLTERO(A)"/>
    <d v="2022-02-16T00:00:00"/>
    <n v="1"/>
    <s v="DIPLOMADO"/>
    <s v=" "/>
    <s v=" "/>
    <s v=" "/>
    <s v=" "/>
    <n v="2011286"/>
    <n v="5"/>
    <s v="-"/>
    <s v="DESAMPARADOS"/>
    <s v="ASISTENCIA VETERINARIA"/>
    <x v="92"/>
    <s v="-"/>
    <s v="MEDICINA VETERINARIA"/>
    <s v="SAN CRISTOBAL"/>
    <s v="SIN ENFASIS"/>
    <s v="COSTA RICA"/>
    <x v="1305"/>
    <s v="-"/>
    <s v="ESTUDIANTE"/>
    <n v="92.77"/>
    <n v="128386"/>
    <n v="1"/>
    <n v="1"/>
    <n v="77"/>
  </r>
  <r>
    <x v="0"/>
    <x v="1"/>
    <x v="0"/>
    <x v="0"/>
    <n v="31125940"/>
    <x v="30"/>
    <n v="1114220"/>
    <n v="207920091"/>
    <x v="2"/>
    <x v="655"/>
    <x v="0"/>
    <x v="0"/>
    <x v="2"/>
    <s v="N"/>
    <x v="3"/>
    <n v="127738"/>
    <s v="NORMAL"/>
    <d v="2022-01-04T00:00:00"/>
    <d v="2022-01-21T00:00:00"/>
    <x v="30"/>
    <s v="-"/>
    <n v="303287"/>
    <s v="RESOLI"/>
    <s v="-"/>
    <s v="S"/>
    <s v="-"/>
    <x v="1"/>
    <n v="1"/>
    <s v="-"/>
    <s v="-"/>
    <s v="-"/>
    <s v="-"/>
    <s v="1-PREG.COSTA-RICA"/>
    <x v="0"/>
    <s v="-"/>
    <s v="-"/>
    <s v="-"/>
    <n v="10"/>
    <n v="2"/>
    <n v="100"/>
    <n v="2"/>
    <n v="0"/>
    <s v="OSCARDGZMARIO@GMAIL.COM"/>
    <s v="UNIV. PRIVADA"/>
    <n v="23"/>
    <s v="SOLTERO(A)"/>
    <d v="2022-01-20T00:00:00"/>
    <n v="1"/>
    <s v="LICENCIATURA"/>
    <s v=" "/>
    <s v=" "/>
    <s v=" "/>
    <s v=" "/>
    <s v="-"/>
    <s v="-"/>
    <s v="-"/>
    <s v="SAN CARLOS"/>
    <s v="INGENIERIA CIVIL"/>
    <x v="30"/>
    <s v="-"/>
    <s v="OBRAS CIVILES"/>
    <s v="FLORENCIA"/>
    <s v="SIN ENFASIS"/>
    <s v="COSTA RICA"/>
    <x v="1306"/>
    <s v="-"/>
    <s v="ESTUDIANTE"/>
    <s v="-"/>
    <n v="127738"/>
    <n v="1"/>
    <n v="1"/>
    <n v="151"/>
  </r>
  <r>
    <x v="0"/>
    <x v="1"/>
    <x v="1"/>
    <x v="0"/>
    <n v="31246270"/>
    <x v="21"/>
    <n v="18999981"/>
    <n v="208560528"/>
    <x v="0"/>
    <x v="830"/>
    <x v="0"/>
    <x v="0"/>
    <x v="1"/>
    <s v="N"/>
    <x v="5"/>
    <n v="128395"/>
    <s v="NORMAL"/>
    <d v="2022-01-20T00:00:00"/>
    <d v="2022-02-17T00:00:00"/>
    <x v="21"/>
    <d v="2022-05-11T00:00:00"/>
    <n v="305283"/>
    <s v="RESOLI"/>
    <s v="-"/>
    <s v="S"/>
    <s v="-"/>
    <x v="1"/>
    <n v="1"/>
    <s v="-"/>
    <n v="2021"/>
    <n v="1"/>
    <s v="-"/>
    <s v="1-PREG.COSTA-RICA"/>
    <x v="4"/>
    <s v="-"/>
    <s v="-"/>
    <s v="-"/>
    <n v="2"/>
    <n v="7"/>
    <n v="100"/>
    <n v="7"/>
    <n v="0"/>
    <s v="PABLORQ14@GMAIL.COM"/>
    <s v="UNIV. PRIVADA"/>
    <n v="17"/>
    <s v="SOLTERO(A)"/>
    <d v="2022-02-16T00:00:00"/>
    <n v="1"/>
    <s v="LICENCIATURA"/>
    <s v=" "/>
    <s v=" "/>
    <s v=" "/>
    <s v=" "/>
    <n v="979196"/>
    <n v="5"/>
    <s v="-"/>
    <s v="POCOCI"/>
    <s v="MEDICINA Y CIRUGIA"/>
    <x v="0"/>
    <s v="-"/>
    <s v="MEDICINA HUMANA"/>
    <s v="LA COLONIA"/>
    <s v="SIN ENFASIS"/>
    <s v="COSTA RICA"/>
    <x v="1307"/>
    <s v="-"/>
    <s v="ESTUDIANTE"/>
    <n v="99.14"/>
    <n v="128395"/>
    <n v="1"/>
    <n v="1"/>
    <n v="77"/>
  </r>
  <r>
    <x v="0"/>
    <x v="1"/>
    <x v="1"/>
    <x v="1"/>
    <n v="31246610"/>
    <x v="21"/>
    <n v="3801091"/>
    <n v="208460036"/>
    <x v="4"/>
    <x v="831"/>
    <x v="0"/>
    <x v="1"/>
    <x v="2"/>
    <s v="N"/>
    <x v="5"/>
    <n v="128399"/>
    <s v="NORMAL"/>
    <d v="2022-01-03T00:00:00"/>
    <d v="2022-02-17T00:00:00"/>
    <x v="21"/>
    <d v="2022-05-11T00:00:00"/>
    <n v="303095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3"/>
    <n v="6"/>
    <n v="100"/>
    <n v="7"/>
    <n v="0"/>
    <s v="GAMBOSSHARMILA@GMAIL.COM"/>
    <s v="UNIV. PRIVADA"/>
    <n v="18"/>
    <s v="SOLTERO(A)"/>
    <d v="2022-02-16T00:00:00"/>
    <n v="1"/>
    <s v="BACHILLER"/>
    <s v=" "/>
    <s v=" "/>
    <s v=" "/>
    <s v=" "/>
    <n v="962229"/>
    <n v="4"/>
    <s v="-"/>
    <s v="SIQUIRRES"/>
    <s v="CONTADURIA"/>
    <x v="18"/>
    <s v="AE"/>
    <s v="ADMINISTRACION"/>
    <s v="ALEGRIA"/>
    <s v="SIN ENFASIS"/>
    <s v="COSTA RICA"/>
    <x v="1308"/>
    <s v="-"/>
    <s v="ESTUDIANTE"/>
    <n v="70"/>
    <n v="128399"/>
    <n v="1"/>
    <n v="1"/>
    <n v="77"/>
  </r>
  <r>
    <x v="0"/>
    <x v="1"/>
    <x v="1"/>
    <x v="1"/>
    <n v="31246360"/>
    <x v="21"/>
    <n v="4497250"/>
    <n v="112130510"/>
    <x v="1"/>
    <x v="742"/>
    <x v="0"/>
    <x v="1"/>
    <x v="1"/>
    <s v="N"/>
    <x v="1"/>
    <n v="128414"/>
    <s v="NORMAL"/>
    <d v="2022-02-06T00:00:00"/>
    <d v="2022-02-18T00:00:00"/>
    <x v="21"/>
    <d v="2022-05-11T00:00:00"/>
    <n v="306635"/>
    <s v="RESOLI"/>
    <s v="-"/>
    <s v="S"/>
    <s v="-"/>
    <x v="1"/>
    <n v="1"/>
    <s v="-"/>
    <n v="2022"/>
    <n v="0"/>
    <s v="-"/>
    <s v="1-PREG.COSTA-RICA"/>
    <x v="3"/>
    <s v="-"/>
    <s v="-"/>
    <s v="-"/>
    <n v="2"/>
    <n v="2"/>
    <n v="100"/>
    <n v="4"/>
    <n v="0"/>
    <s v="MIGUELOP777@GMAIL.COM"/>
    <s v="UNIV. PRIVADA"/>
    <n v="37"/>
    <s v="CASADO(A)"/>
    <d v="2022-02-17T00:00:00"/>
    <n v="1"/>
    <s v="BACHILLER"/>
    <s v="LICENCIATURA"/>
    <s v=" "/>
    <s v=" "/>
    <s v=" "/>
    <n v="1619004"/>
    <n v="4"/>
    <s v="-"/>
    <s v="BARVA"/>
    <s v="ENS. DE LAS ARTES INDUSTRIALES"/>
    <x v="9"/>
    <s v="-"/>
    <s v="EDUCACION TECNICA,ARTISTICA Y DEPORTIVA"/>
    <s v="SAN PEDRO"/>
    <s v="SIN ENFASIS"/>
    <s v="COSTA RICA"/>
    <x v="1309"/>
    <s v="-"/>
    <s v="ESTUDIANTE"/>
    <n v="80"/>
    <n v="128414"/>
    <n v="1"/>
    <n v="1"/>
    <n v="76"/>
  </r>
  <r>
    <x v="0"/>
    <x v="2"/>
    <x v="1"/>
    <x v="0"/>
    <n v="31252510"/>
    <x v="30"/>
    <n v="29058564"/>
    <n v="118960574"/>
    <x v="0"/>
    <x v="2"/>
    <x v="0"/>
    <x v="0"/>
    <x v="1"/>
    <s v="N"/>
    <x v="3"/>
    <n v="129081"/>
    <s v="NORMAL"/>
    <d v="2022-03-08T00:00:00"/>
    <d v="2022-03-21T00:00:00"/>
    <x v="30"/>
    <d v="2022-06-22T00:00:00"/>
    <n v="309094"/>
    <s v="RESOLI"/>
    <s v="-"/>
    <s v="S"/>
    <s v="-"/>
    <x v="1"/>
    <n v="2"/>
    <s v="-"/>
    <n v="2021"/>
    <n v="1"/>
    <s v="-"/>
    <s v="1-PREG.COSTA-RICA"/>
    <x v="3"/>
    <n v="152.96"/>
    <s v="-"/>
    <s v="-"/>
    <n v="1"/>
    <n v="10"/>
    <n v="100"/>
    <n v="2"/>
    <n v="0"/>
    <s v="BRYAN.NR50@OUTLOOK.COM"/>
    <s v="UNIV. PRIVADA"/>
    <n v="18"/>
    <s v="SOLTERO(A)"/>
    <d v="2022-03-18T00:00:00"/>
    <n v="1"/>
    <s v="LICENCIATURA"/>
    <s v=" "/>
    <s v=" "/>
    <s v=" "/>
    <s v=" "/>
    <n v="1390000"/>
    <n v="5"/>
    <s v="-"/>
    <s v="ALAJUELA"/>
    <s v="MEDICINA Y CIRUGIA"/>
    <x v="5"/>
    <s v="-"/>
    <s v="MEDICINA HUMANA"/>
    <s v="DESAMPARADOS"/>
    <s v="SIN ENFASIS"/>
    <s v="COSTA RICA"/>
    <x v="1310"/>
    <s v="-"/>
    <s v="ESTUDIANTE"/>
    <n v="97.25"/>
    <n v="129081"/>
    <n v="1"/>
    <n v="1"/>
    <n v="92"/>
  </r>
  <r>
    <x v="0"/>
    <x v="1"/>
    <x v="1"/>
    <x v="0"/>
    <n v="31252870"/>
    <x v="30"/>
    <n v="891000"/>
    <n v="207580070"/>
    <x v="2"/>
    <x v="832"/>
    <x v="0"/>
    <x v="0"/>
    <x v="1"/>
    <s v="N"/>
    <x v="3"/>
    <n v="129149"/>
    <s v="NORMAL"/>
    <d v="2022-02-25T00:00:00"/>
    <d v="2022-03-23T00:00:00"/>
    <x v="30"/>
    <d v="2022-06-22T00:00:00"/>
    <n v="308266"/>
    <s v="RESOLI"/>
    <s v="-"/>
    <s v="S"/>
    <s v="-"/>
    <x v="1"/>
    <n v="1"/>
    <s v="-"/>
    <n v="2015"/>
    <n v="7"/>
    <s v="-"/>
    <s v="1-PREG.COSTA-RICA"/>
    <x v="5"/>
    <s v="-"/>
    <s v="-"/>
    <s v="-"/>
    <n v="12"/>
    <n v="2"/>
    <n v="100"/>
    <n v="2"/>
    <n v="0"/>
    <s v="STEVENZAMORA1234@HOTMAIL.COM"/>
    <s v="UNIV. PUBLICA"/>
    <n v="25"/>
    <s v="SOLTERO(A)"/>
    <d v="2022-03-22T00:00:00"/>
    <n v="1"/>
    <s v="TECNICO"/>
    <s v=" "/>
    <s v=" "/>
    <s v=" "/>
    <s v=" "/>
    <n v="160000"/>
    <n v="3"/>
    <s v="-"/>
    <s v="VALVERDE VEGA"/>
    <s v="ELECTROMECANICA"/>
    <x v="61"/>
    <s v="-"/>
    <s v="INGENIERIA"/>
    <s v="SARCHI SUR"/>
    <s v="SIN ENFASIS"/>
    <s v="COSTA RICA"/>
    <x v="1311"/>
    <s v="-"/>
    <s v="ESTUDIANTE"/>
    <n v="86.25"/>
    <n v="129149"/>
    <n v="2"/>
    <n v="1"/>
    <n v="90"/>
  </r>
  <r>
    <x v="0"/>
    <x v="1"/>
    <x v="1"/>
    <x v="0"/>
    <n v="31246650"/>
    <x v="21"/>
    <n v="6896350"/>
    <n v="703070810"/>
    <x v="3"/>
    <x v="833"/>
    <x v="0"/>
    <x v="0"/>
    <x v="3"/>
    <s v="N"/>
    <x v="5"/>
    <n v="128431"/>
    <s v="NORMAL"/>
    <d v="2022-02-16T00:00:00"/>
    <d v="2022-02-21T00:00:00"/>
    <x v="21"/>
    <d v="2022-05-11T00:00:00"/>
    <n v="307446"/>
    <s v="RESOLI"/>
    <s v="-"/>
    <s v="-"/>
    <s v="S"/>
    <x v="0"/>
    <n v="1"/>
    <s v="-"/>
    <n v="2021"/>
    <n v="1"/>
    <s v="-"/>
    <s v="1-PREG.COSTA-RICA"/>
    <x v="3"/>
    <s v="-"/>
    <s v="-"/>
    <s v="-"/>
    <n v="3"/>
    <n v="2"/>
    <n v="100"/>
    <n v="7"/>
    <n v="0"/>
    <s v="NAHOMORALES36@GMAIL.COM"/>
    <s v="UNIV. PRIVADA"/>
    <n v="18"/>
    <s v="SOLTERO(A)"/>
    <d v="2022-02-18T00:00:00"/>
    <n v="1"/>
    <s v="BACHILLER"/>
    <s v=" "/>
    <s v=" "/>
    <s v=" "/>
    <s v=" "/>
    <n v="1810110"/>
    <n v="6"/>
    <s v="-"/>
    <s v="SIQUIRRES"/>
    <s v="ING SISTEMAS COMPUTACIONALES"/>
    <x v="18"/>
    <s v="-"/>
    <s v="COMPUTO"/>
    <s v="PACUARITO"/>
    <s v="SIN ENFASIS"/>
    <s v="COSTA RICA"/>
    <x v="1312"/>
    <s v="-"/>
    <s v="ESTUDIANTE"/>
    <n v="70"/>
    <n v="128431"/>
    <n v="1"/>
    <n v="1"/>
    <n v="73"/>
  </r>
  <r>
    <x v="0"/>
    <x v="1"/>
    <x v="1"/>
    <x v="0"/>
    <n v="31246940"/>
    <x v="21"/>
    <n v="9336400"/>
    <n v="604270826"/>
    <x v="2"/>
    <x v="834"/>
    <x v="2"/>
    <x v="0"/>
    <x v="1"/>
    <s v="N"/>
    <x v="6"/>
    <n v="128433"/>
    <s v="NORMAL"/>
    <d v="2022-02-15T00:00:00"/>
    <d v="2022-02-21T00:00:00"/>
    <x v="21"/>
    <d v="2022-05-11T00:00:00"/>
    <n v="307393"/>
    <s v="RESOLI"/>
    <s v="-"/>
    <s v="S"/>
    <s v="-"/>
    <x v="1"/>
    <n v="1"/>
    <s v="COBERTURA INFERIOR"/>
    <n v="2013"/>
    <n v="9"/>
    <s v="-"/>
    <s v="1-PREG.COSTA-RICA"/>
    <x v="3"/>
    <s v="-"/>
    <s v="-"/>
    <s v="-"/>
    <n v="2"/>
    <n v="1"/>
    <n v="100"/>
    <n v="6"/>
    <n v="6"/>
    <s v="ROY_12LIZ@HOTMAIL.COM"/>
    <s v="UNIV. PRIVADA"/>
    <n v="26"/>
    <s v="SOLTERO(A)"/>
    <d v="2022-02-18T00:00:00"/>
    <n v="1"/>
    <s v="BACHILLER"/>
    <s v=" "/>
    <s v=" "/>
    <s v=" "/>
    <s v=" "/>
    <n v="1584438"/>
    <n v="2"/>
    <s v="-"/>
    <s v="ESPARZA"/>
    <s v="INGENIERIA INDUSTRIAL"/>
    <x v="30"/>
    <s v="CI"/>
    <s v="INGENIERIA"/>
    <s v="ESPIRITU SANTO"/>
    <s v="SIN ENFASIS"/>
    <s v="COSTA RICA"/>
    <x v="1313"/>
    <s v="-"/>
    <s v="ESTUDIANTE"/>
    <n v="70"/>
    <n v="128433"/>
    <n v="1"/>
    <n v="1"/>
    <n v="73"/>
  </r>
  <r>
    <x v="0"/>
    <x v="1"/>
    <x v="1"/>
    <x v="0"/>
    <n v="31252790"/>
    <x v="30"/>
    <n v="1725000"/>
    <n v="304760172"/>
    <x v="0"/>
    <x v="835"/>
    <x v="0"/>
    <x v="0"/>
    <x v="1"/>
    <s v="N"/>
    <x v="2"/>
    <n v="129289"/>
    <s v="NORMAL"/>
    <d v="2022-03-02T00:00:00"/>
    <d v="2022-03-30T00:00:00"/>
    <x v="30"/>
    <d v="2022-06-22T00:00:00"/>
    <n v="308619"/>
    <s v="RESOLI"/>
    <s v="-"/>
    <s v="S"/>
    <s v="-"/>
    <x v="1"/>
    <n v="1"/>
    <s v="-"/>
    <n v="2016"/>
    <n v="6"/>
    <s v="-"/>
    <s v="1-PREG.COSTA-RICA"/>
    <x v="6"/>
    <s v="-"/>
    <s v="-"/>
    <s v="-"/>
    <n v="8"/>
    <n v="1"/>
    <n v="100"/>
    <n v="3"/>
    <n v="0"/>
    <s v="BRAN1_1992@ICLOUD.COM"/>
    <s v="UNIV. PRIVADA"/>
    <n v="28"/>
    <s v="SOLTERO(A)"/>
    <d v="2022-03-28T00:00:00"/>
    <n v="1"/>
    <s v="BACHILLER"/>
    <s v=" "/>
    <s v=" "/>
    <s v=" "/>
    <s v=" "/>
    <n v="410117"/>
    <n v="1"/>
    <s v="-"/>
    <s v="EL GUARCO"/>
    <s v="ENFERMERIA"/>
    <x v="72"/>
    <s v="-"/>
    <s v="ENFERMERIA"/>
    <s v="TEJAR"/>
    <s v="SIN ENFASIS"/>
    <s v="COSTA RICA"/>
    <x v="1314"/>
    <n v="22969599"/>
    <s v="ASISTENTE DE SERVICIOS DE SALUD "/>
    <n v="85"/>
    <n v="129289"/>
    <n v="1"/>
    <n v="1"/>
    <n v="83"/>
  </r>
  <r>
    <x v="0"/>
    <x v="1"/>
    <x v="1"/>
    <x v="0"/>
    <n v="31252730"/>
    <x v="30"/>
    <n v="8110000"/>
    <n v="208310024"/>
    <x v="0"/>
    <x v="836"/>
    <x v="0"/>
    <x v="0"/>
    <x v="1"/>
    <s v="N"/>
    <x v="3"/>
    <n v="129339"/>
    <s v="NORMAL"/>
    <d v="2022-03-24T00:00:00"/>
    <d v="2022-04-01T00:00:00"/>
    <x v="30"/>
    <d v="2022-06-22T00:00:00"/>
    <n v="310688"/>
    <s v="RESOLI"/>
    <s v="-"/>
    <s v="-"/>
    <s v="S"/>
    <x v="0"/>
    <n v="1"/>
    <s v="-"/>
    <n v="2019"/>
    <n v="3"/>
    <s v="-"/>
    <s v="1-PREG.COSTA-RICA"/>
    <x v="4"/>
    <s v="-"/>
    <s v="-"/>
    <s v="-"/>
    <n v="1"/>
    <n v="4"/>
    <n v="100"/>
    <n v="2"/>
    <n v="0"/>
    <s v="SUSAN.DSCH@GMAIL.COM"/>
    <s v="UNIV. PRIVADA"/>
    <n v="19"/>
    <s v="SOLTERO(A)"/>
    <d v="2022-03-30T00:00:00"/>
    <n v="1"/>
    <s v="BACHILLER"/>
    <s v="LICENCIATURA"/>
    <s v=" "/>
    <s v=" "/>
    <s v=" "/>
    <n v="843663"/>
    <n v="3"/>
    <s v="-"/>
    <s v="ALAJUELA"/>
    <s v="ENFERMERIA"/>
    <x v="17"/>
    <s v="-"/>
    <s v="ENFERMERIA"/>
    <s v="SAN ANTONIO"/>
    <s v="SIN ENFASIS"/>
    <s v="COSTA RICA"/>
    <x v="1315"/>
    <s v="-"/>
    <s v="ESTUDIANTE"/>
    <n v="83"/>
    <n v="129339"/>
    <n v="1"/>
    <n v="1"/>
    <n v="81"/>
  </r>
  <r>
    <x v="0"/>
    <x v="1"/>
    <x v="1"/>
    <x v="1"/>
    <n v="31246320"/>
    <x v="21"/>
    <n v="6928260"/>
    <n v="116510718"/>
    <x v="4"/>
    <x v="837"/>
    <x v="0"/>
    <x v="1"/>
    <x v="0"/>
    <s v="N"/>
    <x v="0"/>
    <n v="128460"/>
    <s v="NORMAL"/>
    <d v="2022-02-18T00:00:00"/>
    <d v="2022-02-22T00:00:00"/>
    <x v="21"/>
    <d v="2022-05-11T00:00:00"/>
    <n v="307732"/>
    <s v="RESOLI"/>
    <s v="-"/>
    <s v="-"/>
    <s v="S"/>
    <x v="0"/>
    <n v="1"/>
    <s v="COBERTURA INFERIOR"/>
    <n v="2021"/>
    <n v="1"/>
    <s v="-"/>
    <s v="1-PREG.COSTA-RICA"/>
    <x v="6"/>
    <s v="-"/>
    <s v="-"/>
    <s v="-"/>
    <n v="11"/>
    <n v="4"/>
    <n v="100"/>
    <n v="1"/>
    <n v="0"/>
    <s v="VALERIAGONCHA@GMAIL.COM"/>
    <s v="UNIV. PRIVADA"/>
    <n v="25"/>
    <s v="SOLTERO(A)"/>
    <d v="2022-02-21T00:00:00"/>
    <n v="1"/>
    <s v="BACHILLER"/>
    <s v=" "/>
    <s v=" "/>
    <s v=" "/>
    <s v=" "/>
    <n v="407500"/>
    <n v="5"/>
    <s v="-"/>
    <s v="VAZQUEZ DE CORONADO"/>
    <s v="ADMINISTRACION DE EMPRESAS"/>
    <x v="5"/>
    <s v="CI"/>
    <s v="ADMINISTRACION"/>
    <s v="PATALILLO"/>
    <s v="SIN ENFASIS"/>
    <s v="COSTA RICA"/>
    <x v="1316"/>
    <s v="-"/>
    <s v="ESTUDIANTE"/>
    <n v="80"/>
    <n v="128460"/>
    <n v="1"/>
    <n v="1"/>
    <n v="72"/>
  </r>
  <r>
    <x v="2"/>
    <x v="1"/>
    <x v="1"/>
    <x v="1"/>
    <n v="31247220"/>
    <x v="21"/>
    <n v="5685870"/>
    <n v="113500050"/>
    <x v="4"/>
    <x v="838"/>
    <x v="0"/>
    <x v="1"/>
    <x v="0"/>
    <s v="N"/>
    <x v="0"/>
    <n v="128461"/>
    <s v="NORMAL"/>
    <d v="2022-02-18T00:00:00"/>
    <d v="2022-02-22T00:00:00"/>
    <x v="21"/>
    <d v="2022-05-11T00:00:00"/>
    <n v="307691"/>
    <s v="RESOLI"/>
    <s v="-"/>
    <s v="-"/>
    <s v="S"/>
    <x v="0"/>
    <n v="1"/>
    <s v="ADQUISICION DE EQUIPO"/>
    <n v="2006"/>
    <n v="16"/>
    <s v="-"/>
    <s v="3-POSG.COSTA-RICA"/>
    <x v="4"/>
    <s v="-"/>
    <s v="-"/>
    <s v="-"/>
    <n v="1"/>
    <n v="6"/>
    <n v="100"/>
    <n v="1"/>
    <n v="0"/>
    <s v="BYSTEPH.CR@GMAIL.COM"/>
    <s v="UNIV. PRIVADA"/>
    <n v="34"/>
    <s v="SOLTERO(A)"/>
    <d v="2022-02-21T00:00:00"/>
    <n v="1"/>
    <s v="MAESTRIA"/>
    <s v=" "/>
    <s v=" "/>
    <s v=" "/>
    <s v=" "/>
    <n v="800000"/>
    <n v="4"/>
    <s v="-"/>
    <s v="SAN JOSE"/>
    <s v="EXEC MBA MARKET DIGIT TRANSFOR"/>
    <x v="47"/>
    <s v="AE"/>
    <s v="ADMINISTRACION"/>
    <s v="SAN FRANCISCO"/>
    <s v="SIN ENFASIS"/>
    <s v="COSTA RICA"/>
    <x v="1317"/>
    <n v="22722045"/>
    <s v="ANALISTA DE DATOS DE"/>
    <n v="83"/>
    <n v="128461"/>
    <n v="1"/>
    <n v="3"/>
    <n v="72"/>
  </r>
  <r>
    <x v="0"/>
    <x v="1"/>
    <x v="0"/>
    <x v="0"/>
    <n v="31183300"/>
    <x v="30"/>
    <n v="5882920"/>
    <n v="207430986"/>
    <x v="2"/>
    <x v="839"/>
    <x v="0"/>
    <x v="0"/>
    <x v="1"/>
    <s v="N"/>
    <x v="3"/>
    <n v="129422"/>
    <s v="NORMAL"/>
    <d v="2022-03-23T00:00:00"/>
    <d v="2022-04-05T00:00:00"/>
    <x v="30"/>
    <d v="2022-06-29T00:00:00"/>
    <n v="310506"/>
    <s v="RESOLI"/>
    <s v="-"/>
    <s v="S"/>
    <s v="-"/>
    <x v="1"/>
    <n v="1"/>
    <s v="-"/>
    <s v="-"/>
    <s v="-"/>
    <s v="-"/>
    <s v="1-PREG.COSTA-RICA"/>
    <x v="0"/>
    <s v="-"/>
    <s v="-"/>
    <s v="-"/>
    <n v="2"/>
    <n v="3"/>
    <n v="100"/>
    <n v="2"/>
    <n v="0"/>
    <s v="ESALAZAR-95@HOTMAIL.COM"/>
    <s v="UNIV. PRIVADA"/>
    <n v="26"/>
    <s v="SOLTERO(A)"/>
    <d v="2022-04-04T00:00:00"/>
    <n v="1"/>
    <s v="BACHILLER"/>
    <s v="LICENCIATURA"/>
    <s v=" "/>
    <s v=" "/>
    <s v=" "/>
    <s v="-"/>
    <s v="-"/>
    <s v="-"/>
    <s v="SAN RAMON"/>
    <s v="ARQUITECTURA"/>
    <x v="30"/>
    <s v="-"/>
    <s v="OBRAS CIVILES"/>
    <s v="SAN JUAN"/>
    <s v="SIN ENFASIS"/>
    <s v="COSTA RICA"/>
    <x v="1318"/>
    <s v="-"/>
    <s v="ESTUDIANTE"/>
    <s v="-"/>
    <n v="129422"/>
    <n v="1"/>
    <n v="1"/>
    <n v="77"/>
  </r>
  <r>
    <x v="0"/>
    <x v="1"/>
    <x v="0"/>
    <x v="0"/>
    <n v="31179950"/>
    <x v="30"/>
    <n v="3197721"/>
    <n v="117820573"/>
    <x v="0"/>
    <x v="840"/>
    <x v="0"/>
    <x v="0"/>
    <x v="1"/>
    <s v="N"/>
    <x v="3"/>
    <n v="129436"/>
    <s v="ESPECIAL"/>
    <d v="2021-12-27T00:00:00"/>
    <d v="2022-04-05T00:00:00"/>
    <x v="30"/>
    <d v="2022-06-28T00:00:00"/>
    <n v="302854"/>
    <s v="RESOLI"/>
    <s v="-"/>
    <s v="S"/>
    <s v="-"/>
    <x v="1"/>
    <n v="1"/>
    <s v="COBERTURA INFERIOR"/>
    <s v="-"/>
    <s v="-"/>
    <s v="-"/>
    <s v="1-PREG.COSTA-RICA"/>
    <x v="0"/>
    <s v="-"/>
    <s v="-"/>
    <s v="-"/>
    <n v="2"/>
    <n v="6"/>
    <n v="100"/>
    <n v="2"/>
    <n v="0"/>
    <s v="GABRIELS.SALAS@GMAIL.COM"/>
    <s v="UNIV. PRIVADA"/>
    <n v="21"/>
    <s v="SOLTERO(A)"/>
    <d v="2022-04-04T00:00:00"/>
    <n v="1"/>
    <s v="BACHILLER"/>
    <s v=" "/>
    <s v=" "/>
    <s v=" "/>
    <s v=" "/>
    <s v="-"/>
    <s v="-"/>
    <s v="-"/>
    <s v="SAN RAMON"/>
    <s v="ING.ELECTROMEDICINA"/>
    <x v="5"/>
    <s v="CI"/>
    <s v="MEDICINA HUMANA"/>
    <s v="SAN RAFAEL"/>
    <s v="SIN ENFASIS"/>
    <s v="COSTA RICA"/>
    <x v="1319"/>
    <n v="89713901"/>
    <s v="ESTUDIANTE"/>
    <s v="-"/>
    <n v="129436"/>
    <n v="1"/>
    <n v="1"/>
    <n v="77"/>
  </r>
  <r>
    <x v="1"/>
    <x v="2"/>
    <x v="1"/>
    <x v="0"/>
    <n v="31247200"/>
    <x v="21"/>
    <n v="15281500"/>
    <n v="801390858"/>
    <x v="0"/>
    <x v="2"/>
    <x v="0"/>
    <x v="0"/>
    <x v="0"/>
    <s v="N"/>
    <x v="0"/>
    <n v="128474"/>
    <s v="NORMAL"/>
    <d v="2022-02-02T00:00:00"/>
    <d v="2022-02-22T00:00:00"/>
    <x v="21"/>
    <d v="2022-05-11T00:00:00"/>
    <n v="306440"/>
    <s v="RESOLI"/>
    <s v="-"/>
    <s v="S"/>
    <s v="-"/>
    <x v="1"/>
    <n v="2"/>
    <s v="-"/>
    <n v="2004"/>
    <n v="18"/>
    <s v="-"/>
    <s v="4-POSG.EXTERIOR"/>
    <x v="1"/>
    <n v="158.97"/>
    <s v="-"/>
    <s v="-"/>
    <n v="1"/>
    <n v="5"/>
    <n v="330"/>
    <n v="1"/>
    <n v="0"/>
    <s v="DRJORGESAMPSON@GMAIL.COM"/>
    <s v="UNIV. PRIVADA"/>
    <n v="33"/>
    <s v="CASADO(A)"/>
    <d v="2022-02-21T00:00:00"/>
    <n v="1"/>
    <s v="ESPECIALIZACION"/>
    <s v=" "/>
    <s v=" "/>
    <s v=" "/>
    <s v=" "/>
    <n v="3556942"/>
    <n v="3"/>
    <s v="-"/>
    <s v="SAN JOSE"/>
    <s v="MEDIC ESTETICA Y LONG SALUDABL"/>
    <x v="153"/>
    <s v="-"/>
    <s v="MEDICINA HUMANA"/>
    <s v="ZAPOTE"/>
    <s v="SIN ENFASIS"/>
    <s v="GUATEMALA"/>
    <x v="1320"/>
    <n v="87159503"/>
    <s v="MEDICO ASISTENCIAL"/>
    <n v="81"/>
    <n v="128474"/>
    <n v="1"/>
    <n v="4"/>
    <n v="72"/>
  </r>
  <r>
    <x v="0"/>
    <x v="0"/>
    <x v="1"/>
    <x v="0"/>
    <n v="31252680"/>
    <x v="30"/>
    <n v="24002134"/>
    <n v="208550257"/>
    <x v="0"/>
    <x v="841"/>
    <x v="0"/>
    <x v="0"/>
    <x v="2"/>
    <s v="N"/>
    <x v="3"/>
    <n v="129479"/>
    <s v="NORMAL"/>
    <d v="2022-03-23T00:00:00"/>
    <d v="2022-04-06T00:00:00"/>
    <x v="30"/>
    <d v="2022-06-22T00:00:00"/>
    <n v="310546"/>
    <s v="RESOLI"/>
    <s v="-"/>
    <s v="-"/>
    <s v="S"/>
    <x v="0"/>
    <n v="5"/>
    <s v="-"/>
    <n v="2022"/>
    <n v="0"/>
    <s v="-"/>
    <s v="1-PREG.COSTA-RICA"/>
    <x v="3"/>
    <n v="95.42"/>
    <s v="-"/>
    <s v="-"/>
    <n v="10"/>
    <n v="7"/>
    <n v="100"/>
    <n v="2"/>
    <n v="0"/>
    <s v="CAMILELOPEZMEJIA@GMAIL.COM"/>
    <s v="UNIV. PRIVADA"/>
    <n v="17"/>
    <s v="SOLTERO(A)"/>
    <d v="2022-04-05T00:00:00"/>
    <n v="1"/>
    <s v="BACHILLER"/>
    <s v="LICENCIATURA"/>
    <s v=" "/>
    <s v=" "/>
    <s v=" "/>
    <n v="2168606"/>
    <n v="4"/>
    <s v="-"/>
    <s v="SAN CARLOS"/>
    <s v="MICROBIOLOGIA"/>
    <x v="12"/>
    <s v="-"/>
    <s v="MICROBIOLOGIA"/>
    <s v="FORTUNA"/>
    <s v="SIN ENFASIS"/>
    <s v="COSTA RICA"/>
    <x v="1321"/>
    <s v="-"/>
    <s v="ESTUDIANTE"/>
    <n v="98.73"/>
    <n v="129479"/>
    <n v="1"/>
    <n v="1"/>
    <n v="76"/>
  </r>
  <r>
    <x v="0"/>
    <x v="2"/>
    <x v="0"/>
    <x v="0"/>
    <n v="31098140"/>
    <x v="21"/>
    <n v="14307635"/>
    <n v="504290061"/>
    <x v="0"/>
    <x v="842"/>
    <x v="0"/>
    <x v="0"/>
    <x v="1"/>
    <s v="N"/>
    <x v="4"/>
    <n v="128507"/>
    <s v="NORMAL"/>
    <d v="2022-02-20T00:00:00"/>
    <d v="2022-02-24T00:00:00"/>
    <x v="21"/>
    <s v="-"/>
    <n v="307806"/>
    <s v="RESOLI"/>
    <s v="-"/>
    <s v="S"/>
    <s v="-"/>
    <x v="1"/>
    <n v="2"/>
    <s v="-"/>
    <s v="-"/>
    <s v="-"/>
    <s v="-"/>
    <s v="1-PREG.COSTA-RICA"/>
    <x v="0"/>
    <n v="48.64"/>
    <s v="-"/>
    <s v="-"/>
    <n v="1"/>
    <n v="1"/>
    <n v="100"/>
    <n v="5"/>
    <n v="0"/>
    <s v="luisalvarocarmona@gmail.com"/>
    <s v="UNIV. PRIVADA"/>
    <n v="22"/>
    <s v="SOLTERO(A)"/>
    <d v="2022-02-23T00:00:00"/>
    <n v="1"/>
    <s v="LICENCIATURA"/>
    <s v=" "/>
    <s v=" "/>
    <s v=" "/>
    <s v=" "/>
    <s v="-"/>
    <s v="-"/>
    <s v="-"/>
    <s v="LIBERIA"/>
    <s v="MEDICINA Y CIRUGIA"/>
    <x v="53"/>
    <s v="-"/>
    <s v="MEDICINA HUMANA"/>
    <s v="LIBERIA"/>
    <s v="SIN ENFASIS"/>
    <s v="COSTA RICA"/>
    <x v="1322"/>
    <s v="-"/>
    <s v="ESTUDIANTE"/>
    <s v="-"/>
    <n v="128507"/>
    <n v="1"/>
    <n v="1"/>
    <n v="70"/>
  </r>
  <r>
    <x v="0"/>
    <x v="1"/>
    <x v="1"/>
    <x v="0"/>
    <n v="31252210"/>
    <x v="30"/>
    <n v="7918020"/>
    <n v="119180821"/>
    <x v="0"/>
    <x v="843"/>
    <x v="0"/>
    <x v="0"/>
    <x v="1"/>
    <s v="N"/>
    <x v="2"/>
    <n v="129538"/>
    <s v="NORMAL"/>
    <d v="2022-03-09T00:00:00"/>
    <d v="2022-04-18T00:00:00"/>
    <x v="30"/>
    <d v="2022-06-22T00:00:00"/>
    <n v="309218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3"/>
    <n v="5"/>
    <n v="100"/>
    <n v="3"/>
    <n v="0"/>
    <s v="ARIANMORALESVALVERDE@GMAIL.COM"/>
    <s v="UNIV. PRIVADA"/>
    <n v="17"/>
    <s v="SOLTERO(A)"/>
    <d v="2022-04-06T00:00:00"/>
    <n v="1"/>
    <s v="BACHILLER"/>
    <s v=" "/>
    <s v=" "/>
    <s v=" "/>
    <s v=" "/>
    <n v="1302707"/>
    <n v="4"/>
    <s v="-"/>
    <s v="LA UNION"/>
    <s v="ING.ELECTROMEDICINA"/>
    <x v="5"/>
    <s v="AE"/>
    <s v="MEDICINA HUMANA"/>
    <s v="CONCEPCION"/>
    <s v="SIN ENFASIS"/>
    <s v="COSTA RICA"/>
    <x v="1323"/>
    <s v="-"/>
    <s v="ESTUDIANTE"/>
    <n v="97"/>
    <n v="129538"/>
    <n v="1"/>
    <n v="1"/>
    <n v="64"/>
  </r>
  <r>
    <x v="0"/>
    <x v="1"/>
    <x v="1"/>
    <x v="0"/>
    <n v="31252800"/>
    <x v="30"/>
    <n v="4823000"/>
    <n v="118970443"/>
    <x v="0"/>
    <x v="844"/>
    <x v="0"/>
    <x v="0"/>
    <x v="1"/>
    <s v="N"/>
    <x v="2"/>
    <n v="129602"/>
    <s v="NORMAL"/>
    <d v="2022-04-07T00:00:00"/>
    <d v="2022-04-18T00:00:00"/>
    <x v="30"/>
    <d v="2022-06-22T00:00:00"/>
    <n v="311864"/>
    <s v="RESOLI"/>
    <s v="-"/>
    <s v="-"/>
    <s v="S"/>
    <x v="0"/>
    <n v="1"/>
    <s v="-"/>
    <n v="2021"/>
    <n v="1"/>
    <s v="-"/>
    <s v="1-PREG.COSTA-RICA"/>
    <x v="6"/>
    <s v="-"/>
    <s v="-"/>
    <s v="-"/>
    <n v="7"/>
    <n v="1"/>
    <n v="100"/>
    <n v="3"/>
    <n v="0"/>
    <s v="XIMEGRA26@GMAIL.COM"/>
    <s v="UNIV. PRIVADA"/>
    <n v="18"/>
    <s v="SOLTERO(A)"/>
    <d v="2022-04-08T00:00:00"/>
    <n v="1"/>
    <s v="BACHILLER"/>
    <s v=" "/>
    <s v=" "/>
    <s v=" "/>
    <s v=" "/>
    <n v="350000"/>
    <n v="4"/>
    <s v="-"/>
    <s v="OREAMUNO"/>
    <s v="TERAPIA FISICA"/>
    <x v="7"/>
    <s v="-"/>
    <s v="MEDICINA HUMANA"/>
    <s v="SAN RAFAEL"/>
    <s v="SIN ENFASIS"/>
    <s v="COSTA RICA"/>
    <x v="1324"/>
    <s v="-"/>
    <s v="ESTUDIANTE"/>
    <n v="92.14"/>
    <n v="129602"/>
    <n v="1"/>
    <n v="1"/>
    <n v="64"/>
  </r>
  <r>
    <x v="0"/>
    <x v="1"/>
    <x v="1"/>
    <x v="0"/>
    <n v="31246690"/>
    <x v="21"/>
    <n v="4990000"/>
    <n v="702930204"/>
    <x v="0"/>
    <x v="845"/>
    <x v="0"/>
    <x v="0"/>
    <x v="2"/>
    <s v="N"/>
    <x v="5"/>
    <n v="128533"/>
    <s v="NORMAL"/>
    <d v="2022-02-23T00:00:00"/>
    <d v="2022-02-28T00:00:00"/>
    <x v="21"/>
    <d v="2022-05-11T00:00:00"/>
    <n v="308143"/>
    <s v="RESOLI"/>
    <s v="-"/>
    <s v="-"/>
    <s v="S"/>
    <x v="0"/>
    <n v="1"/>
    <s v="-"/>
    <n v="2019"/>
    <n v="3"/>
    <s v="-"/>
    <s v="1-PREG.COSTA-RICA"/>
    <x v="5"/>
    <s v="-"/>
    <s v="-"/>
    <s v="-"/>
    <n v="2"/>
    <n v="5"/>
    <n v="100"/>
    <n v="7"/>
    <n v="0"/>
    <s v="NAYARIAS2306@GMAIL.COM"/>
    <s v="UNIV. PRIVADA"/>
    <n v="19"/>
    <s v="SOLTERO(A)"/>
    <d v="2022-02-24T00:00:00"/>
    <n v="1"/>
    <s v="BACHILLER"/>
    <s v="LICENCIATURA"/>
    <s v=" "/>
    <s v=" "/>
    <s v=" "/>
    <n v="200000"/>
    <n v="3"/>
    <s v="-"/>
    <s v="POCOCI"/>
    <s v="ENFERMERIA"/>
    <x v="11"/>
    <s v="-"/>
    <s v="ENFERMERIA"/>
    <s v="CARIARI"/>
    <s v="SIN ENFASIS"/>
    <s v="COSTA RICA"/>
    <x v="1325"/>
    <s v="-"/>
    <s v="ESTUDIANTE"/>
    <n v="89.43"/>
    <n v="128533"/>
    <n v="1"/>
    <n v="1"/>
    <n v="66"/>
  </r>
  <r>
    <x v="0"/>
    <x v="2"/>
    <x v="1"/>
    <x v="0"/>
    <n v="31246110"/>
    <x v="21"/>
    <n v="8469540"/>
    <n v="117490538"/>
    <x v="2"/>
    <x v="2"/>
    <x v="0"/>
    <x v="0"/>
    <x v="0"/>
    <s v="N"/>
    <x v="0"/>
    <n v="128536"/>
    <s v="NORMAL"/>
    <d v="2022-02-21T00:00:00"/>
    <d v="2022-02-28T00:00:00"/>
    <x v="21"/>
    <d v="2022-05-11T00:00:00"/>
    <n v="307919"/>
    <s v="RESOLI"/>
    <s v="-"/>
    <s v="S"/>
    <s v="-"/>
    <x v="1"/>
    <n v="2"/>
    <s v="-"/>
    <n v="2018"/>
    <n v="4"/>
    <s v="-"/>
    <s v="1-PREG.COSTA-RICA"/>
    <x v="6"/>
    <n v="404.1"/>
    <s v="-"/>
    <s v="-"/>
    <n v="8"/>
    <n v="1"/>
    <n v="100"/>
    <n v="1"/>
    <n v="0"/>
    <s v="EDUARDOFL35@HOTMAIL.COM"/>
    <s v="UNIV. PRIVADA"/>
    <n v="22"/>
    <s v="SOLTERO(A)"/>
    <d v="2022-02-24T00:00:00"/>
    <n v="1"/>
    <s v="BACHILLER"/>
    <s v="LICENCIATURA"/>
    <s v=" "/>
    <s v=" "/>
    <s v=" "/>
    <n v="360840"/>
    <n v="5"/>
    <s v="-"/>
    <s v="GOICOECHEA"/>
    <s v="ING. EN SISTEMAS DE COMPUTACIO"/>
    <x v="6"/>
    <s v="-"/>
    <s v="INGENIERIA"/>
    <s v="GUADALUPE"/>
    <s v="SIN ENFASIS"/>
    <s v="COSTA RICA"/>
    <x v="1326"/>
    <s v="-"/>
    <s v="ESTUDIANTE"/>
    <n v="83.26"/>
    <n v="128536"/>
    <n v="1"/>
    <n v="1"/>
    <n v="66"/>
  </r>
  <r>
    <x v="0"/>
    <x v="1"/>
    <x v="1"/>
    <x v="1"/>
    <n v="31246390"/>
    <x v="21"/>
    <n v="5634046"/>
    <n v="208480259"/>
    <x v="4"/>
    <x v="846"/>
    <x v="0"/>
    <x v="1"/>
    <x v="1"/>
    <s v="N"/>
    <x v="1"/>
    <n v="128562"/>
    <s v="NORMAL"/>
    <d v="2022-02-23T00:00:00"/>
    <d v="2022-03-01T00:00:00"/>
    <x v="21"/>
    <d v="2022-05-11T00:00:00"/>
    <n v="308109"/>
    <s v="RESOLI"/>
    <s v="-"/>
    <s v="-"/>
    <s v="S"/>
    <x v="0"/>
    <n v="1"/>
    <s v="-"/>
    <n v="2021"/>
    <n v="1"/>
    <s v="-"/>
    <s v="1-PREG.COSTA-RICA"/>
    <x v="4"/>
    <s v="-"/>
    <s v="-"/>
    <s v="-"/>
    <n v="2"/>
    <n v="2"/>
    <n v="100"/>
    <n v="4"/>
    <n v="0"/>
    <s v="MJGONZALEZBO2003@GMAIL.COM"/>
    <s v="UNIV. PRIVADA"/>
    <n v="18"/>
    <s v="SOLTERO(A)"/>
    <d v="2022-02-28T00:00:00"/>
    <n v="1"/>
    <s v="BACHILLER"/>
    <s v="LICENCIATURA"/>
    <s v=" "/>
    <s v=" "/>
    <s v=" "/>
    <n v="956985"/>
    <n v="3"/>
    <s v="-"/>
    <s v="BARVA"/>
    <s v="DERECHO"/>
    <x v="8"/>
    <s v="-"/>
    <s v="DERECHO"/>
    <s v="SAN PEDRO"/>
    <s v="SIN ENFASIS"/>
    <s v="COSTA RICA"/>
    <x v="1327"/>
    <s v="-"/>
    <s v="ESTUDIANTE"/>
    <n v="97"/>
    <n v="128562"/>
    <n v="1"/>
    <n v="1"/>
    <n v="65"/>
  </r>
  <r>
    <x v="0"/>
    <x v="1"/>
    <x v="0"/>
    <x v="0"/>
    <n v="31119040"/>
    <x v="21"/>
    <n v="1146200"/>
    <n v="116830757"/>
    <x v="0"/>
    <x v="847"/>
    <x v="0"/>
    <x v="0"/>
    <x v="0"/>
    <s v="N"/>
    <x v="0"/>
    <n v="128564"/>
    <s v="NORMAL"/>
    <d v="2022-02-22T00:00:00"/>
    <d v="2022-03-01T00:00:00"/>
    <x v="21"/>
    <s v="-"/>
    <n v="308028"/>
    <s v="RESOLI"/>
    <s v="-"/>
    <s v="-"/>
    <s v="S"/>
    <x v="0"/>
    <n v="1"/>
    <s v="-"/>
    <s v="-"/>
    <s v="-"/>
    <s v="-"/>
    <s v="1-PREG.COSTA-RICA"/>
    <x v="0"/>
    <s v="-"/>
    <s v="-"/>
    <s v="-"/>
    <n v="7"/>
    <n v="1"/>
    <n v="100"/>
    <n v="1"/>
    <n v="0"/>
    <s v="FSANDIA97@HOTMAIL.COM"/>
    <s v="UNIV. PRIVADA"/>
    <n v="24"/>
    <s v="SOLTERO(A)"/>
    <d v="2022-02-28T00:00:00"/>
    <n v="1"/>
    <s v="BACHILLER"/>
    <s v=" "/>
    <s v=" "/>
    <s v=" "/>
    <s v=" "/>
    <s v="-"/>
    <s v="-"/>
    <s v="-"/>
    <s v="MORA"/>
    <s v="MEDICINA"/>
    <x v="12"/>
    <s v="-"/>
    <s v="MEDICINA HUMANA"/>
    <s v="COLON"/>
    <s v="SIN ENFASIS"/>
    <s v="COSTA RICA"/>
    <x v="1328"/>
    <s v="-"/>
    <s v="ESTUDIANTE"/>
    <s v="-"/>
    <n v="128564"/>
    <n v="1"/>
    <n v="1"/>
    <n v="65"/>
  </r>
  <r>
    <x v="2"/>
    <x v="1"/>
    <x v="1"/>
    <x v="0"/>
    <n v="31247040"/>
    <x v="21"/>
    <n v="3908000"/>
    <n v="503710983"/>
    <x v="6"/>
    <x v="848"/>
    <x v="0"/>
    <x v="0"/>
    <x v="2"/>
    <s v="N"/>
    <x v="4"/>
    <n v="128580"/>
    <s v="NORMAL"/>
    <d v="2022-02-17T00:00:00"/>
    <d v="2022-03-01T00:00:00"/>
    <x v="21"/>
    <d v="2022-05-11T00:00:00"/>
    <n v="307611"/>
    <s v="RESOLI"/>
    <s v="-"/>
    <s v="-"/>
    <s v="S"/>
    <x v="0"/>
    <n v="1"/>
    <s v="-"/>
    <n v="2006"/>
    <n v="16"/>
    <s v="-"/>
    <s v="3-POSG.COSTA-RICA"/>
    <x v="3"/>
    <s v="-"/>
    <s v="-"/>
    <s v="-"/>
    <n v="4"/>
    <n v="1"/>
    <n v="100"/>
    <n v="5"/>
    <n v="0"/>
    <s v="ELIZABETH.OMON@GMAIL.COM"/>
    <s v="UNIV. PUBLICA"/>
    <n v="32"/>
    <s v="SOLTERO(A)"/>
    <d v="2022-02-28T00:00:00"/>
    <n v="1"/>
    <s v="MAESTRIA"/>
    <s v=" "/>
    <s v=" "/>
    <s v=" "/>
    <s v=" "/>
    <n v="1339849"/>
    <n v="2"/>
    <s v="-"/>
    <s v="BAGACES"/>
    <s v="MAE ACAD MANEJ RECUR NATUREALE"/>
    <x v="58"/>
    <s v="-"/>
    <s v="ECOLOGIA"/>
    <s v="BAGACES"/>
    <s v="BIODIVERSIDAD"/>
    <s v="COSTA RICA"/>
    <x v="1329"/>
    <n v="26683500"/>
    <s v="ASISTENTE DE INVESTIGACIÓN"/>
    <n v="92.61"/>
    <n v="128580"/>
    <n v="2"/>
    <n v="3"/>
    <n v="65"/>
  </r>
  <r>
    <x v="0"/>
    <x v="1"/>
    <x v="1"/>
    <x v="0"/>
    <n v="31252540"/>
    <x v="30"/>
    <n v="5786530"/>
    <n v="305530410"/>
    <x v="2"/>
    <x v="849"/>
    <x v="0"/>
    <x v="0"/>
    <x v="1"/>
    <s v="N"/>
    <x v="2"/>
    <n v="129610"/>
    <s v="NORMAL"/>
    <d v="2022-04-06T00:00:00"/>
    <d v="2022-04-18T00:00:00"/>
    <x v="30"/>
    <d v="2022-06-22T00:00:00"/>
    <n v="311736"/>
    <s v="RESOLI"/>
    <s v="-"/>
    <s v="S"/>
    <s v="-"/>
    <x v="1"/>
    <n v="1"/>
    <s v="-"/>
    <n v="2021"/>
    <n v="1"/>
    <s v="-"/>
    <s v="1-PREG.COSTA-RICA"/>
    <x v="6"/>
    <s v="-"/>
    <s v="-"/>
    <s v="-"/>
    <n v="8"/>
    <n v="1"/>
    <n v="100"/>
    <n v="3"/>
    <n v="0"/>
    <s v="RODRIGOMEZCM2004@GMAIL.COM"/>
    <s v="UNIV. PRIVADA"/>
    <n v="17"/>
    <s v="SOLTERO(A)"/>
    <d v="2022-04-08T00:00:00"/>
    <n v="1"/>
    <s v="BACHILLER"/>
    <s v=" "/>
    <s v=" "/>
    <s v=" "/>
    <s v=" "/>
    <n v="280000"/>
    <n v="5"/>
    <s v="-"/>
    <s v="EL GUARCO"/>
    <s v="INGENIERIA SISTEMAS"/>
    <x v="6"/>
    <s v="-"/>
    <s v="INGENIERIA"/>
    <s v="TEJAR"/>
    <s v="SIN ENFASIS"/>
    <s v="COSTA RICA"/>
    <x v="1330"/>
    <s v="-"/>
    <s v="ESTUDIANTE"/>
    <n v="98.08"/>
    <n v="129610"/>
    <n v="1"/>
    <n v="1"/>
    <n v="64"/>
  </r>
  <r>
    <x v="0"/>
    <x v="1"/>
    <x v="0"/>
    <x v="0"/>
    <n v="31152950"/>
    <x v="21"/>
    <n v="1000000"/>
    <n v="115940248"/>
    <x v="2"/>
    <x v="850"/>
    <x v="0"/>
    <x v="0"/>
    <x v="0"/>
    <s v="N"/>
    <x v="1"/>
    <n v="128594"/>
    <s v="NORMAL"/>
    <d v="2022-02-14T00:00:00"/>
    <d v="2022-03-01T00:00:00"/>
    <x v="21"/>
    <s v="-"/>
    <n v="307220"/>
    <s v="RESOLI"/>
    <s v="-"/>
    <s v="S"/>
    <s v="-"/>
    <x v="1"/>
    <n v="1"/>
    <s v="-"/>
    <s v="-"/>
    <s v="-"/>
    <s v="-"/>
    <s v="1-PREG.COSTA-RICA"/>
    <x v="0"/>
    <s v="-"/>
    <s v="-"/>
    <s v="-"/>
    <n v="7"/>
    <n v="1"/>
    <n v="100"/>
    <n v="4"/>
    <n v="0"/>
    <s v="MATA.24@HOTMAIL.ES"/>
    <s v="UNIV. PUBLICA"/>
    <n v="27"/>
    <s v="SOLTERO(A)"/>
    <d v="2022-02-28T00:00:00"/>
    <n v="1"/>
    <s v="BACHILLER"/>
    <s v="LICENCIATURA"/>
    <s v=" "/>
    <s v=" "/>
    <s v=" "/>
    <s v="-"/>
    <s v="-"/>
    <s v="-"/>
    <s v="BELEN"/>
    <s v="INGENIERIA ELECTRICA"/>
    <x v="52"/>
    <s v="-"/>
    <s v="INGENIERIA"/>
    <s v="SAN ANTONIO"/>
    <s v="ELECTRONICA TELECOMUNICACIONES"/>
    <s v="COSTA RICA"/>
    <x v="1331"/>
    <s v="-"/>
    <s v="ESTUDIANTE"/>
    <s v="-"/>
    <n v="128594"/>
    <n v="2"/>
    <n v="1"/>
    <n v="65"/>
  </r>
  <r>
    <x v="0"/>
    <x v="1"/>
    <x v="1"/>
    <x v="0"/>
    <n v="31246420"/>
    <x v="21"/>
    <n v="15849137"/>
    <n v="117760737"/>
    <x v="0"/>
    <x v="851"/>
    <x v="0"/>
    <x v="0"/>
    <x v="1"/>
    <s v="N"/>
    <x v="0"/>
    <n v="128606"/>
    <s v="NORMAL"/>
    <d v="2022-02-02T00:00:00"/>
    <d v="2022-03-01T00:00:00"/>
    <x v="21"/>
    <d v="2022-05-11T00:00:00"/>
    <n v="306354"/>
    <s v="RESOLI"/>
    <s v="-"/>
    <s v="-"/>
    <s v="S"/>
    <x v="0"/>
    <n v="1"/>
    <s v="-"/>
    <n v="2018"/>
    <n v="4"/>
    <s v="-"/>
    <s v="1-PREG.COSTA-RICA"/>
    <x v="6"/>
    <s v="-"/>
    <s v="-"/>
    <s v="-"/>
    <n v="3"/>
    <n v="2"/>
    <n v="100"/>
    <n v="1"/>
    <n v="0"/>
    <s v="MARILYN.RUIZ@CGR.GO.CR"/>
    <s v="UNIV. PRIVADA"/>
    <n v="22"/>
    <s v="CASADO(A)"/>
    <d v="2022-02-28T00:00:00"/>
    <n v="1"/>
    <s v="LICENCIATURA"/>
    <s v=" "/>
    <s v=" "/>
    <s v=" "/>
    <s v=" "/>
    <n v="454500"/>
    <n v="1"/>
    <s v="-"/>
    <s v="DESAMPARADOS"/>
    <s v="MEDICINA Y CIRUGIA VETERINARIA"/>
    <x v="19"/>
    <s v="-"/>
    <s v="MEDICINA VETERINARIA"/>
    <s v="SAN MIGUEL"/>
    <s v="SIN ENFASIS"/>
    <s v="COSTA RICA"/>
    <x v="1332"/>
    <n v="22091300"/>
    <s v="CAD DESIGNER "/>
    <n v="77"/>
    <n v="128606"/>
    <n v="1"/>
    <n v="1"/>
    <n v="65"/>
  </r>
  <r>
    <x v="1"/>
    <x v="1"/>
    <x v="1"/>
    <x v="1"/>
    <n v="31246850"/>
    <x v="21"/>
    <n v="3812025"/>
    <n v="801360285"/>
    <x v="4"/>
    <x v="852"/>
    <x v="0"/>
    <x v="1"/>
    <x v="1"/>
    <s v="N"/>
    <x v="1"/>
    <n v="128608"/>
    <s v="NORMAL"/>
    <d v="2022-01-21T00:00:00"/>
    <d v="2022-03-01T00:00:00"/>
    <x v="21"/>
    <d v="2022-05-11T00:00:00"/>
    <n v="305365"/>
    <s v="RESOLI"/>
    <s v="-"/>
    <s v="S"/>
    <s v="-"/>
    <x v="1"/>
    <n v="1"/>
    <s v="-"/>
    <n v="4"/>
    <n v="2018"/>
    <s v="-"/>
    <s v="4-POSG.EXTERIOR"/>
    <x v="3"/>
    <s v="-"/>
    <s v="-"/>
    <s v="-"/>
    <n v="1"/>
    <n v="3"/>
    <n v="360"/>
    <n v="4"/>
    <n v="0"/>
    <s v="AGOMEZ1387@ICLOUD.COM"/>
    <s v="UNIV. PRIVADA"/>
    <n v="34"/>
    <s v="CASADO(A)"/>
    <d v="2022-02-28T00:00:00"/>
    <n v="1"/>
    <s v="MAESTRIA"/>
    <s v=" "/>
    <s v=" "/>
    <s v=" "/>
    <s v=" "/>
    <n v="1916993"/>
    <n v="3"/>
    <s v="-"/>
    <s v="HEREDIA"/>
    <s v="DIRECCION EMPRESAS EJECUTIVO"/>
    <x v="59"/>
    <s v="-"/>
    <s v="ADMINISTRACION"/>
    <s v="SAN FRANCISCO"/>
    <s v="FINANZAS CORPORATIVAS"/>
    <s v="PANAMA"/>
    <x v="1333"/>
    <n v="40361400"/>
    <s v="EJECUTIVO NEGOCIO "/>
    <n v="85"/>
    <n v="128608"/>
    <n v="1"/>
    <n v="4"/>
    <n v="65"/>
  </r>
  <r>
    <x v="0"/>
    <x v="1"/>
    <x v="1"/>
    <x v="0"/>
    <n v="31252340"/>
    <x v="30"/>
    <n v="9072380"/>
    <n v="305420756"/>
    <x v="0"/>
    <x v="853"/>
    <x v="0"/>
    <x v="0"/>
    <x v="1"/>
    <s v="N"/>
    <x v="2"/>
    <n v="129639"/>
    <s v="NORMAL"/>
    <d v="2022-03-23T00:00:00"/>
    <d v="2022-04-18T00:00:00"/>
    <x v="30"/>
    <d v="2022-06-22T00:00:00"/>
    <n v="310540"/>
    <s v="RESOLI"/>
    <s v="-"/>
    <s v="-"/>
    <s v="S"/>
    <x v="0"/>
    <n v="1"/>
    <s v="-"/>
    <n v="2022"/>
    <n v="0"/>
    <s v="-"/>
    <s v="1-PREG.COSTA-RICA"/>
    <x v="2"/>
    <s v="-"/>
    <s v="-"/>
    <s v="-"/>
    <n v="2"/>
    <n v="99"/>
    <n v="100"/>
    <n v="3"/>
    <n v="0"/>
    <s v="MADRIGALYULI59@GMAIL.COM"/>
    <s v="UNIV. PRIVADA"/>
    <n v="19"/>
    <s v="SOLTERO(A)"/>
    <d v="2022-04-08T00:00:00"/>
    <n v="1"/>
    <s v="BACHILLER"/>
    <s v=" "/>
    <s v=" "/>
    <s v=" "/>
    <s v=" "/>
    <n v="653620"/>
    <n v="4"/>
    <s v="-"/>
    <s v="PARAISO"/>
    <s v="ING.ELECTROMEDICINA"/>
    <x v="5"/>
    <s v="-"/>
    <s v="MEDICINA HUMANA"/>
    <s v="PARAISO"/>
    <s v="SIN ENFASIS"/>
    <s v="COSTA RICA"/>
    <x v="1334"/>
    <s v="-"/>
    <s v="ESTUDIANTE"/>
    <n v="87"/>
    <n v="129639"/>
    <n v="1"/>
    <n v="1"/>
    <n v="64"/>
  </r>
  <r>
    <x v="0"/>
    <x v="1"/>
    <x v="1"/>
    <x v="1"/>
    <n v="31246970"/>
    <x v="21"/>
    <n v="5521874"/>
    <n v="604710341"/>
    <x v="4"/>
    <x v="412"/>
    <x v="0"/>
    <x v="1"/>
    <x v="2"/>
    <s v="N"/>
    <x v="6"/>
    <n v="128641"/>
    <s v="NORMAL"/>
    <d v="2022-02-20T00:00:00"/>
    <d v="2022-03-02T00:00:00"/>
    <x v="21"/>
    <d v="2022-05-11T00:00:00"/>
    <n v="307841"/>
    <s v="RESOLI"/>
    <s v="-"/>
    <s v="-"/>
    <s v="S"/>
    <x v="0"/>
    <n v="1"/>
    <s v="-"/>
    <n v="2019"/>
    <n v="3"/>
    <s v="-"/>
    <s v="1-PREG.COSTA-RICA"/>
    <x v="3"/>
    <s v="-"/>
    <s v="-"/>
    <s v="-"/>
    <n v="7"/>
    <n v="1"/>
    <n v="100"/>
    <n v="6"/>
    <n v="0"/>
    <s v="U.AMANDAMALESPIN@GMAIL.COM"/>
    <s v="UNIV. PRIVADA"/>
    <n v="20"/>
    <s v="SOLTERO(A)"/>
    <d v="2022-03-01T00:00:00"/>
    <n v="1"/>
    <s v="BACHILLER"/>
    <s v="LICENCIATURA"/>
    <s v=" "/>
    <s v=" "/>
    <s v=" "/>
    <n v="1459506"/>
    <n v="3"/>
    <s v="-"/>
    <s v="GOLFITO"/>
    <s v="DERECHO"/>
    <x v="154"/>
    <s v="-"/>
    <s v="DERECHO"/>
    <s v="GOLFITO"/>
    <s v="SIN ENFASIS"/>
    <s v="COSTA RICA"/>
    <x v="1335"/>
    <s v="-"/>
    <s v="ESTUDIANTE"/>
    <n v="97.23"/>
    <n v="128641"/>
    <n v="1"/>
    <n v="1"/>
    <n v="64"/>
  </r>
  <r>
    <x v="0"/>
    <x v="1"/>
    <x v="1"/>
    <x v="0"/>
    <n v="31246200"/>
    <x v="21"/>
    <n v="2504290"/>
    <n v="702280233"/>
    <x v="3"/>
    <x v="525"/>
    <x v="0"/>
    <x v="0"/>
    <x v="0"/>
    <s v="N"/>
    <x v="0"/>
    <n v="128643"/>
    <s v="NORMAL"/>
    <d v="2022-02-18T00:00:00"/>
    <d v="2022-03-02T00:00:00"/>
    <x v="21"/>
    <d v="2022-05-11T00:00:00"/>
    <n v="307689"/>
    <s v="RESOLI"/>
    <s v="-"/>
    <s v="S"/>
    <s v="-"/>
    <x v="1"/>
    <n v="1"/>
    <s v="ADQUISICION DE EQUIPO"/>
    <n v="2012"/>
    <n v="10"/>
    <s v="-"/>
    <s v="1-PREG.COSTA-RICA"/>
    <x v="2"/>
    <s v="-"/>
    <s v="-"/>
    <s v="-"/>
    <n v="18"/>
    <n v="2"/>
    <n v="100"/>
    <n v="1"/>
    <n v="0"/>
    <s v="JEANKEJ@GMAIL.COM"/>
    <s v="UNIV. PRIVADA"/>
    <n v="27"/>
    <s v="SOLTERO(A)"/>
    <d v="2022-03-01T00:00:00"/>
    <n v="1"/>
    <s v="TECNICO"/>
    <s v=" "/>
    <s v=" "/>
    <s v=" "/>
    <s v=" "/>
    <n v="551941"/>
    <n v="2"/>
    <s v="-"/>
    <s v="CURRIDABAT"/>
    <s v="DESARROLLO DE SOFTWARE"/>
    <x v="67"/>
    <s v="AE"/>
    <s v="COMPUTO"/>
    <s v="GRANADILLA"/>
    <s v="SIN ENFASIS"/>
    <s v="COSTA RICA"/>
    <x v="1336"/>
    <n v="25730782"/>
    <s v="QUALITY ASSURANCE SPECIALIST"/>
    <n v="90.35"/>
    <n v="128643"/>
    <n v="1"/>
    <n v="1"/>
    <n v="64"/>
  </r>
  <r>
    <x v="0"/>
    <x v="1"/>
    <x v="1"/>
    <x v="0"/>
    <n v="31252330"/>
    <x v="30"/>
    <n v="3214050"/>
    <n v="118340186"/>
    <x v="2"/>
    <x v="168"/>
    <x v="0"/>
    <x v="0"/>
    <x v="1"/>
    <s v="N"/>
    <x v="2"/>
    <n v="129649"/>
    <s v="NORMAL"/>
    <d v="2022-03-07T00:00:00"/>
    <d v="2022-04-18T00:00:00"/>
    <x v="30"/>
    <d v="2022-06-22T00:00:00"/>
    <n v="308911"/>
    <s v="RESOLI"/>
    <s v="-"/>
    <s v="-"/>
    <s v="S"/>
    <x v="0"/>
    <n v="1"/>
    <s v="-"/>
    <n v="2019"/>
    <n v="3"/>
    <s v="-"/>
    <s v="1-PREG.COSTA-RICA"/>
    <x v="3"/>
    <s v="-"/>
    <s v="-"/>
    <s v="-"/>
    <n v="8"/>
    <n v="1"/>
    <n v="100"/>
    <n v="3"/>
    <n v="0"/>
    <s v="YURLANDISERRANO77@GMAIL.COM"/>
    <s v="UNIV. PRIVADA"/>
    <n v="20"/>
    <s v="SOLTERO(A)"/>
    <d v="2022-04-08T00:00:00"/>
    <n v="1"/>
    <s v="BACHILLER"/>
    <s v=" "/>
    <s v=" "/>
    <s v=" "/>
    <s v=" "/>
    <n v="1664153"/>
    <n v="5"/>
    <s v="-"/>
    <s v="EL GUARCO"/>
    <s v="INGENIERIA INDUSTRIAL"/>
    <x v="21"/>
    <s v="-"/>
    <s v="INDUSTRIA"/>
    <s v="TEJAR"/>
    <s v="SIN ENFASIS"/>
    <s v="COSTA RICA"/>
    <x v="1337"/>
    <s v="-"/>
    <s v="ESTUDIANTE"/>
    <n v="80"/>
    <n v="129649"/>
    <n v="1"/>
    <n v="1"/>
    <n v="64"/>
  </r>
  <r>
    <x v="0"/>
    <x v="1"/>
    <x v="1"/>
    <x v="0"/>
    <n v="31246490"/>
    <x v="21"/>
    <n v="2266015"/>
    <n v="603410808"/>
    <x v="0"/>
    <x v="854"/>
    <x v="0"/>
    <x v="0"/>
    <x v="2"/>
    <s v="N"/>
    <x v="6"/>
    <n v="128664"/>
    <s v="NORMAL"/>
    <d v="2022-02-23T00:00:00"/>
    <d v="2022-03-03T00:00:00"/>
    <x v="21"/>
    <d v="2022-05-11T00:00:00"/>
    <n v="308088"/>
    <s v="RESOLI"/>
    <s v="-"/>
    <s v="-"/>
    <s v="S"/>
    <x v="0"/>
    <n v="1"/>
    <s v="-"/>
    <n v="2003"/>
    <n v="19"/>
    <s v="-"/>
    <s v="1-PREG.COSTA-RICA"/>
    <x v="6"/>
    <s v="-"/>
    <s v="-"/>
    <s v="-"/>
    <n v="10"/>
    <n v="1"/>
    <n v="100"/>
    <n v="6"/>
    <n v="0"/>
    <s v="KSANCHEZM05@HOTMAIL.COM"/>
    <s v="UNIV. PRIVADA"/>
    <n v="37"/>
    <s v="SOLTERO(A)"/>
    <d v="2022-03-02T00:00:00"/>
    <n v="1"/>
    <s v="TECNICO"/>
    <s v=" "/>
    <s v=" "/>
    <s v=" "/>
    <s v=" "/>
    <n v="271877"/>
    <n v="2"/>
    <s v="-"/>
    <s v="CORREDORES"/>
    <s v="TECNICO ATENCION PRIMARIA"/>
    <x v="13"/>
    <s v="-"/>
    <s v="MEDICINA HUMANA"/>
    <s v="CORREDOR"/>
    <s v="SIN ENFASIS"/>
    <s v="COSTA RICA"/>
    <x v="1338"/>
    <n v="27715038"/>
    <s v="MISCELANEA"/>
    <n v="87.93"/>
    <n v="128664"/>
    <n v="1"/>
    <n v="1"/>
    <n v="63"/>
  </r>
  <r>
    <x v="0"/>
    <x v="1"/>
    <x v="0"/>
    <x v="1"/>
    <n v="31146130"/>
    <x v="21"/>
    <n v="1867050"/>
    <n v="115320717"/>
    <x v="4"/>
    <x v="855"/>
    <x v="0"/>
    <x v="1"/>
    <x v="0"/>
    <s v="N"/>
    <x v="0"/>
    <n v="128669"/>
    <s v="NORMAL"/>
    <d v="2022-02-16T00:00:00"/>
    <d v="2022-03-03T00:00:00"/>
    <x v="21"/>
    <s v="-"/>
    <n v="307432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1"/>
    <n v="0"/>
    <s v="MAYRETSOL@HOTMAIL.COM"/>
    <s v="UNIV. PRIVADA"/>
    <n v="29"/>
    <s v="SOLTERO(A)"/>
    <d v="2022-03-02T00:00:00"/>
    <n v="1"/>
    <s v="LICENCIATURA"/>
    <s v=" "/>
    <s v=" "/>
    <s v=" "/>
    <s v=" "/>
    <s v="-"/>
    <s v="-"/>
    <s v="-"/>
    <s v="DESAMPARADOS"/>
    <s v="CONTADURIA PUBLICA"/>
    <x v="6"/>
    <s v="-"/>
    <s v="ADMINISTRACION"/>
    <s v="DESAMPARADOS"/>
    <s v="SIN ENFASIS"/>
    <s v="COSTA RICA"/>
    <x v="1339"/>
    <n v="22252525"/>
    <s v="ASITENTE CONTABLE"/>
    <s v="-"/>
    <n v="128669"/>
    <n v="1"/>
    <n v="1"/>
    <n v="63"/>
  </r>
  <r>
    <x v="0"/>
    <x v="1"/>
    <x v="1"/>
    <x v="0"/>
    <n v="31252270"/>
    <x v="30"/>
    <n v="16534730"/>
    <n v="208540343"/>
    <x v="0"/>
    <x v="856"/>
    <x v="0"/>
    <x v="0"/>
    <x v="1"/>
    <s v="N"/>
    <x v="3"/>
    <n v="129811"/>
    <s v="NORMAL"/>
    <d v="2022-04-18T00:00:00"/>
    <d v="2022-04-21T00:00:00"/>
    <x v="30"/>
    <d v="2022-06-22T00:00:00"/>
    <n v="312341"/>
    <s v="RESOLI"/>
    <s v="-"/>
    <s v="S"/>
    <s v="-"/>
    <x v="1"/>
    <n v="1"/>
    <s v="-"/>
    <n v="2021"/>
    <n v="1"/>
    <s v="-"/>
    <s v="1-PREG.COSTA-RICA"/>
    <x v="3"/>
    <s v="-"/>
    <s v="-"/>
    <s v="-"/>
    <n v="3"/>
    <n v="1"/>
    <n v="100"/>
    <n v="2"/>
    <n v="0"/>
    <s v="CACS647@GMAIL.COM"/>
    <s v="UNIV. PRIVADA"/>
    <n v="18"/>
    <s v="SOLTERO(A)"/>
    <d v="2022-04-20T00:00:00"/>
    <n v="1"/>
    <s v="LICENCIATURA"/>
    <s v=" "/>
    <s v=" "/>
    <s v=" "/>
    <s v=" "/>
    <n v="1325410"/>
    <n v="3"/>
    <s v="-"/>
    <s v="GRECIA"/>
    <s v="MEDICINA Y CIRUGIA"/>
    <x v="5"/>
    <s v="-"/>
    <s v="MEDICINA HUMANA"/>
    <s v="GRECIA"/>
    <s v="SIN ENFASIS"/>
    <s v="COSTA RICA"/>
    <x v="1340"/>
    <s v="-"/>
    <s v="ESTUDIANTE"/>
    <n v="96.43"/>
    <n v="129811"/>
    <n v="1"/>
    <n v="1"/>
    <n v="61"/>
  </r>
  <r>
    <x v="0"/>
    <x v="1"/>
    <x v="1"/>
    <x v="1"/>
    <n v="31246450"/>
    <x v="21"/>
    <n v="4836620"/>
    <n v="119050742"/>
    <x v="4"/>
    <x v="857"/>
    <x v="0"/>
    <x v="1"/>
    <x v="1"/>
    <s v="N"/>
    <x v="0"/>
    <n v="128692"/>
    <s v="NORMAL"/>
    <d v="2022-02-21T00:00:00"/>
    <d v="2022-03-04T00:00:00"/>
    <x v="21"/>
    <d v="2022-05-11T00:00:00"/>
    <n v="307882"/>
    <s v="RESOLI"/>
    <s v="-"/>
    <s v="-"/>
    <s v="S"/>
    <x v="0"/>
    <n v="1"/>
    <s v="-"/>
    <n v="2021"/>
    <n v="1"/>
    <s v="-"/>
    <s v="1-PREG.COSTA-RICA"/>
    <x v="2"/>
    <s v="-"/>
    <s v="-"/>
    <s v="-"/>
    <n v="6"/>
    <n v="1"/>
    <n v="100"/>
    <n v="1"/>
    <n v="0"/>
    <s v="MAYLINEVARELA0715@GMAIL.COM"/>
    <s v="UNIV. PRIVADA"/>
    <n v="17"/>
    <s v="SOLTERO(A)"/>
    <d v="2022-03-03T00:00:00"/>
    <n v="1"/>
    <s v="BACHILLER"/>
    <s v=" "/>
    <s v=" "/>
    <s v=" "/>
    <s v=" "/>
    <n v="699815"/>
    <n v="4"/>
    <s v="-"/>
    <s v="ASERRI"/>
    <s v="PSICOLOGIA"/>
    <x v="53"/>
    <s v="-"/>
    <s v="PSICOLOGIA"/>
    <s v="ASERRI"/>
    <s v="SIN ENFASIS"/>
    <s v="COSTA RICA"/>
    <x v="1341"/>
    <s v="-"/>
    <s v="ESTUDIANTE"/>
    <n v="99.54"/>
    <n v="128692"/>
    <n v="1"/>
    <n v="1"/>
    <n v="62"/>
  </r>
  <r>
    <x v="0"/>
    <x v="1"/>
    <x v="0"/>
    <x v="0"/>
    <n v="31121710"/>
    <x v="30"/>
    <n v="9928000"/>
    <n v="604260366"/>
    <x v="0"/>
    <x v="858"/>
    <x v="0"/>
    <x v="0"/>
    <x v="1"/>
    <s v="N"/>
    <x v="3"/>
    <n v="129928"/>
    <s v="NORMAL"/>
    <d v="2022-03-29T00:00:00"/>
    <d v="2022-04-26T00:00:00"/>
    <x v="30"/>
    <d v="2022-06-24T00:00:00"/>
    <n v="311065"/>
    <s v="RESOLI"/>
    <s v="-"/>
    <s v="S"/>
    <s v="-"/>
    <x v="1"/>
    <n v="1"/>
    <s v="-"/>
    <s v="-"/>
    <s v="-"/>
    <s v="-"/>
    <s v="1-PREG.COSTA-RICA"/>
    <x v="0"/>
    <s v="-"/>
    <s v="-"/>
    <s v="-"/>
    <n v="5"/>
    <n v="7"/>
    <n v="100"/>
    <n v="2"/>
    <n v="0"/>
    <s v="JRODOLFOM.95@GMAIL.COM"/>
    <s v="UNIV. PRIVADA"/>
    <n v="26"/>
    <s v="SOLTERO(A)"/>
    <d v="2022-04-25T00:00:00"/>
    <n v="1"/>
    <s v="LICENCIATURA"/>
    <s v=" "/>
    <s v=" "/>
    <s v=" "/>
    <s v=" "/>
    <s v="-"/>
    <s v="-"/>
    <s v="-"/>
    <s v="ATENAS"/>
    <s v="ODONTOLOGIA"/>
    <x v="3"/>
    <s v="-"/>
    <s v="ODONTOLOGIA"/>
    <s v="SANTA EULALIA"/>
    <s v="SIN ENFASIS"/>
    <s v="COSTA RICA"/>
    <x v="1342"/>
    <s v="-"/>
    <s v="REMOTE DENTIST TECH"/>
    <s v="-"/>
    <n v="129928"/>
    <n v="1"/>
    <n v="1"/>
    <n v="56"/>
  </r>
  <r>
    <x v="0"/>
    <x v="1"/>
    <x v="1"/>
    <x v="0"/>
    <n v="31246730"/>
    <x v="21"/>
    <n v="10840000"/>
    <n v="118850889"/>
    <x v="2"/>
    <x v="859"/>
    <x v="0"/>
    <x v="0"/>
    <x v="0"/>
    <s v="N"/>
    <x v="0"/>
    <n v="128713"/>
    <s v="NORMAL"/>
    <d v="2022-02-24T00:00:00"/>
    <d v="2022-03-07T00:00:00"/>
    <x v="21"/>
    <d v="2022-05-11T00:00:00"/>
    <n v="308220"/>
    <s v="RESOLI"/>
    <s v="-"/>
    <s v="-"/>
    <s v="S"/>
    <x v="0"/>
    <n v="1"/>
    <s v="-"/>
    <n v="2020"/>
    <n v="2"/>
    <s v="-"/>
    <s v="1-PREG.COSTA-RICA"/>
    <x v="4"/>
    <s v="-"/>
    <s v="-"/>
    <s v="-"/>
    <n v="14"/>
    <n v="1"/>
    <n v="100"/>
    <n v="1"/>
    <n v="0"/>
    <s v="MARIZC7266@GMAIL.COM"/>
    <s v="UNIV. PRIVADA"/>
    <n v="18"/>
    <s v="SOLTERO(A)"/>
    <d v="2022-03-04T00:00:00"/>
    <n v="1"/>
    <s v="BACHILLER"/>
    <s v="LICENCIATURA"/>
    <s v=" "/>
    <s v=" "/>
    <s v=" "/>
    <n v="940000"/>
    <n v="2"/>
    <s v="-"/>
    <s v="MORAVIA"/>
    <s v="INGENIERIA INDUSTRIAL"/>
    <x v="88"/>
    <s v="-"/>
    <s v="INDUSTRIA"/>
    <s v="SAN VICENTE"/>
    <s v="SIN ENFASIS"/>
    <s v="COSTA RICA"/>
    <x v="1343"/>
    <s v="-"/>
    <s v="ESTUDIANTE"/>
    <n v="89.29"/>
    <n v="128713"/>
    <n v="1"/>
    <n v="1"/>
    <n v="59"/>
  </r>
  <r>
    <x v="0"/>
    <x v="2"/>
    <x v="1"/>
    <x v="0"/>
    <n v="31246090"/>
    <x v="21"/>
    <n v="14971464"/>
    <n v="208310637"/>
    <x v="0"/>
    <x v="2"/>
    <x v="0"/>
    <x v="0"/>
    <x v="1"/>
    <s v="N"/>
    <x v="4"/>
    <n v="128721"/>
    <s v="NORMAL"/>
    <d v="2022-02-07T00:00:00"/>
    <d v="2022-03-07T00:00:00"/>
    <x v="21"/>
    <d v="2022-05-11T00:00:00"/>
    <n v="306708"/>
    <s v="RESOLI"/>
    <s v="-"/>
    <s v="S"/>
    <s v="-"/>
    <x v="1"/>
    <n v="2"/>
    <s v="-"/>
    <n v="2019"/>
    <n v="3"/>
    <s v="-"/>
    <s v="1-PREG.COSTA-RICA"/>
    <x v="6"/>
    <n v="100.01"/>
    <s v="-"/>
    <s v="-"/>
    <n v="1"/>
    <n v="1"/>
    <n v="100"/>
    <n v="5"/>
    <n v="0"/>
    <s v="BRYANRETANAARAYA@GMAIL.COM"/>
    <s v="UNIV. PRIVADA"/>
    <n v="19"/>
    <s v="SOLTERO(A)"/>
    <d v="2022-03-04T00:00:00"/>
    <n v="1"/>
    <s v="BACHILLER"/>
    <s v=" "/>
    <s v=" "/>
    <s v=" "/>
    <s v=" "/>
    <n v="322144"/>
    <n v="4"/>
    <s v="-"/>
    <s v="LIBERIA"/>
    <s v="MICROBIOLOGI Y QUIMICA CLINICA"/>
    <x v="12"/>
    <s v="-"/>
    <s v="MICROBIOLOGIA"/>
    <s v="LIBERIA"/>
    <s v="SIN ENFASIS"/>
    <s v="COSTA RICA"/>
    <x v="1344"/>
    <s v="-"/>
    <s v="ESTUDIANTE"/>
    <n v="90.04"/>
    <n v="128721"/>
    <n v="1"/>
    <n v="1"/>
    <n v="59"/>
  </r>
  <r>
    <x v="0"/>
    <x v="2"/>
    <x v="1"/>
    <x v="0"/>
    <n v="31246020"/>
    <x v="21"/>
    <n v="26700000"/>
    <n v="402580769"/>
    <x v="0"/>
    <x v="2"/>
    <x v="0"/>
    <x v="0"/>
    <x v="2"/>
    <s v="N"/>
    <x v="1"/>
    <n v="128723"/>
    <s v="NORMAL"/>
    <d v="2022-01-10T00:00:00"/>
    <d v="2022-03-07T00:00:00"/>
    <x v="21"/>
    <d v="2022-05-11T00:00:00"/>
    <n v="303991"/>
    <s v="RESOLI"/>
    <s v="-"/>
    <s v="S"/>
    <s v="-"/>
    <x v="1"/>
    <n v="2"/>
    <s v="-"/>
    <n v="2020"/>
    <n v="2"/>
    <s v="-"/>
    <s v="1-PREG.COSTA-RICA"/>
    <x v="1"/>
    <n v="100.68"/>
    <s v="-"/>
    <s v="-"/>
    <n v="10"/>
    <n v="3"/>
    <n v="100"/>
    <n v="4"/>
    <n v="0"/>
    <s v="AQUESADAV2003@GMAIL.COM"/>
    <s v="UNIV. PRIVADA"/>
    <n v="19"/>
    <s v="SOLTERO(A)"/>
    <d v="2022-03-04T00:00:00"/>
    <n v="1"/>
    <s v="LICENCIATURA"/>
    <s v=" "/>
    <s v=" "/>
    <s v=" "/>
    <s v=" "/>
    <n v="3348726"/>
    <n v="3"/>
    <s v="-"/>
    <s v="SARAPIQUI"/>
    <s v="MEDICINA"/>
    <x v="12"/>
    <s v="-"/>
    <s v="MEDICINA HUMANA"/>
    <s v="HORQUETAS"/>
    <s v="SIN ENFASIS"/>
    <s v="COSTA RICA"/>
    <x v="1345"/>
    <s v="-"/>
    <s v="ESTUDIANTE"/>
    <n v="98"/>
    <n v="128723"/>
    <n v="1"/>
    <n v="1"/>
    <n v="59"/>
  </r>
  <r>
    <x v="2"/>
    <x v="1"/>
    <x v="2"/>
    <x v="1"/>
    <n v="31247060"/>
    <x v="21"/>
    <n v="7368638"/>
    <n v="113700708"/>
    <x v="4"/>
    <x v="860"/>
    <x v="0"/>
    <x v="1"/>
    <x v="0"/>
    <s v="N"/>
    <x v="0"/>
    <n v="128724"/>
    <s v="NORMAL"/>
    <d v="2022-01-03T00:00:00"/>
    <d v="2022-03-07T00:00:00"/>
    <x v="21"/>
    <d v="2022-05-11T00:00:00"/>
    <n v="303079"/>
    <s v="RESOLI"/>
    <s v="-"/>
    <s v="S"/>
    <s v="-"/>
    <x v="1"/>
    <n v="1"/>
    <s v="-"/>
    <n v="2006"/>
    <n v="16"/>
    <s v="-"/>
    <s v="7-REFUND.POSG.C.R"/>
    <x v="2"/>
    <s v="-"/>
    <s v="-"/>
    <s v="-"/>
    <n v="9"/>
    <n v="4"/>
    <n v="100"/>
    <n v="1"/>
    <n v="0"/>
    <s v="JOSEDANIELCORDOBA@GMAIL.COM"/>
    <s v="UNIV. PRIVADA"/>
    <n v="34"/>
    <s v="SOLTERO(A)"/>
    <d v="2022-03-04T00:00:00"/>
    <n v="1"/>
    <s v="MAESTRIA"/>
    <s v=" "/>
    <s v=" "/>
    <s v=" "/>
    <s v=" "/>
    <n v="679094"/>
    <n v="4"/>
    <s v="-"/>
    <s v="SANTA ANA"/>
    <s v="DERECHO NOTARIAL Y REGISTRAL"/>
    <x v="5"/>
    <s v="-"/>
    <s v="DERECHO"/>
    <s v="URUCA"/>
    <s v="SIN ENFASIS"/>
    <s v="COSTA RICA"/>
    <x v="1346"/>
    <n v="25316756"/>
    <s v="ASESOR LEGISLATIVO"/>
    <n v="90"/>
    <n v="128724"/>
    <n v="1"/>
    <n v="7"/>
    <n v="59"/>
  </r>
  <r>
    <x v="0"/>
    <x v="1"/>
    <x v="0"/>
    <x v="0"/>
    <n v="31151890"/>
    <x v="21"/>
    <n v="894400"/>
    <n v="114120020"/>
    <x v="0"/>
    <x v="861"/>
    <x v="0"/>
    <x v="0"/>
    <x v="0"/>
    <s v="N"/>
    <x v="0"/>
    <n v="128727"/>
    <s v="NORMAL"/>
    <d v="2022-03-07T00:00:00"/>
    <d v="2022-03-08T00:00:00"/>
    <x v="21"/>
    <s v="-"/>
    <n v="308871"/>
    <s v="RESOLI"/>
    <s v="-"/>
    <s v="-"/>
    <s v="S"/>
    <x v="0"/>
    <n v="1"/>
    <s v="-"/>
    <s v="-"/>
    <s v="-"/>
    <s v="-"/>
    <s v="1-PREG.COSTA-RICA"/>
    <x v="0"/>
    <s v="-"/>
    <s v="-"/>
    <s v="-"/>
    <n v="10"/>
    <n v="1"/>
    <n v="100"/>
    <n v="1"/>
    <n v="0"/>
    <s v="POVEDITA@OUTLOOK.COM"/>
    <s v="UNIV. PRIVADA"/>
    <n v="32"/>
    <s v="UNION LIBRE"/>
    <d v="2022-03-07T00:00:00"/>
    <n v="1"/>
    <s v="DIPLOMADO"/>
    <s v=" "/>
    <s v=" "/>
    <s v=" "/>
    <s v=" "/>
    <s v="-"/>
    <s v="-"/>
    <s v="-"/>
    <s v="ALAJUELITA"/>
    <s v="ASISTENTE LAB QUIMICO CLINICO"/>
    <x v="77"/>
    <s v="-"/>
    <s v="MEDICINA HUMANA"/>
    <s v="ALAJUELITA"/>
    <s v="SIN ENFASIS"/>
    <s v="COSTA RICA"/>
    <x v="1347"/>
    <n v="25233600"/>
    <s v="TRABAJADOR DE SEVICI"/>
    <s v="-"/>
    <n v="128727"/>
    <n v="1"/>
    <n v="1"/>
    <n v="58"/>
  </r>
  <r>
    <x v="0"/>
    <x v="1"/>
    <x v="1"/>
    <x v="1"/>
    <n v="31246480"/>
    <x v="21"/>
    <n v="4008100"/>
    <n v="117890648"/>
    <x v="4"/>
    <x v="862"/>
    <x v="0"/>
    <x v="1"/>
    <x v="0"/>
    <s v="N"/>
    <x v="0"/>
    <n v="128730"/>
    <s v="NORMAL"/>
    <d v="2022-03-05T00:00:00"/>
    <d v="2022-03-08T00:00:00"/>
    <x v="21"/>
    <d v="2022-05-11T00:00:00"/>
    <n v="308779"/>
    <s v="RESOLI"/>
    <s v="-"/>
    <s v="-"/>
    <s v="S"/>
    <x v="0"/>
    <n v="1"/>
    <s v="-"/>
    <n v="2018"/>
    <n v="4"/>
    <s v="-"/>
    <s v="1-PREG.COSTA-RICA"/>
    <x v="6"/>
    <s v="-"/>
    <s v="-"/>
    <s v="-"/>
    <n v="14"/>
    <n v="1"/>
    <n v="100"/>
    <n v="1"/>
    <n v="0"/>
    <s v="MELI192000@HOTMAIL.COM"/>
    <s v="UNIV. PRIVADA"/>
    <n v="21"/>
    <s v="SOLTERO(A)"/>
    <d v="2022-03-07T00:00:00"/>
    <n v="1"/>
    <s v="BACHILLER"/>
    <s v=" "/>
    <s v=" "/>
    <s v=" "/>
    <s v=" "/>
    <n v="340000"/>
    <n v="4"/>
    <s v="-"/>
    <s v="MORAVIA"/>
    <s v="ADMINISTRACION DE EMPRESAS"/>
    <x v="20"/>
    <s v="-"/>
    <s v="ADMINISTRACION"/>
    <s v="SAN VICENTE"/>
    <s v="SIN ENFASIS"/>
    <s v="COSTA RICA"/>
    <x v="1348"/>
    <n v="22352406"/>
    <s v="DEPENDIENTE DE TIEND"/>
    <n v="82.26"/>
    <n v="128730"/>
    <n v="1"/>
    <n v="1"/>
    <n v="58"/>
  </r>
  <r>
    <x v="0"/>
    <x v="1"/>
    <x v="1"/>
    <x v="1"/>
    <n v="31246210"/>
    <x v="21"/>
    <n v="4066660"/>
    <n v="113410571"/>
    <x v="1"/>
    <x v="863"/>
    <x v="0"/>
    <x v="1"/>
    <x v="2"/>
    <s v="N"/>
    <x v="5"/>
    <n v="128737"/>
    <s v="NORMAL"/>
    <d v="2022-03-01T00:00:00"/>
    <d v="2022-03-08T00:00:00"/>
    <x v="21"/>
    <d v="2022-05-11T00:00:00"/>
    <n v="308424"/>
    <s v="RESOLI"/>
    <s v="-"/>
    <s v="-"/>
    <s v="S"/>
    <x v="0"/>
    <n v="1"/>
    <s v="-"/>
    <n v="2021"/>
    <n v="1"/>
    <s v="-"/>
    <s v="1-PREG.COSTA-RICA"/>
    <x v="3"/>
    <s v="-"/>
    <s v="-"/>
    <s v="-"/>
    <n v="2"/>
    <n v="5"/>
    <n v="100"/>
    <n v="7"/>
    <n v="0"/>
    <s v="CUBHEZ88@GMAIL.COM"/>
    <s v="UNIV. PRIVADA"/>
    <n v="34"/>
    <s v="SOLTERO(A)"/>
    <d v="2022-03-07T00:00:00"/>
    <n v="1"/>
    <s v="BACHILLER"/>
    <s v=" "/>
    <s v=" "/>
    <s v=" "/>
    <s v=" "/>
    <n v="1270144"/>
    <n v="2"/>
    <s v="-"/>
    <s v="POCOCI"/>
    <s v="CS.EDUC.I Y II CICLO"/>
    <x v="18"/>
    <s v="-"/>
    <s v="EDUCACION PRIMARIA"/>
    <s v="CARIARI"/>
    <s v="SIN ENFASIS"/>
    <s v="COSTA RICA"/>
    <x v="1349"/>
    <s v="-"/>
    <s v="ESTUDIANTE"/>
    <n v="73.17"/>
    <n v="128737"/>
    <n v="1"/>
    <n v="1"/>
    <n v="58"/>
  </r>
  <r>
    <x v="0"/>
    <x v="1"/>
    <x v="1"/>
    <x v="0"/>
    <n v="31246530"/>
    <x v="21"/>
    <n v="6671948"/>
    <n v="118240037"/>
    <x v="2"/>
    <x v="864"/>
    <x v="0"/>
    <x v="0"/>
    <x v="0"/>
    <s v="N"/>
    <x v="0"/>
    <n v="128746"/>
    <s v="NORMAL"/>
    <d v="2022-02-01T00:00:00"/>
    <d v="2022-03-08T00:00:00"/>
    <x v="21"/>
    <d v="2022-05-11T00:00:00"/>
    <n v="306316"/>
    <s v="RESOLI"/>
    <s v="-"/>
    <s v="S"/>
    <s v="-"/>
    <x v="1"/>
    <n v="1"/>
    <s v="-"/>
    <n v="2019"/>
    <n v="3"/>
    <s v="-"/>
    <s v="1-PREG.COSTA-RICA"/>
    <x v="6"/>
    <s v="-"/>
    <s v="-"/>
    <s v="-"/>
    <n v="7"/>
    <n v="1"/>
    <n v="100"/>
    <n v="1"/>
    <n v="0"/>
    <s v="AARONCALDERONCHINCHILLA@GMAIL.COM"/>
    <s v="UNIV. PRIVADA"/>
    <n v="20"/>
    <s v="SOLTERO(A)"/>
    <d v="2022-03-07T00:00:00"/>
    <n v="1"/>
    <s v="BACHILLER"/>
    <s v="LICENCIATURA"/>
    <s v=" "/>
    <s v=" "/>
    <s v=" "/>
    <n v="343200"/>
    <n v="1"/>
    <s v="-"/>
    <s v="MORA"/>
    <s v="INGENIERIA INDUSTRIAL"/>
    <x v="6"/>
    <s v="-"/>
    <s v="INGENIERIA"/>
    <s v="COLON"/>
    <s v="SIN ENFASIS"/>
    <s v="COSTA RICA"/>
    <x v="1350"/>
    <n v="21056800"/>
    <s v="OPERARIO DE PRODUCCI"/>
    <n v="91.14"/>
    <n v="128746"/>
    <n v="1"/>
    <n v="1"/>
    <n v="58"/>
  </r>
  <r>
    <x v="0"/>
    <x v="1"/>
    <x v="1"/>
    <x v="1"/>
    <n v="31246540"/>
    <x v="21"/>
    <n v="5154146"/>
    <n v="703040556"/>
    <x v="1"/>
    <x v="865"/>
    <x v="0"/>
    <x v="1"/>
    <x v="3"/>
    <s v="N"/>
    <x v="5"/>
    <n v="128787"/>
    <s v="ESPECIAL"/>
    <d v="2022-02-16T00:00:00"/>
    <d v="2022-03-09T00:00:00"/>
    <x v="21"/>
    <d v="2022-05-11T00:00:00"/>
    <n v="307502"/>
    <s v="RESOLI"/>
    <s v="-"/>
    <s v="-"/>
    <s v="S"/>
    <x v="0"/>
    <n v="1"/>
    <s v="COBERTURA INFERIOR"/>
    <n v="2020"/>
    <n v="2"/>
    <s v="-"/>
    <s v="1-PREG.COSTA-RICA"/>
    <x v="2"/>
    <s v="-"/>
    <s v="-"/>
    <s v="-"/>
    <n v="5"/>
    <n v="3"/>
    <n v="100"/>
    <n v="7"/>
    <n v="0"/>
    <s v="RACHELLDV4@GMAIL.COM"/>
    <s v="UNIV. PRIVADA"/>
    <n v="18"/>
    <s v="SOLTERO(A)"/>
    <d v="2022-03-08T00:00:00"/>
    <n v="1"/>
    <s v="BACHILLER"/>
    <s v="LICENCIATURA"/>
    <s v=" "/>
    <s v=" "/>
    <s v=" "/>
    <n v="575891"/>
    <n v="3"/>
    <s v="-"/>
    <s v="MATINA"/>
    <s v="ENSEÑANZA DEL INGLES"/>
    <x v="18"/>
    <s v="CI"/>
    <s v="EDUCACION SECUNDARIA"/>
    <s v="CARRANDI"/>
    <s v="SIN ENFASIS"/>
    <s v="COSTA RICA"/>
    <x v="1351"/>
    <s v="-"/>
    <s v="ESTUDIANTE"/>
    <n v="99"/>
    <n v="128787"/>
    <n v="1"/>
    <n v="1"/>
    <n v="57"/>
  </r>
  <r>
    <x v="0"/>
    <x v="2"/>
    <x v="1"/>
    <x v="0"/>
    <n v="31252810"/>
    <x v="30"/>
    <n v="9598646"/>
    <n v="208560943"/>
    <x v="2"/>
    <x v="2"/>
    <x v="0"/>
    <x v="0"/>
    <x v="0"/>
    <s v="N"/>
    <x v="3"/>
    <n v="130056"/>
    <s v="NORMAL"/>
    <d v="2022-03-09T00:00:00"/>
    <d v="2022-04-29T00:00:00"/>
    <x v="30"/>
    <d v="2022-06-22T00:00:00"/>
    <n v="309215"/>
    <s v="RESOLI"/>
    <s v="-"/>
    <s v="S"/>
    <s v="-"/>
    <x v="1"/>
    <n v="2"/>
    <s v="-"/>
    <n v="2022"/>
    <n v="0"/>
    <s v="-"/>
    <s v="1-PREG.COSTA-RICA"/>
    <x v="2"/>
    <n v="253.73"/>
    <s v="-"/>
    <s v="-"/>
    <n v="11"/>
    <n v="3"/>
    <n v="100"/>
    <n v="2"/>
    <n v="0"/>
    <s v="FABIANARRIETAG@GMAIL.COM"/>
    <s v="UNIV. PRIVADA"/>
    <n v="17"/>
    <s v="SOLTERO(A)"/>
    <d v="2022-04-28T00:00:00"/>
    <n v="1"/>
    <s v="BACHILLER"/>
    <s v=" "/>
    <s v=" "/>
    <s v=" "/>
    <s v=" "/>
    <n v="579014"/>
    <n v="4"/>
    <s v="-"/>
    <s v="ALFARO RUIZ"/>
    <s v="ING SIST INFORMATICOS"/>
    <x v="120"/>
    <s v="-"/>
    <s v="INGENIERIA"/>
    <s v="TAPEZCO"/>
    <s v="SIN ENFASIS"/>
    <s v="COSTA RICA"/>
    <x v="1352"/>
    <s v="-"/>
    <s v="ESTUDIANTE"/>
    <n v="96"/>
    <n v="130056"/>
    <n v="1"/>
    <n v="1"/>
    <n v="53"/>
  </r>
  <r>
    <x v="0"/>
    <x v="1"/>
    <x v="0"/>
    <x v="1"/>
    <n v="31166200"/>
    <x v="21"/>
    <n v="2411300"/>
    <n v="118020486"/>
    <x v="1"/>
    <x v="866"/>
    <x v="0"/>
    <x v="1"/>
    <x v="0"/>
    <s v="N"/>
    <x v="0"/>
    <n v="128800"/>
    <s v="NORMAL"/>
    <d v="2021-11-01T00:00:00"/>
    <d v="2022-03-09T00:00:00"/>
    <x v="21"/>
    <s v="-"/>
    <n v="298717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1"/>
    <n v="0"/>
    <s v="NATHYLOPEZG1701@GMAIL.COM"/>
    <s v="UNIV. PRIVADA"/>
    <n v="21"/>
    <s v="SOLTERO(A)"/>
    <d v="2022-03-08T00:00:00"/>
    <n v="1"/>
    <s v="LICENCIATURA"/>
    <s v=" "/>
    <s v=" "/>
    <s v=" "/>
    <s v=" "/>
    <s v="-"/>
    <s v="-"/>
    <s v="-"/>
    <s v="DESAMPARADOS"/>
    <s v="CS.EDUC.PREESCOLAR"/>
    <x v="5"/>
    <s v="-"/>
    <s v="EDUCACION PREESCOLAR"/>
    <s v="DESAMPARADOS"/>
    <s v="SIN ENFASIS"/>
    <s v="COSTA RICA"/>
    <x v="1353"/>
    <s v="-"/>
    <s v="ESTUDIANTE"/>
    <s v="-"/>
    <n v="128800"/>
    <n v="1"/>
    <n v="1"/>
    <n v="57"/>
  </r>
  <r>
    <x v="0"/>
    <x v="1"/>
    <x v="0"/>
    <x v="0"/>
    <n v="31149720"/>
    <x v="21"/>
    <n v="5057750"/>
    <n v="117900265"/>
    <x v="0"/>
    <x v="404"/>
    <x v="0"/>
    <x v="0"/>
    <x v="1"/>
    <s v="N"/>
    <x v="0"/>
    <n v="128806"/>
    <s v="NORMAL"/>
    <d v="2022-03-07T00:00:00"/>
    <d v="2022-03-10T00:00:00"/>
    <x v="21"/>
    <d v="2022-05-16T00:00:00"/>
    <n v="308897"/>
    <s v="RESOLI"/>
    <s v="-"/>
    <s v="-"/>
    <s v="S"/>
    <x v="0"/>
    <n v="1"/>
    <s v="COBERTURA INFERIOR"/>
    <s v="-"/>
    <s v="-"/>
    <s v="-"/>
    <s v="1-PREG.COSTA-RICA"/>
    <x v="0"/>
    <s v="-"/>
    <s v="-"/>
    <s v="-"/>
    <n v="14"/>
    <n v="3"/>
    <n v="100"/>
    <n v="1"/>
    <n v="0"/>
    <s v="NAOROJAS24@HOTMAIL.COM"/>
    <s v="UNIV. PRIVADA"/>
    <n v="21"/>
    <s v="SOLTERO(A)"/>
    <d v="2022-03-09T00:00:00"/>
    <n v="1"/>
    <s v="LICENCIATURA"/>
    <s v=" "/>
    <s v=" "/>
    <s v=" "/>
    <s v=" "/>
    <s v="-"/>
    <s v="-"/>
    <s v="-"/>
    <s v="MORAVIA"/>
    <s v="OPTOMETRIA"/>
    <x v="5"/>
    <s v="CI"/>
    <s v="MEDICINA HUMANA"/>
    <s v="TRINIDAD"/>
    <s v="SIN ENFASIS"/>
    <s v="COSTA RICA"/>
    <x v="1354"/>
    <s v="-"/>
    <s v="ESTUDIANTE"/>
    <s v="-"/>
    <n v="128806"/>
    <n v="1"/>
    <n v="1"/>
    <n v="56"/>
  </r>
  <r>
    <x v="0"/>
    <x v="1"/>
    <x v="0"/>
    <x v="0"/>
    <n v="30980220"/>
    <x v="21"/>
    <n v="3481420"/>
    <n v="115980668"/>
    <x v="0"/>
    <x v="867"/>
    <x v="0"/>
    <x v="0"/>
    <x v="1"/>
    <s v="N"/>
    <x v="0"/>
    <n v="128820"/>
    <s v="NORMAL"/>
    <d v="2022-02-28T00:00:00"/>
    <d v="2022-03-10T00:00:00"/>
    <x v="21"/>
    <s v="-"/>
    <n v="308324"/>
    <s v="RESOLI"/>
    <s v="-"/>
    <s v="-"/>
    <s v="S"/>
    <x v="0"/>
    <n v="1"/>
    <s v="-"/>
    <s v="-"/>
    <s v="-"/>
    <s v="-"/>
    <s v="1-PREG.COSTA-RICA"/>
    <x v="0"/>
    <s v="-"/>
    <s v="-"/>
    <s v="-"/>
    <n v="1"/>
    <n v="10"/>
    <n v="100"/>
    <n v="1"/>
    <n v="0"/>
    <s v="SOF0603@GMAIL.COM"/>
    <s v="UNIV. PRIVADA"/>
    <n v="27"/>
    <s v="SOLTERO(A)"/>
    <d v="2022-03-09T00:00:00"/>
    <n v="1"/>
    <s v="LICENCIATURA"/>
    <s v=" "/>
    <s v=" "/>
    <s v=" "/>
    <s v=" "/>
    <s v="-"/>
    <s v="-"/>
    <s v="-"/>
    <s v="SAN JOSE"/>
    <s v="MEDICINA"/>
    <x v="12"/>
    <s v="-"/>
    <s v="MEDICINA HUMANA"/>
    <s v="HATILLO"/>
    <s v="SIN ENFASIS"/>
    <s v="COSTA RICA"/>
    <x v="1355"/>
    <n v="87758874"/>
    <s v="ESTUDIANTE"/>
    <s v="-"/>
    <n v="128820"/>
    <n v="1"/>
    <n v="1"/>
    <n v="56"/>
  </r>
  <r>
    <x v="0"/>
    <x v="1"/>
    <x v="1"/>
    <x v="1"/>
    <n v="31246550"/>
    <x v="21"/>
    <n v="3914000"/>
    <n v="305090923"/>
    <x v="1"/>
    <x v="868"/>
    <x v="0"/>
    <x v="1"/>
    <x v="0"/>
    <s v="N"/>
    <x v="0"/>
    <n v="128848"/>
    <s v="NORMAL"/>
    <d v="2022-03-07T00:00:00"/>
    <d v="2022-03-11T00:00:00"/>
    <x v="21"/>
    <d v="2022-05-11T00:00:00"/>
    <n v="308910"/>
    <s v="RESOLI"/>
    <s v="-"/>
    <s v="-"/>
    <s v="S"/>
    <x v="0"/>
    <n v="1"/>
    <s v="-"/>
    <n v="2020"/>
    <n v="2"/>
    <s v="-"/>
    <s v="1-PREG.COSTA-RICA"/>
    <x v="6"/>
    <s v="-"/>
    <s v="-"/>
    <s v="-"/>
    <n v="1"/>
    <n v="1"/>
    <n v="100"/>
    <n v="1"/>
    <n v="0"/>
    <s v="ANIMR0529@GMAIL.COM"/>
    <s v="UNIV. PRIVADA"/>
    <n v="24"/>
    <s v="CASADO(A)"/>
    <d v="2022-03-10T00:00:00"/>
    <n v="1"/>
    <s v="BACHILLER"/>
    <s v=" "/>
    <s v=" "/>
    <s v=" "/>
    <s v=" "/>
    <n v="250000"/>
    <n v="3"/>
    <s v="-"/>
    <s v="SAN JOSE"/>
    <s v="CS.EDUC.PREESCOLAR"/>
    <x v="29"/>
    <s v="-"/>
    <s v="EDUCACION PREESCOLAR"/>
    <s v="CARMEN"/>
    <s v="ENS DEL INGLES COMO 2DA LENGUA"/>
    <s v="COSTA RICA"/>
    <x v="1356"/>
    <s v="-"/>
    <s v="ESTUDIANTE"/>
    <n v="80.73"/>
    <n v="128848"/>
    <n v="1"/>
    <n v="1"/>
    <n v="55"/>
  </r>
  <r>
    <x v="0"/>
    <x v="1"/>
    <x v="1"/>
    <x v="0"/>
    <n v="31252780"/>
    <x v="30"/>
    <n v="6470637"/>
    <n v="207150145"/>
    <x v="0"/>
    <x v="602"/>
    <x v="0"/>
    <x v="0"/>
    <x v="1"/>
    <s v="N"/>
    <x v="3"/>
    <n v="130179"/>
    <s v="NORMAL"/>
    <d v="2022-01-13T00:00:00"/>
    <d v="2022-05-06T00:00:00"/>
    <x v="30"/>
    <d v="2022-06-22T00:00:00"/>
    <n v="304521"/>
    <s v="RESOLI"/>
    <s v="-"/>
    <s v="S"/>
    <s v="-"/>
    <x v="1"/>
    <n v="1"/>
    <s v="-"/>
    <n v="2010"/>
    <n v="12"/>
    <s v="-"/>
    <s v="1-PREG.COSTA-RICA"/>
    <x v="4"/>
    <s v="-"/>
    <s v="-"/>
    <s v="-"/>
    <n v="1"/>
    <n v="10"/>
    <n v="100"/>
    <n v="2"/>
    <n v="0"/>
    <s v="RAFAZOFEIFA@GMAIL.COM"/>
    <s v="UNIV. PRIVADA"/>
    <n v="28"/>
    <s v="SOLTERO(A)"/>
    <d v="2022-05-05T00:00:00"/>
    <n v="1"/>
    <s v="BACHILLER"/>
    <s v="LICENCIATURA"/>
    <s v=" "/>
    <s v=" "/>
    <s v=" "/>
    <n v="769425"/>
    <n v="4"/>
    <s v="-"/>
    <s v="ALAJUELA"/>
    <s v="MICROBIOLOGIA"/>
    <x v="12"/>
    <s v="-"/>
    <s v="MICROBIOLOGIA"/>
    <s v="DESAMPARADOS"/>
    <s v="SIN ENFASIS"/>
    <s v="COSTA RICA"/>
    <x v="1357"/>
    <n v="22671106"/>
    <s v="TÉCNICO ESPECIALIZADO 6"/>
    <n v="85"/>
    <n v="130179"/>
    <n v="1"/>
    <n v="1"/>
    <n v="46"/>
  </r>
  <r>
    <x v="0"/>
    <x v="1"/>
    <x v="2"/>
    <x v="0"/>
    <n v="31247010"/>
    <x v="21"/>
    <n v="11910845"/>
    <n v="604510066"/>
    <x v="0"/>
    <x v="869"/>
    <x v="0"/>
    <x v="0"/>
    <x v="1"/>
    <s v="N"/>
    <x v="6"/>
    <n v="128873"/>
    <s v="NORMAL"/>
    <d v="2022-01-25T00:00:00"/>
    <d v="2022-03-11T00:00:00"/>
    <x v="21"/>
    <d v="2022-05-11T00:00:00"/>
    <n v="305743"/>
    <s v="RESOLI"/>
    <s v="-"/>
    <s v="-"/>
    <s v="S"/>
    <x v="0"/>
    <n v="1"/>
    <s v="COBERTURA INFERIOR"/>
    <n v="2016"/>
    <n v="6"/>
    <s v="-"/>
    <s v="5-REFUND.PREG.C.R"/>
    <x v="6"/>
    <s v="-"/>
    <s v="-"/>
    <s v="-"/>
    <n v="1"/>
    <n v="15"/>
    <n v="100"/>
    <n v="6"/>
    <n v="0"/>
    <s v="HILLARY_VILLALOBOS@HOTMAIL.COM"/>
    <s v="UNIV. PRIVADA"/>
    <n v="23"/>
    <s v="SOLTERO(A)"/>
    <d v="2022-03-10T00:00:00"/>
    <n v="1"/>
    <s v="BACHILLER"/>
    <s v="LICENCIATURA"/>
    <s v=" "/>
    <s v=" "/>
    <s v=" "/>
    <n v="460339"/>
    <n v="3"/>
    <s v="-"/>
    <s v="PUNTARENAS"/>
    <s v="ENFERMERIA"/>
    <x v="49"/>
    <s v="CI"/>
    <s v="ENFERMERIA"/>
    <s v="EL ROBLE"/>
    <s v="SIN ENFASIS"/>
    <s v="COSTA RICA"/>
    <x v="1358"/>
    <n v="26308000"/>
    <s v="ASISTENTE DE PACIENTES"/>
    <n v="88.13"/>
    <n v="128873"/>
    <n v="1"/>
    <n v="5"/>
    <n v="55"/>
  </r>
  <r>
    <x v="0"/>
    <x v="1"/>
    <x v="0"/>
    <x v="1"/>
    <n v="31055760"/>
    <x v="21"/>
    <n v="2875162"/>
    <n v="702200286"/>
    <x v="4"/>
    <x v="522"/>
    <x v="0"/>
    <x v="1"/>
    <x v="3"/>
    <s v="N"/>
    <x v="5"/>
    <n v="128883"/>
    <s v="NORMAL"/>
    <d v="2022-03-10T00:00:00"/>
    <d v="2022-03-14T00:00:00"/>
    <x v="21"/>
    <d v="2022-05-16T00:00:00"/>
    <n v="309269"/>
    <s v="RESOLI"/>
    <s v="-"/>
    <s v="-"/>
    <s v="S"/>
    <x v="0"/>
    <n v="1"/>
    <s v="-"/>
    <s v="-"/>
    <s v="-"/>
    <s v="-"/>
    <s v="1-PREG.COSTA-RICA"/>
    <x v="0"/>
    <s v="-"/>
    <s v="-"/>
    <s v="-"/>
    <n v="4"/>
    <n v="1"/>
    <n v="100"/>
    <n v="7"/>
    <n v="0"/>
    <s v="MARIBELLSOTO56@GMAIL.COM"/>
    <s v="UNIV. PRIVADA"/>
    <n v="28"/>
    <s v="SOLTERO(A)"/>
    <d v="2022-03-11T00:00:00"/>
    <n v="1"/>
    <s v="LICENCIATURA"/>
    <s v=" "/>
    <s v=" "/>
    <s v=" "/>
    <s v=" "/>
    <s v="-"/>
    <s v="-"/>
    <s v="-"/>
    <s v="TALAMANCA"/>
    <s v="PSICOLOGIA"/>
    <x v="26"/>
    <s v="-"/>
    <s v="PSICOLOGIA"/>
    <s v="BRATSI"/>
    <s v="SIN ENFASIS"/>
    <s v="COSTA RICA"/>
    <x v="1359"/>
    <n v="85877789"/>
    <s v="ESTUDIANTE"/>
    <s v="-"/>
    <n v="128883"/>
    <n v="1"/>
    <n v="1"/>
    <n v="52"/>
  </r>
  <r>
    <x v="0"/>
    <x v="1"/>
    <x v="1"/>
    <x v="0"/>
    <n v="31252310"/>
    <x v="30"/>
    <n v="6038600"/>
    <n v="305340082"/>
    <x v="0"/>
    <x v="196"/>
    <x v="0"/>
    <x v="0"/>
    <x v="1"/>
    <s v="N"/>
    <x v="2"/>
    <n v="130185"/>
    <s v="NORMAL"/>
    <d v="2022-05-03T00:00:00"/>
    <d v="2022-05-09T00:00:00"/>
    <x v="30"/>
    <d v="2022-06-22T00:00:00"/>
    <n v="313321"/>
    <s v="RESOLI"/>
    <s v="-"/>
    <s v="S"/>
    <s v="-"/>
    <x v="1"/>
    <n v="1"/>
    <s v="-"/>
    <n v="2020"/>
    <n v="2"/>
    <s v="-"/>
    <s v="1-PREG.COSTA-RICA"/>
    <x v="6"/>
    <s v="-"/>
    <s v="-"/>
    <s v="-"/>
    <n v="1"/>
    <n v="5"/>
    <n v="100"/>
    <n v="3"/>
    <n v="0"/>
    <s v="AXELRAMIREZ639@GMAIL.COM"/>
    <s v="UNIV. PRIVADA"/>
    <n v="20"/>
    <s v="SOLTERO(A)"/>
    <d v="2022-05-06T00:00:00"/>
    <n v="1"/>
    <s v="BACHILLER"/>
    <s v=" "/>
    <s v=" "/>
    <s v=" "/>
    <s v=" "/>
    <n v="384651"/>
    <n v="5"/>
    <s v="-"/>
    <s v="CARTAGO"/>
    <s v="ING.ELECTROMEDICINA"/>
    <x v="5"/>
    <s v="-"/>
    <s v="MEDICINA HUMANA"/>
    <s v="AGUACALIENTE (SAN FRANCISCO)"/>
    <s v="SIN ENFASIS"/>
    <s v="COSTA RICA"/>
    <x v="1360"/>
    <n v="22214545"/>
    <s v="TÉCNICO EN ELECTRÓNICA "/>
    <n v="95.47"/>
    <n v="130185"/>
    <n v="1"/>
    <n v="1"/>
    <n v="43"/>
  </r>
  <r>
    <x v="0"/>
    <x v="1"/>
    <x v="1"/>
    <x v="0"/>
    <n v="31246670"/>
    <x v="21"/>
    <n v="1489000"/>
    <n v="116090403"/>
    <x v="2"/>
    <x v="870"/>
    <x v="0"/>
    <x v="0"/>
    <x v="1"/>
    <s v="N"/>
    <x v="0"/>
    <n v="128899"/>
    <s v="NORMAL"/>
    <d v="2022-03-01T00:00:00"/>
    <d v="2022-03-14T00:00:00"/>
    <x v="21"/>
    <d v="2022-05-11T00:00:00"/>
    <n v="308449"/>
    <s v="RESOLI"/>
    <s v="-"/>
    <s v="-"/>
    <s v="S"/>
    <x v="0"/>
    <n v="1"/>
    <s v="-"/>
    <n v="2013"/>
    <n v="9"/>
    <s v="-"/>
    <s v="1-PREG.COSTA-RICA"/>
    <x v="6"/>
    <s v="-"/>
    <s v="-"/>
    <s v="-"/>
    <n v="10"/>
    <n v="3"/>
    <n v="100"/>
    <n v="1"/>
    <n v="0"/>
    <s v="LAUREN10695@HOTMAIL.COM"/>
    <s v="UNIV. PRIVADA"/>
    <n v="26"/>
    <s v="SOLTERO(A)"/>
    <d v="2022-03-11T00:00:00"/>
    <n v="1"/>
    <s v="BACHILLER"/>
    <s v=" "/>
    <s v=" "/>
    <s v=" "/>
    <s v=" "/>
    <n v="411964"/>
    <n v="4"/>
    <s v="-"/>
    <s v="ALAJUELITA"/>
    <s v="INGENIERIA INDUSTRIAL"/>
    <x v="3"/>
    <s v="-"/>
    <s v="INGENIERIA"/>
    <s v="SAN ANTONIO"/>
    <s v="SIN ENFASIS"/>
    <s v="COSTA RICA"/>
    <x v="1361"/>
    <n v="40801104"/>
    <s v="SECRETARIA"/>
    <n v="92.52"/>
    <n v="128899"/>
    <n v="1"/>
    <n v="1"/>
    <n v="52"/>
  </r>
  <r>
    <x v="0"/>
    <x v="1"/>
    <x v="0"/>
    <x v="0"/>
    <n v="31173470"/>
    <x v="21"/>
    <n v="2269280"/>
    <n v="504200969"/>
    <x v="0"/>
    <x v="405"/>
    <x v="0"/>
    <x v="0"/>
    <x v="1"/>
    <s v="N"/>
    <x v="4"/>
    <n v="128915"/>
    <s v="NORMAL"/>
    <d v="2022-03-14T00:00:00"/>
    <d v="2022-03-15T00:00:00"/>
    <x v="21"/>
    <s v="-"/>
    <n v="309568"/>
    <s v="RESOLI"/>
    <s v="-"/>
    <s v="S"/>
    <s v="-"/>
    <x v="1"/>
    <n v="1"/>
    <s v="-"/>
    <s v="-"/>
    <s v="-"/>
    <s v="-"/>
    <s v="1-PREG.COSTA-RICA"/>
    <x v="0"/>
    <s v="-"/>
    <s v="-"/>
    <s v="-"/>
    <n v="3"/>
    <n v="1"/>
    <n v="100"/>
    <n v="5"/>
    <n v="0"/>
    <s v="ALEJARIOS1097@GMAIL.COM"/>
    <s v="UNIV. PRIVADA"/>
    <n v="24"/>
    <s v="SOLTERO(A)"/>
    <d v="2022-03-14T00:00:00"/>
    <n v="1"/>
    <s v="LICENCIATURA"/>
    <s v=" "/>
    <s v=" "/>
    <s v=" "/>
    <s v=" "/>
    <s v="-"/>
    <s v="-"/>
    <s v="-"/>
    <s v="SANTA CRUZ"/>
    <s v="ENFERMERIA"/>
    <x v="50"/>
    <s v="-"/>
    <s v="ENFERMERIA"/>
    <s v="SANTA CRUZ"/>
    <s v="SIN ENFASIS"/>
    <s v="COSTA RICA"/>
    <x v="1362"/>
    <s v="-"/>
    <s v="ESTUDIANTE"/>
    <s v="-"/>
    <n v="128915"/>
    <n v="1"/>
    <n v="1"/>
    <n v="51"/>
  </r>
  <r>
    <x v="0"/>
    <x v="1"/>
    <x v="1"/>
    <x v="0"/>
    <n v="31247160"/>
    <x v="21"/>
    <n v="2386015"/>
    <n v="703010440"/>
    <x v="0"/>
    <x v="871"/>
    <x v="0"/>
    <x v="0"/>
    <x v="3"/>
    <s v="N"/>
    <x v="5"/>
    <n v="128922"/>
    <s v="NORMAL"/>
    <d v="2022-03-08T00:00:00"/>
    <d v="2022-03-15T00:00:00"/>
    <x v="21"/>
    <d v="2022-05-11T00:00:00"/>
    <n v="309089"/>
    <s v="RESOLI"/>
    <s v="-"/>
    <s v="S"/>
    <s v="-"/>
    <x v="1"/>
    <n v="1"/>
    <s v="-"/>
    <n v="2020"/>
    <n v="2"/>
    <s v="-"/>
    <s v="1-PREG.COSTA-RICA"/>
    <x v="6"/>
    <s v="-"/>
    <s v="-"/>
    <s v="-"/>
    <n v="5"/>
    <n v="3"/>
    <n v="100"/>
    <n v="7"/>
    <n v="0"/>
    <s v="YEIFRELAURELIO@GMAIL.COM"/>
    <s v="UNIV. PRIVADA"/>
    <n v="18"/>
    <s v="SOLTERO(A)"/>
    <d v="2022-03-14T00:00:00"/>
    <n v="1"/>
    <s v="TECNICO"/>
    <s v=" "/>
    <s v=" "/>
    <s v=" "/>
    <s v=" "/>
    <n v="329082"/>
    <n v="3"/>
    <s v="-"/>
    <s v="MATINA"/>
    <s v="TECNICO ATENCION PRIMARIA"/>
    <x v="13"/>
    <s v="-"/>
    <s v="MEDICINA HUMANA"/>
    <s v="CARRANDI"/>
    <s v="SIN ENFASIS"/>
    <s v="COSTA RICA"/>
    <x v="1363"/>
    <s v="-"/>
    <s v="ESTUDIANTE"/>
    <n v="97.14"/>
    <n v="128922"/>
    <n v="1"/>
    <n v="1"/>
    <n v="51"/>
  </r>
  <r>
    <x v="0"/>
    <x v="1"/>
    <x v="1"/>
    <x v="0"/>
    <n v="31252900"/>
    <x v="30"/>
    <n v="5570000"/>
    <n v="604350165"/>
    <x v="0"/>
    <x v="872"/>
    <x v="0"/>
    <x v="0"/>
    <x v="1"/>
    <s v="N"/>
    <x v="3"/>
    <n v="130245"/>
    <s v="NORMAL"/>
    <d v="2022-04-25T00:00:00"/>
    <d v="2022-05-12T00:00:00"/>
    <x v="30"/>
    <d v="2022-06-22T00:00:00"/>
    <n v="312830"/>
    <s v="RESOLI"/>
    <s v="-"/>
    <s v="-"/>
    <s v="S"/>
    <x v="0"/>
    <n v="1"/>
    <s v="-"/>
    <n v="2014"/>
    <n v="8"/>
    <s v="-"/>
    <s v="1-PREG.COSTA-RICA"/>
    <x v="6"/>
    <s v="-"/>
    <s v="-"/>
    <s v="-"/>
    <n v="9"/>
    <n v="1"/>
    <n v="100"/>
    <n v="2"/>
    <n v="0"/>
    <s v="KIVARGASM@GMAIL.COM"/>
    <s v="UNIV. PRIVADA"/>
    <n v="25"/>
    <s v="SOLTERO(A)"/>
    <d v="2022-05-10T00:00:00"/>
    <n v="1"/>
    <s v="BACHILLER"/>
    <s v="LICENCIATURA"/>
    <s v=" "/>
    <s v=" "/>
    <s v=" "/>
    <n v="275294"/>
    <n v="1"/>
    <s v="-"/>
    <s v="OROTINA"/>
    <s v="ENFERMERIA"/>
    <x v="49"/>
    <s v="-"/>
    <s v="ENFERMERIA"/>
    <s v="OROTINA"/>
    <s v="SIN ENFASIS"/>
    <s v="COSTA RICA"/>
    <x v="1364"/>
    <n v="24278838"/>
    <s v="CAJERA"/>
    <n v="87.41"/>
    <n v="130245"/>
    <n v="1"/>
    <n v="1"/>
    <n v="40"/>
  </r>
  <r>
    <x v="2"/>
    <x v="1"/>
    <x v="1"/>
    <x v="1"/>
    <n v="31246010"/>
    <x v="21"/>
    <n v="6095220"/>
    <n v="303460942"/>
    <x v="4"/>
    <x v="873"/>
    <x v="0"/>
    <x v="1"/>
    <x v="2"/>
    <s v="N"/>
    <x v="5"/>
    <n v="128930"/>
    <s v="NORMAL"/>
    <d v="2022-03-06T00:00:00"/>
    <d v="2022-03-15T00:00:00"/>
    <x v="21"/>
    <d v="2022-05-11T00:00:00"/>
    <n v="308835"/>
    <s v="RESOLI"/>
    <s v="-"/>
    <s v="S"/>
    <s v="-"/>
    <x v="1"/>
    <n v="1"/>
    <s v="ADQUISICION DE EQUIPO"/>
    <n v="1994"/>
    <n v="28"/>
    <s v="-"/>
    <s v="3-POSG.COSTA-RICA"/>
    <x v="1"/>
    <s v="-"/>
    <s v="-"/>
    <s v="-"/>
    <n v="3"/>
    <n v="1"/>
    <n v="100"/>
    <n v="7"/>
    <n v="0"/>
    <s v="RWHITEWRIGHT@YAHOO.COM"/>
    <s v="UNIV. PRIVADA"/>
    <n v="45"/>
    <s v="CASADO(A)"/>
    <d v="2022-03-14T00:00:00"/>
    <n v="1"/>
    <s v="MAESTRIA"/>
    <s v=" "/>
    <s v=" "/>
    <s v=" "/>
    <s v=" "/>
    <n v="3700000"/>
    <n v="4"/>
    <s v="-"/>
    <s v="SIQUIRRES"/>
    <s v="DERECHO"/>
    <x v="0"/>
    <s v="AE"/>
    <s v="DERECHO"/>
    <s v="SIQUIRRES"/>
    <s v="DERECHO PENAL"/>
    <s v="COSTA RICA"/>
    <x v="1365"/>
    <n v="27681334"/>
    <s v="JUEZ "/>
    <n v="88"/>
    <n v="128930"/>
    <n v="1"/>
    <n v="3"/>
    <n v="51"/>
  </r>
  <r>
    <x v="0"/>
    <x v="1"/>
    <x v="1"/>
    <x v="0"/>
    <n v="31253680"/>
    <x v="31"/>
    <n v="9700000"/>
    <n v="305470350"/>
    <x v="0"/>
    <x v="571"/>
    <x v="0"/>
    <x v="0"/>
    <x v="1"/>
    <s v="N"/>
    <x v="2"/>
    <n v="127560"/>
    <s v="ESPECIAL"/>
    <d v="2022-01-07T00:00:00"/>
    <d v="2022-01-17T00:00:00"/>
    <x v="31"/>
    <d v="2022-06-27T00:00:00"/>
    <n v="303668"/>
    <s v="RESOLI"/>
    <s v="-"/>
    <s v="-"/>
    <s v="S"/>
    <x v="0"/>
    <n v="1"/>
    <s v="-"/>
    <n v="2020"/>
    <n v="2"/>
    <s v="-"/>
    <s v="1-PREG.COSTA-RICA"/>
    <x v="2"/>
    <s v="-"/>
    <s v="-"/>
    <s v="-"/>
    <n v="5"/>
    <n v="1"/>
    <n v="100"/>
    <n v="3"/>
    <n v="0"/>
    <s v="YARIELACASTROCORDERO9@GMAIL.COM"/>
    <s v="UNIV. PRIVADA"/>
    <n v="18"/>
    <s v="SOLTERO(A)"/>
    <d v="2022-01-14T00:00:00"/>
    <n v="1"/>
    <s v="BACHILLER"/>
    <s v="LICENCIATURA"/>
    <s v=" "/>
    <s v=" "/>
    <s v=" "/>
    <n v="621098"/>
    <n v="6"/>
    <s v="-"/>
    <s v="TURRIALBA"/>
    <s v="ENFERMERIA"/>
    <x v="11"/>
    <s v="-"/>
    <s v="ENFERMERIA"/>
    <s v="TURRIALBA"/>
    <s v="SIN ENFASIS"/>
    <s v="COSTA RICA"/>
    <x v="1366"/>
    <s v="-"/>
    <s v="ESTUDIANTE"/>
    <n v="98.28"/>
    <n v="127560"/>
    <n v="1"/>
    <n v="1"/>
    <n v="160"/>
  </r>
  <r>
    <x v="0"/>
    <x v="1"/>
    <x v="1"/>
    <x v="0"/>
    <n v="31253420"/>
    <x v="31"/>
    <n v="6675000"/>
    <n v="304680665"/>
    <x v="0"/>
    <x v="649"/>
    <x v="0"/>
    <x v="0"/>
    <x v="0"/>
    <s v="N"/>
    <x v="2"/>
    <n v="128126"/>
    <s v="NORMAL"/>
    <d v="2022-02-03T00:00:00"/>
    <d v="2022-02-04T00:00:00"/>
    <x v="31"/>
    <d v="2022-06-27T00:00:00"/>
    <n v="306456"/>
    <s v="RESOLI"/>
    <s v="-"/>
    <s v="-"/>
    <s v="S"/>
    <x v="0"/>
    <n v="1"/>
    <s v="-"/>
    <n v="2012"/>
    <n v="10"/>
    <s v="-"/>
    <s v="1-PREG.COSTA-RICA"/>
    <x v="2"/>
    <s v="-"/>
    <s v="-"/>
    <s v="-"/>
    <n v="1"/>
    <n v="2"/>
    <n v="100"/>
    <n v="3"/>
    <n v="0"/>
    <s v="YARLINSERRANO24@GMAIL.COM"/>
    <s v="UNIV. PRIVADA"/>
    <n v="29"/>
    <s v="UNION LIBRE"/>
    <d v="2022-02-03T00:00:00"/>
    <n v="1"/>
    <s v="BACHILLER"/>
    <s v="LICENCIATURA"/>
    <s v=" "/>
    <s v=" "/>
    <s v=" "/>
    <n v="500000"/>
    <n v="2"/>
    <s v="-"/>
    <s v="CARTAGO"/>
    <s v="ENFERMERIA"/>
    <x v="72"/>
    <s v="-"/>
    <s v="ENFERMERIA"/>
    <s v="OCCIDENTE DE CARTAGO"/>
    <s v="SIN ENFASIS"/>
    <s v="COSTA RICA"/>
    <x v="1367"/>
    <s v="-"/>
    <s v="ESTUDIANTE"/>
    <n v="82.21"/>
    <n v="128126"/>
    <n v="1"/>
    <n v="1"/>
    <n v="142"/>
  </r>
  <r>
    <x v="0"/>
    <x v="1"/>
    <x v="0"/>
    <x v="1"/>
    <n v="31197440"/>
    <x v="21"/>
    <n v="1514435"/>
    <n v="114920286"/>
    <x v="4"/>
    <x v="874"/>
    <x v="0"/>
    <x v="1"/>
    <x v="1"/>
    <s v="N"/>
    <x v="0"/>
    <n v="128988"/>
    <s v="NORMAL"/>
    <d v="2022-03-13T00:00:00"/>
    <d v="2022-03-17T00:00:00"/>
    <x v="21"/>
    <d v="2022-05-18T00:00:00"/>
    <n v="309541"/>
    <s v="RESOLI"/>
    <s v="-"/>
    <s v="-"/>
    <s v="S"/>
    <x v="0"/>
    <n v="1"/>
    <s v="-"/>
    <s v="-"/>
    <s v="-"/>
    <s v="-"/>
    <s v="1-PREG.COSTA-RICA"/>
    <x v="0"/>
    <s v="-"/>
    <s v="-"/>
    <s v="-"/>
    <n v="8"/>
    <n v="5"/>
    <n v="100"/>
    <n v="1"/>
    <n v="0"/>
    <s v="ANARIVASFLORES@HOTMAIL.COM"/>
    <s v="UNIV. PRIVADA"/>
    <n v="30"/>
    <s v="SOLTERO(A)"/>
    <d v="2022-03-16T00:00:00"/>
    <n v="1"/>
    <s v="LICENCIATURA"/>
    <s v=" "/>
    <s v=" "/>
    <s v=" "/>
    <s v=" "/>
    <s v="-"/>
    <s v="-"/>
    <s v="-"/>
    <s v="GOICOECHEA"/>
    <s v="ADMINISTRACION"/>
    <x v="31"/>
    <s v="-"/>
    <s v="ADMINISTRACION"/>
    <s v="IPIS"/>
    <s v="SIN ENFASIS"/>
    <s v="COSTA RICA"/>
    <x v="1368"/>
    <n v="22959000"/>
    <s v="FORMALIZADOR DE PRÉS"/>
    <s v="-"/>
    <n v="128988"/>
    <n v="1"/>
    <n v="1"/>
    <n v="49"/>
  </r>
  <r>
    <x v="0"/>
    <x v="2"/>
    <x v="1"/>
    <x v="0"/>
    <n v="31246820"/>
    <x v="21"/>
    <n v="25419764"/>
    <n v="208560146"/>
    <x v="0"/>
    <x v="2"/>
    <x v="0"/>
    <x v="0"/>
    <x v="1"/>
    <s v="N"/>
    <x v="6"/>
    <n v="128991"/>
    <s v="NORMAL"/>
    <d v="2022-03-11T00:00:00"/>
    <d v="2022-03-17T00:00:00"/>
    <x v="21"/>
    <d v="2022-05-11T00:00:00"/>
    <n v="309398"/>
    <s v="RESOLI"/>
    <s v="-"/>
    <s v="-"/>
    <s v="S"/>
    <x v="0"/>
    <n v="2"/>
    <s v="-"/>
    <n v="2022"/>
    <n v="0"/>
    <s v="-"/>
    <s v="1-PREG.COSTA-RICA"/>
    <x v="3"/>
    <n v="140.55000000000001"/>
    <s v="-"/>
    <s v="-"/>
    <n v="2"/>
    <n v="3"/>
    <n v="100"/>
    <n v="6"/>
    <n v="0"/>
    <s v="VMHZ200804@GMAIL.COM"/>
    <s v="UNIV. PRIVADA"/>
    <n v="17"/>
    <s v="SOLTERO(A)"/>
    <d v="2022-03-16T00:00:00"/>
    <n v="1"/>
    <s v="BACHILLER"/>
    <s v="LICENCIATURA"/>
    <s v=" "/>
    <s v=" "/>
    <s v=" "/>
    <n v="2294963"/>
    <n v="3"/>
    <s v="-"/>
    <s v="ESPARZA"/>
    <s v="MICROBIOLOGI Y QUIMICA CLINICA"/>
    <x v="12"/>
    <s v="-"/>
    <s v="MICROBIOLOGIA"/>
    <s v="MACACONA"/>
    <s v="SIN ENFASIS"/>
    <s v="COSTA RICA"/>
    <x v="1369"/>
    <s v="-"/>
    <s v="ESTUDIANTE"/>
    <n v="99.93"/>
    <n v="128991"/>
    <n v="1"/>
    <n v="1"/>
    <n v="49"/>
  </r>
  <r>
    <x v="0"/>
    <x v="1"/>
    <x v="0"/>
    <x v="0"/>
    <n v="31150420"/>
    <x v="31"/>
    <n v="5680640"/>
    <n v="207920669"/>
    <x v="0"/>
    <x v="875"/>
    <x v="0"/>
    <x v="0"/>
    <x v="2"/>
    <s v="N"/>
    <x v="3"/>
    <n v="128307"/>
    <s v="NORMAL"/>
    <d v="2022-01-21T00:00:00"/>
    <d v="2022-02-14T00:00:00"/>
    <x v="31"/>
    <s v="-"/>
    <n v="305354"/>
    <s v="RESOLI"/>
    <s v="-"/>
    <s v="S"/>
    <s v="-"/>
    <x v="1"/>
    <n v="1"/>
    <s v="-"/>
    <s v="-"/>
    <s v="-"/>
    <s v="-"/>
    <s v="1-PREG.COSTA-RICA"/>
    <x v="0"/>
    <s v="-"/>
    <s v="-"/>
    <s v="-"/>
    <n v="10"/>
    <n v="4"/>
    <n v="100"/>
    <n v="2"/>
    <n v="0"/>
    <s v="JOSE_VILLALOBOS1999@HOTMAIL.COM"/>
    <s v="UNIV. PRIVADA"/>
    <n v="23"/>
    <s v="SOLTERO(A)"/>
    <d v="2022-02-11T00:00:00"/>
    <n v="1"/>
    <s v="LICENCIATURA"/>
    <s v=" "/>
    <s v=" "/>
    <s v=" "/>
    <s v=" "/>
    <s v="-"/>
    <s v="-"/>
    <s v="-"/>
    <s v="SAN CARLOS"/>
    <s v="MEDICINA Y CIRUGIA"/>
    <x v="5"/>
    <s v="-"/>
    <s v="MEDICINA HUMANA"/>
    <s v="AGUAS ZARCAS"/>
    <s v="SIN ENFASIS"/>
    <s v="COSTA RICA"/>
    <x v="1370"/>
    <s v="-"/>
    <s v="ESTUDIANTE"/>
    <s v="-"/>
    <n v="128307"/>
    <n v="1"/>
    <n v="1"/>
    <n v="132"/>
  </r>
  <r>
    <x v="0"/>
    <x v="1"/>
    <x v="1"/>
    <x v="1"/>
    <n v="31246900"/>
    <x v="21"/>
    <n v="1574013"/>
    <n v="604380046"/>
    <x v="4"/>
    <x v="876"/>
    <x v="0"/>
    <x v="1"/>
    <x v="2"/>
    <s v="N"/>
    <x v="6"/>
    <n v="129020"/>
    <s v="NORMAL"/>
    <d v="2022-03-14T00:00:00"/>
    <d v="2022-03-18T00:00:00"/>
    <x v="21"/>
    <d v="2022-05-11T00:00:00"/>
    <n v="309684"/>
    <s v="RESOLI"/>
    <s v="-"/>
    <s v="S"/>
    <s v="-"/>
    <x v="1"/>
    <n v="1"/>
    <s v="ADQUISICION DE EQUIPO"/>
    <n v="2020"/>
    <n v="2"/>
    <s v="-"/>
    <s v="1-PREG.COSTA-RICA"/>
    <x v="3"/>
    <s v="-"/>
    <s v="-"/>
    <s v="-"/>
    <n v="10"/>
    <n v="1"/>
    <n v="100"/>
    <n v="6"/>
    <n v="0"/>
    <s v="JUAN_CARLITOSLIVE@HOTMAIL.COM"/>
    <s v="UNIV. PUBLICA"/>
    <n v="25"/>
    <s v="SOLTERO(A)"/>
    <d v="2022-03-17T00:00:00"/>
    <n v="1"/>
    <s v="DIPLOMADO"/>
    <s v=" "/>
    <s v=" "/>
    <s v=" "/>
    <s v=" "/>
    <n v="1442145"/>
    <n v="2"/>
    <s v="-"/>
    <s v="CORREDORES"/>
    <s v="ADMINISTRACION DE EMPRESAS"/>
    <x v="58"/>
    <s v="AE"/>
    <s v="ADMINISTRACION"/>
    <s v="CORREDOR"/>
    <s v="SIN ENFASIS"/>
    <s v="COSTA RICA"/>
    <x v="1371"/>
    <s v="-"/>
    <s v="ESTUDIANTE"/>
    <n v="100"/>
    <n v="129020"/>
    <n v="2"/>
    <n v="1"/>
    <n v="48"/>
  </r>
  <r>
    <x v="0"/>
    <x v="2"/>
    <x v="1"/>
    <x v="0"/>
    <n v="31253200"/>
    <x v="31"/>
    <n v="23504355"/>
    <n v="118970554"/>
    <x v="0"/>
    <x v="2"/>
    <x v="0"/>
    <x v="0"/>
    <x v="0"/>
    <s v="N"/>
    <x v="2"/>
    <n v="128656"/>
    <s v="NORMAL"/>
    <d v="2021-12-28T00:00:00"/>
    <d v="2022-03-02T00:00:00"/>
    <x v="31"/>
    <d v="2022-06-27T00:00:00"/>
    <n v="302858"/>
    <s v="RESOLI"/>
    <s v="-"/>
    <s v="S"/>
    <s v="-"/>
    <x v="1"/>
    <n v="2"/>
    <s v="-"/>
    <n v="2021"/>
    <n v="1"/>
    <s v="-"/>
    <s v="1-PREG.COSTA-RICA"/>
    <x v="6"/>
    <n v="133.72999999999999"/>
    <s v="-"/>
    <s v="-"/>
    <n v="1"/>
    <n v="6"/>
    <n v="100"/>
    <n v="3"/>
    <n v="0"/>
    <s v="FERJOSHG@GMAIL.COM"/>
    <s v="UNIV. PRIVADA"/>
    <n v="18"/>
    <s v="SOLTERO(A)"/>
    <d v="2022-03-01T00:00:00"/>
    <n v="1"/>
    <s v="LICENCIATURA"/>
    <s v=" "/>
    <s v=" "/>
    <s v=" "/>
    <s v=" "/>
    <n v="300000"/>
    <n v="2"/>
    <s v="-"/>
    <s v="CARTAGO"/>
    <s v="MEDICINA Y CIRUGIA VETERINARIA"/>
    <x v="19"/>
    <s v="-"/>
    <s v="MEDICINA VETERINARIA"/>
    <s v="GUADALUPE"/>
    <s v="SIN ENFASIS"/>
    <s v="COSTA RICA"/>
    <x v="1372"/>
    <s v="-"/>
    <s v="ESTUDIANTE"/>
    <n v="92.85"/>
    <n v="128656"/>
    <n v="1"/>
    <n v="1"/>
    <n v="116"/>
  </r>
  <r>
    <x v="0"/>
    <x v="1"/>
    <x v="0"/>
    <x v="1"/>
    <n v="31176020"/>
    <x v="21"/>
    <n v="675000"/>
    <n v="118090031"/>
    <x v="1"/>
    <x v="877"/>
    <x v="3"/>
    <x v="1"/>
    <x v="3"/>
    <s v="N"/>
    <x v="6"/>
    <n v="129041"/>
    <s v="ESPECIAL"/>
    <d v="2022-03-04T00:00:00"/>
    <d v="2022-03-18T00:00:00"/>
    <x v="21"/>
    <s v="-"/>
    <n v="308717"/>
    <s v="RESOLI"/>
    <s v="-"/>
    <s v="-"/>
    <s v="S"/>
    <x v="0"/>
    <n v="1"/>
    <s v="-"/>
    <s v="-"/>
    <s v="-"/>
    <s v="-"/>
    <s v="1-PREG.COSTA-RICA"/>
    <x v="0"/>
    <s v="-"/>
    <s v="-"/>
    <s v="-"/>
    <n v="1"/>
    <n v="13"/>
    <n v="100"/>
    <n v="6"/>
    <n v="1"/>
    <s v="MARIANCASANOVA12345@GMAIL.COM"/>
    <s v="UNIV. PRIVADA"/>
    <n v="21"/>
    <s v="SOLTERO(A)"/>
    <d v="2022-03-17T00:00:00"/>
    <n v="1"/>
    <s v="BACHILLER"/>
    <s v=" "/>
    <s v=" "/>
    <s v=" "/>
    <s v=" "/>
    <s v="-"/>
    <s v="-"/>
    <s v="-"/>
    <s v="PUNTARENAS"/>
    <s v="EDUCACION PREESCOLAR BILINGUE"/>
    <x v="70"/>
    <s v="-"/>
    <s v="EDUCACION PREESCOLAR"/>
    <s v="CHIRA"/>
    <s v="SIN ENFASIS"/>
    <s v="COSTA RICA"/>
    <x v="1373"/>
    <s v="-"/>
    <s v="ESTUDIANTE"/>
    <s v="-"/>
    <n v="129041"/>
    <n v="1"/>
    <n v="1"/>
    <n v="48"/>
  </r>
  <r>
    <x v="0"/>
    <x v="1"/>
    <x v="0"/>
    <x v="0"/>
    <n v="31139720"/>
    <x v="21"/>
    <n v="4400000"/>
    <n v="504240510"/>
    <x v="2"/>
    <x v="878"/>
    <x v="0"/>
    <x v="0"/>
    <x v="0"/>
    <s v="N"/>
    <x v="4"/>
    <n v="129050"/>
    <s v="NORMAL"/>
    <d v="2022-02-10T00:00:00"/>
    <d v="2022-03-18T00:00:00"/>
    <x v="21"/>
    <s v="-"/>
    <n v="307032"/>
    <s v="RESOLI"/>
    <s v="-"/>
    <s v="-"/>
    <s v="S"/>
    <x v="0"/>
    <n v="1"/>
    <s v="-"/>
    <s v="-"/>
    <s v="-"/>
    <s v="-"/>
    <s v="1-PREG.COSTA-RICA"/>
    <x v="0"/>
    <s v="-"/>
    <s v="-"/>
    <s v="-"/>
    <n v="8"/>
    <n v="1"/>
    <n v="100"/>
    <n v="5"/>
    <n v="0"/>
    <s v="LUMIRANDA98@YAHOO.COM"/>
    <s v="UNIV. PRIVADA"/>
    <n v="23"/>
    <s v="SOLTERO(A)"/>
    <d v="2022-03-17T00:00:00"/>
    <n v="1"/>
    <s v="BACHILLER"/>
    <s v="LICENCIATURA"/>
    <s v=" "/>
    <s v=" "/>
    <s v=" "/>
    <s v="-"/>
    <s v="-"/>
    <s v="-"/>
    <s v="TILARAN"/>
    <s v="INGENIERIA CIVIL"/>
    <x v="6"/>
    <s v="-"/>
    <s v="OBRAS CIVILES"/>
    <s v="TILARAN"/>
    <s v="SIN ENFASIS"/>
    <s v="COSTA RICA"/>
    <x v="1374"/>
    <s v="-"/>
    <s v="ESTUDIANTE"/>
    <s v="-"/>
    <n v="129050"/>
    <n v="1"/>
    <n v="1"/>
    <n v="48"/>
  </r>
  <r>
    <x v="0"/>
    <x v="1"/>
    <x v="1"/>
    <x v="0"/>
    <n v="31247120"/>
    <x v="21"/>
    <n v="1910000"/>
    <n v="604610882"/>
    <x v="0"/>
    <x v="879"/>
    <x v="0"/>
    <x v="0"/>
    <x v="1"/>
    <s v="N"/>
    <x v="0"/>
    <n v="129068"/>
    <s v="NORMAL"/>
    <d v="2022-03-17T00:00:00"/>
    <d v="2022-03-21T00:00:00"/>
    <x v="21"/>
    <d v="2022-05-11T00:00:00"/>
    <n v="309987"/>
    <s v="RESOLI"/>
    <s v="-"/>
    <s v="-"/>
    <s v="S"/>
    <x v="0"/>
    <n v="1"/>
    <s v="-"/>
    <n v="2017"/>
    <n v="5"/>
    <s v="-"/>
    <s v="1-PREG.COSTA-RICA"/>
    <x v="4"/>
    <s v="-"/>
    <s v="-"/>
    <s v="-"/>
    <n v="13"/>
    <n v="5"/>
    <n v="100"/>
    <n v="1"/>
    <n v="0"/>
    <s v="TAVA2408@GMAIL.COM"/>
    <s v="UNIV. PRIVADA"/>
    <n v="21"/>
    <s v="SOLTERO(A)"/>
    <d v="2022-03-18T00:00:00"/>
    <n v="1"/>
    <s v="LICENCIATURA"/>
    <s v=" "/>
    <s v=" "/>
    <s v=" "/>
    <s v=" "/>
    <n v="786671"/>
    <n v="3"/>
    <s v="-"/>
    <s v="TIBAS"/>
    <s v="ENFERMERIA"/>
    <x v="11"/>
    <s v="-"/>
    <s v="ENFERMERIA"/>
    <s v="COLIMA"/>
    <s v="SIN ENFASIS"/>
    <s v="COSTA RICA"/>
    <x v="1375"/>
    <s v="-"/>
    <s v="ESTUDIANTE"/>
    <n v="87"/>
    <n v="129068"/>
    <n v="1"/>
    <n v="1"/>
    <n v="45"/>
  </r>
  <r>
    <x v="0"/>
    <x v="1"/>
    <x v="0"/>
    <x v="0"/>
    <n v="31143890"/>
    <x v="21"/>
    <n v="4399998"/>
    <n v="117990775"/>
    <x v="2"/>
    <x v="3"/>
    <x v="0"/>
    <x v="0"/>
    <x v="1"/>
    <s v="N"/>
    <x v="0"/>
    <n v="129069"/>
    <s v="NORMAL"/>
    <d v="2022-03-17T00:00:00"/>
    <d v="2022-03-21T00:00:00"/>
    <x v="21"/>
    <d v="2022-05-13T00:00:00"/>
    <n v="309964"/>
    <s v="RESOLI"/>
    <s v="-"/>
    <s v="-"/>
    <s v="S"/>
    <x v="0"/>
    <n v="1"/>
    <s v="COBERTURA INFERIOR"/>
    <s v="-"/>
    <s v="-"/>
    <s v="-"/>
    <s v="1-PREG.COSTA-RICA"/>
    <x v="0"/>
    <s v="-"/>
    <s v="-"/>
    <s v="-"/>
    <n v="19"/>
    <n v="1"/>
    <n v="100"/>
    <n v="1"/>
    <n v="0"/>
    <s v="VLCC1224@OUTLOOK.ES"/>
    <s v="UNIV. PRIVADA"/>
    <n v="21"/>
    <s v="SOLTERO(A)"/>
    <d v="2022-03-18T00:00:00"/>
    <n v="1"/>
    <s v="LICENCIATURA"/>
    <s v=" "/>
    <s v=" "/>
    <s v=" "/>
    <s v=" "/>
    <s v="-"/>
    <s v="-"/>
    <s v="-"/>
    <s v="PEREZ ZELEDON"/>
    <s v="INGENIERIA QUIMICA INDUSTRIAL"/>
    <x v="3"/>
    <s v="CI"/>
    <s v="INGENIERIA"/>
    <s v="SAN ISIDRO DE EL GENERAL"/>
    <s v="SIN ENFASIS"/>
    <s v="COSTA RICA"/>
    <x v="1376"/>
    <s v="-"/>
    <s v="ESTUDIANTE"/>
    <s v="-"/>
    <n v="129069"/>
    <n v="1"/>
    <n v="1"/>
    <n v="45"/>
  </r>
  <r>
    <x v="0"/>
    <x v="1"/>
    <x v="1"/>
    <x v="0"/>
    <n v="31253480"/>
    <x v="31"/>
    <n v="13540760"/>
    <n v="208340630"/>
    <x v="2"/>
    <x v="880"/>
    <x v="0"/>
    <x v="0"/>
    <x v="1"/>
    <s v="N"/>
    <x v="3"/>
    <n v="129161"/>
    <s v="NORMAL"/>
    <d v="2022-03-20T00:00:00"/>
    <d v="2022-03-24T00:00:00"/>
    <x v="31"/>
    <d v="2022-06-27T00:00:00"/>
    <n v="310163"/>
    <s v="RESOLI"/>
    <s v="-"/>
    <s v="-"/>
    <s v="S"/>
    <x v="0"/>
    <n v="1"/>
    <s v="-"/>
    <n v="2019"/>
    <n v="3"/>
    <s v="-"/>
    <s v="1-PREG.COSTA-RICA"/>
    <x v="1"/>
    <s v="-"/>
    <s v="-"/>
    <s v="-"/>
    <n v="6"/>
    <n v="6"/>
    <n v="100"/>
    <n v="2"/>
    <n v="0"/>
    <s v="VVALERIA862@GMAIL.COM"/>
    <s v="UNIV. PRIVADA"/>
    <n v="19"/>
    <s v="SOLTERO(A)"/>
    <d v="2022-03-23T00:00:00"/>
    <n v="1"/>
    <s v="LICENCIATURA"/>
    <s v=" "/>
    <s v=" "/>
    <s v=" "/>
    <s v=" "/>
    <n v="3740317"/>
    <n v="6"/>
    <s v="-"/>
    <s v="NARANJO"/>
    <s v="INGENIERIA CIVIL"/>
    <x v="6"/>
    <s v="-"/>
    <s v="OBRAS CIVILES"/>
    <s v="SAN JUAN"/>
    <s v="SIN ENFASIS"/>
    <s v="COSTA RICA"/>
    <x v="1377"/>
    <s v="-"/>
    <s v="ESTUDIANTE"/>
    <n v="90"/>
    <n v="129161"/>
    <n v="1"/>
    <n v="1"/>
    <n v="94"/>
  </r>
  <r>
    <x v="0"/>
    <x v="1"/>
    <x v="1"/>
    <x v="0"/>
    <n v="31253550"/>
    <x v="31"/>
    <n v="3377650"/>
    <n v="207920012"/>
    <x v="0"/>
    <x v="881"/>
    <x v="0"/>
    <x v="0"/>
    <x v="1"/>
    <s v="N"/>
    <x v="3"/>
    <n v="129226"/>
    <s v="NORMAL"/>
    <d v="2022-03-23T00:00:00"/>
    <d v="2022-03-28T00:00:00"/>
    <x v="31"/>
    <d v="2022-06-27T00:00:00"/>
    <n v="310521"/>
    <s v="RESOLI"/>
    <s v="-"/>
    <s v="-"/>
    <s v="S"/>
    <x v="0"/>
    <n v="1"/>
    <s v="-"/>
    <n v="2016"/>
    <n v="6"/>
    <s v="-"/>
    <s v="1-PREG.COSTA-RICA"/>
    <x v="4"/>
    <s v="-"/>
    <s v="-"/>
    <s v="-"/>
    <n v="7"/>
    <n v="5"/>
    <n v="100"/>
    <n v="2"/>
    <n v="0"/>
    <s v="M.PAO11MC@GMAIL.COM"/>
    <s v="UNIV. PRIVADA"/>
    <n v="23"/>
    <s v="SOLTERO(A)"/>
    <d v="2022-03-25T00:00:00"/>
    <n v="1"/>
    <s v="BACHILLER"/>
    <s v="LICENCIATURA"/>
    <s v=" "/>
    <s v=" "/>
    <s v=" "/>
    <n v="1008974"/>
    <n v="2"/>
    <s v="-"/>
    <s v="PALMARES"/>
    <s v="ENFERMERIA"/>
    <x v="53"/>
    <s v="-"/>
    <s v="ENFERMERIA"/>
    <s v="CANDELARIA"/>
    <s v="SIN ENFASIS"/>
    <s v="COSTA RICA"/>
    <x v="1378"/>
    <s v="-"/>
    <s v="ESTUDIANTE"/>
    <n v="89"/>
    <n v="129226"/>
    <n v="1"/>
    <n v="1"/>
    <n v="90"/>
  </r>
  <r>
    <x v="0"/>
    <x v="1"/>
    <x v="1"/>
    <x v="0"/>
    <n v="31253270"/>
    <x v="31"/>
    <n v="7447500"/>
    <n v="208220413"/>
    <x v="0"/>
    <x v="882"/>
    <x v="0"/>
    <x v="0"/>
    <x v="1"/>
    <s v="N"/>
    <x v="3"/>
    <n v="129239"/>
    <s v="NORMAL"/>
    <d v="2022-03-17T00:00:00"/>
    <d v="2022-03-28T00:00:00"/>
    <x v="31"/>
    <d v="2022-06-27T00:00:00"/>
    <n v="309949"/>
    <s v="RESOLI"/>
    <s v="-"/>
    <s v="S"/>
    <s v="-"/>
    <x v="1"/>
    <n v="1"/>
    <s v="COBERTURA INFERIOR"/>
    <n v="2019"/>
    <n v="3"/>
    <s v="-"/>
    <s v="1-PREG.COSTA-RICA"/>
    <x v="2"/>
    <s v="-"/>
    <s v="-"/>
    <s v="-"/>
    <n v="6"/>
    <n v="1"/>
    <n v="100"/>
    <n v="2"/>
    <n v="0"/>
    <s v="KENDALLARROYO09@GMAIL.COM"/>
    <s v="UNIV. PRIVADA"/>
    <n v="20"/>
    <s v="SOLTERO(A)"/>
    <d v="2022-03-25T00:00:00"/>
    <n v="1"/>
    <s v="BACHILLER"/>
    <s v="LICENCIATURA"/>
    <s v=" "/>
    <s v=" "/>
    <s v=" "/>
    <n v="514728"/>
    <n v="4"/>
    <s v="-"/>
    <s v="NARANJO"/>
    <s v="ENFERMERIA"/>
    <x v="111"/>
    <s v="CI"/>
    <s v="ENFERMERIA"/>
    <s v="NARANJO"/>
    <s v="NINGUNA"/>
    <s v="COSTA RICA"/>
    <x v="1379"/>
    <s v="-"/>
    <s v="ESTUDIANTE"/>
    <n v="85"/>
    <n v="129239"/>
    <n v="1"/>
    <n v="1"/>
    <n v="90"/>
  </r>
  <r>
    <x v="0"/>
    <x v="0"/>
    <x v="0"/>
    <x v="0"/>
    <n v="31028660"/>
    <x v="21"/>
    <n v="5794090"/>
    <n v="402370533"/>
    <x v="0"/>
    <x v="849"/>
    <x v="0"/>
    <x v="0"/>
    <x v="1"/>
    <s v="N"/>
    <x v="0"/>
    <n v="129126"/>
    <s v="NORMAL"/>
    <d v="2021-12-08T00:00:00"/>
    <d v="2022-03-22T00:00:00"/>
    <x v="21"/>
    <s v="-"/>
    <n v="301164"/>
    <s v="RESOLI"/>
    <s v="-"/>
    <s v="-"/>
    <s v="S"/>
    <x v="0"/>
    <n v="5"/>
    <s v="-"/>
    <s v="-"/>
    <s v="-"/>
    <s v="-"/>
    <s v="1-PREG.COSTA-RICA"/>
    <x v="0"/>
    <n v="67.75"/>
    <s v="-"/>
    <s v="-"/>
    <n v="3"/>
    <n v="11"/>
    <n v="100"/>
    <n v="1"/>
    <n v="0"/>
    <s v="MICHELLCJ@HOTMAIL.COM"/>
    <s v="UNIV. PRIVADA"/>
    <n v="24"/>
    <s v="SOLTERO(A)"/>
    <d v="2022-03-11T00:00:00"/>
    <n v="1"/>
    <s v="LICENCIATURA"/>
    <s v=" "/>
    <s v=" "/>
    <s v=" "/>
    <s v=" "/>
    <s v="-"/>
    <s v="-"/>
    <s v="-"/>
    <s v="DESAMPARADOS"/>
    <s v="MEDICINA Y CIRUGIA"/>
    <x v="5"/>
    <s v="-"/>
    <s v="MEDICINA HUMANA"/>
    <s v="SAN RAFAEL ABAJO"/>
    <s v="SIN ENFASIS"/>
    <s v="COSTA RICA"/>
    <x v="1380"/>
    <n v="70122602"/>
    <s v="ESTUDIANTE"/>
    <s v="-"/>
    <n v="129126"/>
    <n v="1"/>
    <n v="1"/>
    <n v="44"/>
  </r>
  <r>
    <x v="0"/>
    <x v="1"/>
    <x v="1"/>
    <x v="0"/>
    <n v="31253160"/>
    <x v="31"/>
    <n v="2209300"/>
    <n v="118450635"/>
    <x v="2"/>
    <x v="446"/>
    <x v="0"/>
    <x v="0"/>
    <x v="1"/>
    <s v="N"/>
    <x v="2"/>
    <n v="129356"/>
    <s v="NORMAL"/>
    <d v="2022-02-24T00:00:00"/>
    <d v="2022-04-01T00:00:00"/>
    <x v="31"/>
    <d v="2022-06-27T00:00:00"/>
    <n v="308244"/>
    <s v="RESOLI"/>
    <s v="-"/>
    <s v="S"/>
    <s v="-"/>
    <x v="1"/>
    <n v="1"/>
    <s v="-"/>
    <n v="2020"/>
    <n v="2"/>
    <s v="-"/>
    <s v="1-PREG.COSTA-RICA"/>
    <x v="2"/>
    <s v="-"/>
    <s v="-"/>
    <s v="-"/>
    <n v="1"/>
    <n v="3"/>
    <n v="100"/>
    <n v="3"/>
    <n v="0"/>
    <s v="CHRISTIANCESPEDES2110@GMAIL.COM"/>
    <s v="UNIV. PRIVADA"/>
    <n v="20"/>
    <s v="SOLTERO(A)"/>
    <d v="2022-03-30T00:00:00"/>
    <n v="1"/>
    <s v="BACHILLER"/>
    <s v=" "/>
    <s v=" "/>
    <s v=" "/>
    <s v=" "/>
    <n v="483528"/>
    <n v="2"/>
    <s v="-"/>
    <s v="CARTAGO"/>
    <s v="INGENIERIA INDUSTRIAL"/>
    <x v="6"/>
    <s v="-"/>
    <s v="INGENIERIA"/>
    <s v="CARMEN"/>
    <s v="SIN ENFASIS"/>
    <s v="COSTA RICA"/>
    <x v="1381"/>
    <s v="-"/>
    <s v="ESTUDIANTE"/>
    <n v="89.08"/>
    <n v="129356"/>
    <n v="1"/>
    <n v="1"/>
    <n v="86"/>
  </r>
  <r>
    <x v="0"/>
    <x v="1"/>
    <x v="1"/>
    <x v="0"/>
    <n v="31253110"/>
    <x v="31"/>
    <n v="3813840"/>
    <n v="208260304"/>
    <x v="0"/>
    <x v="757"/>
    <x v="0"/>
    <x v="0"/>
    <x v="0"/>
    <s v="N"/>
    <x v="3"/>
    <n v="129433"/>
    <s v="NORMAL"/>
    <d v="2022-03-04T00:00:00"/>
    <d v="2022-04-05T00:00:00"/>
    <x v="31"/>
    <d v="2022-06-27T00:00:00"/>
    <n v="308756"/>
    <s v="RESOLI"/>
    <s v="-"/>
    <s v="-"/>
    <s v="S"/>
    <x v="0"/>
    <n v="1"/>
    <s v="-"/>
    <n v="2019"/>
    <n v="3"/>
    <s v="-"/>
    <s v="1-PREG.COSTA-RICA"/>
    <x v="4"/>
    <s v="-"/>
    <s v="-"/>
    <s v="-"/>
    <n v="1"/>
    <n v="1"/>
    <n v="100"/>
    <n v="2"/>
    <n v="0"/>
    <s v="NIKOLNATALIANG8@GMAIL.COM"/>
    <s v="UNIV. PRIVADA"/>
    <n v="20"/>
    <s v="SOLTERO(A)"/>
    <d v="2022-04-04T00:00:00"/>
    <n v="1"/>
    <s v="DIPLOMADO"/>
    <s v=" "/>
    <s v=" "/>
    <s v=" "/>
    <s v=" "/>
    <n v="863549"/>
    <n v="3"/>
    <s v="-"/>
    <s v="ALAJUELA"/>
    <s v="ASISTENTE DE LABORATORIO"/>
    <x v="66"/>
    <s v="-"/>
    <s v="MICROBIOLOGIA"/>
    <s v="ALAJUELA"/>
    <s v="SIN ENFASIS"/>
    <s v="COSTA RICA"/>
    <x v="1382"/>
    <s v="-"/>
    <s v="ESTUDIANTE"/>
    <n v="87.64"/>
    <n v="129433"/>
    <n v="1"/>
    <n v="1"/>
    <n v="82"/>
  </r>
  <r>
    <x v="0"/>
    <x v="1"/>
    <x v="0"/>
    <x v="1"/>
    <n v="31203080"/>
    <x v="21"/>
    <n v="710100"/>
    <n v="115400584"/>
    <x v="1"/>
    <x v="196"/>
    <x v="0"/>
    <x v="1"/>
    <x v="2"/>
    <s v="N"/>
    <x v="0"/>
    <n v="129171"/>
    <s v="NORMAL"/>
    <d v="2022-03-16T00:00:00"/>
    <d v="2022-03-24T00:00:00"/>
    <x v="21"/>
    <s v="-"/>
    <n v="309801"/>
    <s v="RESOLI"/>
    <s v="-"/>
    <s v="S"/>
    <s v="-"/>
    <x v="1"/>
    <n v="1"/>
    <s v="-"/>
    <s v="-"/>
    <s v="-"/>
    <s v="-"/>
    <s v="1-PREG.COSTA-RICA"/>
    <x v="0"/>
    <s v="-"/>
    <s v="-"/>
    <s v="-"/>
    <n v="19"/>
    <n v="4"/>
    <n v="100"/>
    <n v="1"/>
    <n v="0"/>
    <s v="BRAYAN2393@GMAIL.COM"/>
    <s v="UNIV. PRIVADA"/>
    <n v="28"/>
    <s v="SOLTERO(A)"/>
    <d v="2022-03-23T00:00:00"/>
    <n v="1"/>
    <s v="LICENCIATURA"/>
    <s v=" "/>
    <s v=" "/>
    <s v=" "/>
    <s v=" "/>
    <s v="-"/>
    <s v="-"/>
    <s v="-"/>
    <s v="PEREZ ZELEDON"/>
    <s v="ENS MATEMATICA"/>
    <x v="34"/>
    <s v="-"/>
    <s v="EDUCACION SECUNDARIA"/>
    <s v="RIVAS"/>
    <s v="SIN ENFASIS"/>
    <s v="COSTA RICA"/>
    <x v="1383"/>
    <n v="27717490"/>
    <s v="POLICÍA PENITENCIARIO"/>
    <s v="-"/>
    <n v="129171"/>
    <n v="1"/>
    <n v="1"/>
    <n v="42"/>
  </r>
  <r>
    <x v="0"/>
    <x v="3"/>
    <x v="1"/>
    <x v="1"/>
    <n v="31246770"/>
    <x v="21"/>
    <n v="7400245"/>
    <n v="117300455"/>
    <x v="1"/>
    <x v="2"/>
    <x v="0"/>
    <x v="1"/>
    <x v="1"/>
    <s v="N"/>
    <x v="0"/>
    <n v="129189"/>
    <s v="NORMAL"/>
    <d v="2022-03-23T00:00:00"/>
    <d v="2022-03-25T00:00:00"/>
    <x v="21"/>
    <d v="2022-05-11T00:00:00"/>
    <n v="310493"/>
    <s v="RESOLI"/>
    <s v="-"/>
    <s v="-"/>
    <s v="S"/>
    <x v="0"/>
    <n v="8"/>
    <s v="-"/>
    <n v="2019"/>
    <n v="3"/>
    <s v="-"/>
    <s v="1-PREG.COSTA-RICA"/>
    <x v="6"/>
    <s v="-"/>
    <s v="-"/>
    <s v="-"/>
    <n v="1"/>
    <n v="9"/>
    <n v="100"/>
    <n v="1"/>
    <n v="0"/>
    <s v="PAOLA.ROJAS1998@OUTLOOK.COM"/>
    <s v="UNIV. PRIVADA"/>
    <n v="23"/>
    <s v="SOLTERO(A)"/>
    <d v="2022-03-24T00:00:00"/>
    <n v="1"/>
    <s v="BACHILLER"/>
    <s v=" "/>
    <s v=" "/>
    <s v=" "/>
    <s v=" "/>
    <n v="250000"/>
    <n v="5"/>
    <s v="-"/>
    <s v="SAN JOSE"/>
    <s v="CIENCIAS DE LA EDUCACION"/>
    <x v="31"/>
    <s v="-"/>
    <s v="EDUCACION SECUNDARIA"/>
    <s v="PAVAS"/>
    <s v="ENS. DEL ESPAÑOL"/>
    <s v="COSTA RICA"/>
    <x v="1384"/>
    <s v="-"/>
    <s v="PROPIO "/>
    <n v="93.41"/>
    <n v="129189"/>
    <n v="1"/>
    <n v="1"/>
    <n v="41"/>
  </r>
  <r>
    <x v="0"/>
    <x v="1"/>
    <x v="1"/>
    <x v="0"/>
    <n v="31246790"/>
    <x v="21"/>
    <n v="4721745"/>
    <n v="117620530"/>
    <x v="3"/>
    <x v="883"/>
    <x v="0"/>
    <x v="0"/>
    <x v="1"/>
    <s v="N"/>
    <x v="0"/>
    <n v="129264"/>
    <s v="ESPECIAL"/>
    <d v="2022-03-27T00:00:00"/>
    <d v="2022-03-30T00:00:00"/>
    <x v="21"/>
    <d v="2022-05-11T00:00:00"/>
    <n v="310844"/>
    <s v="RESOLI"/>
    <s v="-"/>
    <s v="S"/>
    <s v="-"/>
    <x v="1"/>
    <n v="1"/>
    <s v="-"/>
    <n v="2017"/>
    <n v="5"/>
    <s v="-"/>
    <s v="1-PREG.COSTA-RICA"/>
    <x v="4"/>
    <s v="-"/>
    <s v="-"/>
    <s v="-"/>
    <n v="9"/>
    <n v="6"/>
    <n v="100"/>
    <n v="1"/>
    <n v="0"/>
    <s v="BRANVARGASA@GMAIL.COM"/>
    <s v="UNIV. PRIVADA"/>
    <n v="22"/>
    <s v="SOLTERO(A)"/>
    <d v="2022-03-28T00:00:00"/>
    <n v="1"/>
    <s v="BACHILLER"/>
    <s v=" "/>
    <s v=" "/>
    <s v=" "/>
    <s v=" "/>
    <n v="856996"/>
    <n v="3"/>
    <s v="-"/>
    <s v="SANTA ANA"/>
    <s v="INGENIERIA DE SISTEMAS"/>
    <x v="31"/>
    <s v="-"/>
    <s v="COMPUTO"/>
    <s v="BRASIL"/>
    <s v="SIN ENFASIS"/>
    <s v="COSTA RICA"/>
    <x v="1385"/>
    <s v="-"/>
    <s v="ESTUDIANTE"/>
    <n v="88.76"/>
    <n v="129264"/>
    <n v="1"/>
    <n v="1"/>
    <n v="36"/>
  </r>
  <r>
    <x v="0"/>
    <x v="1"/>
    <x v="0"/>
    <x v="1"/>
    <n v="31171580"/>
    <x v="21"/>
    <n v="1660500"/>
    <n v="117060329"/>
    <x v="4"/>
    <x v="884"/>
    <x v="0"/>
    <x v="1"/>
    <x v="0"/>
    <s v="N"/>
    <x v="0"/>
    <n v="129270"/>
    <s v="NORMAL"/>
    <d v="2022-03-23T00:00:00"/>
    <d v="2022-03-30T00:00:00"/>
    <x v="21"/>
    <s v="-"/>
    <n v="310537"/>
    <s v="RESOLI"/>
    <s v="-"/>
    <s v="-"/>
    <s v="S"/>
    <x v="0"/>
    <n v="1"/>
    <s v="-"/>
    <s v="-"/>
    <s v="-"/>
    <s v="-"/>
    <s v="1-PREG.COSTA-RICA"/>
    <x v="0"/>
    <s v="-"/>
    <s v="-"/>
    <s v="-"/>
    <n v="11"/>
    <n v="4"/>
    <n v="100"/>
    <n v="1"/>
    <n v="0"/>
    <s v="BSDAN.05@HOTMAIL.COM"/>
    <s v="UNIV. PRIVADA"/>
    <n v="24"/>
    <s v="SOLTERO(A)"/>
    <d v="2022-03-28T00:00:00"/>
    <n v="1"/>
    <s v="BACHILLER"/>
    <s v=" "/>
    <s v=" "/>
    <s v=" "/>
    <s v=" "/>
    <s v="-"/>
    <s v="-"/>
    <s v="-"/>
    <s v="VAZQUEZ DE CORONADO"/>
    <s v="ADMINISTRACION DE EMPRESAS"/>
    <x v="3"/>
    <s v="-"/>
    <s v="ADMINISTRACION"/>
    <s v="PATALILLO"/>
    <s v="SIN ENFASIS"/>
    <s v="COSTA RICA"/>
    <x v="1386"/>
    <s v="-"/>
    <s v="ESTUDIANTE"/>
    <s v="-"/>
    <n v="129270"/>
    <n v="1"/>
    <n v="1"/>
    <n v="36"/>
  </r>
  <r>
    <x v="0"/>
    <x v="1"/>
    <x v="0"/>
    <x v="0"/>
    <n v="31140100"/>
    <x v="31"/>
    <n v="3787000"/>
    <n v="117490044"/>
    <x v="0"/>
    <x v="885"/>
    <x v="0"/>
    <x v="0"/>
    <x v="1"/>
    <s v="N"/>
    <x v="2"/>
    <n v="129546"/>
    <s v="NORMAL"/>
    <d v="2022-04-06T00:00:00"/>
    <d v="2022-04-18T00:00:00"/>
    <x v="31"/>
    <s v="-"/>
    <n v="311733"/>
    <s v="RESOLI"/>
    <s v="-"/>
    <s v="-"/>
    <s v="S"/>
    <x v="0"/>
    <n v="1"/>
    <s v="-"/>
    <s v="-"/>
    <s v="-"/>
    <s v="-"/>
    <s v="1-PREG.COSTA-RICA"/>
    <x v="0"/>
    <s v="-"/>
    <s v="-"/>
    <s v="-"/>
    <n v="3"/>
    <n v="5"/>
    <n v="100"/>
    <n v="3"/>
    <n v="0"/>
    <s v="MARIA_RC_99@HOTMAIL.COM"/>
    <s v="UNIV. PRIVADA"/>
    <n v="22"/>
    <s v="SOLTERO(A)"/>
    <d v="2022-04-07T00:00:00"/>
    <n v="1"/>
    <s v="LICENCIATURA"/>
    <s v=" "/>
    <s v=" "/>
    <s v=" "/>
    <s v=" "/>
    <s v="-"/>
    <s v="-"/>
    <s v="-"/>
    <s v="LA UNION"/>
    <s v="TERAPIA DEL LENGUAJE"/>
    <x v="7"/>
    <s v="-"/>
    <s v="MEDICINA HUMANA"/>
    <s v="CONCEPCION"/>
    <s v="SIN ENFASIS"/>
    <s v="COSTA RICA"/>
    <x v="1387"/>
    <s v="-"/>
    <s v="ESTUDIANTE"/>
    <s v="-"/>
    <n v="129546"/>
    <n v="1"/>
    <n v="1"/>
    <n v="69"/>
  </r>
  <r>
    <x v="0"/>
    <x v="1"/>
    <x v="0"/>
    <x v="0"/>
    <n v="31179460"/>
    <x v="31"/>
    <n v="1564400"/>
    <n v="305290739"/>
    <x v="0"/>
    <x v="886"/>
    <x v="0"/>
    <x v="0"/>
    <x v="1"/>
    <s v="N"/>
    <x v="2"/>
    <n v="129558"/>
    <s v="NORMAL"/>
    <d v="2022-04-01T00:00:00"/>
    <d v="2022-04-18T00:00:00"/>
    <x v="31"/>
    <s v="-"/>
    <n v="311319"/>
    <s v="RESOLI"/>
    <s v="-"/>
    <s v="-"/>
    <s v="S"/>
    <x v="0"/>
    <n v="1"/>
    <s v="ADQUISICION DE EQUIPO"/>
    <s v="-"/>
    <s v="-"/>
    <s v="-"/>
    <s v="1-PREG.COSTA-RICA"/>
    <x v="0"/>
    <s v="-"/>
    <s v="-"/>
    <s v="-"/>
    <n v="8"/>
    <n v="1"/>
    <n v="100"/>
    <n v="3"/>
    <n v="0"/>
    <s v="YERLINVANESA75@GMAIL.COM"/>
    <s v="PARAUNIV. PRIV"/>
    <n v="21"/>
    <s v="SOLTERO(A)"/>
    <d v="2022-04-07T00:00:00"/>
    <n v="1"/>
    <s v="DIPLOMADO"/>
    <s v=" "/>
    <s v=" "/>
    <s v=" "/>
    <s v=" "/>
    <s v="-"/>
    <s v="-"/>
    <s v="-"/>
    <s v="EL GUARCO"/>
    <s v="IMAGENES MEDICAS"/>
    <x v="41"/>
    <s v="AE"/>
    <s v="MEDICINA HUMANA"/>
    <s v="TEJAR"/>
    <s v="SIN ENFASIS"/>
    <s v="COSTA RICA"/>
    <x v="1388"/>
    <s v="-"/>
    <s v="ESTUDIANTE"/>
    <s v="-"/>
    <n v="129558"/>
    <n v="3"/>
    <n v="1"/>
    <n v="69"/>
  </r>
  <r>
    <x v="0"/>
    <x v="1"/>
    <x v="1"/>
    <x v="0"/>
    <n v="31247000"/>
    <x v="21"/>
    <n v="7854380"/>
    <n v="117940675"/>
    <x v="0"/>
    <x v="887"/>
    <x v="0"/>
    <x v="0"/>
    <x v="2"/>
    <s v="N"/>
    <x v="6"/>
    <n v="129526"/>
    <s v="NORMAL"/>
    <d v="2022-03-28T00:00:00"/>
    <d v="2022-04-18T00:00:00"/>
    <x v="21"/>
    <d v="2022-05-11T00:00:00"/>
    <n v="310959"/>
    <s v="RESOLI"/>
    <s v="-"/>
    <s v="-"/>
    <s v="S"/>
    <x v="0"/>
    <n v="1"/>
    <s v="-"/>
    <n v="2021"/>
    <n v="1"/>
    <s v="-"/>
    <s v="1-PREG.COSTA-RICA"/>
    <x v="2"/>
    <s v="-"/>
    <s v="-"/>
    <s v="-"/>
    <n v="5"/>
    <n v="1"/>
    <n v="100"/>
    <n v="6"/>
    <n v="0"/>
    <s v="CELESTEFNANDEZ@GMAIL.COM"/>
    <s v="UNIV. PRIVADA"/>
    <n v="21"/>
    <s v="SOLTERO(A)"/>
    <d v="2022-04-06T00:00:00"/>
    <n v="1"/>
    <s v="BACHILLER"/>
    <s v=" "/>
    <s v=" "/>
    <s v=" "/>
    <s v=" "/>
    <n v="565629"/>
    <n v="3"/>
    <s v="-"/>
    <s v="OSA"/>
    <s v="ING.ELECTROMEDICINA"/>
    <x v="5"/>
    <s v="-"/>
    <s v="MEDICINA HUMANA"/>
    <s v="PUERTO CORTES"/>
    <s v="SIN ENFASIS"/>
    <s v="COSTA RICA"/>
    <x v="1389"/>
    <s v="-"/>
    <s v="ESTUDIANTE"/>
    <n v="93.89"/>
    <n v="129526"/>
    <n v="1"/>
    <n v="1"/>
    <n v="17"/>
  </r>
  <r>
    <x v="0"/>
    <x v="1"/>
    <x v="1"/>
    <x v="1"/>
    <n v="31247020"/>
    <x v="21"/>
    <n v="3000000"/>
    <n v="118660425"/>
    <x v="4"/>
    <x v="46"/>
    <x v="0"/>
    <x v="1"/>
    <x v="2"/>
    <s v="N"/>
    <x v="0"/>
    <n v="129542"/>
    <s v="NORMAL"/>
    <d v="2022-01-24T00:00:00"/>
    <d v="2022-04-18T00:00:00"/>
    <x v="21"/>
    <d v="2022-05-11T00:00:00"/>
    <n v="305569"/>
    <s v="RESOLI"/>
    <s v="-"/>
    <s v="-"/>
    <s v="S"/>
    <x v="0"/>
    <n v="1"/>
    <s v="-"/>
    <n v="2020"/>
    <n v="2"/>
    <s v="-"/>
    <s v="1-PREG.COSTA-RICA"/>
    <x v="6"/>
    <s v="-"/>
    <s v="-"/>
    <s v="-"/>
    <n v="19"/>
    <n v="5"/>
    <n v="100"/>
    <n v="1"/>
    <n v="0"/>
    <s v="DCNAYE2020@GMAIL.COM"/>
    <s v="UNIV. PRIVADA"/>
    <n v="19"/>
    <s v="SOLTERO(A)"/>
    <d v="2022-04-06T00:00:00"/>
    <n v="1"/>
    <s v="BACHILLER"/>
    <s v="LICENCIATURA"/>
    <s v=" "/>
    <s v=" "/>
    <s v=" "/>
    <n v="300000"/>
    <n v="3"/>
    <s v="-"/>
    <s v="PEREZ ZELEDON"/>
    <s v="CONTADURIA PUBLICA"/>
    <x v="37"/>
    <s v="-"/>
    <s v="ADMINISTRACION"/>
    <s v="SAN PEDRO"/>
    <s v="SIN ENFASIS"/>
    <s v="COSTA RICA"/>
    <x v="1390"/>
    <s v="-"/>
    <s v="ESTUDIANTE"/>
    <n v="88.5"/>
    <n v="129542"/>
    <n v="1"/>
    <n v="1"/>
    <n v="17"/>
  </r>
  <r>
    <x v="0"/>
    <x v="2"/>
    <x v="1"/>
    <x v="1"/>
    <n v="31246630"/>
    <x v="21"/>
    <n v="18705000"/>
    <n v="117880573"/>
    <x v="5"/>
    <x v="2"/>
    <x v="0"/>
    <x v="1"/>
    <x v="0"/>
    <s v="N"/>
    <x v="0"/>
    <n v="130180"/>
    <s v="NORMAL"/>
    <d v="2021-07-24T00:00:00"/>
    <d v="2022-05-06T00:00:00"/>
    <x v="21"/>
    <d v="2022-05-11T00:00:00"/>
    <n v="294044"/>
    <s v="RESOLI"/>
    <s v="-"/>
    <s v="S"/>
    <s v="-"/>
    <x v="1"/>
    <n v="2"/>
    <s v="-"/>
    <n v="2018"/>
    <n v="4"/>
    <s v="-"/>
    <s v="1-PREG.COSTA-RICA"/>
    <x v="2"/>
    <n v="100.42"/>
    <s v="-"/>
    <s v="-"/>
    <n v="13"/>
    <n v="1"/>
    <n v="100"/>
    <n v="1"/>
    <n v="0"/>
    <s v="CHALIMURILLO16@GMAIL.COM"/>
    <s v="UNIV. PRIVADA"/>
    <n v="21"/>
    <s v="SOLTERO(A)"/>
    <d v="2021-12-16T00:00:00"/>
    <n v="1"/>
    <s v="LICENCIATURA"/>
    <s v=" "/>
    <s v=" "/>
    <s v=" "/>
    <s v=" "/>
    <n v="500000"/>
    <n v="4"/>
    <s v="-"/>
    <s v="TIBAS"/>
    <s v="CINE Y TELEVISION"/>
    <x v="33"/>
    <s v="-"/>
    <s v="ARTES Y LETRAS "/>
    <s v="SAN JUAN"/>
    <s v="SIN ENFASIS"/>
    <s v="COSTA RICA"/>
    <x v="1391"/>
    <n v="25629111"/>
    <s v="ANALISTA LINGÜÍSTICO"/>
    <n v="85.13"/>
    <n v="130180"/>
    <n v="1"/>
    <n v="1"/>
    <n v="0"/>
  </r>
  <r>
    <x v="0"/>
    <x v="1"/>
    <x v="0"/>
    <x v="1"/>
    <n v="31175570"/>
    <x v="22"/>
    <n v="2901999"/>
    <n v="118270406"/>
    <x v="4"/>
    <x v="70"/>
    <x v="0"/>
    <x v="1"/>
    <x v="2"/>
    <s v="N"/>
    <x v="5"/>
    <n v="126987"/>
    <s v="NORMAL"/>
    <d v="2021-12-07T00:00:00"/>
    <d v="2021-12-15T00:00:00"/>
    <x v="22"/>
    <s v="-"/>
    <n v="300977"/>
    <s v="RESOLI"/>
    <s v="-"/>
    <s v="-"/>
    <s v="S"/>
    <x v="0"/>
    <n v="1"/>
    <s v="-"/>
    <s v="-"/>
    <s v="-"/>
    <s v="-"/>
    <s v="1-PREG.COSTA-RICA"/>
    <x v="0"/>
    <s v="-"/>
    <s v="-"/>
    <s v="-"/>
    <n v="3"/>
    <n v="6"/>
    <n v="100"/>
    <n v="7"/>
    <n v="0"/>
    <s v="DRUBI292@GMAIL.COM"/>
    <s v="UNIV. PRIVADA"/>
    <n v="20"/>
    <s v="SOLTERO(A)"/>
    <d v="2021-12-14T00:00:00"/>
    <n v="1"/>
    <s v="BACHILLER"/>
    <s v="LICENCIATURA"/>
    <s v=" "/>
    <s v=" "/>
    <s v=" "/>
    <s v="-"/>
    <s v="-"/>
    <s v="-"/>
    <s v="SIQUIRRES"/>
    <s v="DERECHO"/>
    <x v="6"/>
    <s v="-"/>
    <s v="DERECHO"/>
    <s v="ALEGRIA"/>
    <s v="SIN ENFASIS"/>
    <s v="COSTA RICA"/>
    <x v="1392"/>
    <s v="-"/>
    <s v="ESTUDIANTE"/>
    <s v="-"/>
    <n v="126987"/>
    <n v="1"/>
    <n v="1"/>
    <n v="148"/>
  </r>
  <r>
    <x v="0"/>
    <x v="1"/>
    <x v="1"/>
    <x v="0"/>
    <n v="31253330"/>
    <x v="31"/>
    <n v="7750000"/>
    <n v="208390816"/>
    <x v="2"/>
    <x v="558"/>
    <x v="0"/>
    <x v="0"/>
    <x v="1"/>
    <s v="N"/>
    <x v="3"/>
    <n v="129562"/>
    <s v="NORMAL"/>
    <d v="2022-03-29T00:00:00"/>
    <d v="2022-04-18T00:00:00"/>
    <x v="31"/>
    <d v="2022-06-27T00:00:00"/>
    <n v="311033"/>
    <s v="RESOLI"/>
    <s v="-"/>
    <s v="S"/>
    <s v="-"/>
    <x v="1"/>
    <n v="1"/>
    <s v="-"/>
    <n v="2020"/>
    <n v="2"/>
    <s v="-"/>
    <s v="1-PREG.COSTA-RICA"/>
    <x v="4"/>
    <s v="-"/>
    <s v="-"/>
    <s v="-"/>
    <n v="6"/>
    <n v="1"/>
    <n v="100"/>
    <n v="2"/>
    <n v="0"/>
    <s v="ESTEBANRR2504@GMAIL.COM"/>
    <s v="UNIV. PUBLICA"/>
    <n v="19"/>
    <s v="SOLTERO(A)"/>
    <d v="2022-04-07T00:00:00"/>
    <n v="1"/>
    <s v="LICENCIATURA"/>
    <s v=" "/>
    <s v=" "/>
    <s v=" "/>
    <s v=" "/>
    <n v="950742"/>
    <n v="4"/>
    <s v="-"/>
    <s v="NARANJO"/>
    <s v="INGENIERIA TOPOGRAFICA"/>
    <x v="52"/>
    <s v="-"/>
    <s v="TOPOGRAFIA"/>
    <s v="NARANJO"/>
    <s v="SIN ENFASIS"/>
    <s v="COSTA RICA"/>
    <x v="1393"/>
    <s v="-"/>
    <s v="ESTUDIANTE"/>
    <n v="84.1"/>
    <n v="129562"/>
    <n v="2"/>
    <n v="1"/>
    <n v="69"/>
  </r>
  <r>
    <x v="0"/>
    <x v="1"/>
    <x v="1"/>
    <x v="0"/>
    <n v="31253340"/>
    <x v="31"/>
    <n v="2940000"/>
    <n v="208270079"/>
    <x v="2"/>
    <x v="888"/>
    <x v="0"/>
    <x v="0"/>
    <x v="1"/>
    <s v="N"/>
    <x v="3"/>
    <n v="129577"/>
    <s v="NORMAL"/>
    <d v="2022-03-18T00:00:00"/>
    <d v="2022-04-18T00:00:00"/>
    <x v="31"/>
    <d v="2022-06-27T00:00:00"/>
    <n v="310103"/>
    <s v="RESOLI"/>
    <s v="-"/>
    <s v="-"/>
    <s v="S"/>
    <x v="0"/>
    <n v="1"/>
    <s v="-"/>
    <n v="2019"/>
    <n v="3"/>
    <s v="-"/>
    <s v="1-PREG.COSTA-RICA"/>
    <x v="6"/>
    <s v="-"/>
    <s v="-"/>
    <s v="-"/>
    <n v="3"/>
    <n v="3"/>
    <n v="100"/>
    <n v="2"/>
    <n v="0"/>
    <s v="MAREBEVA@GMAIL.COM"/>
    <s v="UNIV. PRIVADA"/>
    <n v="20"/>
    <s v="SOLTERO(A)"/>
    <d v="2022-04-07T00:00:00"/>
    <n v="1"/>
    <s v="BACHILLER"/>
    <s v=" "/>
    <s v=" "/>
    <s v=" "/>
    <s v=" "/>
    <n v="420737"/>
    <n v="2"/>
    <s v="-"/>
    <s v="GRECIA"/>
    <s v="INGENIERIA INDUSTRIAL"/>
    <x v="3"/>
    <s v="-"/>
    <s v="INGENIERIA"/>
    <s v="SAN JOSE"/>
    <s v="SIN ENFASIS"/>
    <s v="COSTA RICA"/>
    <x v="1394"/>
    <s v="-"/>
    <s v="ESTUDIANTE"/>
    <n v="97.6"/>
    <n v="129577"/>
    <n v="1"/>
    <n v="1"/>
    <n v="69"/>
  </r>
  <r>
    <x v="0"/>
    <x v="1"/>
    <x v="1"/>
    <x v="1"/>
    <n v="31245740"/>
    <x v="22"/>
    <n v="9667500"/>
    <n v="703570582"/>
    <x v="5"/>
    <x v="64"/>
    <x v="0"/>
    <x v="1"/>
    <x v="0"/>
    <s v="N"/>
    <x v="0"/>
    <n v="127258"/>
    <s v="NORMAL"/>
    <d v="2021-10-11T00:00:00"/>
    <d v="2022-01-05T00:00:00"/>
    <x v="22"/>
    <d v="2022-05-16T00:00:00"/>
    <n v="297995"/>
    <s v="RESOLI"/>
    <s v="-"/>
    <s v="-"/>
    <s v="S"/>
    <x v="0"/>
    <n v="1"/>
    <s v="-"/>
    <n v="2021"/>
    <n v="1"/>
    <s v="-"/>
    <s v="1-PREG.COSTA-RICA"/>
    <x v="1"/>
    <s v="-"/>
    <s v="-"/>
    <s v="-"/>
    <n v="11"/>
    <n v="1"/>
    <n v="100"/>
    <n v="1"/>
    <n v="0"/>
    <s v="PAOARALINS@GMAIL.COM"/>
    <s v="UNIV. PRIVADA"/>
    <n v="18"/>
    <s v="SOLTERO(A)"/>
    <d v="2021-12-22T00:00:00"/>
    <n v="1"/>
    <s v="LICENCIATURA"/>
    <s v=" "/>
    <s v=" "/>
    <s v=" "/>
    <s v=" "/>
    <n v="2694309"/>
    <n v="4"/>
    <s v="-"/>
    <s v="VAZQUEZ DE CORONADO"/>
    <s v="DISENO PUBLICITARIO"/>
    <x v="33"/>
    <s v="-"/>
    <s v="ARTE PUBLICITARIO"/>
    <s v="SAN ISIDRO"/>
    <s v="SIN ENFASIS"/>
    <s v="COSTA RICA"/>
    <x v="1395"/>
    <s v="-"/>
    <s v="ESTUDIANTE"/>
    <n v="90.9"/>
    <n v="127258"/>
    <n v="1"/>
    <n v="1"/>
    <n v="127"/>
  </r>
  <r>
    <x v="0"/>
    <x v="1"/>
    <x v="1"/>
    <x v="0"/>
    <n v="31247260"/>
    <x v="22"/>
    <n v="12131920"/>
    <n v="702920035"/>
    <x v="0"/>
    <x v="49"/>
    <x v="0"/>
    <x v="0"/>
    <x v="3"/>
    <s v="N"/>
    <x v="1"/>
    <n v="127338"/>
    <s v="NORMAL"/>
    <d v="2021-12-20T00:00:00"/>
    <d v="2022-01-07T00:00:00"/>
    <x v="22"/>
    <d v="2022-05-16T00:00:00"/>
    <n v="302346"/>
    <s v="RESOLI"/>
    <s v="-"/>
    <s v="-"/>
    <s v="S"/>
    <x v="0"/>
    <n v="1"/>
    <s v="ADQUISICION DE EQUIPO"/>
    <n v="2019"/>
    <n v="3"/>
    <s v="-"/>
    <s v="1-PREG.COSTA-RICA"/>
    <x v="4"/>
    <s v="-"/>
    <s v="-"/>
    <s v="-"/>
    <n v="10"/>
    <n v="1"/>
    <n v="100"/>
    <n v="4"/>
    <n v="0"/>
    <s v="AMMIRANDA2002@GMAIL.COM"/>
    <s v="UNIV. PRIVADA"/>
    <n v="20"/>
    <s v="SOLTERO(A)"/>
    <s v="-"/>
    <n v="1"/>
    <s v="BACHILLER"/>
    <s v=" "/>
    <s v=" "/>
    <s v=" "/>
    <s v=" "/>
    <n v="772246"/>
    <n v="4"/>
    <s v="-"/>
    <s v="SARAPIQUI"/>
    <s v="ING.ELECTROMEDICINA"/>
    <x v="5"/>
    <s v="AE"/>
    <s v="MEDICINA HUMANA"/>
    <s v="PUERTO VIEJO"/>
    <s v="SIN ENFASIS"/>
    <s v="COSTA RICA"/>
    <x v="1396"/>
    <s v="-"/>
    <s v="ESTUDIANTE"/>
    <n v="93.09"/>
    <n v="127338"/>
    <n v="1"/>
    <n v="1"/>
    <n v="125"/>
  </r>
  <r>
    <x v="0"/>
    <x v="1"/>
    <x v="1"/>
    <x v="0"/>
    <n v="31253000"/>
    <x v="31"/>
    <n v="7400000"/>
    <n v="208340076"/>
    <x v="2"/>
    <x v="889"/>
    <x v="0"/>
    <x v="0"/>
    <x v="2"/>
    <s v="N"/>
    <x v="3"/>
    <n v="129645"/>
    <s v="ESPECIAL"/>
    <d v="2022-03-15T00:00:00"/>
    <d v="2022-04-18T00:00:00"/>
    <x v="31"/>
    <d v="2022-06-27T00:00:00"/>
    <n v="309796"/>
    <s v="RESOLI"/>
    <s v="-"/>
    <s v="-"/>
    <s v="S"/>
    <x v="0"/>
    <n v="1"/>
    <s v="COBERTURA INFERIOR"/>
    <n v="2020"/>
    <n v="2"/>
    <s v="-"/>
    <s v="1-PREG.COSTA-RICA"/>
    <x v="5"/>
    <s v="-"/>
    <s v="-"/>
    <s v="-"/>
    <n v="13"/>
    <n v="1"/>
    <n v="100"/>
    <n v="2"/>
    <n v="0"/>
    <s v="KARI.TIJERINO22@GMAIL.COM"/>
    <s v="UNIV. PUBLICA"/>
    <n v="19"/>
    <s v="SOLTERO(A)"/>
    <d v="2022-04-08T00:00:00"/>
    <n v="1"/>
    <s v="BACHILLER"/>
    <s v="LICENCIATURA"/>
    <s v=" "/>
    <s v=" "/>
    <s v=" "/>
    <n v="200000"/>
    <n v="4"/>
    <s v="-"/>
    <s v="UPALA"/>
    <s v="ING PRODUCCION INDUSTRIAL"/>
    <x v="91"/>
    <s v="CI"/>
    <s v="INDUSTRIA"/>
    <s v="UPALA"/>
    <s v="SIN ENFASIS"/>
    <s v="COSTA RICA"/>
    <x v="1397"/>
    <s v="-"/>
    <s v="ESTUDIANTE"/>
    <n v="80.56"/>
    <n v="129645"/>
    <n v="2"/>
    <n v="1"/>
    <n v="69"/>
  </r>
  <r>
    <x v="0"/>
    <x v="3"/>
    <x v="1"/>
    <x v="1"/>
    <n v="31248210"/>
    <x v="22"/>
    <n v="8241000"/>
    <n v="604770318"/>
    <x v="1"/>
    <x v="2"/>
    <x v="0"/>
    <x v="1"/>
    <x v="3"/>
    <s v="N"/>
    <x v="6"/>
    <n v="127345"/>
    <s v="NORMAL"/>
    <d v="2021-12-17T00:00:00"/>
    <d v="2022-01-07T00:00:00"/>
    <x v="22"/>
    <d v="2022-05-16T00:00:00"/>
    <n v="302193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ELOIDYRR@GMAIL.COM"/>
    <s v="UNIV. PRIVADA"/>
    <n v="19"/>
    <s v="SOLTERO(A)"/>
    <s v="-"/>
    <n v="1"/>
    <s v="BACHILLER"/>
    <s v=" "/>
    <s v=" "/>
    <s v=" "/>
    <s v=" "/>
    <n v="50000"/>
    <n v="1"/>
    <s v="-"/>
    <s v="GOLFITO"/>
    <s v="CS EDUCACION"/>
    <x v="40"/>
    <s v="AE"/>
    <s v="EDUCACION GENERAL"/>
    <s v="PAVON"/>
    <s v="I Y II CICLO"/>
    <s v="COSTA RICA"/>
    <x v="1398"/>
    <s v="-"/>
    <s v="SERVIDOR DOMÉSTICO - AMA DE CASA OCASIONAL"/>
    <n v="70"/>
    <n v="127345"/>
    <n v="1"/>
    <n v="1"/>
    <n v="125"/>
  </r>
  <r>
    <x v="0"/>
    <x v="1"/>
    <x v="1"/>
    <x v="0"/>
    <n v="31247400"/>
    <x v="22"/>
    <n v="5707016"/>
    <n v="703090459"/>
    <x v="0"/>
    <x v="272"/>
    <x v="0"/>
    <x v="0"/>
    <x v="2"/>
    <s v="N"/>
    <x v="5"/>
    <n v="127416"/>
    <s v="NORMAL"/>
    <d v="2021-12-02T00:00:00"/>
    <d v="2022-01-10T00:00:00"/>
    <x v="22"/>
    <d v="2022-05-16T00:00:00"/>
    <n v="300521"/>
    <s v="RESOLI"/>
    <s v="-"/>
    <s v="-"/>
    <s v="S"/>
    <x v="0"/>
    <n v="1"/>
    <s v="ADQUISICION DE EQUIPO"/>
    <n v="2021"/>
    <n v="1"/>
    <s v="-"/>
    <s v="1-PREG.COSTA-RICA"/>
    <x v="2"/>
    <s v="-"/>
    <s v="-"/>
    <s v="-"/>
    <n v="2"/>
    <n v="5"/>
    <n v="100"/>
    <n v="7"/>
    <n v="0"/>
    <s v="SHARONVANESSAMOQUIROS26@GMAIL.COM"/>
    <s v="UNIV. PRIVADA"/>
    <n v="17"/>
    <s v="SOLTERO(A)"/>
    <d v="2022-01-07T00:00:00"/>
    <n v="1"/>
    <s v="DIPLOMADO"/>
    <s v=" "/>
    <s v=" "/>
    <s v=" "/>
    <s v=" "/>
    <n v="636943"/>
    <n v="3"/>
    <s v="-"/>
    <s v="POCOCI"/>
    <s v="ASISTENTE LAB QUIMICO CLINICO"/>
    <x v="77"/>
    <s v="AE"/>
    <s v="MEDICINA HUMANA"/>
    <s v="CARIARI"/>
    <s v="SIN ENFASIS"/>
    <s v="COSTA RICA"/>
    <x v="1399"/>
    <s v="-"/>
    <s v="ESTUDIANTE"/>
    <n v="90"/>
    <n v="127416"/>
    <n v="1"/>
    <n v="1"/>
    <n v="122"/>
  </r>
  <r>
    <x v="0"/>
    <x v="1"/>
    <x v="1"/>
    <x v="0"/>
    <n v="31247440"/>
    <x v="22"/>
    <n v="2501500"/>
    <n v="117200298"/>
    <x v="0"/>
    <x v="227"/>
    <x v="0"/>
    <x v="0"/>
    <x v="0"/>
    <s v="N"/>
    <x v="1"/>
    <n v="127467"/>
    <s v="NORMAL"/>
    <d v="2022-01-08T00:00:00"/>
    <d v="2022-01-12T00:00:00"/>
    <x v="22"/>
    <d v="2022-05-16T00:00:00"/>
    <n v="303826"/>
    <s v="RESOLI"/>
    <s v="-"/>
    <s v="-"/>
    <s v="S"/>
    <x v="0"/>
    <n v="1"/>
    <s v="-"/>
    <n v="2016"/>
    <n v="6"/>
    <s v="-"/>
    <s v="1-PREG.COSTA-RICA"/>
    <x v="6"/>
    <s v="-"/>
    <s v="-"/>
    <s v="-"/>
    <n v="9"/>
    <n v="1"/>
    <n v="100"/>
    <n v="4"/>
    <n v="0"/>
    <s v="ABIPORTU@HOTMAIL.COM"/>
    <s v="UNIV. PRIVADA"/>
    <n v="23"/>
    <s v="SOLTERO(A)"/>
    <d v="2022-01-11T00:00:00"/>
    <n v="1"/>
    <s v="LICENCIATURA"/>
    <s v=" "/>
    <s v=" "/>
    <s v=" "/>
    <s v=" "/>
    <n v="300000"/>
    <n v="4"/>
    <s v="-"/>
    <s v="SAN PABLO"/>
    <s v="ODONTOLOGIA"/>
    <x v="3"/>
    <s v="-"/>
    <s v="ODONTOLOGIA"/>
    <s v="SAN PABLO"/>
    <s v="SIN ENFASIS"/>
    <s v="COSTA RICA"/>
    <x v="1400"/>
    <s v="-"/>
    <s v="ESTUDIANTE"/>
    <n v="87"/>
    <n v="127467"/>
    <n v="1"/>
    <n v="1"/>
    <n v="120"/>
  </r>
  <r>
    <x v="0"/>
    <x v="1"/>
    <x v="1"/>
    <x v="1"/>
    <n v="31248420"/>
    <x v="22"/>
    <n v="7236500"/>
    <n v="117990030"/>
    <x v="4"/>
    <x v="890"/>
    <x v="0"/>
    <x v="1"/>
    <x v="2"/>
    <s v="N"/>
    <x v="0"/>
    <n v="127475"/>
    <s v="NORMAL"/>
    <d v="2022-01-03T00:00:00"/>
    <d v="2022-01-12T00:00:00"/>
    <x v="22"/>
    <d v="2022-05-16T00:00:00"/>
    <n v="303099"/>
    <s v="RESOLI"/>
    <s v="-"/>
    <s v="-"/>
    <s v="S"/>
    <x v="0"/>
    <n v="1"/>
    <s v="-"/>
    <n v="2019"/>
    <n v="3"/>
    <s v="-"/>
    <s v="1-PREG.COSTA-RICA"/>
    <x v="6"/>
    <s v="-"/>
    <s v="-"/>
    <s v="-"/>
    <n v="13"/>
    <n v="4"/>
    <n v="100"/>
    <n v="1"/>
    <n v="0"/>
    <s v="NICKYCALVO.NC@GMAIL.COM"/>
    <s v="UNIV. PRIVADA"/>
    <n v="21"/>
    <s v="SOLTERO(A)"/>
    <d v="2022-01-11T00:00:00"/>
    <n v="1"/>
    <s v="BACHILLER"/>
    <s v=" "/>
    <s v=" "/>
    <s v=" "/>
    <s v=" "/>
    <n v="392508"/>
    <n v="3"/>
    <s v="-"/>
    <s v="TIBAS"/>
    <s v="ADMINISTRACION DE NEGOCIOS"/>
    <x v="37"/>
    <s v="-"/>
    <s v="ADMINISTRACION"/>
    <s v="LEON XIII"/>
    <s v="BANCA Y FINANZAS"/>
    <s v="COSTA RICA"/>
    <x v="1401"/>
    <s v="-"/>
    <s v="ESTUDIANTE"/>
    <n v="75.5"/>
    <n v="127475"/>
    <n v="1"/>
    <n v="1"/>
    <n v="120"/>
  </r>
  <r>
    <x v="0"/>
    <x v="1"/>
    <x v="1"/>
    <x v="0"/>
    <n v="31247360"/>
    <x v="22"/>
    <n v="10694270"/>
    <n v="402510296"/>
    <x v="0"/>
    <x v="663"/>
    <x v="0"/>
    <x v="0"/>
    <x v="0"/>
    <s v="N"/>
    <x v="1"/>
    <n v="127569"/>
    <s v="NORMAL"/>
    <d v="2021-12-29T00:00:00"/>
    <d v="2022-01-17T00:00:00"/>
    <x v="22"/>
    <d v="2022-05-16T00:00:00"/>
    <n v="302920"/>
    <s v="RESOLI"/>
    <s v="-"/>
    <s v="-"/>
    <s v="S"/>
    <x v="0"/>
    <n v="1"/>
    <s v="-"/>
    <n v="2019"/>
    <n v="3"/>
    <s v="-"/>
    <s v="1-PREG.COSTA-RICA"/>
    <x v="3"/>
    <s v="-"/>
    <s v="-"/>
    <s v="-"/>
    <n v="8"/>
    <n v="1"/>
    <n v="100"/>
    <n v="4"/>
    <n v="0"/>
    <s v="FIOKARATE@HOTMAIL.COM"/>
    <s v="UNIV. PRIVADA"/>
    <n v="21"/>
    <s v="SOLTERO(A)"/>
    <d v="2022-01-14T00:00:00"/>
    <n v="1"/>
    <s v="LICENCIATURA"/>
    <s v=" "/>
    <s v=" "/>
    <s v=" "/>
    <s v=" "/>
    <n v="2277000"/>
    <n v="4"/>
    <s v="-"/>
    <s v="FLORES"/>
    <s v="ENFERMERIA"/>
    <x v="5"/>
    <s v="-"/>
    <s v="ENFERMERIA"/>
    <s v="SAN JOAQUIN"/>
    <s v="SIN ENFASIS"/>
    <s v="COSTA RICA"/>
    <x v="1402"/>
    <s v="-"/>
    <s v="ESTUDIANTE"/>
    <n v="85.33"/>
    <n v="127569"/>
    <n v="1"/>
    <n v="1"/>
    <n v="115"/>
  </r>
  <r>
    <x v="0"/>
    <x v="1"/>
    <x v="1"/>
    <x v="0"/>
    <n v="31242150"/>
    <x v="22"/>
    <n v="5396500"/>
    <n v="402640846"/>
    <x v="3"/>
    <x v="230"/>
    <x v="0"/>
    <x v="0"/>
    <x v="2"/>
    <s v="N"/>
    <x v="1"/>
    <n v="127584"/>
    <s v="NORMAL"/>
    <d v="2022-01-16T00:00:00"/>
    <d v="2022-01-18T00:00:00"/>
    <x v="22"/>
    <d v="2022-05-16T00:00:00"/>
    <n v="304759"/>
    <s v="RESOLI"/>
    <s v="-"/>
    <s v="S"/>
    <s v="-"/>
    <x v="1"/>
    <n v="1"/>
    <s v="-"/>
    <n v="2021"/>
    <n v="1"/>
    <s v="-"/>
    <s v="1-PREG.COSTA-RICA"/>
    <x v="2"/>
    <s v="-"/>
    <s v="-"/>
    <s v="-"/>
    <n v="10"/>
    <n v="3"/>
    <n v="100"/>
    <n v="4"/>
    <n v="0"/>
    <s v="ANDRYSANDI890@GMAIL.COM"/>
    <s v="UNIV. PRIVADA"/>
    <n v="17"/>
    <s v="SOLTERO(A)"/>
    <d v="2022-01-17T00:00:00"/>
    <n v="1"/>
    <s v="BACHILLER"/>
    <s v=" "/>
    <s v=" "/>
    <s v=" "/>
    <s v=" "/>
    <n v="610173"/>
    <n v="5"/>
    <s v="-"/>
    <s v="SARAPIQUI"/>
    <s v="ING INFORMATICA"/>
    <x v="1"/>
    <s v="-"/>
    <s v="COMPUTO"/>
    <s v="HORQUETAS"/>
    <s v="SISTEMAS DE INFORMACION"/>
    <s v="COSTA RICA"/>
    <x v="1403"/>
    <s v="-"/>
    <s v="ESTUDIANTE"/>
    <n v="98"/>
    <n v="127584"/>
    <n v="1"/>
    <n v="1"/>
    <n v="114"/>
  </r>
  <r>
    <x v="0"/>
    <x v="1"/>
    <x v="1"/>
    <x v="0"/>
    <n v="31247680"/>
    <x v="22"/>
    <n v="12229514"/>
    <n v="702730542"/>
    <x v="0"/>
    <x v="891"/>
    <x v="0"/>
    <x v="0"/>
    <x v="1"/>
    <s v="N"/>
    <x v="5"/>
    <n v="127617"/>
    <s v="NORMAL"/>
    <d v="2021-12-29T00:00:00"/>
    <d v="2022-01-18T00:00:00"/>
    <x v="22"/>
    <d v="2022-05-16T00:00:00"/>
    <n v="302917"/>
    <s v="RESOLI"/>
    <s v="-"/>
    <s v="-"/>
    <s v="S"/>
    <x v="0"/>
    <n v="1"/>
    <s v="-"/>
    <n v="2016"/>
    <n v="6"/>
    <s v="-"/>
    <s v="1-PREG.COSTA-RICA"/>
    <x v="3"/>
    <s v="-"/>
    <s v="-"/>
    <s v="-"/>
    <n v="2"/>
    <n v="1"/>
    <n v="100"/>
    <n v="7"/>
    <n v="0"/>
    <s v="VALEZAMO0203@GMAIL.COM"/>
    <s v="UNIV. PRIVADA"/>
    <n v="22"/>
    <s v="SOLTERO(A)"/>
    <d v="2022-01-17T00:00:00"/>
    <n v="1"/>
    <s v="BACHILLER"/>
    <s v="LICENCIATURA"/>
    <s v=" "/>
    <s v=" "/>
    <s v=" "/>
    <n v="1465847"/>
    <n v="2"/>
    <s v="-"/>
    <s v="POCOCI"/>
    <s v="MICROBIOLOGI Y QUIMICA CLINICA"/>
    <x v="12"/>
    <s v="-"/>
    <s v="MICROBIOLOGIA"/>
    <s v="GUAPILES"/>
    <s v="SIN ENFASIS"/>
    <s v="COSTA RICA"/>
    <x v="1404"/>
    <s v="-"/>
    <s v="ESTUDIANTE"/>
    <n v="80"/>
    <n v="127617"/>
    <n v="1"/>
    <n v="1"/>
    <n v="114"/>
  </r>
  <r>
    <x v="0"/>
    <x v="1"/>
    <x v="1"/>
    <x v="0"/>
    <n v="31248380"/>
    <x v="22"/>
    <n v="10816540"/>
    <n v="504160510"/>
    <x v="2"/>
    <x v="892"/>
    <x v="0"/>
    <x v="0"/>
    <x v="1"/>
    <s v="N"/>
    <x v="4"/>
    <n v="127622"/>
    <s v="NORMAL"/>
    <d v="2021-12-17T00:00:00"/>
    <d v="2022-01-18T00:00:00"/>
    <x v="22"/>
    <d v="2022-05-16T00:00:00"/>
    <n v="302194"/>
    <s v="RESOLI"/>
    <s v="-"/>
    <s v="-"/>
    <s v="S"/>
    <x v="0"/>
    <n v="1"/>
    <s v="-"/>
    <n v="2015"/>
    <n v="7"/>
    <s v="-"/>
    <s v="1-PREG.COSTA-RICA"/>
    <x v="5"/>
    <s v="-"/>
    <s v="-"/>
    <s v="-"/>
    <n v="1"/>
    <n v="1"/>
    <n v="100"/>
    <n v="5"/>
    <n v="0"/>
    <s v="ARIANA.VARGAS6@ULATINA.NET"/>
    <s v="UNIV. PRIVADA"/>
    <n v="24"/>
    <s v="SOLTERO(A)"/>
    <d v="2022-01-17T00:00:00"/>
    <n v="1"/>
    <s v="LICENCIATURA"/>
    <s v=" "/>
    <s v=" "/>
    <s v=" "/>
    <s v=" "/>
    <n v="200000"/>
    <n v="3"/>
    <s v="-"/>
    <s v="LIBERIA"/>
    <s v="INGENIERIA CIVIL"/>
    <x v="30"/>
    <s v="-"/>
    <s v="OBRAS CIVILES"/>
    <s v="LIBERIA"/>
    <s v="SIN ENFASIS"/>
    <s v="COSTA RICA"/>
    <x v="1405"/>
    <n v="60491107"/>
    <s v="SECRETARIA"/>
    <n v="85"/>
    <n v="127622"/>
    <n v="1"/>
    <n v="1"/>
    <n v="114"/>
  </r>
  <r>
    <x v="0"/>
    <x v="2"/>
    <x v="0"/>
    <x v="0"/>
    <n v="31138880"/>
    <x v="31"/>
    <n v="4678300"/>
    <n v="207920442"/>
    <x v="0"/>
    <x v="2"/>
    <x v="0"/>
    <x v="0"/>
    <x v="0"/>
    <s v="N"/>
    <x v="3"/>
    <n v="129810"/>
    <s v="NORMAL"/>
    <d v="2022-04-18T00:00:00"/>
    <d v="2022-04-21T00:00:00"/>
    <x v="31"/>
    <s v="-"/>
    <n v="312357"/>
    <s v="RESOLI"/>
    <s v="-"/>
    <s v="-"/>
    <s v="S"/>
    <x v="0"/>
    <n v="2"/>
    <s v="-"/>
    <s v="-"/>
    <s v="-"/>
    <s v="-"/>
    <s v="1-PREG.COSTA-RICA"/>
    <x v="0"/>
    <n v="213.08"/>
    <s v="-"/>
    <s v="-"/>
    <n v="2"/>
    <n v="1"/>
    <n v="100"/>
    <n v="2"/>
    <n v="0"/>
    <s v="DAMAQUEMA@GMAIL.COM"/>
    <s v="UNIV. PRIVADA"/>
    <n v="23"/>
    <s v="SOLTERO(A)"/>
    <d v="2022-04-20T00:00:00"/>
    <n v="1"/>
    <s v="LICENCIATURA"/>
    <s v=" "/>
    <s v=" "/>
    <s v=" "/>
    <s v=" "/>
    <s v="-"/>
    <s v="-"/>
    <s v="-"/>
    <s v="SAN RAMON"/>
    <s v="ENFERMERIA"/>
    <x v="5"/>
    <s v="-"/>
    <s v="ENFERMERIA"/>
    <s v="SAN RAMON"/>
    <s v="SIN ENFASIS"/>
    <s v="COSTA RICA"/>
    <x v="1406"/>
    <s v="-"/>
    <s v="ESTUDIANTE"/>
    <s v="-"/>
    <n v="129810"/>
    <n v="1"/>
    <n v="1"/>
    <n v="66"/>
  </r>
  <r>
    <x v="0"/>
    <x v="1"/>
    <x v="1"/>
    <x v="0"/>
    <n v="31247320"/>
    <x v="22"/>
    <n v="14999995"/>
    <n v="402640330"/>
    <x v="2"/>
    <x v="196"/>
    <x v="0"/>
    <x v="0"/>
    <x v="3"/>
    <s v="N"/>
    <x v="1"/>
    <n v="127742"/>
    <s v="NORMAL"/>
    <d v="2022-01-05T00:00:00"/>
    <d v="2022-01-21T00:00:00"/>
    <x v="22"/>
    <d v="2022-05-16T00:00:00"/>
    <n v="303396"/>
    <s v="RESOLI"/>
    <s v="-"/>
    <s v="-"/>
    <s v="S"/>
    <x v="0"/>
    <n v="1"/>
    <s v="-"/>
    <n v="2021"/>
    <n v="1"/>
    <s v="-"/>
    <s v="1-PREG.COSTA-RICA"/>
    <x v="3"/>
    <s v="-"/>
    <s v="-"/>
    <s v="-"/>
    <n v="10"/>
    <n v="1"/>
    <n v="100"/>
    <n v="4"/>
    <n v="0"/>
    <s v="MARIANI.SC11@GMAIL.COM"/>
    <s v="UNIV. PRIVADA"/>
    <n v="17"/>
    <s v="SOLTERO(A)"/>
    <d v="2022-01-20T00:00:00"/>
    <n v="1"/>
    <s v="LICENCIATURA"/>
    <s v=" "/>
    <s v=" "/>
    <s v=" "/>
    <s v=" "/>
    <n v="1426002"/>
    <n v="3"/>
    <s v="-"/>
    <s v="SARAPIQUI"/>
    <s v="INGENIERIA QUIMICA INDUSTRIAL"/>
    <x v="3"/>
    <s v="-"/>
    <s v="INGENIERIA"/>
    <s v="PUERTO VIEJO"/>
    <s v="SIN ENFASIS"/>
    <s v="COSTA RICA"/>
    <x v="1407"/>
    <s v="-"/>
    <s v="ESTUDIANTE"/>
    <n v="89.35"/>
    <n v="127742"/>
    <n v="1"/>
    <n v="1"/>
    <n v="111"/>
  </r>
  <r>
    <x v="0"/>
    <x v="1"/>
    <x v="1"/>
    <x v="0"/>
    <n v="31248320"/>
    <x v="22"/>
    <n v="7653466"/>
    <n v="119100352"/>
    <x v="0"/>
    <x v="893"/>
    <x v="0"/>
    <x v="0"/>
    <x v="1"/>
    <s v="N"/>
    <x v="0"/>
    <n v="127817"/>
    <s v="NORMAL"/>
    <d v="2022-01-16T00:00:00"/>
    <d v="2022-01-25T00:00:00"/>
    <x v="22"/>
    <d v="2022-05-16T00:00:00"/>
    <n v="304729"/>
    <s v="RESOLI"/>
    <s v="-"/>
    <s v="-"/>
    <s v="S"/>
    <x v="0"/>
    <n v="1"/>
    <s v="-"/>
    <n v="2021"/>
    <n v="1"/>
    <s v="-"/>
    <s v="1-PREG.COSTA-RICA"/>
    <x v="2"/>
    <s v="-"/>
    <s v="-"/>
    <s v="-"/>
    <n v="1"/>
    <n v="10"/>
    <n v="100"/>
    <n v="1"/>
    <n v="0"/>
    <s v="MARYPAZESQUIVEL@GMAIL.COM"/>
    <s v="UNIV. PRIVADA"/>
    <n v="17"/>
    <s v="SOLTERO(A)"/>
    <d v="2022-01-24T00:00:00"/>
    <n v="1"/>
    <s v="BACHILLER"/>
    <s v="LICENCIATURA"/>
    <s v=" "/>
    <s v=" "/>
    <s v=" "/>
    <n v="613165"/>
    <n v="4"/>
    <s v="-"/>
    <s v="SAN JOSE"/>
    <s v="FISIOTERAPIA"/>
    <x v="12"/>
    <s v="-"/>
    <s v="MEDICINA HUMANA"/>
    <s v="HATILLO"/>
    <s v="SIN ENFASIS"/>
    <s v="COSTA RICA"/>
    <x v="1408"/>
    <s v="-"/>
    <s v="ESTUDIANTE"/>
    <n v="95"/>
    <n v="127817"/>
    <n v="1"/>
    <n v="1"/>
    <n v="107"/>
  </r>
  <r>
    <x v="0"/>
    <x v="1"/>
    <x v="1"/>
    <x v="0"/>
    <n v="31253570"/>
    <x v="31"/>
    <n v="4419420"/>
    <n v="113950046"/>
    <x v="3"/>
    <x v="894"/>
    <x v="0"/>
    <x v="0"/>
    <x v="1"/>
    <s v="N"/>
    <x v="2"/>
    <n v="129897"/>
    <s v="NORMAL"/>
    <d v="2022-03-11T00:00:00"/>
    <d v="2022-04-25T00:00:00"/>
    <x v="31"/>
    <d v="2022-06-27T00:00:00"/>
    <n v="309397"/>
    <s v="RESOLI"/>
    <s v="-"/>
    <s v="S"/>
    <s v="-"/>
    <x v="1"/>
    <n v="1"/>
    <s v="-"/>
    <n v="2009"/>
    <n v="13"/>
    <s v="-"/>
    <s v="1-PREG.COSTA-RICA"/>
    <x v="4"/>
    <s v="-"/>
    <s v="-"/>
    <s v="-"/>
    <n v="1"/>
    <n v="4"/>
    <n v="100"/>
    <n v="3"/>
    <n v="0"/>
    <s v="JRARANA14@GMAIL.COM"/>
    <s v="UNIV. PRIVADA"/>
    <n v="33"/>
    <s v="SOLTERO(A)"/>
    <d v="2022-04-22T00:00:00"/>
    <n v="1"/>
    <s v="BACHILLER"/>
    <s v=" "/>
    <s v=" "/>
    <s v=" "/>
    <s v=" "/>
    <n v="1101862"/>
    <n v="4"/>
    <s v="-"/>
    <s v="CARTAGO"/>
    <s v="INGENIERIA DE SISTEMAS"/>
    <x v="21"/>
    <s v="-"/>
    <s v="COMPUTO"/>
    <s v="SAN NICOLAS"/>
    <s v="SIN ENFASIS"/>
    <s v="COSTA RICA"/>
    <x v="1409"/>
    <n v="86564748"/>
    <s v="ITO SERVICE DELIVERY III"/>
    <n v="70"/>
    <n v="129897"/>
    <n v="1"/>
    <n v="1"/>
    <n v="62"/>
  </r>
  <r>
    <x v="0"/>
    <x v="3"/>
    <x v="1"/>
    <x v="0"/>
    <n v="31247420"/>
    <x v="22"/>
    <n v="3470000"/>
    <n v="702870673"/>
    <x v="0"/>
    <x v="2"/>
    <x v="0"/>
    <x v="0"/>
    <x v="3"/>
    <s v="N"/>
    <x v="5"/>
    <n v="127825"/>
    <s v="NORMAL"/>
    <d v="2021-12-23T00:00:00"/>
    <d v="2022-01-25T00:00:00"/>
    <x v="22"/>
    <d v="2022-05-16T00:00:00"/>
    <n v="302714"/>
    <s v="RESOLI"/>
    <s v="-"/>
    <s v="-"/>
    <s v="S"/>
    <x v="0"/>
    <n v="8"/>
    <s v="-"/>
    <n v="2018"/>
    <n v="4"/>
    <s v="-"/>
    <s v="1-PREG.COSTA-RICA"/>
    <x v="5"/>
    <s v="-"/>
    <s v="-"/>
    <s v="-"/>
    <n v="4"/>
    <n v="4"/>
    <n v="100"/>
    <n v="7"/>
    <n v="0"/>
    <s v="YINAT4969@GMAIL.COM"/>
    <s v="UNIV. PRIVADA"/>
    <n v="20"/>
    <s v="SOLTERO(A)"/>
    <d v="2022-01-24T00:00:00"/>
    <n v="1"/>
    <s v="BACHILLER"/>
    <s v=" "/>
    <s v=" "/>
    <s v=" "/>
    <s v=" "/>
    <n v="100000"/>
    <n v="3"/>
    <s v="-"/>
    <s v="TALAMANCA"/>
    <s v="TERAPIA DEL LENGUAJE"/>
    <x v="7"/>
    <s v="-"/>
    <s v="MEDICINA HUMANA"/>
    <s v="TELIRE"/>
    <s v="SIN ENFASIS"/>
    <s v="COSTA RICA"/>
    <x v="1410"/>
    <s v="-"/>
    <s v="ESTUDIANTE"/>
    <n v="87"/>
    <n v="127825"/>
    <n v="1"/>
    <n v="1"/>
    <n v="107"/>
  </r>
  <r>
    <x v="0"/>
    <x v="2"/>
    <x v="1"/>
    <x v="0"/>
    <n v="31253030"/>
    <x v="31"/>
    <n v="20248600"/>
    <n v="305050673"/>
    <x v="0"/>
    <x v="2"/>
    <x v="0"/>
    <x v="0"/>
    <x v="0"/>
    <s v="N"/>
    <x v="2"/>
    <n v="129961"/>
    <s v="NORMAL"/>
    <d v="2022-04-14T00:00:00"/>
    <d v="2022-04-27T00:00:00"/>
    <x v="31"/>
    <d v="2022-06-27T00:00:00"/>
    <n v="312146"/>
    <s v="RESOLI"/>
    <s v="-"/>
    <s v="-"/>
    <s v="S"/>
    <x v="0"/>
    <n v="2"/>
    <s v="-"/>
    <n v="2016"/>
    <n v="6"/>
    <s v="-"/>
    <s v="1-PREG.COSTA-RICA"/>
    <x v="6"/>
    <n v="102.98"/>
    <s v="-"/>
    <s v="-"/>
    <n v="3"/>
    <n v="1"/>
    <n v="100"/>
    <n v="3"/>
    <n v="0"/>
    <s v="AUCORDEROSOL@GMAIL.COM"/>
    <s v="UNIV. PRIVADA"/>
    <n v="24"/>
    <s v="SOLTERO(A)"/>
    <d v="2022-04-26T00:00:00"/>
    <n v="1"/>
    <s v="LICENCIATURA"/>
    <s v=" "/>
    <s v=" "/>
    <s v=" "/>
    <s v=" "/>
    <n v="401601"/>
    <n v="0"/>
    <s v="-"/>
    <s v="LA UNION"/>
    <s v="FARMACIA"/>
    <x v="0"/>
    <s v="-"/>
    <s v="FARMACIA"/>
    <s v="TRES RIOS"/>
    <s v="SIN ENFASIS"/>
    <s v="COSTA RICA"/>
    <x v="1411"/>
    <n v="25190000"/>
    <s v="CAJERA DEPENDIENTE"/>
    <n v="88"/>
    <n v="129961"/>
    <n v="1"/>
    <n v="1"/>
    <n v="60"/>
  </r>
  <r>
    <x v="0"/>
    <x v="1"/>
    <x v="1"/>
    <x v="0"/>
    <n v="31253210"/>
    <x v="31"/>
    <n v="4371340"/>
    <n v="113130818"/>
    <x v="2"/>
    <x v="452"/>
    <x v="0"/>
    <x v="0"/>
    <x v="0"/>
    <s v="N"/>
    <x v="3"/>
    <n v="130069"/>
    <s v="NORMAL"/>
    <d v="2022-04-25T00:00:00"/>
    <d v="2022-05-02T00:00:00"/>
    <x v="31"/>
    <d v="2022-06-27T00:00:00"/>
    <n v="312773"/>
    <s v="RESOLI"/>
    <s v="-"/>
    <s v="S"/>
    <s v="-"/>
    <x v="1"/>
    <n v="1"/>
    <s v="-"/>
    <n v="2005"/>
    <n v="17"/>
    <s v="-"/>
    <s v="1-PREG.COSTA-RICA"/>
    <x v="6"/>
    <s v="-"/>
    <s v="-"/>
    <s v="-"/>
    <n v="1"/>
    <n v="1"/>
    <n v="100"/>
    <n v="2"/>
    <n v="0"/>
    <s v="FTORRES.TEK@OUTLOOK.COM"/>
    <s v="UNIV. PRIVADA"/>
    <n v="35"/>
    <s v="SOLTERO(A)"/>
    <d v="2022-04-29T00:00:00"/>
    <n v="1"/>
    <s v="BACHILLER"/>
    <s v=" "/>
    <s v=" "/>
    <s v=" "/>
    <s v=" "/>
    <n v="410550"/>
    <n v="4"/>
    <s v="-"/>
    <s v="ALAJUELA"/>
    <s v="INGENIERIA ELECTROMECANICA"/>
    <x v="30"/>
    <s v="-"/>
    <s v="INGENIERIA"/>
    <s v="ALAJUELA"/>
    <s v="SIN ENFASIS"/>
    <s v="COSTA RICA"/>
    <x v="1412"/>
    <n v="22425000"/>
    <s v="TECNICO ELECTROMECANICO"/>
    <n v="70"/>
    <n v="130069"/>
    <n v="1"/>
    <n v="1"/>
    <n v="55"/>
  </r>
  <r>
    <x v="0"/>
    <x v="1"/>
    <x v="0"/>
    <x v="0"/>
    <n v="31118570"/>
    <x v="31"/>
    <n v="3634300"/>
    <n v="116660484"/>
    <x v="0"/>
    <x v="895"/>
    <x v="0"/>
    <x v="0"/>
    <x v="1"/>
    <s v="N"/>
    <x v="2"/>
    <n v="130132"/>
    <s v="NORMAL"/>
    <d v="2022-04-27T00:00:00"/>
    <d v="2022-05-05T00:00:00"/>
    <x v="31"/>
    <s v="-"/>
    <n v="313002"/>
    <s v="RESOLI"/>
    <s v="-"/>
    <s v="-"/>
    <s v="S"/>
    <x v="0"/>
    <n v="1"/>
    <s v="-"/>
    <s v="-"/>
    <s v="-"/>
    <s v="-"/>
    <s v="1-PREG.COSTA-RICA"/>
    <x v="0"/>
    <s v="-"/>
    <s v="-"/>
    <s v="-"/>
    <n v="6"/>
    <n v="2"/>
    <n v="100"/>
    <n v="3"/>
    <n v="0"/>
    <s v="ANDREEMENDEZ2797@HOTMAIL.COM"/>
    <s v="UNIV. PRIVADA"/>
    <n v="25"/>
    <s v="SOLTERO(A)"/>
    <d v="2022-05-04T00:00:00"/>
    <n v="1"/>
    <s v="LICENCIATURA"/>
    <s v=" "/>
    <s v=" "/>
    <s v=" "/>
    <s v=" "/>
    <s v="-"/>
    <s v="-"/>
    <s v="-"/>
    <s v="ALVARADO"/>
    <s v="ENFERMERIA"/>
    <x v="5"/>
    <s v="-"/>
    <s v="ENFERMERIA"/>
    <s v="CERVANTES"/>
    <s v="SIN ENFASIS"/>
    <s v="COSTA RICA"/>
    <x v="1413"/>
    <s v="-"/>
    <s v="ESTUDIANTE"/>
    <s v="-"/>
    <n v="130132"/>
    <n v="1"/>
    <n v="1"/>
    <n v="52"/>
  </r>
  <r>
    <x v="0"/>
    <x v="2"/>
    <x v="1"/>
    <x v="0"/>
    <n v="31248680"/>
    <x v="32"/>
    <n v="8254003"/>
    <n v="207750530"/>
    <x v="0"/>
    <x v="2"/>
    <x v="0"/>
    <x v="0"/>
    <x v="1"/>
    <s v="N"/>
    <x v="3"/>
    <n v="128542"/>
    <s v="NORMAL"/>
    <d v="2022-02-19T00:00:00"/>
    <d v="2022-02-28T00:00:00"/>
    <x v="32"/>
    <d v="2022-06-30T00:00:00"/>
    <n v="307760"/>
    <s v="RESOLI"/>
    <s v="-"/>
    <s v="-"/>
    <s v="S"/>
    <x v="0"/>
    <n v="2"/>
    <s v="-"/>
    <n v="2016"/>
    <n v="6"/>
    <s v="-"/>
    <s v="1-PREG.COSTA-RICA"/>
    <x v="6"/>
    <n v="210.11"/>
    <s v="-"/>
    <s v="-"/>
    <n v="5"/>
    <n v="7"/>
    <n v="100"/>
    <n v="2"/>
    <n v="0"/>
    <s v="EIMYBARQUERO13@GMAIL.COM"/>
    <s v="UNIV. PRIVADA"/>
    <n v="24"/>
    <s v="SOLTERO(A)"/>
    <d v="2022-02-24T00:00:00"/>
    <n v="1"/>
    <s v="LICENCIATURA"/>
    <s v=" "/>
    <s v=" "/>
    <s v=" "/>
    <s v=" "/>
    <n v="300000"/>
    <n v="3"/>
    <s v="-"/>
    <s v="ATENAS"/>
    <s v="TERAPIA FISICA"/>
    <x v="7"/>
    <s v="-"/>
    <s v="MEDICINA HUMANA"/>
    <s v="SANTA EULALIA"/>
    <s v="SIN ENFASIS"/>
    <s v="COSTA RICA"/>
    <x v="1414"/>
    <n v="83846374"/>
    <s v="ENTRENADORA PERSONAL"/>
    <n v="80"/>
    <n v="128542"/>
    <n v="1"/>
    <n v="1"/>
    <n v="121"/>
  </r>
  <r>
    <x v="0"/>
    <x v="1"/>
    <x v="1"/>
    <x v="0"/>
    <n v="31247750"/>
    <x v="22"/>
    <n v="6979829"/>
    <n v="604480182"/>
    <x v="0"/>
    <x v="354"/>
    <x v="0"/>
    <x v="0"/>
    <x v="3"/>
    <s v="N"/>
    <x v="6"/>
    <n v="127951"/>
    <s v="NORMAL"/>
    <d v="2022-01-24T00:00:00"/>
    <d v="2022-01-28T00:00:00"/>
    <x v="22"/>
    <d v="2022-05-16T00:00:00"/>
    <n v="305575"/>
    <s v="RESOLI"/>
    <s v="-"/>
    <s v="-"/>
    <s v="S"/>
    <x v="0"/>
    <n v="1"/>
    <s v="-"/>
    <n v="2015"/>
    <n v="7"/>
    <s v="-"/>
    <s v="1-PREG.COSTA-RICA"/>
    <x v="1"/>
    <s v="-"/>
    <s v="-"/>
    <s v="-"/>
    <n v="10"/>
    <n v="3"/>
    <n v="100"/>
    <n v="6"/>
    <n v="0"/>
    <s v="MARIA.SAMUDIOZ16@GMAIL.COM"/>
    <s v="UNIV. PRIVADA"/>
    <n v="23"/>
    <s v="SOLTERO(A)"/>
    <d v="2022-01-27T00:00:00"/>
    <n v="1"/>
    <s v="LICENCIATURA"/>
    <s v=" "/>
    <s v=" "/>
    <s v=" "/>
    <s v=" "/>
    <n v="2705219"/>
    <n v="3"/>
    <s v="-"/>
    <s v="CORREDORES"/>
    <s v="MEDICINA Y CIRUGIA"/>
    <x v="5"/>
    <s v="-"/>
    <s v="MEDICINA HUMANA"/>
    <s v="CANOAS"/>
    <s v="SIN ENFASIS"/>
    <s v="COSTA RICA"/>
    <x v="1415"/>
    <s v="-"/>
    <s v="ESTUDIANTE"/>
    <n v="86"/>
    <n v="127951"/>
    <n v="1"/>
    <n v="1"/>
    <n v="104"/>
  </r>
  <r>
    <x v="0"/>
    <x v="1"/>
    <x v="1"/>
    <x v="0"/>
    <n v="31253830"/>
    <x v="32"/>
    <n v="2000000"/>
    <n v="207550841"/>
    <x v="0"/>
    <x v="896"/>
    <x v="0"/>
    <x v="0"/>
    <x v="2"/>
    <s v="N"/>
    <x v="3"/>
    <n v="129165"/>
    <s v="NORMAL"/>
    <d v="2022-03-18T00:00:00"/>
    <d v="2022-03-24T00:00:00"/>
    <x v="32"/>
    <d v="2022-06-30T00:00:00"/>
    <n v="310046"/>
    <s v="RESOLI"/>
    <s v="-"/>
    <s v="-"/>
    <s v="S"/>
    <x v="0"/>
    <n v="1"/>
    <s v="-"/>
    <n v="2014"/>
    <n v="8"/>
    <s v="-"/>
    <s v="1-PREG.COSTA-RICA"/>
    <x v="2"/>
    <s v="-"/>
    <s v="-"/>
    <s v="-"/>
    <n v="10"/>
    <n v="4"/>
    <n v="100"/>
    <n v="2"/>
    <n v="0"/>
    <s v="ANNGIEPINA@GMAIL.COM"/>
    <s v="UNIV. PRIVADA"/>
    <n v="25"/>
    <s v="SOLTERO(A)"/>
    <d v="2022-03-23T00:00:00"/>
    <n v="1"/>
    <s v="BACHILLER"/>
    <s v=" "/>
    <s v=" "/>
    <s v=" "/>
    <s v=" "/>
    <n v="475368"/>
    <n v="4"/>
    <s v="-"/>
    <s v="SAN CARLOS"/>
    <s v="ENFERMERIA"/>
    <x v="79"/>
    <s v="-"/>
    <s v="ENFERMERIA"/>
    <s v="AGUAS ZARCAS"/>
    <s v="SIN ENFASIS"/>
    <s v="COSTA RICA"/>
    <x v="1416"/>
    <s v="-"/>
    <s v="ESTUDIANTE"/>
    <n v="85.81"/>
    <n v="129165"/>
    <n v="1"/>
    <n v="1"/>
    <n v="97"/>
  </r>
  <r>
    <x v="0"/>
    <x v="1"/>
    <x v="1"/>
    <x v="0"/>
    <n v="31253730"/>
    <x v="32"/>
    <n v="9433170"/>
    <n v="119120137"/>
    <x v="0"/>
    <x v="897"/>
    <x v="2"/>
    <x v="0"/>
    <x v="3"/>
    <s v="N"/>
    <x v="3"/>
    <n v="129222"/>
    <s v="NORMAL"/>
    <d v="2021-12-08T00:00:00"/>
    <d v="2022-03-25T00:00:00"/>
    <x v="32"/>
    <d v="2022-06-30T00:00:00"/>
    <n v="301219"/>
    <s v="RESOLI"/>
    <s v="-"/>
    <s v="-"/>
    <s v="S"/>
    <x v="0"/>
    <n v="1"/>
    <s v="COBERTURA INFERIOR"/>
    <n v="2021"/>
    <n v="1"/>
    <s v="-"/>
    <s v="1-PREG.COSTA-RICA"/>
    <x v="6"/>
    <s v="-"/>
    <s v="-"/>
    <s v="-"/>
    <n v="13"/>
    <n v="5"/>
    <n v="100"/>
    <n v="2"/>
    <n v="6"/>
    <s v="M02AGUILERAOPORTA@GMAIL.COM"/>
    <s v="UNIV. PRIVADA"/>
    <n v="17"/>
    <s v="SOLTERO(A)"/>
    <d v="2022-03-24T00:00:00"/>
    <n v="1"/>
    <s v="LICENCIATURA"/>
    <s v=" "/>
    <s v=" "/>
    <s v=" "/>
    <s v=" "/>
    <n v="450181"/>
    <n v="3"/>
    <s v="-"/>
    <s v="UPALA"/>
    <s v="OPTOMETRIA"/>
    <x v="5"/>
    <s v="CI"/>
    <s v="MEDICINA HUMANA"/>
    <s v="DELICIAS"/>
    <s v="SIN ENFASIS"/>
    <s v="COSTA RICA"/>
    <x v="1417"/>
    <s v="-"/>
    <s v="ESTUDIANTE"/>
    <n v="98.1"/>
    <n v="129222"/>
    <n v="1"/>
    <n v="1"/>
    <n v="96"/>
  </r>
  <r>
    <x v="0"/>
    <x v="1"/>
    <x v="1"/>
    <x v="0"/>
    <n v="31247490"/>
    <x v="22"/>
    <n v="4650500"/>
    <n v="113120462"/>
    <x v="2"/>
    <x v="898"/>
    <x v="0"/>
    <x v="0"/>
    <x v="0"/>
    <s v="N"/>
    <x v="0"/>
    <n v="127992"/>
    <s v="NORMAL"/>
    <d v="2022-01-25T00:00:00"/>
    <d v="2022-01-31T00:00:00"/>
    <x v="22"/>
    <d v="2022-05-16T00:00:00"/>
    <n v="305686"/>
    <s v="RESOLI"/>
    <s v="-"/>
    <s v="-"/>
    <s v="S"/>
    <x v="0"/>
    <n v="1"/>
    <s v="-"/>
    <n v="2007"/>
    <n v="15"/>
    <s v="-"/>
    <s v="1-PREG.COSTA-RICA"/>
    <x v="3"/>
    <s v="-"/>
    <s v="-"/>
    <s v="-"/>
    <n v="1"/>
    <n v="1"/>
    <n v="100"/>
    <n v="1"/>
    <n v="0"/>
    <s v="IVEMARIZUNFA18@GMAIL.COM"/>
    <s v="UNIV. PRIVADA"/>
    <n v="35"/>
    <s v="CASADO(A)"/>
    <d v="2022-01-28T00:00:00"/>
    <n v="1"/>
    <s v="BACHILLER"/>
    <s v=" "/>
    <s v=" "/>
    <s v=" "/>
    <s v=" "/>
    <n v="1918150"/>
    <n v="4"/>
    <s v="-"/>
    <s v="SAN JOSE"/>
    <s v="ING INDUSTRIAL"/>
    <x v="155"/>
    <s v="-"/>
    <s v="INDUSTRIA"/>
    <s v="CARMEN"/>
    <s v="SIN ENFASIS"/>
    <s v="COSTA RICA"/>
    <x v="1418"/>
    <n v="21047247"/>
    <s v="ASISTENTE ADMINISTRA"/>
    <n v="85.6"/>
    <n v="127992"/>
    <n v="1"/>
    <n v="1"/>
    <n v="101"/>
  </r>
  <r>
    <x v="0"/>
    <x v="1"/>
    <x v="1"/>
    <x v="1"/>
    <n v="31247790"/>
    <x v="22"/>
    <n v="3298560"/>
    <n v="702870772"/>
    <x v="4"/>
    <x v="853"/>
    <x v="0"/>
    <x v="1"/>
    <x v="1"/>
    <s v="N"/>
    <x v="5"/>
    <n v="127997"/>
    <s v="NORMAL"/>
    <d v="2022-01-18T00:00:00"/>
    <d v="2022-01-31T00:00:00"/>
    <x v="22"/>
    <d v="2022-05-16T00:00:00"/>
    <n v="304983"/>
    <s v="RESOLI"/>
    <s v="-"/>
    <s v="-"/>
    <s v="S"/>
    <x v="0"/>
    <n v="1"/>
    <s v="-"/>
    <n v="2018"/>
    <n v="4"/>
    <s v="-"/>
    <s v="1-PREG.COSTA-RICA"/>
    <x v="4"/>
    <s v="-"/>
    <s v="-"/>
    <s v="-"/>
    <n v="2"/>
    <n v="1"/>
    <n v="100"/>
    <n v="7"/>
    <n v="0"/>
    <s v="YOSSAFATCALDERON@GMAIL.COM"/>
    <s v="UNIV. PRIVADA"/>
    <n v="20"/>
    <s v="SOLTERO(A)"/>
    <d v="2022-01-28T00:00:00"/>
    <n v="1"/>
    <s v="BACHILLER"/>
    <s v=" "/>
    <s v=" "/>
    <s v=" "/>
    <s v=" "/>
    <n v="809439"/>
    <n v="4"/>
    <s v="-"/>
    <s v="POCOCI"/>
    <s v="ADMONISTRACION RECURSOS HUMANO"/>
    <x v="15"/>
    <s v="-"/>
    <s v="ADMINISTRACION"/>
    <s v="GUAPILES"/>
    <s v="SIN ENFASIS"/>
    <s v="COSTA RICA"/>
    <x v="1419"/>
    <s v="-"/>
    <s v="ESTUDIANTE"/>
    <n v="90"/>
    <n v="127997"/>
    <n v="1"/>
    <n v="1"/>
    <n v="101"/>
  </r>
  <r>
    <x v="0"/>
    <x v="1"/>
    <x v="1"/>
    <x v="0"/>
    <n v="31253840"/>
    <x v="32"/>
    <n v="5033000"/>
    <n v="208320359"/>
    <x v="0"/>
    <x v="899"/>
    <x v="0"/>
    <x v="0"/>
    <x v="1"/>
    <s v="N"/>
    <x v="3"/>
    <n v="129364"/>
    <s v="NORMAL"/>
    <d v="2021-10-01T00:00:00"/>
    <d v="2022-04-01T00:00:00"/>
    <x v="32"/>
    <d v="2022-06-30T00:00:00"/>
    <n v="297630"/>
    <s v="RESOLI"/>
    <s v="-"/>
    <s v="-"/>
    <s v="S"/>
    <x v="0"/>
    <n v="1"/>
    <s v="-"/>
    <n v="2019"/>
    <n v="3"/>
    <s v="-"/>
    <s v="1-PREG.COSTA-RICA"/>
    <x v="4"/>
    <s v="-"/>
    <s v="-"/>
    <s v="-"/>
    <n v="3"/>
    <n v="7"/>
    <n v="100"/>
    <n v="2"/>
    <n v="0"/>
    <s v="ARIASGONZALEZRACHEL@GMAIL.COM"/>
    <s v="UNIV. PRIVADA"/>
    <n v="19"/>
    <s v="SOLTERO(A)"/>
    <s v="-"/>
    <n v="1"/>
    <s v="BACHILLER"/>
    <s v="LICENCIATURA"/>
    <s v=" "/>
    <s v=" "/>
    <s v=" "/>
    <n v="840043"/>
    <n v="3"/>
    <s v="-"/>
    <s v="GRECIA"/>
    <s v="ENFERMERIA"/>
    <x v="17"/>
    <s v="-"/>
    <s v="ENFERMERIA"/>
    <s v="PUENTE DE PIEDRA"/>
    <s v="SIN ENFASIS"/>
    <s v="COSTA RICA"/>
    <x v="1420"/>
    <s v="-"/>
    <s v="ESTUDIANTE"/>
    <n v="91.69"/>
    <n v="129364"/>
    <n v="1"/>
    <n v="1"/>
    <n v="89"/>
  </r>
  <r>
    <x v="0"/>
    <x v="1"/>
    <x v="1"/>
    <x v="0"/>
    <n v="31252170"/>
    <x v="32"/>
    <n v="3676830"/>
    <n v="502570729"/>
    <x v="0"/>
    <x v="900"/>
    <x v="0"/>
    <x v="0"/>
    <x v="1"/>
    <s v="N"/>
    <x v="2"/>
    <n v="129390"/>
    <s v="NORMAL"/>
    <d v="2022-03-21T00:00:00"/>
    <d v="2022-04-01T00:00:00"/>
    <x v="32"/>
    <d v="2022-06-30T00:00:00"/>
    <n v="310207"/>
    <s v="RESOLI"/>
    <s v="-"/>
    <s v="-"/>
    <s v="S"/>
    <x v="0"/>
    <n v="1"/>
    <s v="-"/>
    <n v="1992"/>
    <n v="30"/>
    <s v="-"/>
    <s v="1-PREG.COSTA-RICA"/>
    <x v="4"/>
    <s v="-"/>
    <s v="-"/>
    <s v="-"/>
    <n v="4"/>
    <n v="1"/>
    <n v="100"/>
    <n v="3"/>
    <n v="0"/>
    <s v="ANIAJIMENEZ257@GMAIL.COM"/>
    <s v="UNIV. PRIVADA"/>
    <n v="52"/>
    <s v="DIVORCIADO(A)"/>
    <d v="2022-03-31T00:00:00"/>
    <n v="1"/>
    <s v="LICENCIATURA"/>
    <s v=" "/>
    <s v=" "/>
    <s v=" "/>
    <s v=" "/>
    <n v="841721"/>
    <n v="3"/>
    <s v="-"/>
    <s v="JIMENEZ"/>
    <s v="NUTRICION"/>
    <x v="32"/>
    <s v="-"/>
    <s v="MEDICINA HUMANA"/>
    <s v="JUAN VINAS"/>
    <s v="SIN ENFASIS"/>
    <s v="COSTA RICA"/>
    <x v="1421"/>
    <n v="25581415"/>
    <s v="SECRETARIA 1"/>
    <n v="75.55"/>
    <n v="129390"/>
    <n v="1"/>
    <n v="1"/>
    <n v="89"/>
  </r>
  <r>
    <x v="0"/>
    <x v="1"/>
    <x v="1"/>
    <x v="0"/>
    <n v="31253910"/>
    <x v="32"/>
    <n v="8000000"/>
    <n v="118860252"/>
    <x v="2"/>
    <x v="901"/>
    <x v="0"/>
    <x v="0"/>
    <x v="1"/>
    <s v="N"/>
    <x v="2"/>
    <n v="129540"/>
    <s v="NORMAL"/>
    <d v="2022-02-22T00:00:00"/>
    <d v="2022-04-18T00:00:00"/>
    <x v="32"/>
    <d v="2022-06-30T00:00:00"/>
    <n v="308006"/>
    <s v="RESOLI"/>
    <s v="-"/>
    <s v="-"/>
    <s v="S"/>
    <x v="0"/>
    <n v="1"/>
    <s v="-"/>
    <n v="2021"/>
    <n v="1"/>
    <s v="-"/>
    <s v="1-PREG.COSTA-RICA"/>
    <x v="4"/>
    <s v="-"/>
    <s v="-"/>
    <s v="-"/>
    <n v="1"/>
    <n v="7"/>
    <n v="100"/>
    <n v="3"/>
    <n v="0"/>
    <s v="ROMEROCAMACHODILIANA@GMAIL.COM"/>
    <s v="UNIV. PRIVADA"/>
    <n v="18"/>
    <s v="SOLTERO(A)"/>
    <d v="2022-04-06T00:00:00"/>
    <n v="1"/>
    <s v="BACHILLER"/>
    <s v="LICENCIATURA"/>
    <s v=" "/>
    <s v=" "/>
    <s v=" "/>
    <n v="884062"/>
    <n v="3"/>
    <s v="-"/>
    <s v="CARTAGO"/>
    <s v="INGENIERIA ELECTRICA"/>
    <x v="6"/>
    <s v="-"/>
    <s v="INGENIERIA"/>
    <s v="CORRALILLO"/>
    <s v="SIN ENFASIS"/>
    <s v="COSTA RICA"/>
    <x v="1422"/>
    <s v="-"/>
    <s v="ESTUDIANTE"/>
    <n v="87.86"/>
    <n v="129540"/>
    <n v="1"/>
    <n v="1"/>
    <n v="72"/>
  </r>
  <r>
    <x v="0"/>
    <x v="1"/>
    <x v="1"/>
    <x v="1"/>
    <n v="31247670"/>
    <x v="22"/>
    <n v="5052990"/>
    <n v="702890713"/>
    <x v="1"/>
    <x v="902"/>
    <x v="0"/>
    <x v="1"/>
    <x v="1"/>
    <s v="N"/>
    <x v="5"/>
    <n v="128032"/>
    <s v="NORMAL"/>
    <d v="2022-01-14T00:00:00"/>
    <d v="2022-02-01T00:00:00"/>
    <x v="22"/>
    <d v="2022-05-16T00:00:00"/>
    <n v="304628"/>
    <s v="RESOLI"/>
    <s v="-"/>
    <s v="-"/>
    <s v="S"/>
    <x v="0"/>
    <n v="1"/>
    <s v="ADQUISICION DE EQUIPO"/>
    <n v="2021"/>
    <n v="1"/>
    <s v="-"/>
    <s v="1-PREG.COSTA-RICA"/>
    <x v="6"/>
    <s v="-"/>
    <s v="-"/>
    <s v="-"/>
    <n v="2"/>
    <n v="7"/>
    <n v="100"/>
    <n v="7"/>
    <n v="0"/>
    <s v="MICHELLEJIMENEZ089@GMAIL.COM"/>
    <s v="UNIV. PRIVADA"/>
    <n v="20"/>
    <s v="SOLTERO(A)"/>
    <d v="2022-01-31T00:00:00"/>
    <n v="1"/>
    <s v="BACHILLER"/>
    <s v=" "/>
    <s v=" "/>
    <s v=" "/>
    <s v=" "/>
    <n v="251440"/>
    <n v="0"/>
    <s v="-"/>
    <s v="POCOCI"/>
    <s v="CS.EDUC.I Y II CICLO"/>
    <x v="29"/>
    <s v="AE"/>
    <s v="EDUCACION PRIMARIA"/>
    <s v="LA COLONIA"/>
    <s v="SIN ENFASIS"/>
    <s v="COSTA RICA"/>
    <x v="1423"/>
    <s v="-"/>
    <s v="ESTUDIANTE"/>
    <n v="87"/>
    <n v="128032"/>
    <n v="1"/>
    <n v="1"/>
    <n v="100"/>
  </r>
  <r>
    <x v="0"/>
    <x v="2"/>
    <x v="1"/>
    <x v="0"/>
    <n v="31248270"/>
    <x v="22"/>
    <n v="29514007"/>
    <n v="118700496"/>
    <x v="0"/>
    <x v="2"/>
    <x v="0"/>
    <x v="0"/>
    <x v="1"/>
    <s v="N"/>
    <x v="5"/>
    <n v="128040"/>
    <s v="NORMAL"/>
    <d v="2021-12-27T00:00:00"/>
    <d v="2022-02-01T00:00:00"/>
    <x v="22"/>
    <d v="2022-05-16T00:00:00"/>
    <n v="302823"/>
    <s v="RESOLI"/>
    <s v="-"/>
    <s v="-"/>
    <s v="S"/>
    <x v="0"/>
    <n v="2"/>
    <s v="-"/>
    <n v="2020"/>
    <n v="2"/>
    <s v="-"/>
    <s v="1-PREG.COSTA-RICA"/>
    <x v="3"/>
    <n v="100.09"/>
    <s v="-"/>
    <s v="-"/>
    <n v="2"/>
    <n v="2"/>
    <n v="100"/>
    <n v="7"/>
    <n v="0"/>
    <s v="SOLANOM23@HOTMAIL.COM"/>
    <s v="UNIV. PRIVADA"/>
    <n v="19"/>
    <s v="SOLTERO(A)"/>
    <d v="2022-01-31T00:00:00"/>
    <n v="1"/>
    <s v="LICENCIATURA"/>
    <s v=" "/>
    <s v=" "/>
    <s v=" "/>
    <s v=" "/>
    <n v="1609444"/>
    <n v="2"/>
    <s v="-"/>
    <s v="POCOCI"/>
    <s v="MEDICINA"/>
    <x v="12"/>
    <s v="-"/>
    <s v="MEDICINA HUMANA"/>
    <s v="JIMENEZ"/>
    <s v="SIN ENFASIS"/>
    <s v="COSTA RICA"/>
    <x v="1424"/>
    <s v="-"/>
    <s v="ESTUDIANTE"/>
    <n v="99"/>
    <n v="128040"/>
    <n v="1"/>
    <n v="1"/>
    <n v="100"/>
  </r>
  <r>
    <x v="0"/>
    <x v="1"/>
    <x v="1"/>
    <x v="0"/>
    <n v="31247710"/>
    <x v="22"/>
    <n v="5999995"/>
    <n v="702960425"/>
    <x v="2"/>
    <x v="30"/>
    <x v="0"/>
    <x v="0"/>
    <x v="0"/>
    <s v="N"/>
    <x v="0"/>
    <n v="128056"/>
    <s v="NORMAL"/>
    <d v="2022-01-28T00:00:00"/>
    <d v="2022-02-02T00:00:00"/>
    <x v="22"/>
    <d v="2022-05-16T00:00:00"/>
    <n v="306032"/>
    <s v="RESOLI"/>
    <s v="-"/>
    <s v="S"/>
    <s v="-"/>
    <x v="1"/>
    <n v="1"/>
    <s v="-"/>
    <n v="2020"/>
    <n v="2"/>
    <s v="-"/>
    <s v="1-PREG.COSTA-RICA"/>
    <x v="6"/>
    <s v="-"/>
    <s v="-"/>
    <s v="-"/>
    <n v="1"/>
    <n v="1"/>
    <n v="100"/>
    <n v="1"/>
    <n v="0"/>
    <s v="DENERICKSILVA2002@GMAIL.COM"/>
    <s v="UNIV. PRIVADA"/>
    <n v="19"/>
    <s v="SOLTERO(A)"/>
    <d v="2022-02-01T00:00:00"/>
    <n v="1"/>
    <s v="BACHILLER"/>
    <s v=" "/>
    <s v=" "/>
    <s v=" "/>
    <s v=" "/>
    <n v="397638"/>
    <n v="1"/>
    <s v="-"/>
    <s v="SAN JOSE"/>
    <s v="ING ELECTROMECANICA"/>
    <x v="156"/>
    <s v="-"/>
    <s v="INGENIERIA"/>
    <s v="CARMEN"/>
    <s v="SIN ENFASIS"/>
    <s v="COSTA RICA"/>
    <x v="1425"/>
    <s v="-"/>
    <s v="ESTUDIANTE"/>
    <n v="94.54"/>
    <n v="128056"/>
    <n v="1"/>
    <n v="1"/>
    <n v="99"/>
  </r>
  <r>
    <x v="0"/>
    <x v="1"/>
    <x v="1"/>
    <x v="0"/>
    <n v="31246750"/>
    <x v="22"/>
    <n v="17095010"/>
    <n v="208390422"/>
    <x v="3"/>
    <x v="3"/>
    <x v="0"/>
    <x v="0"/>
    <x v="1"/>
    <s v="N"/>
    <x v="4"/>
    <n v="128057"/>
    <s v="NORMAL"/>
    <d v="2022-01-26T00:00:00"/>
    <d v="2022-02-02T00:00:00"/>
    <x v="22"/>
    <d v="2022-05-16T00:00:00"/>
    <n v="305889"/>
    <s v="RESOLI"/>
    <s v="-"/>
    <s v="S"/>
    <s v="-"/>
    <x v="1"/>
    <n v="1"/>
    <s v="COBERTURA INFERIOR, ADQUISICION DE EQUIPO"/>
    <n v="2022"/>
    <n v="0"/>
    <s v="-"/>
    <s v="1-PREG.COSTA-RICA"/>
    <x v="3"/>
    <s v="-"/>
    <s v="-"/>
    <s v="-"/>
    <n v="1"/>
    <n v="1"/>
    <n v="100"/>
    <n v="5"/>
    <n v="0"/>
    <s v="SEBAXX1203@GMAIL.COM"/>
    <s v="UNIV. PRIVADA"/>
    <n v="19"/>
    <s v="SOLTERO(A)"/>
    <d v="2022-02-01T00:00:00"/>
    <n v="1"/>
    <s v="LICENCIATURA"/>
    <s v=" "/>
    <s v=" "/>
    <s v=" "/>
    <s v=" "/>
    <n v="1602023"/>
    <n v="4"/>
    <s v="-"/>
    <s v="LIBERIA"/>
    <s v="TEC INFORMACION Y COM EMPRESAR"/>
    <x v="10"/>
    <s v="CI, AE"/>
    <s v="COMPUTO"/>
    <s v="LIBERIA"/>
    <s v="SIN ENFASIS"/>
    <s v="COSTA RICA"/>
    <x v="1426"/>
    <s v="-"/>
    <s v="ESTUDIANTE"/>
    <n v="88.37"/>
    <n v="128057"/>
    <n v="1"/>
    <n v="1"/>
    <n v="99"/>
  </r>
  <r>
    <x v="0"/>
    <x v="1"/>
    <x v="1"/>
    <x v="0"/>
    <n v="31245980"/>
    <x v="22"/>
    <n v="8000000"/>
    <n v="504460634"/>
    <x v="3"/>
    <x v="93"/>
    <x v="0"/>
    <x v="0"/>
    <x v="2"/>
    <s v="N"/>
    <x v="4"/>
    <n v="128067"/>
    <s v="NORMAL"/>
    <d v="2022-01-21T00:00:00"/>
    <d v="2022-02-02T00:00:00"/>
    <x v="22"/>
    <d v="2022-05-16T00:00:00"/>
    <n v="305320"/>
    <s v="RESOLI"/>
    <s v="-"/>
    <s v="-"/>
    <s v="S"/>
    <x v="0"/>
    <n v="1"/>
    <s v="-"/>
    <n v="2021"/>
    <n v="1"/>
    <s v="-"/>
    <s v="1-PREG.COSTA-RICA"/>
    <x v="3"/>
    <s v="-"/>
    <s v="-"/>
    <s v="-"/>
    <n v="9"/>
    <n v="2"/>
    <n v="100"/>
    <n v="5"/>
    <n v="0"/>
    <s v="CELESTE4020@HOTMAIL.COM"/>
    <s v="UNIV. PRIVADA"/>
    <n v="19"/>
    <s v="SOLTERO(A)"/>
    <d v="2022-02-01T00:00:00"/>
    <n v="1"/>
    <s v="BACHILLER"/>
    <s v=" "/>
    <s v=" "/>
    <s v=" "/>
    <s v=" "/>
    <n v="1507492"/>
    <n v="3"/>
    <s v="-"/>
    <s v="NANDAYURE"/>
    <s v="ING SISTEMAS INFORMATICOS"/>
    <x v="50"/>
    <s v="-"/>
    <s v="COMPUTO"/>
    <s v="SANTA RITA"/>
    <s v="SIN ENFASIS"/>
    <s v="COSTA RICA"/>
    <x v="1427"/>
    <s v="-"/>
    <s v="ESTUDIANTE"/>
    <n v="98"/>
    <n v="128067"/>
    <n v="1"/>
    <n v="1"/>
    <n v="99"/>
  </r>
  <r>
    <x v="0"/>
    <x v="1"/>
    <x v="1"/>
    <x v="1"/>
    <n v="31247690"/>
    <x v="22"/>
    <n v="4952960"/>
    <n v="604810637"/>
    <x v="4"/>
    <x v="743"/>
    <x v="0"/>
    <x v="1"/>
    <x v="1"/>
    <s v="N"/>
    <x v="6"/>
    <n v="128080"/>
    <s v="NORMAL"/>
    <d v="2022-02-02T00:00:00"/>
    <d v="2022-02-03T00:00:00"/>
    <x v="22"/>
    <d v="2022-05-16T00:00:00"/>
    <n v="306382"/>
    <s v="RESOLI"/>
    <s v="-"/>
    <s v="-"/>
    <s v="S"/>
    <x v="0"/>
    <n v="1"/>
    <s v="-"/>
    <n v="2022"/>
    <n v="0"/>
    <s v="-"/>
    <s v="1-PREG.COSTA-RICA"/>
    <x v="6"/>
    <s v="-"/>
    <s v="-"/>
    <s v="-"/>
    <n v="4"/>
    <n v="3"/>
    <n v="100"/>
    <n v="6"/>
    <n v="0"/>
    <s v="RAMSEGU708@GMAIL.COM"/>
    <s v="UNIV. PRIVADA"/>
    <n v="18"/>
    <s v="SOLTERO(A)"/>
    <d v="2022-02-02T00:00:00"/>
    <n v="1"/>
    <s v="BACHILLER"/>
    <s v=" "/>
    <s v=" "/>
    <s v=" "/>
    <s v=" "/>
    <n v="346384"/>
    <n v="3"/>
    <s v="-"/>
    <s v="MONTES DE ORO"/>
    <s v="RELACIONES INTERNACIONALES"/>
    <x v="0"/>
    <s v="-"/>
    <s v="POLITOLOGIA"/>
    <s v="SAN ISIDRO"/>
    <s v="SIN ENFASIS"/>
    <s v="COSTA RICA"/>
    <x v="1428"/>
    <s v="-"/>
    <s v="ESTUDIANTE"/>
    <n v="91.78"/>
    <n v="128080"/>
    <n v="1"/>
    <n v="1"/>
    <n v="98"/>
  </r>
  <r>
    <x v="0"/>
    <x v="1"/>
    <x v="0"/>
    <x v="0"/>
    <n v="31203620"/>
    <x v="32"/>
    <n v="1000000"/>
    <n v="305150161"/>
    <x v="0"/>
    <x v="903"/>
    <x v="0"/>
    <x v="0"/>
    <x v="3"/>
    <s v="N"/>
    <x v="2"/>
    <n v="129694"/>
    <s v="NORMAL"/>
    <d v="2022-04-18T00:00:00"/>
    <d v="2022-04-20T00:00:00"/>
    <x v="32"/>
    <s v="-"/>
    <n v="312299"/>
    <s v="RESOLI"/>
    <s v="-"/>
    <s v="-"/>
    <s v="S"/>
    <x v="0"/>
    <n v="1"/>
    <s v="-"/>
    <s v="-"/>
    <s v="-"/>
    <s v="-"/>
    <s v="1-PREG.COSTA-RICA"/>
    <x v="0"/>
    <s v="-"/>
    <s v="-"/>
    <s v="-"/>
    <n v="5"/>
    <n v="4"/>
    <n v="100"/>
    <n v="3"/>
    <n v="0"/>
    <s v="CASTROSABORIOINGRID@GMAIL.COM"/>
    <s v="UNIV. PRIVADA"/>
    <n v="23"/>
    <s v="SOLTERO(A)"/>
    <d v="2022-04-19T00:00:00"/>
    <n v="1"/>
    <s v="DIPLOMADO"/>
    <s v=" "/>
    <s v=" "/>
    <s v=" "/>
    <s v=" "/>
    <s v="-"/>
    <s v="-"/>
    <s v="-"/>
    <s v="TURRIALBA"/>
    <s v="ASISTENTE DE FARMACIA"/>
    <x v="66"/>
    <s v="-"/>
    <s v="FARMACIA"/>
    <s v="SANTA CRUZ"/>
    <s v="SIN ENFASIS"/>
    <s v="COSTA RICA"/>
    <x v="1429"/>
    <s v="-"/>
    <s v="ESTUDIANTE"/>
    <s v="-"/>
    <n v="129694"/>
    <n v="1"/>
    <n v="1"/>
    <n v="70"/>
  </r>
  <r>
    <x v="0"/>
    <x v="1"/>
    <x v="1"/>
    <x v="1"/>
    <n v="31247700"/>
    <x v="22"/>
    <n v="6390900"/>
    <n v="604510708"/>
    <x v="4"/>
    <x v="506"/>
    <x v="0"/>
    <x v="1"/>
    <x v="1"/>
    <s v="N"/>
    <x v="6"/>
    <n v="128112"/>
    <s v="NORMAL"/>
    <d v="2022-01-12T00:00:00"/>
    <d v="2022-02-03T00:00:00"/>
    <x v="22"/>
    <d v="2022-05-16T00:00:00"/>
    <n v="304322"/>
    <s v="RESOLI"/>
    <s v="-"/>
    <s v="-"/>
    <s v="S"/>
    <x v="0"/>
    <n v="1"/>
    <s v="ADQUISICION DE EQUIPO"/>
    <n v="2016"/>
    <n v="6"/>
    <s v="-"/>
    <s v="1-PREG.COSTA-RICA"/>
    <x v="4"/>
    <s v="-"/>
    <s v="-"/>
    <s v="-"/>
    <n v="2"/>
    <n v="1"/>
    <n v="100"/>
    <n v="6"/>
    <n v="0"/>
    <s v="LAURAVRGS1999@HOTMAIL.COM"/>
    <s v="UNIV. PRIVADA"/>
    <n v="23"/>
    <s v="SOLTERO(A)"/>
    <d v="2022-02-02T00:00:00"/>
    <n v="1"/>
    <s v="BACHILLER"/>
    <s v=" "/>
    <s v=" "/>
    <s v=" "/>
    <s v=" "/>
    <n v="887375"/>
    <n v="3"/>
    <s v="-"/>
    <s v="ESPARZA"/>
    <s v="DERECHO"/>
    <x v="70"/>
    <s v="AE"/>
    <s v="DERECHO"/>
    <s v="ESPIRITU SANTO"/>
    <s v="SIN ENFASIS"/>
    <s v="COSTA RICA"/>
    <x v="1430"/>
    <s v="-"/>
    <s v="ESTUDIANTE"/>
    <n v="80"/>
    <n v="128112"/>
    <n v="1"/>
    <n v="1"/>
    <n v="98"/>
  </r>
  <r>
    <x v="0"/>
    <x v="1"/>
    <x v="1"/>
    <x v="1"/>
    <n v="31247450"/>
    <x v="22"/>
    <n v="6140000"/>
    <n v="604600204"/>
    <x v="4"/>
    <x v="309"/>
    <x v="0"/>
    <x v="1"/>
    <x v="1"/>
    <s v="N"/>
    <x v="6"/>
    <n v="128117"/>
    <s v="NORMAL"/>
    <d v="2021-12-17T00:00:00"/>
    <d v="2022-02-03T00:00:00"/>
    <x v="22"/>
    <d v="2022-05-16T00:00:00"/>
    <n v="302250"/>
    <s v="RESOLI"/>
    <s v="-"/>
    <s v="-"/>
    <s v="S"/>
    <x v="0"/>
    <n v="1"/>
    <s v="ADQUISICION DE EQUIPO"/>
    <n v="2021"/>
    <n v="1"/>
    <s v="-"/>
    <s v="1-PREG.COSTA-RICA"/>
    <x v="6"/>
    <s v="-"/>
    <s v="-"/>
    <s v="-"/>
    <n v="1"/>
    <n v="12"/>
    <n v="100"/>
    <n v="6"/>
    <n v="0"/>
    <s v="ARITZIAVARGASRODRIGUEZ@GMAIL.COM"/>
    <s v="UNIV. PRIVADA"/>
    <n v="21"/>
    <s v="SOLTERO(A)"/>
    <d v="2022-02-02T00:00:00"/>
    <n v="1"/>
    <s v="BACHILLER"/>
    <s v="LICENCIATURA"/>
    <s v=" "/>
    <s v=" "/>
    <s v=" "/>
    <n v="250000"/>
    <n v="6"/>
    <s v="-"/>
    <s v="PUNTARENAS"/>
    <s v="ADM SISTEMAS INF SALUD"/>
    <x v="49"/>
    <s v="AE"/>
    <s v="ADMINISTRACION"/>
    <s v="CHACARITA"/>
    <s v="SIN ENFASIS"/>
    <s v="COSTA RICA"/>
    <x v="1431"/>
    <s v="-"/>
    <s v="ESTUDIANTE"/>
    <n v="85.56"/>
    <n v="128117"/>
    <n v="1"/>
    <n v="1"/>
    <n v="98"/>
  </r>
  <r>
    <x v="0"/>
    <x v="1"/>
    <x v="1"/>
    <x v="0"/>
    <n v="31247300"/>
    <x v="22"/>
    <n v="6472200"/>
    <n v="119050233"/>
    <x v="2"/>
    <x v="904"/>
    <x v="0"/>
    <x v="0"/>
    <x v="0"/>
    <s v="N"/>
    <x v="0"/>
    <n v="128172"/>
    <s v="NORMAL"/>
    <d v="2022-01-24T00:00:00"/>
    <d v="2022-02-07T00:00:00"/>
    <x v="22"/>
    <d v="2022-05-16T00:00:00"/>
    <n v="305591"/>
    <s v="RESOLI"/>
    <s v="-"/>
    <s v="S"/>
    <s v="-"/>
    <x v="1"/>
    <n v="1"/>
    <s v="-"/>
    <n v="2021"/>
    <n v="1"/>
    <s v="-"/>
    <s v="1-PREG.COSTA-RICA"/>
    <x v="3"/>
    <s v="-"/>
    <s v="-"/>
    <s v="-"/>
    <n v="2"/>
    <n v="2"/>
    <n v="100"/>
    <n v="1"/>
    <n v="0"/>
    <s v="MARIELA.CORDERO@ICLOUD.COM"/>
    <s v="UNIV. PRIVADA"/>
    <n v="18"/>
    <s v="SOLTERO(A)"/>
    <d v="2022-02-04T00:00:00"/>
    <n v="1"/>
    <s v="LICENCIATURA"/>
    <s v=" "/>
    <s v=" "/>
    <s v=" "/>
    <s v=" "/>
    <n v="1566496"/>
    <n v="5"/>
    <s v="-"/>
    <s v="ESCAZU"/>
    <s v="ARQUITECTURA"/>
    <x v="33"/>
    <s v="-"/>
    <s v="OBRAS CIVILES"/>
    <s v="SAN ANTONIO"/>
    <s v="SIN ENFASIS"/>
    <s v="COSTA RICA"/>
    <x v="1432"/>
    <s v="-"/>
    <s v="ESTUDIANTE"/>
    <n v="94.2"/>
    <n v="128172"/>
    <n v="1"/>
    <n v="1"/>
    <n v="94"/>
  </r>
  <r>
    <x v="0"/>
    <x v="1"/>
    <x v="1"/>
    <x v="0"/>
    <n v="31254070"/>
    <x v="32"/>
    <n v="6417842"/>
    <n v="117570272"/>
    <x v="0"/>
    <x v="905"/>
    <x v="0"/>
    <x v="0"/>
    <x v="1"/>
    <s v="N"/>
    <x v="3"/>
    <n v="130084"/>
    <s v="NORMAL"/>
    <d v="2022-04-28T00:00:00"/>
    <d v="2022-05-03T00:00:00"/>
    <x v="32"/>
    <d v="2022-06-30T00:00:00"/>
    <n v="313109"/>
    <s v="RESOLI"/>
    <s v="-"/>
    <s v="S"/>
    <s v="-"/>
    <x v="1"/>
    <n v="1"/>
    <s v="-"/>
    <n v="2016"/>
    <n v="6"/>
    <s v="-"/>
    <s v="1-PREG.COSTA-RICA"/>
    <x v="3"/>
    <s v="-"/>
    <s v="-"/>
    <s v="-"/>
    <n v="6"/>
    <n v="1"/>
    <n v="100"/>
    <n v="2"/>
    <n v="0"/>
    <s v="TEFANPF18@OUTLOOK.COM"/>
    <s v="UNIV. PRIVADA"/>
    <n v="22"/>
    <s v="SOLTERO(A)"/>
    <d v="2022-05-02T00:00:00"/>
    <n v="1"/>
    <s v="LICENCIATURA"/>
    <s v=" "/>
    <s v=" "/>
    <s v=" "/>
    <s v=" "/>
    <n v="2036938"/>
    <n v="4"/>
    <s v="-"/>
    <s v="NARANJO"/>
    <s v="OPTOMETRIA"/>
    <x v="5"/>
    <s v="-"/>
    <s v="MEDICINA HUMANA"/>
    <s v="NARANJO"/>
    <s v="SIN ENFASIS"/>
    <s v="COSTA RICA"/>
    <x v="1433"/>
    <s v="-"/>
    <s v="ESTUDIANTE"/>
    <n v="90"/>
    <n v="130084"/>
    <n v="1"/>
    <n v="1"/>
    <n v="57"/>
  </r>
  <r>
    <x v="0"/>
    <x v="1"/>
    <x v="0"/>
    <x v="0"/>
    <n v="31208320"/>
    <x v="32"/>
    <n v="910100"/>
    <n v="116570057"/>
    <x v="2"/>
    <x v="906"/>
    <x v="0"/>
    <x v="0"/>
    <x v="0"/>
    <s v="N"/>
    <x v="2"/>
    <n v="130097"/>
    <s v="NORMAL"/>
    <d v="2022-04-07T00:00:00"/>
    <d v="2022-05-03T00:00:00"/>
    <x v="32"/>
    <d v="2022-07-01T00:00:00"/>
    <n v="311813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3"/>
    <n v="0"/>
    <s v="MJAT96@HOTMAIL.COM"/>
    <s v="UNIV. PRIVADA"/>
    <n v="25"/>
    <s v="SOLTERO(A)"/>
    <d v="2022-05-02T00:00:00"/>
    <n v="1"/>
    <s v="TECNICO"/>
    <s v=" "/>
    <s v=" "/>
    <s v=" "/>
    <s v=" "/>
    <s v="-"/>
    <s v="-"/>
    <s v="-"/>
    <s v="LA UNION"/>
    <s v="DISEÑO GRAFICO"/>
    <x v="33"/>
    <s v="-"/>
    <s v="OBRAS CIVILES"/>
    <s v="TRES RIOS"/>
    <s v="SIN ENFASIS"/>
    <s v="COSTA RICA"/>
    <x v="1434"/>
    <s v="-"/>
    <s v="ESTUDIANTE"/>
    <s v="-"/>
    <n v="130097"/>
    <n v="1"/>
    <n v="1"/>
    <n v="57"/>
  </r>
  <r>
    <x v="0"/>
    <x v="1"/>
    <x v="1"/>
    <x v="0"/>
    <n v="31248390"/>
    <x v="22"/>
    <n v="5645510"/>
    <n v="603910817"/>
    <x v="3"/>
    <x v="907"/>
    <x v="1"/>
    <x v="0"/>
    <x v="0"/>
    <s v="N"/>
    <x v="0"/>
    <n v="128214"/>
    <s v="NORMAL"/>
    <d v="2022-02-07T00:00:00"/>
    <d v="2022-02-09T00:00:00"/>
    <x v="22"/>
    <d v="2022-05-16T00:00:00"/>
    <n v="306714"/>
    <s v="RESOLI"/>
    <s v="-"/>
    <s v="-"/>
    <s v="S"/>
    <x v="0"/>
    <n v="1"/>
    <s v="COBERTURA INFERIOR, ADQUISICION DE EQUIPO"/>
    <n v="2021"/>
    <n v="1"/>
    <s v="-"/>
    <s v="1-PREG.COSTA-RICA"/>
    <x v="2"/>
    <s v="-"/>
    <s v="-"/>
    <s v="-"/>
    <n v="7"/>
    <n v="1"/>
    <n v="100"/>
    <n v="1"/>
    <n v="7"/>
    <s v="NANY06DIC@GMAIL.COM"/>
    <s v="UNIV. PRIVADA"/>
    <n v="31"/>
    <s v="SOLTERO(A)"/>
    <d v="2022-02-08T00:00:00"/>
    <n v="1"/>
    <s v="BACHILLER"/>
    <s v=" "/>
    <s v=" "/>
    <s v=" "/>
    <s v=" "/>
    <n v="551891"/>
    <n v="3"/>
    <s v="-"/>
    <s v="MORA"/>
    <s v="INGENIERIA DE SISTEMAS"/>
    <x v="31"/>
    <s v="CI, AE"/>
    <s v="COMPUTO"/>
    <s v="COLON"/>
    <s v="SIN ENFASIS"/>
    <s v="COSTA RICA"/>
    <x v="1435"/>
    <s v="-"/>
    <s v="ESTUDIANTE"/>
    <n v="70"/>
    <n v="128214"/>
    <n v="1"/>
    <n v="1"/>
    <n v="92"/>
  </r>
  <r>
    <x v="0"/>
    <x v="1"/>
    <x v="1"/>
    <x v="0"/>
    <n v="31246780"/>
    <x v="22"/>
    <n v="10901560"/>
    <n v="604850075"/>
    <x v="0"/>
    <x v="908"/>
    <x v="0"/>
    <x v="0"/>
    <x v="2"/>
    <s v="N"/>
    <x v="6"/>
    <n v="128219"/>
    <s v="NORMAL"/>
    <d v="2022-01-28T00:00:00"/>
    <d v="2022-02-09T00:00:00"/>
    <x v="22"/>
    <d v="2022-05-16T00:00:00"/>
    <n v="306041"/>
    <s v="RESOLI"/>
    <s v="-"/>
    <s v="-"/>
    <s v="S"/>
    <x v="0"/>
    <n v="1"/>
    <s v="-"/>
    <n v="2021"/>
    <n v="1"/>
    <s v="-"/>
    <s v="1-PREG.COSTA-RICA"/>
    <x v="4"/>
    <s v="-"/>
    <s v="-"/>
    <s v="-"/>
    <n v="1"/>
    <n v="11"/>
    <n v="100"/>
    <n v="6"/>
    <n v="0"/>
    <s v="LORENALORIA20@GMAIL.COM"/>
    <s v="UNIV. PRIVADA"/>
    <n v="18"/>
    <s v="SOLTERO(A)"/>
    <d v="2022-02-08T00:00:00"/>
    <n v="1"/>
    <s v="BACHILLER"/>
    <s v=" "/>
    <s v=" "/>
    <s v=" "/>
    <s v=" "/>
    <n v="1094806"/>
    <n v="4"/>
    <s v="-"/>
    <s v="PUNTARENAS"/>
    <s v="OPTOMETRIA"/>
    <x v="5"/>
    <s v="-"/>
    <s v="MEDICINA HUMANA"/>
    <s v="COBANO"/>
    <s v="SIN ENFASIS"/>
    <s v="COSTA RICA"/>
    <x v="1436"/>
    <s v="-"/>
    <s v="ESTUDIANTE"/>
    <n v="90.45"/>
    <n v="128219"/>
    <n v="1"/>
    <n v="1"/>
    <n v="92"/>
  </r>
  <r>
    <x v="0"/>
    <x v="1"/>
    <x v="1"/>
    <x v="1"/>
    <n v="31248400"/>
    <x v="22"/>
    <n v="4877450"/>
    <n v="603440934"/>
    <x v="4"/>
    <x v="909"/>
    <x v="0"/>
    <x v="1"/>
    <x v="0"/>
    <s v="N"/>
    <x v="0"/>
    <n v="128233"/>
    <s v="NORMAL"/>
    <d v="2022-02-04T00:00:00"/>
    <d v="2022-02-10T00:00:00"/>
    <x v="22"/>
    <d v="2022-05-16T00:00:00"/>
    <n v="306554"/>
    <s v="RESOLI"/>
    <s v="-"/>
    <s v="-"/>
    <s v="S"/>
    <x v="0"/>
    <n v="1"/>
    <s v="-"/>
    <n v="2021"/>
    <n v="1"/>
    <s v="-"/>
    <s v="1-PREG.COSTA-RICA"/>
    <x v="5"/>
    <s v="-"/>
    <s v="-"/>
    <s v="-"/>
    <n v="9"/>
    <n v="3"/>
    <n v="100"/>
    <n v="1"/>
    <n v="0"/>
    <s v="TALPIZAR85@YAHOO.COM"/>
    <s v="UNIV. PRIVADA"/>
    <n v="37"/>
    <s v="UNION LIBRE"/>
    <d v="2022-02-09T00:00:00"/>
    <n v="1"/>
    <s v="BACHILLER"/>
    <s v=" "/>
    <s v=" "/>
    <s v=" "/>
    <s v=" "/>
    <n v="140000"/>
    <n v="5"/>
    <s v="-"/>
    <s v="SANTA ANA"/>
    <s v="CONTADURIA MODALIDAD VIRTUAL"/>
    <x v="42"/>
    <s v="-"/>
    <s v="ADMINISTRACION"/>
    <s v="POZOS"/>
    <s v="SIN ENFASIS"/>
    <s v="COSTA RICA"/>
    <x v="1437"/>
    <s v="-"/>
    <s v="ESTUDIANTE"/>
    <n v="75"/>
    <n v="128233"/>
    <n v="1"/>
    <n v="1"/>
    <n v="91"/>
  </r>
  <r>
    <x v="0"/>
    <x v="1"/>
    <x v="1"/>
    <x v="1"/>
    <n v="31247740"/>
    <x v="22"/>
    <n v="4505730"/>
    <n v="604840336"/>
    <x v="4"/>
    <x v="910"/>
    <x v="0"/>
    <x v="1"/>
    <x v="1"/>
    <s v="N"/>
    <x v="6"/>
    <n v="128234"/>
    <s v="NORMAL"/>
    <d v="2022-02-03T00:00:00"/>
    <d v="2022-02-10T00:00:00"/>
    <x v="22"/>
    <d v="2022-05-16T00:00:00"/>
    <n v="306490"/>
    <s v="RESOLI"/>
    <s v="-"/>
    <s v="S"/>
    <s v="-"/>
    <x v="1"/>
    <n v="1"/>
    <s v="-"/>
    <n v="2021"/>
    <n v="1"/>
    <s v="-"/>
    <s v="1-PREG.COSTA-RICA"/>
    <x v="3"/>
    <s v="-"/>
    <s v="-"/>
    <s v="-"/>
    <n v="1"/>
    <n v="12"/>
    <n v="100"/>
    <n v="6"/>
    <n v="0"/>
    <s v="ZAMPI017@GMAIL.COM"/>
    <s v="UNIV. PRIVADA"/>
    <n v="18"/>
    <s v="SOLTERO(A)"/>
    <d v="2022-02-09T00:00:00"/>
    <n v="1"/>
    <s v="BACHILLER"/>
    <s v=" "/>
    <s v=" "/>
    <s v=" "/>
    <s v=" "/>
    <n v="1188721"/>
    <n v="3"/>
    <s v="-"/>
    <s v="PUNTARENAS"/>
    <s v="ECONOMIA"/>
    <x v="6"/>
    <s v="-"/>
    <s v="ECONOMIA"/>
    <s v="CHACARITA"/>
    <s v="SIN ENFASIS"/>
    <s v="COSTA RICA"/>
    <x v="1438"/>
    <s v="-"/>
    <s v="ESTUDIANTE"/>
    <n v="94"/>
    <n v="128234"/>
    <n v="1"/>
    <n v="1"/>
    <n v="91"/>
  </r>
  <r>
    <x v="0"/>
    <x v="1"/>
    <x v="1"/>
    <x v="1"/>
    <n v="31246830"/>
    <x v="22"/>
    <n v="4880300"/>
    <n v="703090082"/>
    <x v="5"/>
    <x v="911"/>
    <x v="0"/>
    <x v="1"/>
    <x v="0"/>
    <s v="N"/>
    <x v="0"/>
    <n v="128237"/>
    <s v="NORMAL"/>
    <d v="2022-02-02T00:00:00"/>
    <d v="2022-02-10T00:00:00"/>
    <x v="22"/>
    <d v="2022-05-16T00:00:00"/>
    <n v="306372"/>
    <s v="RESOLI"/>
    <s v="-"/>
    <s v="-"/>
    <s v="S"/>
    <x v="0"/>
    <n v="1"/>
    <s v="-"/>
    <n v="2022"/>
    <n v="0"/>
    <s v="-"/>
    <s v="1-PREG.COSTA-RICA"/>
    <x v="4"/>
    <s v="-"/>
    <s v="-"/>
    <s v="-"/>
    <n v="14"/>
    <n v="1"/>
    <n v="100"/>
    <n v="1"/>
    <n v="0"/>
    <s v="JOYCAMILA02@GMAIL.COM"/>
    <s v="UNIV. PRIVADA"/>
    <n v="17"/>
    <s v="SOLTERO(A)"/>
    <d v="2022-02-09T00:00:00"/>
    <n v="1"/>
    <s v="BACHILLER"/>
    <s v=" "/>
    <s v=" "/>
    <s v=" "/>
    <s v=" "/>
    <n v="1028177"/>
    <n v="2"/>
    <s v="-"/>
    <s v="MORAVIA"/>
    <s v="INGLES"/>
    <x v="0"/>
    <s v="-"/>
    <s v="LENGUAS"/>
    <s v="SAN VICENTE"/>
    <s v="INGLES CON ENF. TRADUCCION"/>
    <s v="COSTA RICA"/>
    <x v="1439"/>
    <s v="-"/>
    <s v="ESTUDIANTE"/>
    <n v="92.37"/>
    <n v="128237"/>
    <n v="1"/>
    <n v="1"/>
    <n v="91"/>
  </r>
  <r>
    <x v="0"/>
    <x v="1"/>
    <x v="1"/>
    <x v="1"/>
    <n v="31248180"/>
    <x v="22"/>
    <n v="5304430"/>
    <n v="304540102"/>
    <x v="1"/>
    <x v="196"/>
    <x v="0"/>
    <x v="1"/>
    <x v="0"/>
    <s v="N"/>
    <x v="0"/>
    <n v="128261"/>
    <s v="NORMAL"/>
    <d v="2022-01-18T00:00:00"/>
    <d v="2022-02-10T00:00:00"/>
    <x v="22"/>
    <d v="2022-05-16T00:00:00"/>
    <n v="305056"/>
    <s v="RESOLI"/>
    <s v="-"/>
    <s v="-"/>
    <s v="S"/>
    <x v="0"/>
    <n v="1"/>
    <s v="ADQUISICION DE EQUIPO"/>
    <n v="2018"/>
    <n v="4"/>
    <s v="-"/>
    <s v="1-PREG.COSTA-RICA"/>
    <x v="3"/>
    <s v="-"/>
    <s v="-"/>
    <s v="-"/>
    <n v="1"/>
    <n v="1"/>
    <n v="100"/>
    <n v="1"/>
    <n v="0"/>
    <s v="YAREMORA19@GMAIL.COM"/>
    <s v="UNIV. PRIVADA"/>
    <n v="30"/>
    <s v="CASADO(A)"/>
    <d v="2022-02-09T00:00:00"/>
    <n v="1"/>
    <s v="BACHILLER"/>
    <s v="LICENCIATURA"/>
    <s v=" "/>
    <s v=" "/>
    <s v=" "/>
    <n v="1440966"/>
    <n v="2"/>
    <s v="-"/>
    <s v="SAN JOSE"/>
    <s v="CS.EDUCACION I Y II CICLOS"/>
    <x v="157"/>
    <s v="AE"/>
    <s v="EDUCACION PRIMARIA"/>
    <s v="CARMEN"/>
    <s v="SIN ENFASIS"/>
    <s v="COSTA RICA"/>
    <x v="1440"/>
    <n v="87815085"/>
    <s v="ÚNICA VENDEDORA"/>
    <n v="90"/>
    <n v="128261"/>
    <n v="1"/>
    <n v="1"/>
    <n v="91"/>
  </r>
  <r>
    <x v="0"/>
    <x v="1"/>
    <x v="1"/>
    <x v="0"/>
    <n v="31247620"/>
    <x v="22"/>
    <n v="8254295"/>
    <n v="504540315"/>
    <x v="3"/>
    <x v="912"/>
    <x v="0"/>
    <x v="0"/>
    <x v="1"/>
    <s v="N"/>
    <x v="4"/>
    <n v="128282"/>
    <s v="NORMAL"/>
    <d v="2022-01-28T00:00:00"/>
    <d v="2022-02-11T00:00:00"/>
    <x v="22"/>
    <d v="2022-05-16T00:00:00"/>
    <n v="306017"/>
    <s v="RESOLI"/>
    <s v="-"/>
    <s v="S"/>
    <s v="-"/>
    <x v="1"/>
    <n v="1"/>
    <s v="-"/>
    <n v="2022"/>
    <n v="0"/>
    <s v="-"/>
    <s v="1-PREG.COSTA-RICA"/>
    <x v="2"/>
    <s v="-"/>
    <s v="-"/>
    <s v="-"/>
    <n v="1"/>
    <n v="1"/>
    <n v="100"/>
    <n v="5"/>
    <n v="0"/>
    <s v="MANUEL.GUZMAN2045@GMAIL.COM"/>
    <s v="UNIV. PRIVADA"/>
    <n v="17"/>
    <s v="SOLTERO(A)"/>
    <d v="2022-02-10T00:00:00"/>
    <n v="1"/>
    <s v="BACHILLER"/>
    <s v=" "/>
    <s v=" "/>
    <s v=" "/>
    <s v=" "/>
    <n v="714630"/>
    <n v="4"/>
    <s v="-"/>
    <s v="LIBERIA"/>
    <s v="ING SISTEMAS DE INFORMACION"/>
    <x v="0"/>
    <s v="-"/>
    <s v="COMPUTO"/>
    <s v="LIBERIA"/>
    <s v="SIN ENFASIS"/>
    <s v="COSTA RICA"/>
    <x v="1441"/>
    <s v="-"/>
    <s v="ESTUDIANTE"/>
    <n v="89.31"/>
    <n v="128282"/>
    <n v="1"/>
    <n v="1"/>
    <n v="90"/>
  </r>
  <r>
    <x v="0"/>
    <x v="1"/>
    <x v="1"/>
    <x v="0"/>
    <n v="31253950"/>
    <x v="32"/>
    <n v="6781000"/>
    <n v="207930501"/>
    <x v="0"/>
    <x v="97"/>
    <x v="0"/>
    <x v="0"/>
    <x v="2"/>
    <s v="N"/>
    <x v="3"/>
    <n v="130174"/>
    <s v="NORMAL"/>
    <d v="2022-03-10T00:00:00"/>
    <d v="2022-05-06T00:00:00"/>
    <x v="32"/>
    <d v="2022-06-30T00:00:00"/>
    <n v="309258"/>
    <s v="RESOLI"/>
    <s v="-"/>
    <s v="-"/>
    <s v="S"/>
    <x v="0"/>
    <n v="1"/>
    <s v="-"/>
    <n v="2016"/>
    <n v="6"/>
    <s v="-"/>
    <s v="1-PREG.COSTA-RICA"/>
    <x v="2"/>
    <s v="-"/>
    <s v="-"/>
    <s v="-"/>
    <n v="10"/>
    <n v="2"/>
    <n v="100"/>
    <n v="2"/>
    <n v="0"/>
    <s v="PAOOVIEDO1706@OUTLOOK.ES"/>
    <s v="UNIV. PRIVADA"/>
    <n v="23"/>
    <s v="SOLTERO(A)"/>
    <d v="2022-05-05T00:00:00"/>
    <n v="1"/>
    <s v="BACHILLER"/>
    <s v="LICENCIATURA"/>
    <s v=" "/>
    <s v=" "/>
    <s v=" "/>
    <n v="672774"/>
    <n v="5"/>
    <s v="-"/>
    <s v="SAN CARLOS"/>
    <s v="TERAPIA RESPIRATORIA"/>
    <x v="7"/>
    <s v="-"/>
    <s v="MEDICINA HUMANA"/>
    <s v="FLORENCIA"/>
    <s v="SIN ENFASIS"/>
    <s v="COSTA RICA"/>
    <x v="1442"/>
    <s v="-"/>
    <s v="ESTUDIANTE"/>
    <n v="85"/>
    <n v="130174"/>
    <n v="1"/>
    <n v="1"/>
    <n v="54"/>
  </r>
  <r>
    <x v="0"/>
    <x v="2"/>
    <x v="0"/>
    <x v="1"/>
    <n v="31189610"/>
    <x v="1"/>
    <n v="5070325"/>
    <n v="208090245"/>
    <x v="4"/>
    <x v="2"/>
    <x v="0"/>
    <x v="1"/>
    <x v="2"/>
    <s v="N"/>
    <x v="3"/>
    <n v="125885"/>
    <s v="NORMAL"/>
    <d v="2021-08-12T00:00:00"/>
    <d v="2021-08-26T00:00:00"/>
    <x v="1"/>
    <d v="2022-02-07T00:00:00"/>
    <n v="295089"/>
    <s v="RESOLI"/>
    <s v="-"/>
    <s v="S"/>
    <s v="-"/>
    <x v="1"/>
    <n v="2"/>
    <s v="-"/>
    <s v="-"/>
    <s v="-"/>
    <s v="-"/>
    <s v="1-PREG.COSTA-RICA"/>
    <x v="0"/>
    <n v="119.74"/>
    <s v="-"/>
    <s v="-"/>
    <n v="10"/>
    <n v="4"/>
    <n v="100"/>
    <n v="2"/>
    <n v="0"/>
    <s v="PABLOMARINMORALES12@GMAIL.COM"/>
    <s v="UNIV. PRIVADA"/>
    <n v="21"/>
    <s v="SOLTERO(A)"/>
    <d v="2021-08-25T00:00:00"/>
    <n v="1"/>
    <s v="BACHILLER"/>
    <s v=" "/>
    <s v=" "/>
    <s v=" "/>
    <s v=" "/>
    <s v="-"/>
    <s v="-"/>
    <s v="-"/>
    <s v="SAN CARLOS"/>
    <s v="ECONOMIA"/>
    <x v="5"/>
    <s v="-"/>
    <s v="ECONOMIA"/>
    <s v="AGUAS ZARCAS"/>
    <s v="SIN ENFASIS"/>
    <s v="COSTA RICA"/>
    <x v="1443"/>
    <n v="87207600"/>
    <s v="ESTUDIANTE"/>
    <s v="-"/>
    <n v="125885"/>
    <n v="1"/>
    <n v="1"/>
    <n v="143"/>
  </r>
  <r>
    <x v="0"/>
    <x v="1"/>
    <x v="1"/>
    <x v="0"/>
    <n v="31247810"/>
    <x v="22"/>
    <n v="18893280"/>
    <n v="118480198"/>
    <x v="0"/>
    <x v="913"/>
    <x v="0"/>
    <x v="0"/>
    <x v="0"/>
    <s v="N"/>
    <x v="0"/>
    <n v="128322"/>
    <s v="NORMAL"/>
    <d v="2022-02-08T00:00:00"/>
    <d v="2022-02-15T00:00:00"/>
    <x v="22"/>
    <d v="2022-05-16T00:00:00"/>
    <n v="306869"/>
    <s v="RESOLI"/>
    <s v="-"/>
    <s v="-"/>
    <s v="S"/>
    <x v="0"/>
    <n v="1"/>
    <s v="-"/>
    <n v="2019"/>
    <n v="3"/>
    <s v="-"/>
    <s v="1-PREG.COSTA-RICA"/>
    <x v="1"/>
    <s v="-"/>
    <s v="-"/>
    <s v="-"/>
    <n v="8"/>
    <n v="4"/>
    <n v="100"/>
    <n v="1"/>
    <n v="0"/>
    <s v="SIAM1807@HOTMAIL.ES"/>
    <s v="UNIV. PRIVADA"/>
    <n v="19"/>
    <s v="SOLTERO(A)"/>
    <d v="2022-02-14T00:00:00"/>
    <n v="1"/>
    <s v="BACHILLER"/>
    <s v="LICENCIATURA"/>
    <s v=" "/>
    <s v=" "/>
    <s v=" "/>
    <n v="3684195"/>
    <n v="4"/>
    <s v="-"/>
    <s v="GOICOECHEA"/>
    <s v="MEDICINA"/>
    <x v="26"/>
    <s v="-"/>
    <s v="MEDICINA HUMANA"/>
    <s v="MATA DE PLATANO"/>
    <s v="SIN ENFASIS"/>
    <s v="COSTA RICA"/>
    <x v="1444"/>
    <s v="-"/>
    <s v="ESTUDIANTE"/>
    <n v="96.13"/>
    <n v="128322"/>
    <n v="1"/>
    <n v="1"/>
    <n v="86"/>
  </r>
  <r>
    <x v="0"/>
    <x v="1"/>
    <x v="1"/>
    <x v="1"/>
    <n v="31236220"/>
    <x v="1"/>
    <n v="400000"/>
    <n v="305180543"/>
    <x v="4"/>
    <x v="914"/>
    <x v="0"/>
    <x v="1"/>
    <x v="1"/>
    <s v="N"/>
    <x v="2"/>
    <n v="126328"/>
    <s v="NORMAL"/>
    <d v="2021-09-30T00:00:00"/>
    <d v="2021-10-01T00:00:00"/>
    <x v="1"/>
    <d v="2022-01-17T00:00:00"/>
    <n v="297589"/>
    <s v="RESOLI"/>
    <s v="-"/>
    <s v="-"/>
    <s v="S"/>
    <x v="0"/>
    <n v="1"/>
    <s v="-"/>
    <n v="2016"/>
    <n v="6"/>
    <s v="-"/>
    <s v="1-PREG.COSTA-RICA"/>
    <x v="6"/>
    <s v="-"/>
    <s v="-"/>
    <s v="-"/>
    <n v="7"/>
    <n v="1"/>
    <n v="100"/>
    <n v="3"/>
    <n v="0"/>
    <s v="DENISSEGUILLEN3@GMAIL.COM"/>
    <s v="UNIV. PUBLICA"/>
    <n v="22"/>
    <s v="SOLTERO(A)"/>
    <d v="2021-09-30T00:00:00"/>
    <n v="1"/>
    <s v="LICENCIATURA"/>
    <s v=" "/>
    <s v=" "/>
    <s v=" "/>
    <s v=" "/>
    <n v="347095"/>
    <n v="3"/>
    <s v="-"/>
    <s v="OREAMUNO"/>
    <s v="ADMINISTRACION DE EMPRESAS"/>
    <x v="61"/>
    <s v="-"/>
    <s v="ADMINISTRACION"/>
    <s v="SAN RAFAEL"/>
    <s v="ADM.EMP.ENF.REC.HUMANOS"/>
    <s v="COSTA RICA"/>
    <x v="1445"/>
    <s v="-"/>
    <s v="ESTUDIANTE"/>
    <n v="88.58"/>
    <n v="126328"/>
    <n v="2"/>
    <n v="1"/>
    <n v="107"/>
  </r>
  <r>
    <x v="0"/>
    <x v="2"/>
    <x v="1"/>
    <x v="0"/>
    <n v="31248060"/>
    <x v="22"/>
    <n v="29411742"/>
    <n v="118080462"/>
    <x v="0"/>
    <x v="2"/>
    <x v="0"/>
    <x v="0"/>
    <x v="1"/>
    <s v="N"/>
    <x v="0"/>
    <n v="128377"/>
    <s v="NORMAL"/>
    <d v="2022-02-13T00:00:00"/>
    <d v="2022-02-17T00:00:00"/>
    <x v="22"/>
    <d v="2022-05-16T00:00:00"/>
    <n v="307181"/>
    <s v="RESOLI"/>
    <s v="-"/>
    <s v="-"/>
    <s v="S"/>
    <x v="0"/>
    <n v="2"/>
    <s v="-"/>
    <n v="2018"/>
    <n v="4"/>
    <s v="-"/>
    <s v="1-PREG.COSTA-RICA"/>
    <x v="3"/>
    <n v="192.71"/>
    <s v="-"/>
    <s v="-"/>
    <n v="3"/>
    <n v="4"/>
    <n v="100"/>
    <n v="1"/>
    <n v="0"/>
    <s v="URENAPRICILLA@OUTLOOK.COM"/>
    <s v="UNIV. PRIVADA"/>
    <n v="21"/>
    <s v="SOLTERO(A)"/>
    <d v="2022-02-16T00:00:00"/>
    <n v="1"/>
    <s v="BACHILLER"/>
    <s v="LICENCIATURA"/>
    <s v=" "/>
    <s v=" "/>
    <s v=" "/>
    <n v="2475609"/>
    <n v="3"/>
    <s v="-"/>
    <s v="DESAMPARADOS"/>
    <s v="MEDICINA"/>
    <x v="12"/>
    <s v="-"/>
    <s v="MEDICINA HUMANA"/>
    <s v="SAN RAFAEL ARRIBA"/>
    <s v="SIN ENFASIS"/>
    <s v="COSTA RICA"/>
    <x v="1446"/>
    <s v="-"/>
    <s v="ESTUDIANTE"/>
    <n v="80"/>
    <n v="128377"/>
    <n v="1"/>
    <n v="1"/>
    <n v="84"/>
  </r>
  <r>
    <x v="0"/>
    <x v="1"/>
    <x v="0"/>
    <x v="1"/>
    <n v="31195910"/>
    <x v="22"/>
    <n v="1250000"/>
    <n v="701890177"/>
    <x v="1"/>
    <x v="915"/>
    <x v="0"/>
    <x v="1"/>
    <x v="1"/>
    <s v="N"/>
    <x v="5"/>
    <n v="128379"/>
    <s v="NORMAL"/>
    <d v="2022-02-11T00:00:00"/>
    <d v="2022-02-17T00:00:00"/>
    <x v="22"/>
    <s v="-"/>
    <n v="307112"/>
    <s v="RESOLI"/>
    <s v="-"/>
    <s v="S"/>
    <s v="-"/>
    <x v="1"/>
    <n v="1"/>
    <s v="-"/>
    <s v="-"/>
    <s v="-"/>
    <s v="-"/>
    <s v="1-PREG.COSTA-RICA"/>
    <x v="0"/>
    <s v="-"/>
    <s v="-"/>
    <s v="-"/>
    <n v="2"/>
    <n v="1"/>
    <n v="100"/>
    <n v="7"/>
    <n v="0"/>
    <s v="KENNETH1417@HOTMAIL.COM"/>
    <s v="UNIV. PRIVADA"/>
    <n v="33"/>
    <s v="CASADO(A)"/>
    <d v="2022-02-16T00:00:00"/>
    <n v="1"/>
    <s v="LICENCIATURA"/>
    <s v=" "/>
    <s v=" "/>
    <s v=" "/>
    <s v=" "/>
    <s v="-"/>
    <s v="-"/>
    <s v="-"/>
    <s v="POCOCI"/>
    <s v="ENS ESTUDIOS SOCIALES"/>
    <x v="34"/>
    <s v="-"/>
    <s v="EDUCACION SECUNDARIA"/>
    <s v="GUAPILES"/>
    <s v="SIN ENFASIS"/>
    <s v="COSTA RICA"/>
    <x v="1447"/>
    <n v="27103060"/>
    <s v="TECNICO EN NEGOCIO E"/>
    <s v="-"/>
    <n v="128379"/>
    <n v="1"/>
    <n v="1"/>
    <n v="84"/>
  </r>
  <r>
    <x v="0"/>
    <x v="1"/>
    <x v="1"/>
    <x v="1"/>
    <n v="31236240"/>
    <x v="1"/>
    <n v="2203872"/>
    <n v="304540424"/>
    <x v="4"/>
    <x v="916"/>
    <x v="2"/>
    <x v="1"/>
    <x v="1"/>
    <s v="N"/>
    <x v="2"/>
    <n v="126396"/>
    <s v="NORMAL"/>
    <d v="2021-10-13T00:00:00"/>
    <d v="2021-10-15T00:00:00"/>
    <x v="1"/>
    <d v="2022-01-18T00:00:00"/>
    <n v="298084"/>
    <s v="RESOLI"/>
    <s v="-"/>
    <s v="-"/>
    <s v="S"/>
    <x v="0"/>
    <n v="1"/>
    <s v="COBERTURA INFERIOR"/>
    <n v="2011"/>
    <n v="11"/>
    <s v="-"/>
    <s v="1-PREG.COSTA-RICA"/>
    <x v="2"/>
    <s v="-"/>
    <s v="-"/>
    <s v="-"/>
    <n v="1"/>
    <n v="11"/>
    <n v="100"/>
    <n v="3"/>
    <n v="6"/>
    <s v="DAYHANNAMORALES8@GMAIL.COM"/>
    <s v="UNIV. PRIVADA"/>
    <n v="30"/>
    <s v="CASADO(A)"/>
    <d v="2021-10-14T00:00:00"/>
    <n v="1"/>
    <s v="BACHILLER"/>
    <s v=" "/>
    <s v=" "/>
    <s v=" "/>
    <s v=" "/>
    <n v="727054"/>
    <n v="4"/>
    <s v="-"/>
    <s v="CARTAGO"/>
    <s v="ADMINISTRACION"/>
    <x v="31"/>
    <s v="CI"/>
    <s v="ADMINISTRACION"/>
    <s v="QUEBRADILLA"/>
    <s v="SIN ENFASIS"/>
    <s v="COSTA RICA"/>
    <x v="1448"/>
    <n v="40016984"/>
    <s v="EJECUTIVO DE CREDITO Y COBRO"/>
    <n v="80"/>
    <n v="126396"/>
    <n v="1"/>
    <n v="1"/>
    <n v="93"/>
  </r>
  <r>
    <x v="0"/>
    <x v="1"/>
    <x v="1"/>
    <x v="1"/>
    <n v="31236410"/>
    <x v="1"/>
    <n v="6214599"/>
    <n v="117310383"/>
    <x v="4"/>
    <x v="917"/>
    <x v="0"/>
    <x v="1"/>
    <x v="1"/>
    <s v="N"/>
    <x v="3"/>
    <n v="126418"/>
    <s v="NORMAL"/>
    <d v="2021-10-12T00:00:00"/>
    <d v="2021-10-19T00:00:00"/>
    <x v="1"/>
    <d v="2022-01-17T00:00:00"/>
    <n v="298017"/>
    <s v="RESOLI"/>
    <s v="-"/>
    <s v="-"/>
    <s v="S"/>
    <x v="0"/>
    <n v="1"/>
    <s v="-"/>
    <n v="2016"/>
    <n v="6"/>
    <s v="-"/>
    <s v="1-PREG.COSTA-RICA"/>
    <x v="3"/>
    <s v="-"/>
    <s v="-"/>
    <s v="-"/>
    <n v="6"/>
    <n v="1"/>
    <n v="100"/>
    <n v="2"/>
    <n v="0"/>
    <s v="MPJ.99.MP@GMAIL.COM"/>
    <s v="UNIV. PRIVADA"/>
    <n v="23"/>
    <s v="SOLTERO(A)"/>
    <d v="2021-10-18T00:00:00"/>
    <n v="1"/>
    <s v="BACHILLER"/>
    <s v="LICENCIATURA"/>
    <s v=" "/>
    <s v=" "/>
    <s v=" "/>
    <n v="1888719"/>
    <n v="5"/>
    <s v="-"/>
    <s v="NARANJO"/>
    <s v="ADMINISTRACION DE NEGOCIOS"/>
    <x v="5"/>
    <s v="-"/>
    <s v="ADMINISTRACION"/>
    <s v="NARANJO"/>
    <s v="MERCADEO Y VENTAS"/>
    <s v="COSTA RICA"/>
    <x v="1449"/>
    <s v="-"/>
    <s v="ESTUDIANTE"/>
    <n v="80"/>
    <n v="126418"/>
    <n v="1"/>
    <n v="1"/>
    <n v="89"/>
  </r>
  <r>
    <x v="0"/>
    <x v="1"/>
    <x v="0"/>
    <x v="1"/>
    <n v="31089730"/>
    <x v="1"/>
    <n v="773570"/>
    <n v="304940530"/>
    <x v="4"/>
    <x v="918"/>
    <x v="0"/>
    <x v="1"/>
    <x v="1"/>
    <s v="N"/>
    <x v="2"/>
    <n v="126647"/>
    <s v="NORMAL"/>
    <d v="2021-11-18T00:00:00"/>
    <d v="2021-11-30T00:00:00"/>
    <x v="1"/>
    <d v="2022-01-21T00:00:00"/>
    <n v="299659"/>
    <s v="RESOLI"/>
    <s v="-"/>
    <s v="-"/>
    <s v="S"/>
    <x v="0"/>
    <n v="1"/>
    <s v="-"/>
    <s v="-"/>
    <s v="-"/>
    <s v="-"/>
    <s v="1-PREG.COSTA-RICA"/>
    <x v="0"/>
    <s v="-"/>
    <s v="-"/>
    <n v="6"/>
    <n v="7"/>
    <n v="1"/>
    <n v="100"/>
    <n v="3"/>
    <n v="0"/>
    <s v="DEMMRED@GMAIL.COM"/>
    <s v="UNIV. PRIVADA"/>
    <n v="25"/>
    <s v="CASADO(A)"/>
    <d v="2021-11-26T00:00:00"/>
    <n v="1"/>
    <s v="BACHILLER"/>
    <s v="LICENCIATURA"/>
    <s v=" "/>
    <s v=" "/>
    <s v=" "/>
    <s v="-"/>
    <s v="-"/>
    <s v="MARIO PORTA GARCIA"/>
    <s v="OREAMUNO"/>
    <s v="PSICOLOGIA"/>
    <x v="6"/>
    <s v="-"/>
    <s v="PSICOLOGIA"/>
    <s v="SAN RAFAEL"/>
    <s v="SIN ENFASIS"/>
    <s v="COSTA RICA"/>
    <x v="1450"/>
    <s v="-"/>
    <s v="ESTUDIANTE"/>
    <s v="-"/>
    <n v="126647"/>
    <n v="1"/>
    <n v="1"/>
    <n v="47"/>
  </r>
  <r>
    <x v="0"/>
    <x v="1"/>
    <x v="1"/>
    <x v="1"/>
    <n v="31247880"/>
    <x v="22"/>
    <n v="6683001"/>
    <n v="702570453"/>
    <x v="4"/>
    <x v="598"/>
    <x v="0"/>
    <x v="1"/>
    <x v="1"/>
    <s v="N"/>
    <x v="5"/>
    <n v="128396"/>
    <s v="NORMAL"/>
    <d v="2022-01-17T00:00:00"/>
    <d v="2022-02-17T00:00:00"/>
    <x v="22"/>
    <d v="2022-05-16T00:00:00"/>
    <n v="304845"/>
    <s v="RESOLI"/>
    <s v="-"/>
    <s v="S"/>
    <s v="-"/>
    <x v="1"/>
    <n v="1"/>
    <s v="-"/>
    <n v="2018"/>
    <n v="4"/>
    <s v="-"/>
    <s v="1-PREG.COSTA-RICA"/>
    <x v="6"/>
    <s v="-"/>
    <s v="-"/>
    <s v="-"/>
    <n v="1"/>
    <n v="1"/>
    <n v="100"/>
    <n v="7"/>
    <n v="0"/>
    <s v="MICKGU24@GMAIL.COM"/>
    <s v="UNIV. PRIVADA"/>
    <n v="24"/>
    <s v="SOLTERO(A)"/>
    <d v="2022-02-16T00:00:00"/>
    <n v="1"/>
    <s v="BACHILLER"/>
    <s v=" "/>
    <s v=" "/>
    <s v=" "/>
    <s v=" "/>
    <n v="364172"/>
    <n v="3"/>
    <s v="-"/>
    <s v="LIMON"/>
    <s v="PUBLICIDAD"/>
    <x v="0"/>
    <s v="-"/>
    <s v="COMUNICACION"/>
    <s v="LIMON"/>
    <s v="SIN ENFASIS"/>
    <s v="COSTA RICA"/>
    <x v="1451"/>
    <s v="-"/>
    <s v="ESTUDIANTE"/>
    <n v="85.45"/>
    <n v="128396"/>
    <n v="1"/>
    <n v="1"/>
    <n v="84"/>
  </r>
  <r>
    <x v="0"/>
    <x v="1"/>
    <x v="1"/>
    <x v="1"/>
    <n v="31236340"/>
    <x v="1"/>
    <n v="3954900"/>
    <n v="112980364"/>
    <x v="4"/>
    <x v="919"/>
    <x v="0"/>
    <x v="1"/>
    <x v="1"/>
    <s v="N"/>
    <x v="2"/>
    <n v="126720"/>
    <s v="NORMAL"/>
    <d v="2021-12-02T00:00:00"/>
    <d v="2021-12-07T00:00:00"/>
    <x v="1"/>
    <d v="2022-01-17T00:00:00"/>
    <n v="300497"/>
    <s v="RESOLI"/>
    <s v="-"/>
    <s v="S"/>
    <s v="-"/>
    <x v="1"/>
    <n v="1"/>
    <s v="ADQUISICION DE EQUIPO"/>
    <n v="2021"/>
    <n v="1"/>
    <s v="-"/>
    <s v="1-PREG.COSTA-RICA"/>
    <x v="2"/>
    <s v="-"/>
    <s v="-"/>
    <s v="-"/>
    <n v="3"/>
    <n v="6"/>
    <n v="100"/>
    <n v="3"/>
    <n v="0"/>
    <s v="CRISTIANCRUZ2030@HOTMAIL.COM"/>
    <s v="UNIV. PRIVADA"/>
    <n v="35"/>
    <s v="CASADO(A)"/>
    <d v="2021-12-06T00:00:00"/>
    <n v="1"/>
    <s v="BACHILLER"/>
    <s v=" "/>
    <s v=" "/>
    <s v=" "/>
    <s v=" "/>
    <n v="532844"/>
    <n v="2"/>
    <s v="-"/>
    <s v="LA UNION"/>
    <s v="DERECHO"/>
    <x v="9"/>
    <s v="AE"/>
    <s v="DERECHO"/>
    <s v="DULCE NOMBRE"/>
    <s v="SIN ENFASIS"/>
    <s v="COSTA RICA"/>
    <x v="1452"/>
    <n v="22166405"/>
    <s v="TRABAJADOR DE SERVIC"/>
    <n v="70"/>
    <n v="126720"/>
    <n v="1"/>
    <n v="1"/>
    <n v="40"/>
  </r>
  <r>
    <x v="2"/>
    <x v="1"/>
    <x v="2"/>
    <x v="1"/>
    <n v="31248140"/>
    <x v="22"/>
    <n v="6661908"/>
    <n v="402310103"/>
    <x v="4"/>
    <x v="920"/>
    <x v="0"/>
    <x v="1"/>
    <x v="0"/>
    <s v="N"/>
    <x v="1"/>
    <n v="128411"/>
    <s v="NORMAL"/>
    <d v="2022-02-10T00:00:00"/>
    <d v="2022-02-18T00:00:00"/>
    <x v="22"/>
    <d v="2022-05-16T00:00:00"/>
    <n v="306980"/>
    <s v="RESOLI"/>
    <s v="-"/>
    <s v="-"/>
    <s v="S"/>
    <x v="0"/>
    <n v="1"/>
    <s v="-"/>
    <n v="2013"/>
    <n v="9"/>
    <s v="-"/>
    <s v="7-REFUND.POSG.C.R"/>
    <x v="1"/>
    <s v="-"/>
    <s v="-"/>
    <s v="-"/>
    <n v="2"/>
    <n v="5"/>
    <n v="100"/>
    <n v="4"/>
    <n v="0"/>
    <s v="ANAVILLALOBOSA29@GMAIL.COM"/>
    <s v="UNIV. PRIVADA"/>
    <n v="26"/>
    <s v="SOLTERO(A)"/>
    <d v="2022-02-17T00:00:00"/>
    <n v="1"/>
    <s v="MAESTRIA"/>
    <s v=" "/>
    <s v=" "/>
    <s v=" "/>
    <s v=" "/>
    <n v="2743890"/>
    <n v="3"/>
    <s v="-"/>
    <s v="BARVA"/>
    <s v="PSICOPEDAGOGIA"/>
    <x v="88"/>
    <s v="-"/>
    <s v="PSICOLOGIA"/>
    <s v="SANTA LUCIA"/>
    <s v="SIN ENFASIS"/>
    <s v="COSTA RICA"/>
    <x v="1453"/>
    <s v="-"/>
    <s v="ESTUDIANTE"/>
    <n v="91.27"/>
    <n v="128411"/>
    <n v="1"/>
    <n v="7"/>
    <n v="83"/>
  </r>
  <r>
    <x v="0"/>
    <x v="1"/>
    <x v="1"/>
    <x v="1"/>
    <n v="31235950"/>
    <x v="1"/>
    <n v="3651067"/>
    <n v="401920251"/>
    <x v="4"/>
    <x v="102"/>
    <x v="0"/>
    <x v="1"/>
    <x v="1"/>
    <s v="N"/>
    <x v="3"/>
    <n v="126751"/>
    <s v="NORMAL"/>
    <d v="2021-11-02T00:00:00"/>
    <d v="2021-12-07T00:00:00"/>
    <x v="1"/>
    <d v="2022-01-17T00:00:00"/>
    <n v="298764"/>
    <s v="RESOLI"/>
    <s v="-"/>
    <s v="-"/>
    <s v="S"/>
    <x v="0"/>
    <n v="1"/>
    <s v="ADQUISICION DE EQUIPO"/>
    <n v="2018"/>
    <n v="4"/>
    <s v="-"/>
    <s v="1-PREG.COSTA-RICA"/>
    <x v="2"/>
    <s v="-"/>
    <s v="-"/>
    <s v="-"/>
    <n v="6"/>
    <n v="2"/>
    <n v="100"/>
    <n v="2"/>
    <n v="0"/>
    <s v="SUSIGH06@GMAIL.COM"/>
    <s v="UNIV. PRIVADA"/>
    <n v="35"/>
    <s v="CASADO(A)"/>
    <d v="2021-12-06T00:00:00"/>
    <n v="1"/>
    <s v="BACHILLER"/>
    <s v=" "/>
    <s v=" "/>
    <s v=" "/>
    <s v=" "/>
    <n v="494763"/>
    <n v="3"/>
    <s v="-"/>
    <s v="NARANJO"/>
    <s v="ADMINISTRACION"/>
    <x v="111"/>
    <s v="AE"/>
    <s v="ADMINISTRACION"/>
    <s v="SAN MIGUEL"/>
    <s v="SIN ENFASIS"/>
    <s v="COSTA RICA"/>
    <x v="1454"/>
    <n v="22292200"/>
    <s v="LIDER DE MANUFACTURA"/>
    <n v="72.8"/>
    <n v="126751"/>
    <n v="1"/>
    <n v="1"/>
    <n v="40"/>
  </r>
  <r>
    <x v="3"/>
    <x v="1"/>
    <x v="2"/>
    <x v="1"/>
    <n v="31248090"/>
    <x v="22"/>
    <n v="18983556"/>
    <n v="117810698"/>
    <x v="5"/>
    <x v="921"/>
    <x v="0"/>
    <x v="1"/>
    <x v="0"/>
    <s v="N"/>
    <x v="0"/>
    <n v="128448"/>
    <s v="NORMAL"/>
    <d v="2022-02-01T00:00:00"/>
    <d v="2022-02-21T00:00:00"/>
    <x v="22"/>
    <d v="2022-05-16T00:00:00"/>
    <n v="306301"/>
    <s v="RESOLI"/>
    <s v="-"/>
    <s v="-"/>
    <s v="S"/>
    <x v="0"/>
    <n v="1"/>
    <s v="-"/>
    <n v="2016"/>
    <n v="6"/>
    <s v="-"/>
    <s v="6-REFUND.PREG.EXT"/>
    <x v="3"/>
    <s v="-"/>
    <s v="-"/>
    <s v="-"/>
    <n v="1"/>
    <n v="1"/>
    <n v="110"/>
    <n v="1"/>
    <n v="0"/>
    <s v="FRESLY226@HOTMAIL.COM"/>
    <s v="UNIV. PRIVADA"/>
    <n v="21"/>
    <s v="SOLTERO(A)"/>
    <d v="2022-02-18T00:00:00"/>
    <n v="1"/>
    <s v="LICENCIATURA"/>
    <s v=" "/>
    <s v=" "/>
    <s v=" "/>
    <s v=" "/>
    <n v="1970158"/>
    <n v="3"/>
    <s v="-"/>
    <s v="SAN JOSE"/>
    <s v="ARTES Y CIENCIAS DE  LA MUSICA"/>
    <x v="158"/>
    <s v="-"/>
    <s v="ARTES MUSICALES"/>
    <s v="CARMEN"/>
    <s v="MUSICA INSTRUMENTAL"/>
    <s v="ESTADOS UNIDOS"/>
    <x v="1455"/>
    <s v="-"/>
    <s v="ESTUDIANTE"/>
    <n v="95"/>
    <n v="128448"/>
    <n v="1"/>
    <n v="6"/>
    <n v="80"/>
  </r>
  <r>
    <x v="0"/>
    <x v="1"/>
    <x v="1"/>
    <x v="1"/>
    <n v="31242440"/>
    <x v="22"/>
    <n v="1187300"/>
    <n v="110160280"/>
    <x v="4"/>
    <x v="922"/>
    <x v="0"/>
    <x v="1"/>
    <x v="1"/>
    <s v="N"/>
    <x v="0"/>
    <n v="128454"/>
    <s v="NORMAL"/>
    <d v="2022-01-26T00:00:00"/>
    <d v="2022-02-21T00:00:00"/>
    <x v="22"/>
    <d v="2022-05-16T00:00:00"/>
    <n v="305837"/>
    <s v="RESOLI"/>
    <s v="-"/>
    <s v="S"/>
    <s v="-"/>
    <x v="1"/>
    <n v="1"/>
    <s v="ADQUISICION DE EQUIPO"/>
    <n v="1997"/>
    <n v="25"/>
    <s v="-"/>
    <s v="1-PREG.COSTA-RICA"/>
    <x v="2"/>
    <s v="-"/>
    <s v="-"/>
    <s v="-"/>
    <n v="9"/>
    <n v="6"/>
    <n v="100"/>
    <n v="1"/>
    <n v="0"/>
    <s v="FEDERICO_JIMENEZ31@HOTMAIL.COM"/>
    <s v="UNIV. PRIVADA"/>
    <n v="43"/>
    <s v="CASADO(A)"/>
    <d v="2022-02-18T00:00:00"/>
    <n v="1"/>
    <s v="TECNICO"/>
    <s v=" "/>
    <s v=" "/>
    <s v=" "/>
    <s v=" "/>
    <n v="527159"/>
    <n v="3"/>
    <s v="-"/>
    <s v="SANTA ANA"/>
    <s v="ESPECIALISTA TECNIC EN SEGUROS"/>
    <x v="159"/>
    <s v="AE"/>
    <s v="CIENCIAS SOCIALES"/>
    <s v="BRASIL"/>
    <s v="SIN ENFASIS"/>
    <s v="COSTA RICA"/>
    <x v="1456"/>
    <n v="21042603"/>
    <s v="GESTOR DE COBRO "/>
    <n v="80.7"/>
    <n v="128454"/>
    <n v="1"/>
    <n v="1"/>
    <n v="80"/>
  </r>
  <r>
    <x v="0"/>
    <x v="1"/>
    <x v="1"/>
    <x v="1"/>
    <n v="31248130"/>
    <x v="22"/>
    <n v="7647550"/>
    <n v="604550587"/>
    <x v="1"/>
    <x v="923"/>
    <x v="0"/>
    <x v="1"/>
    <x v="0"/>
    <s v="N"/>
    <x v="0"/>
    <n v="128456"/>
    <s v="NORMAL"/>
    <d v="2022-01-18T00:00:00"/>
    <d v="2022-02-21T00:00:00"/>
    <x v="22"/>
    <d v="2022-05-16T00:00:00"/>
    <n v="304967"/>
    <s v="RESOLI"/>
    <s v="-"/>
    <s v="-"/>
    <s v="S"/>
    <x v="0"/>
    <n v="1"/>
    <s v="-"/>
    <n v="2017"/>
    <n v="5"/>
    <s v="-"/>
    <s v="1-PREG.COSTA-RICA"/>
    <x v="3"/>
    <s v="-"/>
    <s v="-"/>
    <s v="-"/>
    <n v="18"/>
    <n v="2"/>
    <n v="100"/>
    <n v="1"/>
    <n v="0"/>
    <s v="MAUREENSCOTT06@GMAIL.COM"/>
    <s v="UNIV. PRIVADA"/>
    <n v="22"/>
    <s v="SOLTERO(A)"/>
    <d v="2022-02-18T00:00:00"/>
    <n v="1"/>
    <s v="BACHILLER"/>
    <s v="LICENCIATURA"/>
    <s v=" "/>
    <s v=" "/>
    <s v=" "/>
    <n v="1240142"/>
    <n v="4"/>
    <s v="-"/>
    <s v="CURRIDABAT"/>
    <s v="CS.EDUC.PREESCOLAR"/>
    <x v="5"/>
    <s v="-"/>
    <s v="EDUCACION PREESCOLAR"/>
    <s v="GRANADILLA"/>
    <s v="CS.EDUC.PREESCOLAR.ENF.INGLES"/>
    <s v="COSTA RICA"/>
    <x v="1457"/>
    <s v="-"/>
    <s v="ESTUDIANTE"/>
    <n v="89.38"/>
    <n v="128456"/>
    <n v="1"/>
    <n v="1"/>
    <n v="80"/>
  </r>
  <r>
    <x v="0"/>
    <x v="1"/>
    <x v="1"/>
    <x v="0"/>
    <n v="31247780"/>
    <x v="22"/>
    <n v="6661040"/>
    <n v="119040483"/>
    <x v="2"/>
    <x v="924"/>
    <x v="0"/>
    <x v="0"/>
    <x v="0"/>
    <s v="N"/>
    <x v="0"/>
    <n v="128470"/>
    <s v="ESPECIAL"/>
    <d v="2022-02-11T00:00:00"/>
    <d v="2022-02-22T00:00:00"/>
    <x v="22"/>
    <d v="2022-05-16T00:00:00"/>
    <n v="307094"/>
    <s v="RESOLI"/>
    <s v="-"/>
    <s v="-"/>
    <s v="S"/>
    <x v="0"/>
    <n v="1"/>
    <s v="COBERTURA INFERIOR"/>
    <n v="2021"/>
    <n v="1"/>
    <s v="-"/>
    <s v="1-PREG.COSTA-RICA"/>
    <x v="3"/>
    <s v="-"/>
    <s v="-"/>
    <s v="-"/>
    <n v="18"/>
    <n v="1"/>
    <n v="100"/>
    <n v="1"/>
    <n v="0"/>
    <s v="MARIPAS.SALGADO.FERNANDEZ@GMAIL.COM"/>
    <s v="UNIV. PRIVADA"/>
    <n v="18"/>
    <s v="SOLTERO(A)"/>
    <d v="2022-02-21T00:00:00"/>
    <n v="1"/>
    <s v="BACHILLER"/>
    <s v="LICENCIATURA"/>
    <s v=" "/>
    <s v=" "/>
    <s v=" "/>
    <n v="1159118"/>
    <n v="4"/>
    <s v="-"/>
    <s v="CURRIDABAT"/>
    <s v="ING. EN SISTEMAS DE COMPUTACIO"/>
    <x v="6"/>
    <s v="CI"/>
    <s v="INGENIERIA"/>
    <s v="CURRIDABAT"/>
    <s v="SIN ENFASIS"/>
    <s v="COSTA RICA"/>
    <x v="1458"/>
    <s v="-"/>
    <s v="ESTUDIANTE"/>
    <n v="94.64"/>
    <n v="128470"/>
    <n v="1"/>
    <n v="1"/>
    <n v="79"/>
  </r>
  <r>
    <x v="0"/>
    <x v="1"/>
    <x v="1"/>
    <x v="1"/>
    <n v="31247240"/>
    <x v="22"/>
    <n v="4241700"/>
    <n v="119200043"/>
    <x v="4"/>
    <x v="925"/>
    <x v="0"/>
    <x v="1"/>
    <x v="0"/>
    <s v="N"/>
    <x v="0"/>
    <n v="128483"/>
    <s v="NORMAL"/>
    <d v="2022-02-17T00:00:00"/>
    <d v="2022-02-23T00:00:00"/>
    <x v="22"/>
    <d v="2022-05-16T00:00:00"/>
    <n v="307628"/>
    <s v="RESOLI"/>
    <s v="-"/>
    <s v="S"/>
    <s v="-"/>
    <x v="1"/>
    <n v="1"/>
    <s v="-"/>
    <n v="2021"/>
    <n v="1"/>
    <s v="-"/>
    <s v="1-PREG.COSTA-RICA"/>
    <x v="3"/>
    <s v="-"/>
    <s v="-"/>
    <s v="-"/>
    <n v="9"/>
    <n v="4"/>
    <n v="100"/>
    <n v="1"/>
    <n v="0"/>
    <s v="SEBASMORA783@GMAIL.COM"/>
    <s v="UNIV. PRIVADA"/>
    <n v="17"/>
    <s v="SOLTERO(A)"/>
    <d v="2022-02-22T00:00:00"/>
    <n v="1"/>
    <s v="BACHILLER"/>
    <s v=" "/>
    <s v=" "/>
    <s v=" "/>
    <s v=" "/>
    <n v="1303255"/>
    <n v="4"/>
    <s v="-"/>
    <s v="SANTA ANA"/>
    <s v="RELACIONES PUBLICAS"/>
    <x v="30"/>
    <s v="-"/>
    <s v="COMUNICACION"/>
    <s v="URUCA"/>
    <s v="SIN ENFASIS"/>
    <s v="COSTA RICA"/>
    <x v="1459"/>
    <s v="-"/>
    <s v="ESTUDIANTE"/>
    <n v="90"/>
    <n v="128483"/>
    <n v="1"/>
    <n v="1"/>
    <n v="78"/>
  </r>
  <r>
    <x v="0"/>
    <x v="1"/>
    <x v="1"/>
    <x v="0"/>
    <n v="31247900"/>
    <x v="22"/>
    <n v="3522100"/>
    <n v="703020297"/>
    <x v="0"/>
    <x v="926"/>
    <x v="0"/>
    <x v="0"/>
    <x v="2"/>
    <s v="N"/>
    <x v="5"/>
    <n v="128486"/>
    <s v="NORMAL"/>
    <d v="2022-02-16T00:00:00"/>
    <d v="2022-02-23T00:00:00"/>
    <x v="22"/>
    <d v="2022-05-16T00:00:00"/>
    <n v="307498"/>
    <s v="RESOLI"/>
    <s v="-"/>
    <s v="S"/>
    <s v="-"/>
    <x v="1"/>
    <n v="1"/>
    <s v="-"/>
    <n v="2022"/>
    <n v="0"/>
    <s v="-"/>
    <s v="1-PREG.COSTA-RICA"/>
    <x v="3"/>
    <s v="-"/>
    <s v="-"/>
    <s v="-"/>
    <n v="3"/>
    <n v="1"/>
    <n v="100"/>
    <n v="7"/>
    <n v="0"/>
    <s v="MAUROALESSANDROS@GMAIL.COM"/>
    <s v="UNIV. PRIVADA"/>
    <n v="18"/>
    <s v="SOLTERO(A)"/>
    <d v="2022-02-22T00:00:00"/>
    <n v="1"/>
    <s v="DIPLOMADO"/>
    <s v=" "/>
    <s v=" "/>
    <s v=" "/>
    <s v=" "/>
    <n v="1818636"/>
    <n v="3"/>
    <s v="-"/>
    <s v="SIQUIRRES"/>
    <s v="ASISTENTE DE LABORATORIO"/>
    <x v="66"/>
    <s v="-"/>
    <s v="MICROBIOLOGIA"/>
    <s v="SIQUIRRES"/>
    <s v="SIN ENFASIS"/>
    <s v="COSTA RICA"/>
    <x v="1460"/>
    <s v="-"/>
    <s v="ESTUDIANTE"/>
    <n v="92.27"/>
    <n v="128486"/>
    <n v="1"/>
    <n v="1"/>
    <n v="78"/>
  </r>
  <r>
    <x v="1"/>
    <x v="1"/>
    <x v="1"/>
    <x v="1"/>
    <n v="31235960"/>
    <x v="1"/>
    <n v="9000000"/>
    <n v="115810921"/>
    <x v="4"/>
    <x v="927"/>
    <x v="0"/>
    <x v="1"/>
    <x v="1"/>
    <s v="N"/>
    <x v="3"/>
    <n v="126758"/>
    <s v="NORMAL"/>
    <d v="2021-12-06T00:00:00"/>
    <d v="2021-12-08T00:00:00"/>
    <x v="1"/>
    <d v="2022-01-17T00:00:00"/>
    <n v="300894"/>
    <s v="RESOLI"/>
    <s v="-"/>
    <s v="-"/>
    <s v="S"/>
    <x v="0"/>
    <n v="1"/>
    <s v="-"/>
    <n v="2011"/>
    <n v="11"/>
    <s v="-"/>
    <s v="4-POSG.EXTERIOR"/>
    <x v="4"/>
    <s v="-"/>
    <s v="-"/>
    <s v="-"/>
    <n v="1"/>
    <n v="2"/>
    <n v="130"/>
    <n v="2"/>
    <n v="0"/>
    <s v="INGRID1GF2@GMAIL.COM"/>
    <s v="UNIV. PUBLICA"/>
    <n v="27"/>
    <s v="SOLTERO(A)"/>
    <d v="2021-12-07T00:00:00"/>
    <n v="1"/>
    <s v="MAESTRIA"/>
    <s v=" "/>
    <s v=" "/>
    <s v=" "/>
    <s v=" "/>
    <n v="887656"/>
    <n v="4"/>
    <s v="-"/>
    <s v="ALAJUELA"/>
    <s v="GOBERNANZA Y DERECHOS HUMANOS"/>
    <x v="150"/>
    <s v="-"/>
    <s v="DERECHO"/>
    <s v="SAN JOSE"/>
    <s v="SIN ENFASIS"/>
    <s v="ESPAÑA"/>
    <x v="1461"/>
    <n v="24371000"/>
    <s v="ABOGADA"/>
    <n v="86.7"/>
    <n v="126758"/>
    <n v="2"/>
    <n v="4"/>
    <n v="39"/>
  </r>
  <r>
    <x v="0"/>
    <x v="1"/>
    <x v="1"/>
    <x v="0"/>
    <n v="31247920"/>
    <x v="22"/>
    <n v="2719450"/>
    <n v="116350227"/>
    <x v="7"/>
    <x v="928"/>
    <x v="0"/>
    <x v="0"/>
    <x v="1"/>
    <s v="N"/>
    <x v="0"/>
    <n v="128504"/>
    <s v="NORMAL"/>
    <d v="2022-02-22T00:00:00"/>
    <d v="2022-02-24T00:00:00"/>
    <x v="22"/>
    <d v="2022-05-16T00:00:00"/>
    <n v="307980"/>
    <s v="RESOLI"/>
    <s v="-"/>
    <s v="S"/>
    <s v="-"/>
    <x v="1"/>
    <n v="1"/>
    <s v="ADQUISICION DE EQUIPO"/>
    <n v="2014"/>
    <n v="8"/>
    <s v="-"/>
    <s v="1-PREG.COSTA-RICA"/>
    <x v="5"/>
    <s v="-"/>
    <s v="-"/>
    <s v="-"/>
    <n v="18"/>
    <n v="4"/>
    <n v="100"/>
    <n v="1"/>
    <n v="0"/>
    <s v="LDRODRIGUEZ0703@GMAIL.COM"/>
    <s v="UNIV. PRIVADA"/>
    <n v="26"/>
    <s v="SOLTERO(A)"/>
    <d v="2022-02-23T00:00:00"/>
    <n v="1"/>
    <s v="TECNICO"/>
    <s v=" "/>
    <s v=" "/>
    <s v=" "/>
    <s v=" "/>
    <n v="90000"/>
    <n v="4"/>
    <s v="-"/>
    <s v="CURRIDABAT"/>
    <s v="CINE Y TELEVISION DIGTAL"/>
    <x v="3"/>
    <s v="AE"/>
    <s v="TECNICO"/>
    <s v="TIRRASES"/>
    <s v="SIN ENFASIS"/>
    <s v="COSTA RICA"/>
    <x v="1462"/>
    <n v="89440640"/>
    <s v="EMPRENDEDOR"/>
    <n v="84.78"/>
    <n v="128504"/>
    <n v="1"/>
    <n v="1"/>
    <n v="77"/>
  </r>
  <r>
    <x v="0"/>
    <x v="1"/>
    <x v="1"/>
    <x v="0"/>
    <n v="31247970"/>
    <x v="22"/>
    <n v="6360620"/>
    <n v="504210528"/>
    <x v="2"/>
    <x v="929"/>
    <x v="0"/>
    <x v="0"/>
    <x v="1"/>
    <s v="N"/>
    <x v="4"/>
    <n v="128519"/>
    <s v="NORMAL"/>
    <d v="2022-02-10T00:00:00"/>
    <d v="2022-02-24T00:00:00"/>
    <x v="22"/>
    <d v="2022-05-16T00:00:00"/>
    <n v="307012"/>
    <s v="RESOLI"/>
    <s v="-"/>
    <s v="-"/>
    <s v="S"/>
    <x v="0"/>
    <n v="1"/>
    <s v="-"/>
    <n v="2015"/>
    <n v="7"/>
    <s v="-"/>
    <s v="1-PREG.COSTA-RICA"/>
    <x v="3"/>
    <s v="-"/>
    <s v="-"/>
    <s v="-"/>
    <n v="6"/>
    <n v="1"/>
    <n v="100"/>
    <n v="5"/>
    <n v="0"/>
    <s v="KAPAROBA2298@GMAIL.COM"/>
    <s v="UNIV. PUBLICA"/>
    <n v="24"/>
    <s v="SOLTERO(A)"/>
    <d v="2022-02-23T00:00:00"/>
    <n v="1"/>
    <s v="LICENCIATURA"/>
    <s v=" "/>
    <s v=" "/>
    <s v=" "/>
    <s v=" "/>
    <n v="1505361"/>
    <n v="3"/>
    <s v="-"/>
    <s v="CANAS"/>
    <s v="INGENIERIA CIVIL"/>
    <x v="52"/>
    <s v="-"/>
    <s v="OBRAS CIVILES"/>
    <s v="CANAS"/>
    <s v="SIN ENFASIS"/>
    <s v="COSTA RICA"/>
    <x v="1463"/>
    <s v="-"/>
    <s v="ESTUDIANTE"/>
    <n v="93.27"/>
    <n v="128519"/>
    <n v="2"/>
    <n v="1"/>
    <n v="77"/>
  </r>
  <r>
    <x v="0"/>
    <x v="1"/>
    <x v="0"/>
    <x v="0"/>
    <n v="31135200"/>
    <x v="22"/>
    <n v="8000000"/>
    <n v="116170243"/>
    <x v="0"/>
    <x v="930"/>
    <x v="0"/>
    <x v="0"/>
    <x v="1"/>
    <s v="N"/>
    <x v="0"/>
    <n v="128538"/>
    <s v="NORMAL"/>
    <d v="2022-02-21T00:00:00"/>
    <d v="2022-02-28T00:00:00"/>
    <x v="22"/>
    <s v="-"/>
    <n v="307898"/>
    <s v="RESOLI"/>
    <s v="-"/>
    <s v="-"/>
    <s v="S"/>
    <x v="0"/>
    <n v="1"/>
    <s v="-"/>
    <s v="-"/>
    <s v="-"/>
    <s v="-"/>
    <s v="1-PREG.COSTA-RICA"/>
    <x v="0"/>
    <s v="-"/>
    <s v="-"/>
    <s v="-"/>
    <n v="10"/>
    <n v="4"/>
    <n v="100"/>
    <n v="1"/>
    <n v="0"/>
    <s v="AGUTIERREZVEGA@HOTMAIL.COM"/>
    <s v="UNIV. PRIVADA"/>
    <n v="26"/>
    <s v="SOLTERO(A)"/>
    <d v="2022-02-24T00:00:00"/>
    <n v="1"/>
    <s v="BACHILLER"/>
    <s v="LICENCIATURA"/>
    <s v=" "/>
    <s v=" "/>
    <s v=" "/>
    <s v="-"/>
    <s v="-"/>
    <s v="-"/>
    <s v="ALAJUELITA"/>
    <s v="MEDICINA"/>
    <x v="14"/>
    <s v="-"/>
    <s v="MEDICINA HUMANA"/>
    <s v="CONCEPCION"/>
    <s v="SIN ENFASIS"/>
    <s v="COSTA RICA"/>
    <x v="1464"/>
    <s v="-"/>
    <s v="ESTUDIANTE"/>
    <s v="-"/>
    <n v="128538"/>
    <n v="1"/>
    <n v="1"/>
    <n v="73"/>
  </r>
  <r>
    <x v="0"/>
    <x v="1"/>
    <x v="1"/>
    <x v="1"/>
    <n v="31236150"/>
    <x v="1"/>
    <n v="2392878"/>
    <n v="208400985"/>
    <x v="1"/>
    <x v="931"/>
    <x v="0"/>
    <x v="1"/>
    <x v="1"/>
    <s v="N"/>
    <x v="3"/>
    <n v="126847"/>
    <s v="NORMAL"/>
    <d v="2021-12-04T00:00:00"/>
    <d v="2021-12-10T00:00:00"/>
    <x v="1"/>
    <d v="2022-01-17T00:00:00"/>
    <n v="300762"/>
    <s v="RESOLI"/>
    <s v="-"/>
    <s v="S"/>
    <s v="-"/>
    <x v="1"/>
    <n v="1"/>
    <s v="-"/>
    <n v="2020"/>
    <n v="2"/>
    <s v="-"/>
    <s v="1-PREG.COSTA-RICA"/>
    <x v="4"/>
    <s v="-"/>
    <s v="-"/>
    <s v="-"/>
    <n v="1"/>
    <n v="2"/>
    <n v="100"/>
    <n v="2"/>
    <n v="0"/>
    <s v="VIQUEZS867@GMAIL.COM"/>
    <s v="UNIV. PRIVADA"/>
    <n v="18"/>
    <s v="SOLTERO(A)"/>
    <d v="2021-12-09T00:00:00"/>
    <n v="1"/>
    <s v="BACHILLER"/>
    <s v=" "/>
    <s v=" "/>
    <s v=" "/>
    <s v=" "/>
    <n v="750007"/>
    <n v="3"/>
    <s v="-"/>
    <s v="ALAJUELA"/>
    <s v="ENSEÑANZA DE LA EDUC. FISICA"/>
    <x v="89"/>
    <s v="-"/>
    <s v="EDUCACION TECNICA,ARTISTICA Y DEPORTIVA"/>
    <s v="SAN JOSE"/>
    <s v="SIN ENFASIS"/>
    <s v="COSTA RICA"/>
    <x v="1465"/>
    <s v="-"/>
    <s v="ESTUDIANTE"/>
    <n v="94"/>
    <n v="126847"/>
    <n v="1"/>
    <n v="1"/>
    <n v="37"/>
  </r>
  <r>
    <x v="0"/>
    <x v="1"/>
    <x v="0"/>
    <x v="1"/>
    <n v="31175440"/>
    <x v="1"/>
    <n v="5395140"/>
    <n v="206940650"/>
    <x v="4"/>
    <x v="932"/>
    <x v="0"/>
    <x v="1"/>
    <x v="1"/>
    <s v="N"/>
    <x v="3"/>
    <n v="127072"/>
    <s v="NORMAL"/>
    <d v="2021-12-03T00:00:00"/>
    <d v="2021-12-17T00:00:00"/>
    <x v="1"/>
    <d v="2022-01-19T00:00:00"/>
    <n v="300595"/>
    <s v="RESOLI"/>
    <s v="-"/>
    <s v="S"/>
    <s v="-"/>
    <x v="1"/>
    <n v="1"/>
    <s v="-"/>
    <s v="-"/>
    <s v="-"/>
    <s v="-"/>
    <s v="1-PREG.COSTA-RICA"/>
    <x v="0"/>
    <s v="-"/>
    <s v="-"/>
    <s v="-"/>
    <n v="3"/>
    <n v="4"/>
    <n v="100"/>
    <n v="2"/>
    <n v="0"/>
    <s v="DAVID191205@HOTMAIL.COM"/>
    <s v="UNIV. PRIVADA"/>
    <n v="30"/>
    <s v="SOLTERO(A)"/>
    <d v="2021-12-16T00:00:00"/>
    <n v="1"/>
    <s v="LICENCIATURA"/>
    <s v=" "/>
    <s v=" "/>
    <s v=" "/>
    <s v=" "/>
    <s v="-"/>
    <s v="-"/>
    <s v="-"/>
    <s v="GRECIA"/>
    <s v="ADMINISTRACION DE NEGOCIOS"/>
    <x v="5"/>
    <s v="-"/>
    <s v="ADMINISTRACION"/>
    <s v="SAN ROQUE"/>
    <s v="FINANZAS"/>
    <s v="COSTA RICA"/>
    <x v="1466"/>
    <n v="24956431"/>
    <s v="ESTUDIANTE"/>
    <s v="-"/>
    <n v="127072"/>
    <n v="1"/>
    <n v="1"/>
    <n v="30"/>
  </r>
  <r>
    <x v="0"/>
    <x v="2"/>
    <x v="1"/>
    <x v="0"/>
    <n v="31248440"/>
    <x v="22"/>
    <n v="22152293"/>
    <n v="504310005"/>
    <x v="0"/>
    <x v="2"/>
    <x v="0"/>
    <x v="0"/>
    <x v="1"/>
    <s v="N"/>
    <x v="4"/>
    <n v="128563"/>
    <s v="NORMAL"/>
    <d v="2022-02-23T00:00:00"/>
    <d v="2022-03-01T00:00:00"/>
    <x v="22"/>
    <d v="2022-05-16T00:00:00"/>
    <n v="308050"/>
    <s v="RESOLI"/>
    <s v="-"/>
    <s v="S"/>
    <s v="-"/>
    <x v="1"/>
    <n v="2"/>
    <s v="-"/>
    <n v="2016"/>
    <n v="6"/>
    <s v="-"/>
    <s v="1-PREG.COSTA-RICA"/>
    <x v="2"/>
    <n v="101.54"/>
    <s v="-"/>
    <s v="-"/>
    <n v="1"/>
    <n v="1"/>
    <n v="100"/>
    <n v="5"/>
    <n v="0"/>
    <s v="BRYANWHITE73@GMAIL.COM"/>
    <s v="UNIV. PRIVADA"/>
    <n v="22"/>
    <s v="SOLTERO(A)"/>
    <d v="2022-02-28T00:00:00"/>
    <n v="1"/>
    <s v="BACHILLER"/>
    <s v="LICENCIATURA"/>
    <s v=" "/>
    <s v=" "/>
    <s v=" "/>
    <n v="585000"/>
    <n v="2"/>
    <s v="-"/>
    <s v="LIBERIA"/>
    <s v="MEDICINA"/>
    <x v="13"/>
    <s v="-"/>
    <s v="MEDICINA HUMANA"/>
    <s v="LIBERIA"/>
    <s v="SIN ENFASIS"/>
    <s v="COSTA RICA"/>
    <x v="1467"/>
    <s v="-"/>
    <s v="ESTUDIANTE"/>
    <n v="94.55"/>
    <n v="128563"/>
    <n v="1"/>
    <n v="1"/>
    <n v="72"/>
  </r>
  <r>
    <x v="0"/>
    <x v="1"/>
    <x v="1"/>
    <x v="1"/>
    <n v="31248360"/>
    <x v="22"/>
    <n v="4080880"/>
    <n v="402610009"/>
    <x v="4"/>
    <x v="325"/>
    <x v="0"/>
    <x v="1"/>
    <x v="0"/>
    <s v="N"/>
    <x v="1"/>
    <n v="128566"/>
    <s v="NORMAL"/>
    <d v="2022-02-22T00:00:00"/>
    <d v="2022-03-01T00:00:00"/>
    <x v="22"/>
    <d v="2022-05-16T00:00:00"/>
    <n v="307984"/>
    <s v="RESOLI"/>
    <s v="-"/>
    <s v="-"/>
    <s v="S"/>
    <x v="0"/>
    <n v="1"/>
    <s v="-"/>
    <n v="2020"/>
    <n v="2"/>
    <s v="-"/>
    <s v="1-PREG.COSTA-RICA"/>
    <x v="4"/>
    <s v="-"/>
    <s v="-"/>
    <s v="-"/>
    <n v="9"/>
    <n v="2"/>
    <n v="100"/>
    <n v="4"/>
    <n v="0"/>
    <s v="JUCESPEDES@YAHOO.COM"/>
    <s v="UNIV. PRIVADA"/>
    <n v="18"/>
    <s v="SOLTERO(A)"/>
    <d v="2022-02-28T00:00:00"/>
    <n v="1"/>
    <s v="BACHILLER"/>
    <s v=" "/>
    <s v=" "/>
    <s v=" "/>
    <s v=" "/>
    <n v="878600"/>
    <n v="6"/>
    <s v="-"/>
    <s v="SAN PABLO"/>
    <s v="RELACIONES INTERNACIONALES"/>
    <x v="0"/>
    <s v="-"/>
    <s v="POLITOLOGIA"/>
    <s v="RINCÓN DE SABANILLA"/>
    <s v="SIN ENFASIS"/>
    <s v="COSTA RICA"/>
    <x v="1468"/>
    <s v="-"/>
    <s v="ESTUDIANTE"/>
    <n v="95.13"/>
    <n v="128566"/>
    <n v="1"/>
    <n v="1"/>
    <n v="72"/>
  </r>
  <r>
    <x v="2"/>
    <x v="1"/>
    <x v="1"/>
    <x v="0"/>
    <n v="31248050"/>
    <x v="22"/>
    <n v="4117000"/>
    <n v="115050683"/>
    <x v="0"/>
    <x v="933"/>
    <x v="0"/>
    <x v="0"/>
    <x v="0"/>
    <s v="N"/>
    <x v="1"/>
    <n v="128593"/>
    <s v="NORMAL"/>
    <d v="2022-02-14T00:00:00"/>
    <d v="2022-03-01T00:00:00"/>
    <x v="22"/>
    <d v="2022-05-16T00:00:00"/>
    <n v="307221"/>
    <s v="RESOLI"/>
    <s v="-"/>
    <s v="-"/>
    <s v="S"/>
    <x v="0"/>
    <n v="1"/>
    <s v="-"/>
    <n v="2010"/>
    <n v="12"/>
    <s v="-"/>
    <s v="3-POSG.COSTA-RICA"/>
    <x v="2"/>
    <s v="-"/>
    <s v="-"/>
    <s v="-"/>
    <n v="1"/>
    <n v="2"/>
    <n v="100"/>
    <n v="4"/>
    <n v="0"/>
    <s v="QUIVAR27@GMAIL.COM"/>
    <s v="UNIV. PRIVADA"/>
    <n v="29"/>
    <s v="SOLTERO(A)"/>
    <d v="2022-02-28T00:00:00"/>
    <n v="1"/>
    <s v="MAESTRIA"/>
    <s v=" "/>
    <s v=" "/>
    <s v=" "/>
    <s v=" "/>
    <n v="696873"/>
    <n v="7"/>
    <s v="-"/>
    <s v="HEREDIA"/>
    <s v="PSICOONCOLOGIA"/>
    <x v="7"/>
    <s v="-"/>
    <s v="MEDICINA HUMANA"/>
    <s v="MERCEDES"/>
    <s v="SIN ENFASIS"/>
    <s v="COSTA RICA"/>
    <x v="1469"/>
    <n v="22122165"/>
    <s v="PSICÓLOGA"/>
    <n v="90"/>
    <n v="128593"/>
    <n v="1"/>
    <n v="3"/>
    <n v="72"/>
  </r>
  <r>
    <x v="2"/>
    <x v="1"/>
    <x v="2"/>
    <x v="1"/>
    <n v="31236970"/>
    <x v="2"/>
    <n v="4737499"/>
    <n v="110960876"/>
    <x v="4"/>
    <x v="934"/>
    <x v="0"/>
    <x v="1"/>
    <x v="0"/>
    <s v="N"/>
    <x v="3"/>
    <n v="126417"/>
    <s v="NORMAL"/>
    <d v="2021-10-13T00:00:00"/>
    <d v="2021-10-19T00:00:00"/>
    <x v="2"/>
    <d v="2022-01-25T00:00:00"/>
    <n v="298075"/>
    <s v="RESOLI"/>
    <s v="-"/>
    <s v="-"/>
    <s v="S"/>
    <x v="0"/>
    <n v="1"/>
    <s v="-"/>
    <n v="1999"/>
    <n v="23"/>
    <s v="-"/>
    <s v="7-REFUND.POSG.C.R"/>
    <x v="4"/>
    <s v="-"/>
    <s v="-"/>
    <s v="-"/>
    <n v="7"/>
    <n v="2"/>
    <n v="100"/>
    <n v="2"/>
    <n v="0"/>
    <s v="YESSWAND@YAHOO.ES"/>
    <s v="UNIV. PRIVADA"/>
    <n v="40"/>
    <s v="SOLTERO(A)"/>
    <d v="2021-10-18T00:00:00"/>
    <n v="1"/>
    <s v="ESPECIALIZACION"/>
    <s v=" "/>
    <s v=" "/>
    <s v=" "/>
    <s v=" "/>
    <n v="766880"/>
    <n v="3"/>
    <s v="-"/>
    <s v="PALMARES"/>
    <s v="DERECHO NOTARIAL Y REGISTRAL"/>
    <x v="160"/>
    <s v="-"/>
    <s v="DERECHO"/>
    <s v="ZARAGOZA"/>
    <s v="SIN ENFASIS"/>
    <s v="COSTA RICA"/>
    <x v="1470"/>
    <n v="24500079"/>
    <s v="TECNICA JUDICIAL"/>
    <n v="85"/>
    <n v="126417"/>
    <n v="1"/>
    <n v="7"/>
    <n v="96"/>
  </r>
  <r>
    <x v="0"/>
    <x v="1"/>
    <x v="0"/>
    <x v="1"/>
    <n v="31166680"/>
    <x v="22"/>
    <n v="1493500"/>
    <n v="117870290"/>
    <x v="4"/>
    <x v="748"/>
    <x v="0"/>
    <x v="1"/>
    <x v="1"/>
    <s v="N"/>
    <x v="0"/>
    <n v="128628"/>
    <s v="NORMAL"/>
    <d v="2022-02-28T00:00:00"/>
    <d v="2022-03-02T00:00:00"/>
    <x v="22"/>
    <s v="-"/>
    <n v="308330"/>
    <s v="RESOLI"/>
    <s v="-"/>
    <s v="-"/>
    <s v="S"/>
    <x v="0"/>
    <n v="1"/>
    <s v="-"/>
    <s v="-"/>
    <s v="-"/>
    <s v="-"/>
    <s v="1-PREG.COSTA-RICA"/>
    <x v="0"/>
    <s v="-"/>
    <s v="-"/>
    <s v="-"/>
    <n v="8"/>
    <n v="7"/>
    <n v="100"/>
    <n v="1"/>
    <n v="0"/>
    <s v="ILEANAC2908@GMAIL.COM"/>
    <s v="UNIV. PRIVADA"/>
    <n v="21"/>
    <s v="SOLTERO(A)"/>
    <d v="2022-03-01T00:00:00"/>
    <n v="1"/>
    <s v="LICENCIATURA"/>
    <s v=" "/>
    <s v=" "/>
    <s v=" "/>
    <s v=" "/>
    <s v="-"/>
    <s v="-"/>
    <s v="-"/>
    <s v="GOICOECHEA"/>
    <s v="COMERCIO INTERNACIONAL"/>
    <x v="0"/>
    <s v="-"/>
    <s v="ADMINISTRACION"/>
    <s v="PURRAL"/>
    <s v="SIN ENFASIS"/>
    <s v="COSTA RICA"/>
    <x v="1471"/>
    <s v="-"/>
    <s v="ESTUDIANTE"/>
    <s v="-"/>
    <n v="128628"/>
    <n v="1"/>
    <n v="1"/>
    <n v="71"/>
  </r>
  <r>
    <x v="0"/>
    <x v="1"/>
    <x v="1"/>
    <x v="0"/>
    <n v="31247250"/>
    <x v="22"/>
    <n v="5882000"/>
    <n v="208520065"/>
    <x v="3"/>
    <x v="935"/>
    <x v="0"/>
    <x v="0"/>
    <x v="0"/>
    <s v="N"/>
    <x v="0"/>
    <n v="128629"/>
    <s v="NORMAL"/>
    <d v="2022-02-28T00:00:00"/>
    <d v="2022-03-02T00:00:00"/>
    <x v="22"/>
    <d v="2022-05-16T00:00:00"/>
    <n v="308328"/>
    <s v="RESOLI"/>
    <s v="-"/>
    <s v="S"/>
    <s v="-"/>
    <x v="1"/>
    <n v="1"/>
    <s v="-"/>
    <n v="2022"/>
    <n v="0"/>
    <s v="-"/>
    <s v="1-PREG.COSTA-RICA"/>
    <x v="2"/>
    <s v="-"/>
    <s v="-"/>
    <s v="-"/>
    <n v="15"/>
    <n v="1"/>
    <n v="100"/>
    <n v="1"/>
    <n v="0"/>
    <s v="KUS0104CR@GMAIL.COM"/>
    <s v="PARAUNIV. PRIV"/>
    <n v="18"/>
    <s v="SOLTERO(A)"/>
    <d v="2022-03-01T00:00:00"/>
    <n v="1"/>
    <s v="DIPLOMADO"/>
    <s v=" "/>
    <s v=" "/>
    <s v=" "/>
    <s v=" "/>
    <n v="500000"/>
    <n v="4"/>
    <s v="-"/>
    <s v="MONTES DE OCA"/>
    <s v="DESARROLLO Y PROGRAM VIDEOJUEG"/>
    <x v="65"/>
    <s v="-"/>
    <s v="COMPUTO"/>
    <s v="SAN PEDRO"/>
    <s v="SIN ENFASIS"/>
    <s v="COSTA RICA"/>
    <x v="1472"/>
    <s v="-"/>
    <s v="ESTUDIANTE"/>
    <n v="98.76"/>
    <n v="128629"/>
    <n v="3"/>
    <n v="1"/>
    <n v="71"/>
  </r>
  <r>
    <x v="0"/>
    <x v="1"/>
    <x v="1"/>
    <x v="0"/>
    <n v="31248300"/>
    <x v="22"/>
    <n v="2466015"/>
    <n v="702450460"/>
    <x v="0"/>
    <x v="936"/>
    <x v="0"/>
    <x v="0"/>
    <x v="2"/>
    <s v="N"/>
    <x v="5"/>
    <n v="128633"/>
    <s v="NORMAL"/>
    <d v="2022-02-28T00:00:00"/>
    <d v="2022-03-02T00:00:00"/>
    <x v="22"/>
    <d v="2022-05-16T00:00:00"/>
    <n v="308289"/>
    <s v="RESOLI"/>
    <s v="-"/>
    <s v="S"/>
    <s v="-"/>
    <x v="1"/>
    <n v="1"/>
    <s v="-"/>
    <n v="2014"/>
    <n v="8"/>
    <s v="-"/>
    <s v="1-PREG.COSTA-RICA"/>
    <x v="5"/>
    <s v="-"/>
    <s v="-"/>
    <s v="-"/>
    <n v="6"/>
    <n v="1"/>
    <n v="100"/>
    <n v="7"/>
    <n v="0"/>
    <s v="JOSESP0607@GMAIL.COM"/>
    <s v="UNIV. PRIVADA"/>
    <n v="25"/>
    <s v="SOLTERO(A)"/>
    <d v="2022-03-01T00:00:00"/>
    <n v="1"/>
    <s v="TECNICO"/>
    <s v=" "/>
    <s v=" "/>
    <s v=" "/>
    <s v=" "/>
    <n v="139000"/>
    <n v="2"/>
    <s v="-"/>
    <s v="GUACIMO"/>
    <s v="TECNICO ATENCION PRIMARIA"/>
    <x v="13"/>
    <s v="-"/>
    <s v="MEDICINA HUMANA"/>
    <s v="GUACIMO"/>
    <s v="SIN ENFASIS"/>
    <s v="COSTA RICA"/>
    <x v="1473"/>
    <s v="-"/>
    <s v="ESTUDIANTE"/>
    <n v="87.65"/>
    <n v="128633"/>
    <n v="1"/>
    <n v="1"/>
    <n v="71"/>
  </r>
  <r>
    <x v="0"/>
    <x v="1"/>
    <x v="1"/>
    <x v="1"/>
    <n v="31236540"/>
    <x v="2"/>
    <n v="4478000"/>
    <n v="204420013"/>
    <x v="1"/>
    <x v="937"/>
    <x v="0"/>
    <x v="1"/>
    <x v="1"/>
    <s v="N"/>
    <x v="3"/>
    <n v="126495"/>
    <s v="NORMAL"/>
    <d v="2021-09-22T00:00:00"/>
    <d v="2021-11-01T00:00:00"/>
    <x v="2"/>
    <d v="2022-01-25T00:00:00"/>
    <n v="297307"/>
    <s v="RESOLI"/>
    <s v="-"/>
    <s v="-"/>
    <s v="S"/>
    <x v="0"/>
    <n v="1"/>
    <s v="-"/>
    <n v="2021"/>
    <n v="1"/>
    <s v="-"/>
    <s v="1-PREG.COSTA-RICA"/>
    <x v="6"/>
    <s v="-"/>
    <s v="-"/>
    <s v="-"/>
    <n v="10"/>
    <n v="9"/>
    <n v="100"/>
    <n v="2"/>
    <n v="0"/>
    <s v="MAUREN26@HOTMAIL.COM"/>
    <s v="UNIV. PRIVADA"/>
    <n v="53"/>
    <s v="DIVORCIADO(A)"/>
    <d v="2021-10-29T00:00:00"/>
    <n v="1"/>
    <s v="BACHILLER"/>
    <s v=" "/>
    <s v=" "/>
    <s v=" "/>
    <s v=" "/>
    <n v="426789"/>
    <n v="2"/>
    <s v="-"/>
    <s v="SAN CARLOS"/>
    <s v="EDUCACION PARA EL HOGAR"/>
    <x v="9"/>
    <s v="-"/>
    <s v="EDUCACION TECNICA,ARTISTICA Y DEPORTIVA"/>
    <s v="PALMERA"/>
    <s v="SIN ENFASIS"/>
    <s v="COSTA RICA"/>
    <x v="1474"/>
    <n v="24612906"/>
    <s v="CONSERJE "/>
    <n v="99.1"/>
    <n v="126495"/>
    <n v="1"/>
    <n v="1"/>
    <n v="83"/>
  </r>
  <r>
    <x v="0"/>
    <x v="1"/>
    <x v="1"/>
    <x v="1"/>
    <n v="31247930"/>
    <x v="22"/>
    <n v="2329370"/>
    <n v="114600191"/>
    <x v="4"/>
    <x v="483"/>
    <x v="0"/>
    <x v="1"/>
    <x v="0"/>
    <s v="N"/>
    <x v="0"/>
    <n v="128662"/>
    <s v="NORMAL"/>
    <d v="2022-02-24T00:00:00"/>
    <d v="2022-03-03T00:00:00"/>
    <x v="22"/>
    <d v="2022-05-16T00:00:00"/>
    <n v="308203"/>
    <s v="RESOLI"/>
    <s v="-"/>
    <s v="S"/>
    <s v="-"/>
    <x v="1"/>
    <n v="1"/>
    <s v="ADQUISICION DE EQUIPO"/>
    <n v="2013"/>
    <n v="9"/>
    <s v="-"/>
    <s v="1-PREG.COSTA-RICA"/>
    <x v="2"/>
    <s v="-"/>
    <s v="-"/>
    <s v="-"/>
    <n v="15"/>
    <n v="1"/>
    <n v="100"/>
    <n v="1"/>
    <n v="0"/>
    <s v="JESHUAES77@ICLOUD.COM"/>
    <s v="UNIV. PRIVADA"/>
    <n v="31"/>
    <s v="SOLTERO(A)"/>
    <d v="2022-03-02T00:00:00"/>
    <n v="1"/>
    <s v="BACHILLER"/>
    <s v=" "/>
    <s v=" "/>
    <s v=" "/>
    <s v=" "/>
    <n v="477200"/>
    <n v="1"/>
    <s v="-"/>
    <s v="MONTES DE OCA"/>
    <s v="ADM EMPRESAS MODALIDAD VIRTUAL"/>
    <x v="42"/>
    <s v="AE"/>
    <s v="ADMINISTRACION"/>
    <s v="SAN PEDRO"/>
    <s v="SIN ENFASIS"/>
    <s v="COSTA RICA"/>
    <x v="1475"/>
    <n v="22574242"/>
    <s v="AUXILIAR DE CUENTAS "/>
    <n v="82.38"/>
    <n v="128662"/>
    <n v="1"/>
    <n v="1"/>
    <n v="70"/>
  </r>
  <r>
    <x v="0"/>
    <x v="1"/>
    <x v="1"/>
    <x v="0"/>
    <n v="31247580"/>
    <x v="22"/>
    <n v="6000000"/>
    <n v="118590805"/>
    <x v="0"/>
    <x v="938"/>
    <x v="0"/>
    <x v="0"/>
    <x v="0"/>
    <s v="N"/>
    <x v="0"/>
    <n v="128667"/>
    <s v="NORMAL"/>
    <d v="2022-02-21T00:00:00"/>
    <d v="2022-03-03T00:00:00"/>
    <x v="22"/>
    <d v="2022-05-16T00:00:00"/>
    <n v="307854"/>
    <s v="RESOLI"/>
    <s v="-"/>
    <s v="S"/>
    <s v="-"/>
    <x v="1"/>
    <n v="1"/>
    <s v="-"/>
    <n v="2021"/>
    <n v="1"/>
    <s v="-"/>
    <s v="1-PREG.COSTA-RICA"/>
    <x v="3"/>
    <s v="-"/>
    <s v="-"/>
    <s v="-"/>
    <n v="15"/>
    <n v="2"/>
    <n v="100"/>
    <n v="1"/>
    <n v="0"/>
    <s v="MARIANO3R@HOTMAIL.COM"/>
    <s v="UNIV. PRIVADA"/>
    <n v="19"/>
    <s v="SOLTERO(A)"/>
    <d v="2022-03-02T00:00:00"/>
    <n v="1"/>
    <s v="BACHILLER"/>
    <s v=" "/>
    <s v=" "/>
    <s v=" "/>
    <s v=" "/>
    <n v="1520053"/>
    <n v="2"/>
    <s v="-"/>
    <s v="MONTES DE OCA"/>
    <s v="ENFERMERIA"/>
    <x v="161"/>
    <s v="-"/>
    <s v="ENFERMERIA"/>
    <s v="SABANILLA"/>
    <s v="SIN ENFASIS"/>
    <s v="COSTA RICA"/>
    <x v="1476"/>
    <s v="-"/>
    <s v="ESTUDIANTE"/>
    <n v="92"/>
    <n v="128667"/>
    <n v="1"/>
    <n v="1"/>
    <n v="70"/>
  </r>
  <r>
    <x v="0"/>
    <x v="1"/>
    <x v="1"/>
    <x v="1"/>
    <n v="31237100"/>
    <x v="2"/>
    <n v="2535029"/>
    <n v="117320422"/>
    <x v="4"/>
    <x v="502"/>
    <x v="0"/>
    <x v="1"/>
    <x v="1"/>
    <s v="N"/>
    <x v="3"/>
    <n v="126689"/>
    <s v="NORMAL"/>
    <d v="2021-12-01T00:00:00"/>
    <d v="2021-12-06T00:00:00"/>
    <x v="2"/>
    <d v="2022-01-25T00:00:00"/>
    <n v="300284"/>
    <s v="RESOLI"/>
    <s v="-"/>
    <s v="-"/>
    <s v="S"/>
    <x v="0"/>
    <n v="1"/>
    <s v="ADQUISICION DE EQUIPO"/>
    <n v="2017"/>
    <n v="5"/>
    <s v="-"/>
    <s v="1-PREG.COSTA-RICA"/>
    <x v="6"/>
    <s v="-"/>
    <s v="-"/>
    <s v="-"/>
    <n v="9"/>
    <n v="1"/>
    <n v="100"/>
    <n v="2"/>
    <n v="0"/>
    <s v="MARI.MAR99@HOTMAIL.ES"/>
    <s v="UNIV. PRIVADA"/>
    <n v="23"/>
    <s v="SOLTERO(A)"/>
    <d v="2021-12-03T00:00:00"/>
    <n v="1"/>
    <s v="LICENCIATURA"/>
    <s v=" "/>
    <s v=" "/>
    <s v=" "/>
    <s v=" "/>
    <n v="256000"/>
    <n v="4"/>
    <s v="-"/>
    <s v="OROTINA"/>
    <s v="TRABAJO SOCIAL"/>
    <x v="51"/>
    <s v="AE"/>
    <s v="SOCIOLOGIA"/>
    <s v="OROTINA"/>
    <s v="SIN ENFASIS"/>
    <s v="COSTA RICA"/>
    <x v="1477"/>
    <s v="-"/>
    <s v="ESTUDIANTE"/>
    <n v="81.5"/>
    <n v="126689"/>
    <n v="1"/>
    <n v="1"/>
    <n v="48"/>
  </r>
  <r>
    <x v="1"/>
    <x v="1"/>
    <x v="1"/>
    <x v="1"/>
    <n v="31248220"/>
    <x v="22"/>
    <n v="3758928"/>
    <n v="304840289"/>
    <x v="4"/>
    <x v="939"/>
    <x v="0"/>
    <x v="1"/>
    <x v="1"/>
    <s v="N"/>
    <x v="1"/>
    <n v="128683"/>
    <s v="NORMAL"/>
    <d v="2021-12-31T00:00:00"/>
    <d v="2022-03-03T00:00:00"/>
    <x v="22"/>
    <d v="2022-05-16T00:00:00"/>
    <n v="302970"/>
    <s v="RESOLI"/>
    <s v="-"/>
    <s v="S"/>
    <s v="-"/>
    <x v="1"/>
    <n v="1"/>
    <s v="-"/>
    <n v="2012"/>
    <n v="10"/>
    <s v="-"/>
    <s v="4-POSG.EXTERIOR"/>
    <x v="3"/>
    <s v="-"/>
    <s v="-"/>
    <s v="-"/>
    <n v="2"/>
    <n v="6"/>
    <n v="360"/>
    <n v="4"/>
    <n v="0"/>
    <s v="JOSDAVBN@GMAIL.COM"/>
    <s v="UNIV. PRIVADA"/>
    <n v="27"/>
    <s v="UNION LIBRE"/>
    <d v="2022-01-05T00:00:00"/>
    <n v="1"/>
    <s v="MAESTRIA"/>
    <s v=" "/>
    <s v=" "/>
    <s v=" "/>
    <s v=" "/>
    <n v="1174685"/>
    <n v="2"/>
    <s v="-"/>
    <s v="BARVA"/>
    <s v="DIRECCION DE PROYECTOS"/>
    <x v="59"/>
    <s v="-"/>
    <s v="ADMINISTRACION"/>
    <s v="SAN JOSE LA MONTANA"/>
    <s v="SIN ENFASIS"/>
    <s v="PANAMA"/>
    <x v="1478"/>
    <n v="25118794"/>
    <s v="DOCENTE Y CONSULTOR"/>
    <n v="92"/>
    <n v="128683"/>
    <n v="1"/>
    <n v="4"/>
    <n v="70"/>
  </r>
  <r>
    <x v="0"/>
    <x v="1"/>
    <x v="0"/>
    <x v="1"/>
    <n v="31077230"/>
    <x v="22"/>
    <n v="1935260"/>
    <n v="117060062"/>
    <x v="4"/>
    <x v="940"/>
    <x v="0"/>
    <x v="1"/>
    <x v="2"/>
    <s v="N"/>
    <x v="4"/>
    <n v="128690"/>
    <s v="NORMAL"/>
    <d v="2022-02-23T00:00:00"/>
    <d v="2022-03-04T00:00:00"/>
    <x v="22"/>
    <s v="-"/>
    <n v="308057"/>
    <s v="RESOLI"/>
    <s v="-"/>
    <s v="S"/>
    <s v="-"/>
    <x v="1"/>
    <n v="1"/>
    <s v="-"/>
    <s v="-"/>
    <s v="-"/>
    <s v="-"/>
    <s v="1-PREG.COSTA-RICA"/>
    <x v="0"/>
    <s v="-"/>
    <s v="-"/>
    <s v="-"/>
    <n v="2"/>
    <n v="2"/>
    <n v="100"/>
    <n v="5"/>
    <n v="0"/>
    <s v="JDACARMIOL@GMAIL.COM"/>
    <s v="UNIV. PRIVADA"/>
    <n v="24"/>
    <s v="SOLTERO(A)"/>
    <d v="2022-03-03T00:00:00"/>
    <n v="1"/>
    <s v="BACHILLER"/>
    <s v=" "/>
    <s v=" "/>
    <s v=" "/>
    <s v=" "/>
    <s v="-"/>
    <s v="-"/>
    <s v="-"/>
    <s v="NICOYA"/>
    <s v="ADMINISTRACION DE EMPRESAS"/>
    <x v="30"/>
    <s v="-"/>
    <s v="ADMINISTRACION"/>
    <s v="MANSION"/>
    <s v="SIN ENFASIS"/>
    <s v="COSTA RICA"/>
    <x v="1479"/>
    <s v="-"/>
    <s v="ESTUDIANTE"/>
    <s v="-"/>
    <n v="128690"/>
    <n v="1"/>
    <n v="1"/>
    <n v="69"/>
  </r>
  <r>
    <x v="0"/>
    <x v="2"/>
    <x v="0"/>
    <x v="0"/>
    <n v="31046260"/>
    <x v="22"/>
    <n v="7208409"/>
    <n v="115570466"/>
    <x v="0"/>
    <x v="941"/>
    <x v="0"/>
    <x v="0"/>
    <x v="0"/>
    <s v="N"/>
    <x v="1"/>
    <n v="128699"/>
    <s v="NORMAL"/>
    <d v="2022-01-05T00:00:00"/>
    <d v="2022-03-04T00:00:00"/>
    <x v="22"/>
    <s v="-"/>
    <n v="303335"/>
    <s v="RESOLI"/>
    <s v="-"/>
    <s v="S"/>
    <s v="-"/>
    <x v="1"/>
    <n v="2"/>
    <s v="-"/>
    <s v="-"/>
    <s v="-"/>
    <s v="-"/>
    <s v="1-PREG.COSTA-RICA"/>
    <x v="0"/>
    <n v="77.98"/>
    <s v="-"/>
    <s v="-"/>
    <n v="9"/>
    <n v="1"/>
    <n v="100"/>
    <n v="4"/>
    <n v="0"/>
    <s v="OCO93@HOTMAIL.COM"/>
    <s v="UNIV. PRIVADA"/>
    <n v="28"/>
    <s v="SOLTERO(A)"/>
    <d v="2022-01-20T00:00:00"/>
    <n v="1"/>
    <s v="LICENCIATURA"/>
    <s v=" "/>
    <s v=" "/>
    <s v=" "/>
    <s v=" "/>
    <s v="-"/>
    <s v="-"/>
    <s v="-"/>
    <s v="SAN PABLO"/>
    <s v="MEDICINA"/>
    <x v="13"/>
    <s v="-"/>
    <s v="MEDICINA HUMANA"/>
    <s v="SAN PABLO"/>
    <s v="SIN ENFASIS"/>
    <s v="COSTA RICA"/>
    <x v="1480"/>
    <s v="-"/>
    <s v="ESTUDIANTE"/>
    <s v="-"/>
    <n v="128699"/>
    <n v="1"/>
    <n v="1"/>
    <n v="69"/>
  </r>
  <r>
    <x v="0"/>
    <x v="1"/>
    <x v="1"/>
    <x v="0"/>
    <n v="31248350"/>
    <x v="22"/>
    <n v="18834690"/>
    <n v="118410376"/>
    <x v="0"/>
    <x v="942"/>
    <x v="0"/>
    <x v="0"/>
    <x v="0"/>
    <s v="N"/>
    <x v="0"/>
    <n v="128711"/>
    <s v="NORMAL"/>
    <d v="2022-03-01T00:00:00"/>
    <d v="2022-03-07T00:00:00"/>
    <x v="22"/>
    <d v="2022-05-16T00:00:00"/>
    <n v="308480"/>
    <s v="RESOLI"/>
    <s v="-"/>
    <s v="-"/>
    <s v="S"/>
    <x v="0"/>
    <n v="1"/>
    <s v="-"/>
    <n v="2019"/>
    <n v="3"/>
    <s v="-"/>
    <s v="1-PREG.COSTA-RICA"/>
    <x v="6"/>
    <s v="-"/>
    <s v="-"/>
    <s v="-"/>
    <n v="2"/>
    <n v="3"/>
    <n v="100"/>
    <n v="1"/>
    <n v="0"/>
    <s v="XIMENA24041234@GMAIL.COM"/>
    <s v="UNIV. PRIVADA"/>
    <n v="20"/>
    <s v="SOLTERO(A)"/>
    <d v="2022-03-04T00:00:00"/>
    <n v="1"/>
    <s v="LICENCIATURA"/>
    <s v=" "/>
    <s v=" "/>
    <s v=" "/>
    <s v=" "/>
    <n v="350000"/>
    <n v="5"/>
    <s v="-"/>
    <s v="ESCAZU"/>
    <s v="MICROBIOLOGI Y QUIMICA CLINICA"/>
    <x v="12"/>
    <s v="-"/>
    <s v="MICROBIOLOGIA"/>
    <s v="SAN RAFAEL"/>
    <s v="SIN ENFASIS"/>
    <s v="COSTA RICA"/>
    <x v="1481"/>
    <s v="-"/>
    <s v="ESTUDIANTE"/>
    <n v="91.29"/>
    <n v="128711"/>
    <n v="1"/>
    <n v="1"/>
    <n v="66"/>
  </r>
  <r>
    <x v="0"/>
    <x v="1"/>
    <x v="0"/>
    <x v="1"/>
    <n v="31181510"/>
    <x v="22"/>
    <n v="1074375"/>
    <n v="702850743"/>
    <x v="4"/>
    <x v="943"/>
    <x v="0"/>
    <x v="1"/>
    <x v="2"/>
    <s v="N"/>
    <x v="5"/>
    <n v="128720"/>
    <s v="NORMAL"/>
    <d v="2022-02-09T00:00:00"/>
    <d v="2022-03-07T00:00:00"/>
    <x v="22"/>
    <s v="-"/>
    <n v="306888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7"/>
    <n v="0"/>
    <s v="STEMUCAS@LIVE.COM"/>
    <s v="UNIV. PRIVADA"/>
    <n v="20"/>
    <s v="SOLTERO(A)"/>
    <d v="2022-03-04T00:00:00"/>
    <n v="1"/>
    <s v="BACHILLER"/>
    <s v=" "/>
    <s v=" "/>
    <s v=" "/>
    <s v=" "/>
    <s v="-"/>
    <s v="-"/>
    <s v="-"/>
    <s v="SIQUIRRES"/>
    <s v="ADMINISTRACION DE NEGOCIOS"/>
    <x v="18"/>
    <s v="-"/>
    <s v="ADMINISTRACION"/>
    <s v="SIQUIRRES"/>
    <s v="SIN ENFASIS"/>
    <s v="COSTA RICA"/>
    <x v="1482"/>
    <s v="-"/>
    <s v="ESTUDIANTE"/>
    <s v="-"/>
    <n v="128720"/>
    <n v="1"/>
    <n v="1"/>
    <n v="66"/>
  </r>
  <r>
    <x v="0"/>
    <x v="1"/>
    <x v="1"/>
    <x v="1"/>
    <n v="31248020"/>
    <x v="22"/>
    <n v="2626440"/>
    <n v="702740433"/>
    <x v="1"/>
    <x v="541"/>
    <x v="0"/>
    <x v="1"/>
    <x v="2"/>
    <s v="N"/>
    <x v="5"/>
    <n v="128734"/>
    <s v="NORMAL"/>
    <d v="2022-03-02T00:00:00"/>
    <d v="2022-03-08T00:00:00"/>
    <x v="22"/>
    <d v="2022-05-16T00:00:00"/>
    <n v="308602"/>
    <s v="RESOLI"/>
    <s v="-"/>
    <s v="-"/>
    <s v="S"/>
    <x v="0"/>
    <n v="1"/>
    <s v="-"/>
    <n v="2018"/>
    <n v="4"/>
    <s v="-"/>
    <s v="1-PREG.COSTA-RICA"/>
    <x v="6"/>
    <s v="-"/>
    <s v="-"/>
    <s v="-"/>
    <n v="2"/>
    <n v="5"/>
    <n v="100"/>
    <n v="7"/>
    <n v="0"/>
    <s v="JULISSA2800.JC@GMAIL.COM"/>
    <s v="UNIV. PRIVADA"/>
    <n v="22"/>
    <s v="CASADO(A)"/>
    <d v="2022-03-07T00:00:00"/>
    <n v="1"/>
    <s v="BACHILLER"/>
    <s v="LICENCIATURA"/>
    <s v=" "/>
    <s v=" "/>
    <s v=" "/>
    <n v="376200"/>
    <n v="2"/>
    <s v="-"/>
    <s v="POCOCI"/>
    <s v="ENSEÑANZA DEL INGLES"/>
    <x v="18"/>
    <s v="-"/>
    <s v="EDUCACION SECUNDARIA"/>
    <s v="CARIARI"/>
    <s v="SIN ENFASIS"/>
    <s v="COSTA RICA"/>
    <x v="1483"/>
    <s v="-"/>
    <s v="ESTUDIANTE"/>
    <n v="87"/>
    <n v="128734"/>
    <n v="1"/>
    <n v="1"/>
    <n v="65"/>
  </r>
  <r>
    <x v="0"/>
    <x v="1"/>
    <x v="0"/>
    <x v="0"/>
    <n v="31171990"/>
    <x v="22"/>
    <n v="5171095"/>
    <n v="901080713"/>
    <x v="2"/>
    <x v="3"/>
    <x v="0"/>
    <x v="0"/>
    <x v="1"/>
    <s v="N"/>
    <x v="5"/>
    <n v="128738"/>
    <s v="NORMAL"/>
    <d v="2022-03-01T00:00:00"/>
    <d v="2022-03-08T00:00:00"/>
    <x v="22"/>
    <s v="-"/>
    <n v="308399"/>
    <s v="RESOLI"/>
    <s v="-"/>
    <s v="-"/>
    <s v="S"/>
    <x v="0"/>
    <n v="1"/>
    <s v="COBERTURA INFERIOR"/>
    <s v="-"/>
    <s v="-"/>
    <s v="-"/>
    <s v="1-PREG.COSTA-RICA"/>
    <x v="0"/>
    <s v="-"/>
    <s v="-"/>
    <s v="-"/>
    <n v="2"/>
    <n v="1"/>
    <n v="100"/>
    <n v="7"/>
    <n v="0"/>
    <s v="KARINADELGADO91@GMAIL.COM"/>
    <s v="UNIV. PRIVADA"/>
    <n v="25"/>
    <s v="CASADO(A)"/>
    <d v="2022-03-07T00:00:00"/>
    <n v="1"/>
    <s v="LICENCIATURA"/>
    <s v=" "/>
    <s v=" "/>
    <s v=" "/>
    <s v=" "/>
    <s v="-"/>
    <s v="-"/>
    <s v="-"/>
    <s v="POCOCI"/>
    <s v="INGENIERIA CIVIL"/>
    <x v="30"/>
    <s v="CI"/>
    <s v="OBRAS CIVILES"/>
    <s v="GUAPILES"/>
    <s v="SIN ENFASIS"/>
    <s v="COSTA RICA"/>
    <x v="1484"/>
    <s v="-"/>
    <s v="ESTUDIANTE"/>
    <s v="-"/>
    <n v="128738"/>
    <n v="1"/>
    <n v="1"/>
    <n v="65"/>
  </r>
  <r>
    <x v="2"/>
    <x v="1"/>
    <x v="1"/>
    <x v="0"/>
    <n v="31248070"/>
    <x v="22"/>
    <n v="3614162"/>
    <n v="602220179"/>
    <x v="2"/>
    <x v="97"/>
    <x v="0"/>
    <x v="0"/>
    <x v="0"/>
    <s v="N"/>
    <x v="0"/>
    <n v="128754"/>
    <s v="NORMAL"/>
    <d v="2022-03-07T00:00:00"/>
    <d v="2022-03-09T00:00:00"/>
    <x v="22"/>
    <d v="2022-05-16T00:00:00"/>
    <n v="308949"/>
    <s v="RESOLI"/>
    <s v="-"/>
    <s v="S"/>
    <s v="-"/>
    <x v="1"/>
    <n v="1"/>
    <s v="ADQUISICION DE EQUIPO"/>
    <n v="1988"/>
    <n v="34"/>
    <s v="-"/>
    <s v="3-POSG.COSTA-RICA"/>
    <x v="4"/>
    <s v="-"/>
    <s v="-"/>
    <s v="-"/>
    <n v="13"/>
    <n v="1"/>
    <n v="100"/>
    <n v="1"/>
    <n v="0"/>
    <s v="ALVARADOPORRAS@GMAIL.COM"/>
    <s v="UNIV. PRIVADA"/>
    <n v="53"/>
    <s v="SOLTERO(A)"/>
    <d v="2022-03-08T00:00:00"/>
    <n v="1"/>
    <s v="BACHILLER"/>
    <s v=" "/>
    <s v=" "/>
    <s v=" "/>
    <s v=" "/>
    <n v="739754"/>
    <n v="3"/>
    <s v="-"/>
    <s v="TIBAS"/>
    <s v="INGENIERIA INDUSTRIAL"/>
    <x v="88"/>
    <s v="AE"/>
    <s v="INDUSTRIA"/>
    <s v="SAN JUAN"/>
    <s v="SIN ENFASIS"/>
    <s v="COSTA RICA"/>
    <x v="1485"/>
    <n v="24376700"/>
    <s v="ANALISTA DE INFORMACION"/>
    <n v="93"/>
    <n v="128754"/>
    <n v="1"/>
    <n v="3"/>
    <n v="64"/>
  </r>
  <r>
    <x v="3"/>
    <x v="1"/>
    <x v="0"/>
    <x v="0"/>
    <n v="31146780"/>
    <x v="22"/>
    <n v="250000"/>
    <n v="113650101"/>
    <x v="2"/>
    <x v="944"/>
    <x v="0"/>
    <x v="0"/>
    <x v="1"/>
    <s v="N"/>
    <x v="0"/>
    <n v="128755"/>
    <s v="NORMAL"/>
    <d v="2022-03-07T00:00:00"/>
    <d v="2022-03-09T00:00:00"/>
    <x v="22"/>
    <s v="-"/>
    <n v="308919"/>
    <s v="RESOLI"/>
    <s v="-"/>
    <s v="-"/>
    <s v="S"/>
    <x v="0"/>
    <n v="1"/>
    <s v="-"/>
    <s v="-"/>
    <s v="-"/>
    <s v="-"/>
    <s v="2-PREG.EXTERIOR"/>
    <x v="0"/>
    <s v="-"/>
    <s v="-"/>
    <s v="-"/>
    <n v="1"/>
    <n v="7"/>
    <n v="130"/>
    <n v="1"/>
    <n v="0"/>
    <s v="KHERRERAGARRO@GMAIL.COM"/>
    <s v="UNIV. PRIVADA"/>
    <n v="33"/>
    <s v="SOLTERO(A)"/>
    <d v="2022-03-08T00:00:00"/>
    <n v="1"/>
    <s v="LICENCIATURA"/>
    <s v=" "/>
    <s v=" "/>
    <s v=" "/>
    <s v=" "/>
    <s v="-"/>
    <s v="-"/>
    <s v="-"/>
    <s v="SAN JOSE"/>
    <s v="ARQUITECTURA"/>
    <x v="162"/>
    <s v="-"/>
    <s v="OBRAS CIVILES"/>
    <s v="URUCA"/>
    <s v="SIN ENFASIS"/>
    <s v="ESPAÑA"/>
    <x v="1486"/>
    <n v="88882072"/>
    <s v="ESTUDIANTE"/>
    <s v="-"/>
    <n v="128755"/>
    <n v="1"/>
    <n v="2"/>
    <n v="64"/>
  </r>
  <r>
    <x v="0"/>
    <x v="1"/>
    <x v="1"/>
    <x v="1"/>
    <n v="31237170"/>
    <x v="2"/>
    <n v="5343000"/>
    <n v="113090999"/>
    <x v="1"/>
    <x v="383"/>
    <x v="0"/>
    <x v="1"/>
    <x v="1"/>
    <s v="N"/>
    <x v="3"/>
    <n v="126717"/>
    <s v="NORMAL"/>
    <d v="2021-12-02T00:00:00"/>
    <d v="2021-12-07T00:00:00"/>
    <x v="2"/>
    <d v="2022-01-25T00:00:00"/>
    <n v="300532"/>
    <s v="RESOLI"/>
    <s v="-"/>
    <s v="S"/>
    <s v="-"/>
    <x v="1"/>
    <n v="1"/>
    <s v="ADQUISICION DE EQUIPO"/>
    <n v="2004"/>
    <n v="18"/>
    <s v="-"/>
    <s v="1-PREG.COSTA-RICA"/>
    <x v="3"/>
    <s v="-"/>
    <s v="-"/>
    <s v="-"/>
    <n v="1"/>
    <n v="8"/>
    <n v="100"/>
    <n v="2"/>
    <n v="0"/>
    <s v="JOHOVAR@GMAIL.COM"/>
    <s v="UNIV. PRIVADA"/>
    <n v="34"/>
    <s v="CASADO(A)"/>
    <d v="2021-12-06T00:00:00"/>
    <n v="1"/>
    <s v="BACHILLER"/>
    <s v="LICENCIATURA"/>
    <s v=" "/>
    <s v=" "/>
    <s v=" "/>
    <n v="1696108"/>
    <n v="2"/>
    <s v="-"/>
    <s v="ALAJUELA"/>
    <s v="ENS. DE LAS ARTES INDUSTRIALES"/>
    <x v="9"/>
    <s v="AE"/>
    <s v="EDUCACION TECNICA,ARTISTICA Y DEPORTIVA"/>
    <s v="SAN RAFAEL"/>
    <s v="SIN ENFASIS"/>
    <s v="COSTA RICA"/>
    <x v="1487"/>
    <n v="22477554"/>
    <s v="FORMADOR PARA EL TRABAJO 1A"/>
    <n v="86.96"/>
    <n v="126717"/>
    <n v="1"/>
    <n v="1"/>
    <n v="47"/>
  </r>
  <r>
    <x v="2"/>
    <x v="1"/>
    <x v="1"/>
    <x v="1"/>
    <n v="31236580"/>
    <x v="2"/>
    <n v="2608740"/>
    <n v="115320301"/>
    <x v="4"/>
    <x v="945"/>
    <x v="0"/>
    <x v="1"/>
    <x v="1"/>
    <s v="N"/>
    <x v="3"/>
    <n v="126810"/>
    <s v="NORMAL"/>
    <d v="2021-12-03T00:00:00"/>
    <d v="2021-12-09T00:00:00"/>
    <x v="2"/>
    <d v="2022-01-25T00:00:00"/>
    <n v="300647"/>
    <s v="RESOLI"/>
    <s v="-"/>
    <s v="-"/>
    <s v="S"/>
    <x v="0"/>
    <n v="1"/>
    <s v="-"/>
    <n v="2010"/>
    <n v="12"/>
    <s v="-"/>
    <s v="3-POSG.COSTA-RICA"/>
    <x v="3"/>
    <s v="-"/>
    <s v="-"/>
    <s v="-"/>
    <n v="5"/>
    <n v="3"/>
    <n v="100"/>
    <n v="2"/>
    <n v="0"/>
    <s v="D.VILLAMA5@GMAIL.COM"/>
    <s v="UNIV. PRIVADA"/>
    <n v="28"/>
    <s v="SOLTERO(A)"/>
    <d v="2021-12-08T00:00:00"/>
    <n v="1"/>
    <s v="MAESTRIA"/>
    <s v=" "/>
    <s v=" "/>
    <s v=" "/>
    <s v=" "/>
    <n v="1904448"/>
    <n v="3"/>
    <s v="-"/>
    <s v="ATENAS"/>
    <s v="GERENCIA DE PROYECTOS DE DES"/>
    <x v="117"/>
    <s v="-"/>
    <s v="ADMINISTRACION"/>
    <s v="MERCEDES"/>
    <s v="SIN ENFASIS"/>
    <s v="COSTA RICA"/>
    <x v="1488"/>
    <s v="-"/>
    <s v="ESTUDIANTE"/>
    <n v="85.9"/>
    <n v="126810"/>
    <n v="1"/>
    <n v="3"/>
    <n v="45"/>
  </r>
  <r>
    <x v="0"/>
    <x v="1"/>
    <x v="1"/>
    <x v="1"/>
    <n v="31247380"/>
    <x v="22"/>
    <n v="6047000"/>
    <n v="116090972"/>
    <x v="4"/>
    <x v="849"/>
    <x v="0"/>
    <x v="1"/>
    <x v="3"/>
    <s v="N"/>
    <x v="0"/>
    <n v="128783"/>
    <s v="NORMAL"/>
    <d v="2022-02-23T00:00:00"/>
    <d v="2022-03-09T00:00:00"/>
    <x v="22"/>
    <d v="2022-05-16T00:00:00"/>
    <n v="308141"/>
    <s v="RESOLI"/>
    <s v="-"/>
    <s v="-"/>
    <s v="S"/>
    <x v="0"/>
    <n v="1"/>
    <s v="-"/>
    <n v="2022"/>
    <n v="0"/>
    <s v="-"/>
    <s v="1-PREG.COSTA-RICA"/>
    <x v="2"/>
    <s v="-"/>
    <s v="-"/>
    <s v="-"/>
    <n v="19"/>
    <n v="10"/>
    <n v="100"/>
    <n v="1"/>
    <n v="0"/>
    <s v="LEIDUARTE24@GMAIL.COM"/>
    <s v="UNIV. PRIVADA"/>
    <n v="26"/>
    <s v="CASADO(A)"/>
    <d v="2022-03-08T00:00:00"/>
    <n v="1"/>
    <s v="LICENCIATURA"/>
    <s v=" "/>
    <s v=" "/>
    <s v=" "/>
    <s v=" "/>
    <n v="531626"/>
    <n v="2"/>
    <s v="-"/>
    <s v="PEREZ ZELEDON"/>
    <s v="PSICOLOGIA"/>
    <x v="39"/>
    <s v="-"/>
    <s v="PSICOLOGIA"/>
    <s v="RIO NUEVO"/>
    <s v="SIN ENFASIS"/>
    <s v="COSTA RICA"/>
    <x v="1489"/>
    <s v="-"/>
    <s v="ESTUDIANTE"/>
    <n v="95.01"/>
    <n v="128783"/>
    <n v="1"/>
    <n v="1"/>
    <n v="64"/>
  </r>
  <r>
    <x v="0"/>
    <x v="2"/>
    <x v="0"/>
    <x v="0"/>
    <n v="31100770"/>
    <x v="22"/>
    <n v="7202653"/>
    <n v="504060160"/>
    <x v="0"/>
    <x v="865"/>
    <x v="0"/>
    <x v="0"/>
    <x v="1"/>
    <s v="N"/>
    <x v="4"/>
    <n v="128802"/>
    <s v="NORMAL"/>
    <d v="2021-10-05T00:00:00"/>
    <d v="2022-03-09T00:00:00"/>
    <x v="22"/>
    <s v="-"/>
    <n v="297752"/>
    <s v="RESOLI"/>
    <s v="-"/>
    <s v="-"/>
    <s v="S"/>
    <x v="0"/>
    <n v="2"/>
    <s v="-"/>
    <s v="-"/>
    <s v="-"/>
    <s v="-"/>
    <s v="1-PREG.COSTA-RICA"/>
    <x v="0"/>
    <n v="69.28"/>
    <s v="-"/>
    <s v="-"/>
    <n v="3"/>
    <n v="1"/>
    <n v="100"/>
    <n v="5"/>
    <n v="0"/>
    <s v="TFY-23@HOTMAIL.COM"/>
    <s v="UNIV. PRIVADA"/>
    <n v="26"/>
    <s v="SOLTERO(A)"/>
    <d v="2022-01-06T00:00:00"/>
    <n v="1"/>
    <s v="LICENCIATURA"/>
    <s v=" "/>
    <s v=" "/>
    <s v=" "/>
    <s v=" "/>
    <s v="-"/>
    <s v="-"/>
    <s v="-"/>
    <s v="SANTA CRUZ"/>
    <s v="MEDICINA"/>
    <x v="13"/>
    <s v="-"/>
    <s v="MEDICINA HUMANA"/>
    <s v="SANTA CRUZ"/>
    <s v="SIN ENFASIS"/>
    <s v="COSTA RICA"/>
    <x v="1490"/>
    <n v="88240135"/>
    <s v="ESTUDIANTE"/>
    <s v="-"/>
    <n v="128802"/>
    <n v="1"/>
    <n v="1"/>
    <n v="64"/>
  </r>
  <r>
    <x v="0"/>
    <x v="1"/>
    <x v="1"/>
    <x v="0"/>
    <n v="31248310"/>
    <x v="22"/>
    <n v="2191915"/>
    <n v="402470988"/>
    <x v="0"/>
    <x v="946"/>
    <x v="0"/>
    <x v="0"/>
    <x v="1"/>
    <s v="N"/>
    <x v="4"/>
    <n v="128817"/>
    <s v="NORMAL"/>
    <d v="2022-03-02T00:00:00"/>
    <d v="2022-03-10T00:00:00"/>
    <x v="22"/>
    <d v="2022-05-16T00:00:00"/>
    <n v="308542"/>
    <s v="RESOLI"/>
    <s v="-"/>
    <s v="-"/>
    <s v="S"/>
    <x v="0"/>
    <n v="1"/>
    <s v="ADQUISICION DE EQUIPO"/>
    <n v="2017"/>
    <n v="5"/>
    <s v="-"/>
    <s v="1-PREG.COSTA-RICA"/>
    <x v="2"/>
    <s v="-"/>
    <s v="-"/>
    <s v="-"/>
    <n v="7"/>
    <n v="4"/>
    <n v="100"/>
    <n v="5"/>
    <n v="0"/>
    <s v="N.IZABA2000@HOTMAIL.COM"/>
    <s v="UNIV. PRIVADA"/>
    <n v="21"/>
    <s v="SOLTERO(A)"/>
    <d v="2022-03-09T00:00:00"/>
    <n v="1"/>
    <s v="TECNICO"/>
    <s v=" "/>
    <s v=" "/>
    <s v=" "/>
    <s v=" "/>
    <n v="731746"/>
    <n v="4"/>
    <s v="-"/>
    <s v="ABANGARES"/>
    <s v="TECNICO ATENCION PRIMARIA"/>
    <x v="13"/>
    <s v="AE"/>
    <s v="MEDICINA HUMANA"/>
    <s v="COLORADO"/>
    <s v="SIN ENFASIS"/>
    <s v="COSTA RICA"/>
    <x v="1491"/>
    <s v="-"/>
    <s v="ESTUDIANTE"/>
    <n v="91.2"/>
    <n v="128817"/>
    <n v="1"/>
    <n v="1"/>
    <n v="63"/>
  </r>
  <r>
    <x v="0"/>
    <x v="1"/>
    <x v="1"/>
    <x v="1"/>
    <n v="31248260"/>
    <x v="22"/>
    <n v="4276000"/>
    <n v="118270434"/>
    <x v="1"/>
    <x v="947"/>
    <x v="0"/>
    <x v="1"/>
    <x v="1"/>
    <s v="N"/>
    <x v="0"/>
    <n v="128826"/>
    <s v="NORMAL"/>
    <d v="2022-02-12T00:00:00"/>
    <d v="2022-03-10T00:00:00"/>
    <x v="22"/>
    <d v="2022-05-16T00:00:00"/>
    <n v="307151"/>
    <s v="RESOLI"/>
    <s v="-"/>
    <s v="-"/>
    <s v="S"/>
    <x v="0"/>
    <n v="1"/>
    <s v="-"/>
    <n v="2019"/>
    <n v="3"/>
    <s v="-"/>
    <s v="1-PREG.COSTA-RICA"/>
    <x v="3"/>
    <s v="-"/>
    <s v="-"/>
    <s v="-"/>
    <n v="6"/>
    <n v="1"/>
    <n v="100"/>
    <n v="1"/>
    <n v="0"/>
    <s v="MARIA.BRENESH@GMAIL.COM"/>
    <s v="UNIV. PUBLICA"/>
    <n v="20"/>
    <s v="SOLTERO(A)"/>
    <d v="2022-03-09T00:00:00"/>
    <n v="1"/>
    <s v="BACHILLER"/>
    <s v=" "/>
    <s v=" "/>
    <s v=" "/>
    <s v=" "/>
    <n v="1660000"/>
    <n v="3"/>
    <s v="-"/>
    <s v="ASERRI"/>
    <s v="ENS DEL INGLES"/>
    <x v="100"/>
    <s v="-"/>
    <s v="EDUCACION SECUNDARIA"/>
    <s v="ASERRI"/>
    <s v="SIN ENFASIS"/>
    <s v="COSTA RICA"/>
    <x v="1492"/>
    <s v="-"/>
    <s v="ESTUDIANTE"/>
    <n v="80"/>
    <n v="128826"/>
    <n v="2"/>
    <n v="1"/>
    <n v="63"/>
  </r>
  <r>
    <x v="0"/>
    <x v="3"/>
    <x v="1"/>
    <x v="1"/>
    <n v="31237060"/>
    <x v="2"/>
    <n v="5595780"/>
    <n v="207480303"/>
    <x v="1"/>
    <x v="2"/>
    <x v="0"/>
    <x v="1"/>
    <x v="1"/>
    <s v="N"/>
    <x v="3"/>
    <n v="126840"/>
    <s v="NORMAL"/>
    <d v="2021-12-07T00:00:00"/>
    <d v="2021-12-10T00:00:00"/>
    <x v="2"/>
    <d v="2022-01-25T00:00:00"/>
    <n v="301019"/>
    <s v="RESOLI"/>
    <s v="-"/>
    <s v="S"/>
    <s v="-"/>
    <x v="1"/>
    <n v="8"/>
    <s v="ADQUISICION DE EQUIPO"/>
    <n v="2016"/>
    <n v="6"/>
    <s v="-"/>
    <s v="1-PREG.COSTA-RICA"/>
    <x v="5"/>
    <s v="-"/>
    <s v="-"/>
    <s v="-"/>
    <n v="10"/>
    <n v="1"/>
    <n v="100"/>
    <n v="2"/>
    <n v="0"/>
    <s v="ANDRESARCEU_12@HOTMAIL.COM"/>
    <s v="UNIV. PRIVADA"/>
    <n v="26"/>
    <s v="SOLTERO(A)"/>
    <d v="2021-12-09T00:00:00"/>
    <n v="1"/>
    <s v="BACHILLER"/>
    <s v=" "/>
    <s v=" "/>
    <s v=" "/>
    <s v=" "/>
    <n v="130000"/>
    <n v="3"/>
    <s v="-"/>
    <s v="SAN CARLOS"/>
    <s v="EDUC FISICA Y DEPORTE"/>
    <x v="78"/>
    <s v="AE"/>
    <s v="EDUCACION TECNICA,ARTISTICA Y DEPORTIVA"/>
    <s v="QUESADA"/>
    <s v="SIN ENFASIS"/>
    <s v="COSTA RICA"/>
    <x v="1493"/>
    <s v="-"/>
    <s v="ESTUDIANTE"/>
    <n v="70"/>
    <n v="126840"/>
    <n v="1"/>
    <n v="1"/>
    <n v="44"/>
  </r>
  <r>
    <x v="0"/>
    <x v="1"/>
    <x v="1"/>
    <x v="0"/>
    <n v="31246740"/>
    <x v="22"/>
    <n v="12736415"/>
    <n v="604850552"/>
    <x v="0"/>
    <x v="948"/>
    <x v="0"/>
    <x v="0"/>
    <x v="2"/>
    <s v="N"/>
    <x v="6"/>
    <n v="128864"/>
    <s v="NORMAL"/>
    <d v="2022-02-24T00:00:00"/>
    <d v="2022-03-11T00:00:00"/>
    <x v="22"/>
    <d v="2022-05-16T00:00:00"/>
    <n v="308231"/>
    <s v="RESOLI"/>
    <s v="-"/>
    <s v="-"/>
    <s v="S"/>
    <x v="0"/>
    <n v="1"/>
    <s v="-"/>
    <n v="2021"/>
    <n v="1"/>
    <s v="-"/>
    <s v="1-PREG.COSTA-RICA"/>
    <x v="4"/>
    <s v="-"/>
    <s v="-"/>
    <s v="-"/>
    <n v="7"/>
    <n v="3"/>
    <n v="100"/>
    <n v="6"/>
    <n v="0"/>
    <s v="SAIZVALVERDEMARIAJOSE@GMAIL.COM"/>
    <s v="UNIV. PRIVADA"/>
    <n v="18"/>
    <s v="SOLTERO(A)"/>
    <d v="2022-03-10T00:00:00"/>
    <n v="1"/>
    <s v="LICENCIATURA"/>
    <s v=" "/>
    <s v=" "/>
    <s v=" "/>
    <s v=" "/>
    <n v="1059914"/>
    <n v="3"/>
    <s v="-"/>
    <s v="GOLFITO"/>
    <s v="FARMACIA"/>
    <x v="5"/>
    <s v="-"/>
    <s v="FARMACIA"/>
    <s v="GUAYCARA"/>
    <s v="SIN ENFASIS"/>
    <s v="COSTA RICA"/>
    <x v="1494"/>
    <s v="-"/>
    <s v="ESTUDIANTE"/>
    <n v="93.06"/>
    <n v="128864"/>
    <n v="1"/>
    <n v="1"/>
    <n v="62"/>
  </r>
  <r>
    <x v="0"/>
    <x v="1"/>
    <x v="1"/>
    <x v="0"/>
    <n v="31247650"/>
    <x v="22"/>
    <n v="13399770"/>
    <n v="118610005"/>
    <x v="0"/>
    <x v="591"/>
    <x v="2"/>
    <x v="0"/>
    <x v="1"/>
    <s v="N"/>
    <x v="0"/>
    <n v="128882"/>
    <s v="NORMAL"/>
    <d v="2022-03-10T00:00:00"/>
    <d v="2022-03-14T00:00:00"/>
    <x v="22"/>
    <d v="2022-05-16T00:00:00"/>
    <n v="309277"/>
    <s v="RESOLI"/>
    <s v="-"/>
    <s v="-"/>
    <s v="S"/>
    <x v="0"/>
    <n v="1"/>
    <s v="COBERTURA INFERIOR"/>
    <n v="2021"/>
    <n v="1"/>
    <s v="-"/>
    <s v="1-PREG.COSTA-RICA"/>
    <x v="6"/>
    <s v="-"/>
    <s v="-"/>
    <s v="-"/>
    <n v="8"/>
    <n v="5"/>
    <n v="100"/>
    <n v="1"/>
    <n v="6"/>
    <s v="KIMTOLEDO2981@GMAIL.COM"/>
    <s v="UNIV. PRIVADA"/>
    <n v="19"/>
    <s v="SOLTERO(A)"/>
    <d v="2022-03-11T00:00:00"/>
    <n v="1"/>
    <s v="LICENCIATURA"/>
    <s v=" "/>
    <s v=" "/>
    <s v=" "/>
    <s v=" "/>
    <n v="369704"/>
    <n v="2"/>
    <s v="-"/>
    <s v="GOICOECHEA"/>
    <s v="ENFERMERIA"/>
    <x v="5"/>
    <s v="CI"/>
    <s v="ENFERMERIA"/>
    <s v="IPIS"/>
    <s v="SIN ENFASIS"/>
    <s v="COSTA RICA"/>
    <x v="1495"/>
    <s v="-"/>
    <s v="ESTUDIANTE"/>
    <n v="96.67"/>
    <n v="128882"/>
    <n v="1"/>
    <n v="1"/>
    <n v="59"/>
  </r>
  <r>
    <x v="0"/>
    <x v="1"/>
    <x v="1"/>
    <x v="1"/>
    <n v="31248230"/>
    <x v="22"/>
    <n v="5805840"/>
    <n v="702950372"/>
    <x v="4"/>
    <x v="949"/>
    <x v="0"/>
    <x v="1"/>
    <x v="1"/>
    <s v="N"/>
    <x v="5"/>
    <n v="128904"/>
    <s v="NORMAL"/>
    <d v="2022-02-17T00:00:00"/>
    <d v="2022-03-14T00:00:00"/>
    <x v="22"/>
    <d v="2022-05-16T00:00:00"/>
    <n v="307655"/>
    <s v="RESOLI"/>
    <s v="-"/>
    <s v="S"/>
    <s v="-"/>
    <x v="1"/>
    <n v="1"/>
    <s v="-"/>
    <n v="2020"/>
    <n v="2"/>
    <s v="-"/>
    <s v="1-PREG.COSTA-RICA"/>
    <x v="5"/>
    <s v="-"/>
    <s v="-"/>
    <s v="-"/>
    <n v="2"/>
    <n v="2"/>
    <n v="100"/>
    <n v="7"/>
    <n v="0"/>
    <s v="YOCIANROJAS@GMAIL.COM"/>
    <s v="UNIV. PRIVADA"/>
    <n v="19"/>
    <s v="SOLTERO(A)"/>
    <d v="2022-03-11T00:00:00"/>
    <n v="1"/>
    <s v="BACHILLER"/>
    <s v="LICENCIATURA"/>
    <s v=" "/>
    <s v=" "/>
    <s v=" "/>
    <n v="130000"/>
    <n v="5"/>
    <s v="-"/>
    <s v="POCOCI"/>
    <s v="CRIMINOLOGIA"/>
    <x v="57"/>
    <s v="-"/>
    <s v="DERECHO"/>
    <s v="JIMENEZ"/>
    <s v="SIN ENFASIS"/>
    <s v="COSTA RICA"/>
    <x v="1496"/>
    <s v="-"/>
    <s v="ESTUDIANTE"/>
    <n v="90"/>
    <n v="128904"/>
    <n v="1"/>
    <n v="1"/>
    <n v="59"/>
  </r>
  <r>
    <x v="0"/>
    <x v="1"/>
    <x v="1"/>
    <x v="0"/>
    <n v="31247760"/>
    <x v="22"/>
    <n v="8784400"/>
    <n v="118910659"/>
    <x v="2"/>
    <x v="950"/>
    <x v="0"/>
    <x v="0"/>
    <x v="1"/>
    <s v="N"/>
    <x v="0"/>
    <n v="128916"/>
    <s v="NORMAL"/>
    <d v="2022-03-13T00:00:00"/>
    <d v="2022-03-15T00:00:00"/>
    <x v="22"/>
    <d v="2022-05-16T00:00:00"/>
    <n v="309531"/>
    <s v="RESOLI"/>
    <s v="-"/>
    <s v="S"/>
    <s v="-"/>
    <x v="1"/>
    <n v="1"/>
    <s v="-"/>
    <n v="2021"/>
    <n v="1"/>
    <s v="-"/>
    <s v="1-PREG.COSTA-RICA"/>
    <x v="4"/>
    <s v="-"/>
    <s v="-"/>
    <s v="-"/>
    <n v="13"/>
    <n v="5"/>
    <n v="100"/>
    <n v="1"/>
    <n v="0"/>
    <s v="ALEJANDROMCKOY631@GMAIL.COM"/>
    <s v="UNIV. PRIVADA"/>
    <n v="18"/>
    <s v="SOLTERO(A)"/>
    <d v="2022-03-14T00:00:00"/>
    <n v="1"/>
    <s v="BACHILLER"/>
    <s v="LICENCIATURA"/>
    <s v=" "/>
    <s v=" "/>
    <s v=" "/>
    <n v="783899"/>
    <n v="3"/>
    <s v="-"/>
    <s v="TIBAS"/>
    <s v="ING SISTEMAS EN COMPUTACION"/>
    <x v="8"/>
    <s v="-"/>
    <s v="INGENIERIA"/>
    <s v="COLIMA"/>
    <s v="SIN ENFASIS"/>
    <s v="COSTA RICA"/>
    <x v="1497"/>
    <s v="-"/>
    <s v="ESTUDIANTE"/>
    <n v="99.27"/>
    <n v="128916"/>
    <n v="1"/>
    <n v="1"/>
    <n v="58"/>
  </r>
  <r>
    <x v="0"/>
    <x v="1"/>
    <x v="1"/>
    <x v="0"/>
    <n v="31248040"/>
    <x v="22"/>
    <n v="14251300"/>
    <n v="117140848"/>
    <x v="0"/>
    <x v="246"/>
    <x v="0"/>
    <x v="0"/>
    <x v="2"/>
    <s v="N"/>
    <x v="5"/>
    <n v="128917"/>
    <s v="NORMAL"/>
    <d v="2022-03-13T00:00:00"/>
    <d v="2022-03-15T00:00:00"/>
    <x v="22"/>
    <d v="2022-05-16T00:00:00"/>
    <n v="309530"/>
    <s v="RESOLI"/>
    <s v="-"/>
    <s v="-"/>
    <s v="S"/>
    <x v="0"/>
    <n v="1"/>
    <s v="-"/>
    <n v="2016"/>
    <n v="6"/>
    <s v="-"/>
    <s v="1-PREG.COSTA-RICA"/>
    <x v="6"/>
    <s v="-"/>
    <s v="-"/>
    <s v="-"/>
    <n v="3"/>
    <n v="6"/>
    <n v="100"/>
    <n v="7"/>
    <n v="0"/>
    <s v="FABIANAQUIROSJARA@GMAIL.COM"/>
    <s v="UNIV. PRIVADA"/>
    <n v="23"/>
    <s v="SOLTERO(A)"/>
    <d v="2022-03-14T00:00:00"/>
    <n v="1"/>
    <s v="LICENCIATURA"/>
    <s v=" "/>
    <s v=" "/>
    <s v=" "/>
    <s v=" "/>
    <n v="338011"/>
    <n v="5"/>
    <s v="-"/>
    <s v="SIQUIRRES"/>
    <s v="MEDICINA Y CIRUGIA"/>
    <x v="0"/>
    <s v="-"/>
    <s v="MEDICINA HUMANA"/>
    <s v="ALEGRIA"/>
    <s v="SIN ENFASIS"/>
    <s v="COSTA RICA"/>
    <x v="1498"/>
    <s v="-"/>
    <s v="ESTUDIANTE"/>
    <n v="77.27"/>
    <n v="128917"/>
    <n v="1"/>
    <n v="1"/>
    <n v="58"/>
  </r>
  <r>
    <x v="0"/>
    <x v="1"/>
    <x v="1"/>
    <x v="0"/>
    <n v="31247870"/>
    <x v="22"/>
    <n v="2846945"/>
    <n v="113400299"/>
    <x v="0"/>
    <x v="3"/>
    <x v="0"/>
    <x v="0"/>
    <x v="2"/>
    <s v="N"/>
    <x v="0"/>
    <n v="128931"/>
    <s v="NORMAL"/>
    <d v="2022-03-04T00:00:00"/>
    <d v="2022-03-15T00:00:00"/>
    <x v="22"/>
    <d v="2022-05-16T00:00:00"/>
    <n v="308764"/>
    <s v="RESOLI"/>
    <s v="-"/>
    <s v="-"/>
    <s v="S"/>
    <x v="0"/>
    <n v="1"/>
    <s v="COBERTURA INFERIOR"/>
    <n v="2005"/>
    <n v="17"/>
    <s v="-"/>
    <s v="1-PREG.COSTA-RICA"/>
    <x v="2"/>
    <s v="-"/>
    <s v="-"/>
    <s v="-"/>
    <n v="3"/>
    <n v="9"/>
    <n v="100"/>
    <n v="1"/>
    <n v="0"/>
    <s v="PADILLADANA2015@GMAIL.COM"/>
    <s v="UNIV. PRIVADA"/>
    <n v="34"/>
    <s v="SOLTERO(A)"/>
    <d v="2022-03-14T00:00:00"/>
    <n v="1"/>
    <s v="TECNICO"/>
    <s v=" "/>
    <s v=" "/>
    <s v=" "/>
    <s v=" "/>
    <n v="569389"/>
    <n v="2"/>
    <s v="-"/>
    <s v="DESAMPARADOS"/>
    <s v="TECNICO EN ELECTROCARDIOGRAFIA"/>
    <x v="13"/>
    <s v="CI"/>
    <s v="MEDICINA HUMANA"/>
    <s v="ROSARIO"/>
    <s v="SIN ENFASIS"/>
    <s v="COSTA RICA"/>
    <x v="1499"/>
    <n v="22121000"/>
    <s v="ASISTENTE TECNICO EN SALUD "/>
    <n v="70"/>
    <n v="128931"/>
    <n v="1"/>
    <n v="1"/>
    <n v="58"/>
  </r>
  <r>
    <x v="0"/>
    <x v="1"/>
    <x v="1"/>
    <x v="0"/>
    <n v="31247860"/>
    <x v="22"/>
    <n v="7782860"/>
    <n v="402570744"/>
    <x v="2"/>
    <x v="951"/>
    <x v="0"/>
    <x v="0"/>
    <x v="0"/>
    <s v="N"/>
    <x v="1"/>
    <n v="128957"/>
    <s v="NORMAL"/>
    <d v="2022-03-10T00:00:00"/>
    <d v="2022-03-16T00:00:00"/>
    <x v="22"/>
    <d v="2022-05-16T00:00:00"/>
    <n v="309282"/>
    <s v="RESOLI"/>
    <s v="-"/>
    <s v="S"/>
    <s v="-"/>
    <x v="1"/>
    <n v="1"/>
    <s v="ADQUISICION DE EQUIPO"/>
    <n v="2021"/>
    <n v="1"/>
    <s v="-"/>
    <s v="1-PREG.COSTA-RICA"/>
    <x v="2"/>
    <s v="-"/>
    <s v="-"/>
    <s v="-"/>
    <n v="8"/>
    <n v="1"/>
    <n v="100"/>
    <n v="4"/>
    <n v="0"/>
    <s v="EZEQUIEL.SALAZAR704@GMAIL.COM"/>
    <s v="UNIV. PRIVADA"/>
    <n v="19"/>
    <s v="SOLTERO(A)"/>
    <d v="2022-03-15T00:00:00"/>
    <n v="1"/>
    <s v="BACHILLER"/>
    <s v=" "/>
    <s v=" "/>
    <s v=" "/>
    <s v=" "/>
    <n v="700000"/>
    <n v="3"/>
    <s v="-"/>
    <s v="FLORES"/>
    <s v="ING SISTEMAS EN COMPUTACION"/>
    <x v="8"/>
    <s v="AE"/>
    <s v="INGENIERIA"/>
    <s v="SAN JOAQUIN"/>
    <s v="SIN ENFASIS"/>
    <s v="COSTA RICA"/>
    <x v="1500"/>
    <s v="-"/>
    <s v="ESTUDIANTE"/>
    <n v="90.5"/>
    <n v="128957"/>
    <n v="1"/>
    <n v="1"/>
    <n v="57"/>
  </r>
  <r>
    <x v="0"/>
    <x v="1"/>
    <x v="1"/>
    <x v="1"/>
    <n v="31237040"/>
    <x v="2"/>
    <n v="8663700"/>
    <n v="305250506"/>
    <x v="1"/>
    <x v="25"/>
    <x v="0"/>
    <x v="1"/>
    <x v="0"/>
    <s v="N"/>
    <x v="2"/>
    <n v="126867"/>
    <s v="NORMAL"/>
    <d v="2021-11-12T00:00:00"/>
    <d v="2021-12-10T00:00:00"/>
    <x v="2"/>
    <d v="2022-01-25T00:00:00"/>
    <n v="299324"/>
    <s v="RESOLI"/>
    <s v="-"/>
    <s v="-"/>
    <s v="S"/>
    <x v="0"/>
    <n v="1"/>
    <s v="-"/>
    <n v="2020"/>
    <n v="2"/>
    <s v="-"/>
    <s v="1-PREG.COSTA-RICA"/>
    <x v="3"/>
    <s v="-"/>
    <s v="-"/>
    <s v="-"/>
    <n v="1"/>
    <n v="1"/>
    <n v="100"/>
    <n v="3"/>
    <n v="0"/>
    <s v="JIMEVIZCAINO@GMAIL.COM"/>
    <s v="UNIV. PRIVADA"/>
    <n v="21"/>
    <s v="SOLTERO(A)"/>
    <d v="2021-12-09T00:00:00"/>
    <n v="1"/>
    <s v="LICENCIATURA"/>
    <s v=" "/>
    <s v=" "/>
    <s v=" "/>
    <s v=" "/>
    <n v="1753097"/>
    <n v="3"/>
    <s v="-"/>
    <s v="CARTAGO"/>
    <s v="ORIENTACION EDUCATIVA"/>
    <x v="163"/>
    <s v="-"/>
    <s v="EDUCACION GENERAL"/>
    <s v="ORIENTE DE CARTAGO"/>
    <s v="SIN ENFASIS"/>
    <s v="COSTA RICA"/>
    <x v="1501"/>
    <s v="-"/>
    <s v="ESTUDIANTE"/>
    <n v="89"/>
    <n v="126867"/>
    <n v="1"/>
    <n v="1"/>
    <n v="44"/>
  </r>
  <r>
    <x v="0"/>
    <x v="1"/>
    <x v="2"/>
    <x v="1"/>
    <n v="31248250"/>
    <x v="22"/>
    <n v="9554505"/>
    <n v="504210103"/>
    <x v="1"/>
    <x v="118"/>
    <x v="0"/>
    <x v="1"/>
    <x v="1"/>
    <s v="N"/>
    <x v="4"/>
    <n v="128998"/>
    <s v="NORMAL"/>
    <d v="2022-03-06T00:00:00"/>
    <d v="2022-03-17T00:00:00"/>
    <x v="22"/>
    <d v="2022-05-16T00:00:00"/>
    <n v="308819"/>
    <s v="RESOLI"/>
    <s v="-"/>
    <s v="-"/>
    <s v="S"/>
    <x v="0"/>
    <n v="1"/>
    <s v="-"/>
    <n v="2016"/>
    <n v="6"/>
    <s v="-"/>
    <s v="5-REFUND.PREG.C.R"/>
    <x v="6"/>
    <s v="-"/>
    <s v="-"/>
    <s v="-"/>
    <n v="3"/>
    <n v="1"/>
    <n v="100"/>
    <n v="5"/>
    <n v="0"/>
    <s v="IDALIETH.556@HOTMAIL.COM"/>
    <s v="UNIV. PRIVADA"/>
    <n v="24"/>
    <s v="SOLTERO(A)"/>
    <d v="2022-03-16T00:00:00"/>
    <n v="1"/>
    <s v="BACHILLER"/>
    <s v=" "/>
    <s v=" "/>
    <s v=" "/>
    <s v=" "/>
    <n v="320778"/>
    <n v="2"/>
    <s v="-"/>
    <s v="SANTA CRUZ"/>
    <s v="ENSEÑANZA PRIMARIA"/>
    <x v="16"/>
    <s v="-"/>
    <s v="EDUCACION PRIMARIA"/>
    <s v="SANTA CRUZ"/>
    <s v="ESPAÑOL"/>
    <s v="COSTA RICA"/>
    <x v="1502"/>
    <n v="84131928"/>
    <s v="CONSERGE "/>
    <n v="96"/>
    <n v="128998"/>
    <n v="1"/>
    <n v="5"/>
    <n v="56"/>
  </r>
  <r>
    <x v="2"/>
    <x v="1"/>
    <x v="2"/>
    <x v="1"/>
    <n v="31248080"/>
    <x v="22"/>
    <n v="7895837"/>
    <n v="113150691"/>
    <x v="4"/>
    <x v="233"/>
    <x v="0"/>
    <x v="1"/>
    <x v="0"/>
    <s v="N"/>
    <x v="0"/>
    <n v="129001"/>
    <s v="NORMAL"/>
    <d v="2022-03-02T00:00:00"/>
    <d v="2022-03-17T00:00:00"/>
    <x v="22"/>
    <d v="2022-05-16T00:00:00"/>
    <n v="308516"/>
    <s v="RESOLI"/>
    <s v="-"/>
    <s v="S"/>
    <s v="-"/>
    <x v="1"/>
    <n v="1"/>
    <s v="ADQUISICION DE EQUIPO"/>
    <n v="2006"/>
    <n v="16"/>
    <s v="-"/>
    <s v="7-REFUND.POSG.C.R"/>
    <x v="4"/>
    <s v="-"/>
    <s v="-"/>
    <s v="-"/>
    <n v="18"/>
    <n v="1"/>
    <n v="100"/>
    <n v="1"/>
    <n v="0"/>
    <s v="REALVAREZ05@GMAIL.COM"/>
    <s v="UNIV. PRIVADA"/>
    <n v="34"/>
    <s v="SOLTERO(A)"/>
    <d v="2022-03-16T00:00:00"/>
    <n v="1"/>
    <s v="MAESTRIA"/>
    <s v=" "/>
    <s v=" "/>
    <s v=" "/>
    <s v=" "/>
    <n v="832424"/>
    <n v="3"/>
    <s v="-"/>
    <s v="CURRIDABAT"/>
    <s v="GERENCIA DE PROYECTOS"/>
    <x v="3"/>
    <s v="AE"/>
    <s v="ADMINISTRACION"/>
    <s v="CURRIDABAT"/>
    <s v="SIN ENFASIS"/>
    <s v="COSTA RICA"/>
    <x v="1503"/>
    <n v="44044640"/>
    <s v="REGENTE FARMACEUTICO"/>
    <n v="87.2"/>
    <n v="129001"/>
    <n v="1"/>
    <n v="7"/>
    <n v="56"/>
  </r>
  <r>
    <x v="2"/>
    <x v="1"/>
    <x v="1"/>
    <x v="1"/>
    <n v="31248110"/>
    <x v="22"/>
    <n v="18954600"/>
    <n v="115500864"/>
    <x v="4"/>
    <x v="952"/>
    <x v="0"/>
    <x v="1"/>
    <x v="0"/>
    <s v="N"/>
    <x v="0"/>
    <n v="129007"/>
    <s v="NORMAL"/>
    <d v="2022-02-14T00:00:00"/>
    <d v="2022-03-17T00:00:00"/>
    <x v="22"/>
    <d v="2022-05-16T00:00:00"/>
    <n v="307254"/>
    <s v="RESOLI"/>
    <s v="-"/>
    <s v="S"/>
    <s v="-"/>
    <x v="1"/>
    <n v="1"/>
    <s v="-"/>
    <n v="2010"/>
    <n v="12"/>
    <s v="-"/>
    <s v="3-POSG.COSTA-RICA"/>
    <x v="3"/>
    <s v="-"/>
    <s v="-"/>
    <s v="-"/>
    <n v="9"/>
    <n v="3"/>
    <n v="100"/>
    <n v="1"/>
    <n v="0"/>
    <s v="ANCHES1793@GMAIL.COM"/>
    <s v="UNIV. PRIVADA"/>
    <n v="28"/>
    <s v="SOLTERO(A)"/>
    <d v="2022-03-16T00:00:00"/>
    <n v="1"/>
    <s v="MAESTRIA"/>
    <s v=" "/>
    <s v=" "/>
    <s v=" "/>
    <s v=" "/>
    <n v="1600000"/>
    <n v="3"/>
    <s v="-"/>
    <s v="SANTA ANA"/>
    <s v="BUSINESS ANALYTICS"/>
    <x v="47"/>
    <s v="-"/>
    <s v="ADMINISTRACION"/>
    <s v="POZOS"/>
    <s v="SIN NEFASIS"/>
    <s v="COSTA RICA"/>
    <x v="1504"/>
    <n v="85684896"/>
    <s v="ANALISTA DE DATOS"/>
    <n v="85"/>
    <n v="129007"/>
    <n v="1"/>
    <n v="3"/>
    <n v="56"/>
  </r>
  <r>
    <x v="0"/>
    <x v="1"/>
    <x v="1"/>
    <x v="1"/>
    <n v="31248340"/>
    <x v="22"/>
    <n v="3182410"/>
    <n v="304360814"/>
    <x v="4"/>
    <x v="3"/>
    <x v="0"/>
    <x v="1"/>
    <x v="1"/>
    <s v="N"/>
    <x v="0"/>
    <n v="129021"/>
    <s v="NORMAL"/>
    <d v="2022-03-14T00:00:00"/>
    <d v="2022-03-18T00:00:00"/>
    <x v="22"/>
    <d v="2022-05-16T00:00:00"/>
    <n v="309654"/>
    <s v="RESOLI"/>
    <s v="-"/>
    <s v="S"/>
    <s v="-"/>
    <x v="1"/>
    <n v="1"/>
    <s v="COBERTURA INFERIOR, ADQUISICION DE EQUIPO"/>
    <n v="2008"/>
    <n v="14"/>
    <s v="-"/>
    <s v="1-PREG.COSTA-RICA"/>
    <x v="2"/>
    <s v="-"/>
    <s v="-"/>
    <s v="-"/>
    <n v="1"/>
    <n v="9"/>
    <n v="100"/>
    <n v="1"/>
    <n v="0"/>
    <s v="JOPACAL89@GMAIL.COM"/>
    <s v="UNIV. PRIVADA"/>
    <n v="33"/>
    <s v="SOLTERO(A)"/>
    <d v="2022-03-17T00:00:00"/>
    <n v="1"/>
    <s v="BACHILLER"/>
    <s v=" "/>
    <s v=" "/>
    <s v=" "/>
    <s v=" "/>
    <n v="636482"/>
    <n v="1"/>
    <s v="-"/>
    <s v="SAN JOSE"/>
    <s v="ADMINISTRACION DE NEGOCIOS"/>
    <x v="37"/>
    <s v="CI, AE"/>
    <s v="ADMINISTRACION"/>
    <s v="PAVAS"/>
    <s v="BANCA Y FINANZAS"/>
    <s v="COSTA RICA"/>
    <x v="1505"/>
    <n v="22102608"/>
    <s v="EJECUTIVO DE CRÉDITO"/>
    <n v="88"/>
    <n v="129021"/>
    <n v="1"/>
    <n v="1"/>
    <n v="55"/>
  </r>
  <r>
    <x v="0"/>
    <x v="1"/>
    <x v="1"/>
    <x v="0"/>
    <n v="31247990"/>
    <x v="22"/>
    <n v="2407588"/>
    <n v="118460672"/>
    <x v="0"/>
    <x v="953"/>
    <x v="0"/>
    <x v="0"/>
    <x v="0"/>
    <s v="N"/>
    <x v="0"/>
    <n v="129033"/>
    <s v="NORMAL"/>
    <d v="2022-03-09T00:00:00"/>
    <d v="2022-03-18T00:00:00"/>
    <x v="22"/>
    <d v="2022-05-16T00:00:00"/>
    <n v="309167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1"/>
    <n v="1"/>
    <n v="100"/>
    <n v="1"/>
    <n v="0"/>
    <s v="ISCARCARDENAS34@GMAIL.COM"/>
    <s v="UNIV. PRIVADA"/>
    <n v="19"/>
    <s v="SOLTERO(A)"/>
    <d v="2022-03-17T00:00:00"/>
    <n v="1"/>
    <s v="DIPLOMADO"/>
    <s v=" "/>
    <s v=" "/>
    <s v=" "/>
    <s v=" "/>
    <n v="922406"/>
    <n v="4"/>
    <s v="-"/>
    <s v="SAN JOSE"/>
    <s v="TEC REGISTROSY ESTADIST SALUD"/>
    <x v="66"/>
    <s v="AE"/>
    <s v="MEDICINA HUMANA"/>
    <s v="CARMEN"/>
    <s v="SIN ENFASIS"/>
    <s v="COSTA RICA"/>
    <x v="1506"/>
    <s v="-"/>
    <s v="ESTUDIANTE"/>
    <n v="70"/>
    <n v="129033"/>
    <n v="1"/>
    <n v="1"/>
    <n v="55"/>
  </r>
  <r>
    <x v="0"/>
    <x v="2"/>
    <x v="0"/>
    <x v="0"/>
    <n v="31029330"/>
    <x v="22"/>
    <n v="14000972"/>
    <n v="117050593"/>
    <x v="0"/>
    <x v="2"/>
    <x v="0"/>
    <x v="0"/>
    <x v="0"/>
    <s v="N"/>
    <x v="0"/>
    <n v="129060"/>
    <s v="NORMAL"/>
    <d v="2022-01-04T00:00:00"/>
    <d v="2022-03-18T00:00:00"/>
    <x v="22"/>
    <s v="-"/>
    <n v="303223"/>
    <s v="RESOLI"/>
    <s v="-"/>
    <s v="-"/>
    <s v="S"/>
    <x v="0"/>
    <n v="2"/>
    <s v="-"/>
    <s v="-"/>
    <s v="-"/>
    <s v="-"/>
    <s v="1-PREG.COSTA-RICA"/>
    <x v="0"/>
    <n v="102.93"/>
    <s v="-"/>
    <s v="-"/>
    <n v="14"/>
    <n v="1"/>
    <n v="100"/>
    <n v="1"/>
    <n v="0"/>
    <s v="CATAGS13@HOTMAIL.COM"/>
    <s v="UNIV. PRIVADA"/>
    <n v="24"/>
    <s v="SOLTERO(A)"/>
    <d v="2022-03-17T00:00:00"/>
    <n v="1"/>
    <s v="BACHILLER"/>
    <s v="LICENCIATURA"/>
    <s v=" "/>
    <s v=" "/>
    <s v=" "/>
    <s v="-"/>
    <s v="-"/>
    <s v="-"/>
    <s v="MORAVIA"/>
    <s v="MEDICINA"/>
    <x v="13"/>
    <s v="-"/>
    <s v="MEDICINA HUMANA"/>
    <s v="SAN VICENTE"/>
    <s v="SIN ENFASIS"/>
    <s v="COSTA RICA"/>
    <x v="1507"/>
    <s v="-"/>
    <s v="ESTUDIANTE"/>
    <s v="-"/>
    <n v="129060"/>
    <n v="1"/>
    <n v="1"/>
    <n v="55"/>
  </r>
  <r>
    <x v="0"/>
    <x v="1"/>
    <x v="1"/>
    <x v="1"/>
    <n v="31237190"/>
    <x v="2"/>
    <n v="2216000"/>
    <n v="116400071"/>
    <x v="1"/>
    <x v="898"/>
    <x v="0"/>
    <x v="1"/>
    <x v="1"/>
    <s v="N"/>
    <x v="2"/>
    <n v="126906"/>
    <s v="NORMAL"/>
    <d v="2021-12-06T00:00:00"/>
    <d v="2021-12-13T00:00:00"/>
    <x v="2"/>
    <d v="2022-01-25T00:00:00"/>
    <n v="300930"/>
    <s v="RESOLI"/>
    <s v="-"/>
    <s v="-"/>
    <s v="S"/>
    <x v="0"/>
    <n v="1"/>
    <s v="-"/>
    <n v="2018"/>
    <n v="4"/>
    <s v="-"/>
    <s v="1-PREG.COSTA-RICA"/>
    <x v="4"/>
    <s v="-"/>
    <s v="-"/>
    <s v="-"/>
    <n v="8"/>
    <n v="1"/>
    <n v="100"/>
    <n v="3"/>
    <n v="0"/>
    <s v="YERDM17@GMAIL.COM"/>
    <s v="UNIV. PRIVADA"/>
    <n v="25"/>
    <s v="CASADO(A)"/>
    <d v="2021-12-10T00:00:00"/>
    <n v="1"/>
    <s v="BACHILLER"/>
    <s v=" "/>
    <s v=" "/>
    <s v=" "/>
    <s v=" "/>
    <n v="736399"/>
    <n v="2"/>
    <s v="-"/>
    <s v="EL GUARCO"/>
    <s v="EDUCACION EN I Y II CICLO"/>
    <x v="89"/>
    <s v="-"/>
    <s v="EDUCACION PRIMARIA"/>
    <s v="TEJAR"/>
    <s v="SIN ENFASIS"/>
    <s v="COSTA RICA"/>
    <x v="1508"/>
    <s v="-"/>
    <s v="ESTUDIANTE"/>
    <n v="85.67"/>
    <n v="126906"/>
    <n v="1"/>
    <n v="1"/>
    <n v="41"/>
  </r>
  <r>
    <x v="2"/>
    <x v="1"/>
    <x v="2"/>
    <x v="1"/>
    <n v="31248240"/>
    <x v="22"/>
    <n v="7355315"/>
    <n v="304440133"/>
    <x v="4"/>
    <x v="954"/>
    <x v="0"/>
    <x v="1"/>
    <x v="3"/>
    <s v="N"/>
    <x v="5"/>
    <n v="129136"/>
    <s v="NORMAL"/>
    <d v="2022-03-15T00:00:00"/>
    <d v="2022-03-23T00:00:00"/>
    <x v="22"/>
    <d v="2022-05-16T00:00:00"/>
    <n v="309767"/>
    <s v="RESOLI"/>
    <s v="-"/>
    <s v="-"/>
    <s v="S"/>
    <x v="0"/>
    <n v="1"/>
    <s v="ADQUISICION DE EQUIPO"/>
    <n v="2008"/>
    <n v="14"/>
    <s v="-"/>
    <s v="7-REFUND.POSG.C.R"/>
    <x v="3"/>
    <s v="-"/>
    <s v="-"/>
    <s v="-"/>
    <n v="4"/>
    <n v="3"/>
    <n v="100"/>
    <n v="7"/>
    <n v="0"/>
    <s v="GRMONTANO5134@LIVE.COM"/>
    <s v="UNIV. PRIVADA"/>
    <n v="32"/>
    <s v="CASADO(A)"/>
    <d v="2022-03-22T00:00:00"/>
    <n v="1"/>
    <s v="MAESTRIA"/>
    <s v=" "/>
    <s v=" "/>
    <s v=" "/>
    <s v=" "/>
    <n v="2598438"/>
    <n v="1"/>
    <s v="-"/>
    <s v="TALAMANCA"/>
    <s v="DERECHO"/>
    <x v="69"/>
    <s v="AE"/>
    <s v="DERECHO"/>
    <s v="CAHUITA"/>
    <s v="DERECHO NOTARIAL"/>
    <s v="COSTA RICA"/>
    <x v="1509"/>
    <n v="27980920"/>
    <s v="TÉCNICO SERVICIO CIV"/>
    <n v="85"/>
    <n v="129136"/>
    <n v="1"/>
    <n v="7"/>
    <n v="50"/>
  </r>
  <r>
    <x v="0"/>
    <x v="1"/>
    <x v="1"/>
    <x v="0"/>
    <n v="31248150"/>
    <x v="22"/>
    <n v="9295861"/>
    <n v="115690564"/>
    <x v="2"/>
    <x v="955"/>
    <x v="0"/>
    <x v="0"/>
    <x v="1"/>
    <s v="N"/>
    <x v="0"/>
    <n v="129169"/>
    <s v="NORMAL"/>
    <d v="2022-03-17T00:00:00"/>
    <d v="2022-03-24T00:00:00"/>
    <x v="22"/>
    <d v="2022-05-16T00:00:00"/>
    <n v="309981"/>
    <s v="RESOLI"/>
    <s v="-"/>
    <s v="S"/>
    <s v="-"/>
    <x v="1"/>
    <n v="1"/>
    <s v="ADQUISICION DE EQUIPO"/>
    <n v="2012"/>
    <n v="10"/>
    <s v="-"/>
    <s v="1-PREG.COSTA-RICA"/>
    <x v="4"/>
    <s v="-"/>
    <s v="-"/>
    <s v="-"/>
    <n v="18"/>
    <n v="4"/>
    <n v="100"/>
    <n v="1"/>
    <n v="0"/>
    <s v="ANDREGUTI94@GMAIL.COM"/>
    <s v="UNIV. PRIVADA"/>
    <n v="28"/>
    <s v="SOLTERO(A)"/>
    <d v="2022-03-23T00:00:00"/>
    <n v="1"/>
    <s v="BACHILLER"/>
    <s v="LICENCIATURA"/>
    <s v=" "/>
    <s v=" "/>
    <s v=" "/>
    <n v="899454"/>
    <n v="6"/>
    <s v="-"/>
    <s v="CURRIDABAT"/>
    <s v="INGENIERIA CIVIL"/>
    <x v="6"/>
    <s v="AE"/>
    <s v="OBRAS CIVILES"/>
    <s v="TIRRASES"/>
    <s v="SIN ENFASIS"/>
    <s v="COSTA RICA"/>
    <x v="1510"/>
    <s v="-"/>
    <s v="ESTUDIANTE"/>
    <n v="87.38"/>
    <n v="129169"/>
    <n v="1"/>
    <n v="1"/>
    <n v="49"/>
  </r>
  <r>
    <x v="2"/>
    <x v="1"/>
    <x v="1"/>
    <x v="1"/>
    <n v="31236610"/>
    <x v="2"/>
    <n v="2328010"/>
    <n v="113690206"/>
    <x v="1"/>
    <x v="956"/>
    <x v="0"/>
    <x v="1"/>
    <x v="1"/>
    <s v="N"/>
    <x v="2"/>
    <n v="126980"/>
    <s v="NORMAL"/>
    <d v="2021-12-10T00:00:00"/>
    <d v="2021-12-15T00:00:00"/>
    <x v="2"/>
    <d v="2022-01-25T00:00:00"/>
    <n v="301416"/>
    <s v="RESOLI"/>
    <s v="-"/>
    <s v="S"/>
    <s v="-"/>
    <x v="1"/>
    <n v="1"/>
    <s v="-"/>
    <n v="2006"/>
    <n v="16"/>
    <s v="-"/>
    <s v="3-POSG.COSTA-RICA"/>
    <x v="6"/>
    <s v="-"/>
    <s v="-"/>
    <s v="-"/>
    <n v="8"/>
    <n v="1"/>
    <n v="100"/>
    <n v="3"/>
    <n v="0"/>
    <s v="JQVILLALOBOS@HOTMAIL.COM"/>
    <s v="UNIV. PRIVADA"/>
    <n v="33"/>
    <s v="SOLTERO(A)"/>
    <d v="2021-12-14T00:00:00"/>
    <n v="1"/>
    <s v="MAESTRIA"/>
    <s v=" "/>
    <s v=" "/>
    <s v=" "/>
    <s v=" "/>
    <n v="403052"/>
    <n v="2"/>
    <s v="-"/>
    <s v="EL GUARCO"/>
    <s v="CS. EDUCACION"/>
    <x v="31"/>
    <s v="-"/>
    <s v="EDUCACION GENERAL"/>
    <s v="TEJAR"/>
    <s v="DOCENCIA"/>
    <s v="COSTA RICA"/>
    <x v="1511"/>
    <n v="88976478"/>
    <s v="DOCENTE"/>
    <n v="70"/>
    <n v="126980"/>
    <n v="1"/>
    <n v="3"/>
    <n v="39"/>
  </r>
  <r>
    <x v="0"/>
    <x v="1"/>
    <x v="1"/>
    <x v="0"/>
    <n v="31247550"/>
    <x v="22"/>
    <n v="1175565"/>
    <n v="118790531"/>
    <x v="0"/>
    <x v="957"/>
    <x v="0"/>
    <x v="0"/>
    <x v="0"/>
    <s v="N"/>
    <x v="0"/>
    <n v="129228"/>
    <s v="NORMAL"/>
    <d v="2022-03-23T00:00:00"/>
    <d v="2022-03-28T00:00:00"/>
    <x v="22"/>
    <d v="2022-05-16T00:00:00"/>
    <n v="310470"/>
    <s v="RESOLI"/>
    <s v="-"/>
    <s v="-"/>
    <s v="S"/>
    <x v="0"/>
    <n v="1"/>
    <s v="-"/>
    <n v="2021"/>
    <n v="1"/>
    <s v="-"/>
    <s v="1-PREG.COSTA-RICA"/>
    <x v="4"/>
    <s v="-"/>
    <s v="-"/>
    <s v="-"/>
    <n v="8"/>
    <n v="1"/>
    <n v="100"/>
    <n v="1"/>
    <n v="0"/>
    <s v="GLORIANADURAN1@GMAIL.COM"/>
    <s v="UNIV. PRIVADA"/>
    <n v="18"/>
    <s v="SOLTERO(A)"/>
    <d v="2022-03-25T00:00:00"/>
    <n v="1"/>
    <s v="TECNICO"/>
    <s v=" "/>
    <s v=" "/>
    <s v=" "/>
    <s v=" "/>
    <n v="1023220"/>
    <n v="3"/>
    <s v="-"/>
    <s v="GOICOECHEA"/>
    <s v="TEC ASIS TEC ATENCION PRIMARIA"/>
    <x v="66"/>
    <s v="-"/>
    <s v="MEDICINA HUMANA"/>
    <s v="GUADALUPE"/>
    <s v="SIN ENFASIS"/>
    <s v="COSTA RICA"/>
    <x v="1512"/>
    <s v="-"/>
    <s v="ESTUDIANTE"/>
    <n v="91.69"/>
    <n v="129228"/>
    <n v="1"/>
    <n v="1"/>
    <n v="45"/>
  </r>
  <r>
    <x v="0"/>
    <x v="1"/>
    <x v="1"/>
    <x v="1"/>
    <n v="31248100"/>
    <x v="22"/>
    <n v="7493590"/>
    <n v="208330276"/>
    <x v="4"/>
    <x v="958"/>
    <x v="0"/>
    <x v="1"/>
    <x v="0"/>
    <s v="N"/>
    <x v="0"/>
    <n v="129230"/>
    <s v="NORMAL"/>
    <d v="2022-03-23T00:00:00"/>
    <d v="2022-03-28T00:00:00"/>
    <x v="22"/>
    <d v="2022-05-16T00:00:00"/>
    <n v="310445"/>
    <s v="RESOLI"/>
    <s v="-"/>
    <s v="-"/>
    <s v="S"/>
    <x v="0"/>
    <n v="1"/>
    <s v="-"/>
    <n v="2020"/>
    <n v="2"/>
    <s v="-"/>
    <s v="1-PREG.COSTA-RICA"/>
    <x v="5"/>
    <s v="-"/>
    <s v="-"/>
    <s v="-"/>
    <n v="18"/>
    <n v="2"/>
    <n v="100"/>
    <n v="1"/>
    <n v="0"/>
    <s v="CAROLOBOQ@GMAIL.COM"/>
    <s v="UNIV. PRIVADA"/>
    <n v="19"/>
    <s v="SOLTERO(A)"/>
    <d v="2022-03-25T00:00:00"/>
    <n v="1"/>
    <s v="BACHILLER"/>
    <s v="LICENCIATURA"/>
    <s v=" "/>
    <s v=" "/>
    <s v=" "/>
    <n v="65269"/>
    <n v="5"/>
    <s v="-"/>
    <s v="CURRIDABAT"/>
    <s v="PSICOLOGIA"/>
    <x v="53"/>
    <s v="-"/>
    <s v="PSICOLOGIA"/>
    <s v="GRANADILLA"/>
    <s v="SIN ENFASIS"/>
    <s v="COSTA RICA"/>
    <x v="1513"/>
    <n v="84488197"/>
    <s v="PENSIONADO POR MUERT"/>
    <n v="100"/>
    <n v="129230"/>
    <n v="1"/>
    <n v="1"/>
    <n v="45"/>
  </r>
  <r>
    <x v="0"/>
    <x v="1"/>
    <x v="0"/>
    <x v="0"/>
    <n v="31177100"/>
    <x v="22"/>
    <n v="2724500"/>
    <n v="504320839"/>
    <x v="2"/>
    <x v="959"/>
    <x v="0"/>
    <x v="0"/>
    <x v="0"/>
    <s v="N"/>
    <x v="0"/>
    <n v="129296"/>
    <s v="NORMAL"/>
    <d v="2022-03-28T00:00:00"/>
    <d v="2022-03-30T00:00:00"/>
    <x v="22"/>
    <s v="-"/>
    <n v="310943"/>
    <s v="RESOLI"/>
    <s v="-"/>
    <s v="-"/>
    <s v="S"/>
    <x v="0"/>
    <n v="1"/>
    <s v="-"/>
    <s v="-"/>
    <s v="-"/>
    <s v="-"/>
    <s v="1-PREG.COSTA-RICA"/>
    <x v="0"/>
    <s v="-"/>
    <s v="-"/>
    <s v="-"/>
    <n v="3"/>
    <n v="12"/>
    <n v="100"/>
    <n v="1"/>
    <n v="0"/>
    <s v="VALE.MENA.CARRILLO15@GMAIL.COM"/>
    <s v="UNIV. PRIVADA"/>
    <n v="22"/>
    <s v="SOLTERO(A)"/>
    <d v="2022-03-29T00:00:00"/>
    <n v="1"/>
    <s v="LICENCIATURA"/>
    <s v=" "/>
    <s v=" "/>
    <s v=" "/>
    <s v=" "/>
    <s v="-"/>
    <s v="-"/>
    <s v="-"/>
    <s v="DESAMPARADOS"/>
    <s v="INGENIERIA INFORMATICA"/>
    <x v="3"/>
    <s v="-"/>
    <s v="INGENIERIA"/>
    <s v="GRAVILIAS"/>
    <s v="GESTION RECURSOS TECNOLOGICOS"/>
    <s v="COSTA RICA"/>
    <x v="1514"/>
    <s v="-"/>
    <s v="ESTUDIANTE"/>
    <s v="-"/>
    <n v="129296"/>
    <n v="1"/>
    <n v="1"/>
    <n v="43"/>
  </r>
  <r>
    <x v="2"/>
    <x v="1"/>
    <x v="2"/>
    <x v="1"/>
    <n v="31236620"/>
    <x v="2"/>
    <n v="5306857"/>
    <n v="108810478"/>
    <x v="4"/>
    <x v="209"/>
    <x v="0"/>
    <x v="1"/>
    <x v="2"/>
    <s v="N"/>
    <x v="3"/>
    <n v="126983"/>
    <s v="NORMAL"/>
    <d v="2021-12-09T00:00:00"/>
    <d v="2021-12-15T00:00:00"/>
    <x v="2"/>
    <d v="2022-01-25T00:00:00"/>
    <n v="301319"/>
    <s v="RESOLI"/>
    <s v="-"/>
    <s v="-"/>
    <s v="S"/>
    <x v="0"/>
    <n v="1"/>
    <s v="-"/>
    <n v="1991"/>
    <n v="31"/>
    <s v="-"/>
    <s v="7-REFUND.POSG.C.R"/>
    <x v="3"/>
    <s v="-"/>
    <s v="-"/>
    <s v="-"/>
    <n v="13"/>
    <n v="1"/>
    <n v="100"/>
    <n v="2"/>
    <n v="0"/>
    <s v="KROSS0606@HOTMAIL.COM"/>
    <s v="UNIV. PRIVADA"/>
    <n v="47"/>
    <s v="CASADO(A)"/>
    <d v="2021-12-14T00:00:00"/>
    <n v="1"/>
    <s v="ESPECIALIZACION"/>
    <s v=" "/>
    <s v=" "/>
    <s v=" "/>
    <s v=" "/>
    <n v="2025183"/>
    <n v="3"/>
    <s v="-"/>
    <s v="UPALA"/>
    <s v="DERECHO"/>
    <x v="32"/>
    <s v="-"/>
    <s v="DERECHO"/>
    <s v="UPALA"/>
    <s v="DERECHO NOTARIAL Y REGISTRAL"/>
    <s v="COSTA RICA"/>
    <x v="1515"/>
    <n v="24700096"/>
    <s v="AGENTE DE POLICIA II"/>
    <n v="87"/>
    <n v="126983"/>
    <n v="1"/>
    <n v="7"/>
    <n v="39"/>
  </r>
  <r>
    <x v="2"/>
    <x v="1"/>
    <x v="1"/>
    <x v="1"/>
    <n v="31236990"/>
    <x v="2"/>
    <n v="3321800"/>
    <n v="205520180"/>
    <x v="4"/>
    <x v="149"/>
    <x v="0"/>
    <x v="1"/>
    <x v="0"/>
    <s v="N"/>
    <x v="3"/>
    <n v="127014"/>
    <s v="NORMAL"/>
    <d v="2021-10-18T00:00:00"/>
    <d v="2021-12-15T00:00:00"/>
    <x v="2"/>
    <d v="2022-01-25T00:00:00"/>
    <n v="298192"/>
    <s v="RESOLI"/>
    <s v="-"/>
    <s v="S"/>
    <s v="-"/>
    <x v="1"/>
    <n v="1"/>
    <s v="-"/>
    <n v="2000"/>
    <n v="22"/>
    <s v="-"/>
    <s v="3-POSG.COSTA-RICA"/>
    <x v="3"/>
    <s v="-"/>
    <s v="-"/>
    <s v="-"/>
    <n v="7"/>
    <n v="3"/>
    <n v="100"/>
    <n v="2"/>
    <n v="0"/>
    <s v="EFRAIN.CAMBRONERO.BARBOZA@MEP.GO.CR"/>
    <s v="UNIV. PUBLICA"/>
    <n v="41"/>
    <s v="CASADO(A)"/>
    <d v="2021-12-14T00:00:00"/>
    <n v="1"/>
    <s v="MAESTRIA"/>
    <s v=" "/>
    <s v=" "/>
    <s v=" "/>
    <s v=" "/>
    <n v="1300005"/>
    <n v="3"/>
    <s v="-"/>
    <s v="PALMARES"/>
    <s v="ADMINISTRACION DE EMPRESAS"/>
    <x v="58"/>
    <s v="-"/>
    <s v="ADMINISTRACION"/>
    <s v="BUENOS AIRES"/>
    <s v="MENCION EN GERENC.DE PROYECTOS"/>
    <s v="COSTA RICA"/>
    <x v="1516"/>
    <n v="22567011"/>
    <s v="PROFESIONAL DEL SERVICIO CIVIL 2"/>
    <n v="86.84"/>
    <n v="127014"/>
    <n v="2"/>
    <n v="3"/>
    <n v="39"/>
  </r>
  <r>
    <x v="2"/>
    <x v="1"/>
    <x v="0"/>
    <x v="0"/>
    <n v="31205500"/>
    <x v="22"/>
    <n v="1386400"/>
    <n v="603820455"/>
    <x v="3"/>
    <x v="960"/>
    <x v="0"/>
    <x v="0"/>
    <x v="0"/>
    <s v="N"/>
    <x v="0"/>
    <n v="129341"/>
    <s v="NORMAL"/>
    <d v="2022-03-24T00:00:00"/>
    <d v="2022-04-01T00:00:00"/>
    <x v="22"/>
    <s v="-"/>
    <n v="310619"/>
    <s v="RESOLI"/>
    <s v="-"/>
    <s v="-"/>
    <s v="S"/>
    <x v="0"/>
    <n v="1"/>
    <s v="-"/>
    <s v="-"/>
    <s v="-"/>
    <s v="-"/>
    <s v="3-POSG.COSTA-RICA"/>
    <x v="0"/>
    <s v="-"/>
    <s v="-"/>
    <s v="-"/>
    <n v="11"/>
    <n v="4"/>
    <n v="100"/>
    <n v="1"/>
    <n v="0"/>
    <s v="SANDRAGUTI19@GMAIL.COM"/>
    <s v="UNIV. PUBLICA"/>
    <n v="32"/>
    <s v="SOLTERO(A)"/>
    <d v="2022-03-30T00:00:00"/>
    <n v="1"/>
    <s v="MAESTRIA"/>
    <s v=" "/>
    <s v=" "/>
    <s v=" "/>
    <s v=" "/>
    <s v="-"/>
    <s v="-"/>
    <s v="-"/>
    <s v="VAZQUEZ DE CORONADO"/>
    <s v="TECNOLOGIA E INNOV.EDUCATIVA"/>
    <x v="63"/>
    <s v="-"/>
    <s v="COMPUTO"/>
    <s v="PATALILLO"/>
    <s v="SIN ENFASIS"/>
    <s v="COSTA RICA"/>
    <x v="1517"/>
    <s v="-"/>
    <s v="ESTUDIANTE"/>
    <s v="-"/>
    <n v="129341"/>
    <n v="2"/>
    <n v="3"/>
    <n v="41"/>
  </r>
  <r>
    <x v="0"/>
    <x v="1"/>
    <x v="1"/>
    <x v="0"/>
    <n v="31247730"/>
    <x v="22"/>
    <n v="2102000"/>
    <n v="701910862"/>
    <x v="0"/>
    <x v="196"/>
    <x v="0"/>
    <x v="0"/>
    <x v="0"/>
    <s v="N"/>
    <x v="1"/>
    <n v="129365"/>
    <s v="NORMAL"/>
    <d v="2022-03-31T00:00:00"/>
    <d v="2022-04-01T00:00:00"/>
    <x v="22"/>
    <d v="2022-05-16T00:00:00"/>
    <n v="311229"/>
    <s v="RESOLI"/>
    <s v="-"/>
    <s v="-"/>
    <s v="S"/>
    <x v="0"/>
    <n v="1"/>
    <s v="-"/>
    <n v="2019"/>
    <n v="3"/>
    <s v="-"/>
    <s v="1-PREG.COSTA-RICA"/>
    <x v="6"/>
    <s v="-"/>
    <s v="-"/>
    <s v="-"/>
    <n v="9"/>
    <n v="1"/>
    <n v="100"/>
    <n v="4"/>
    <n v="0"/>
    <s v="RAKEL5689@HOTMAIL.COM"/>
    <s v="UNIV. PRIVADA"/>
    <n v="32"/>
    <s v="UNION LIBRE"/>
    <d v="2022-03-31T00:00:00"/>
    <n v="1"/>
    <s v="BACHILLER"/>
    <s v=" "/>
    <s v=" "/>
    <s v=" "/>
    <s v=" "/>
    <n v="420588"/>
    <n v="2"/>
    <s v="-"/>
    <s v="SAN PABLO"/>
    <s v="NUTRICION"/>
    <x v="53"/>
    <s v="-"/>
    <s v="MEDICINA HUMANA"/>
    <s v="SAN PABLO"/>
    <s v="SIN ENFASIS"/>
    <s v="COSTA RICA"/>
    <x v="1518"/>
    <s v="-"/>
    <s v="ESTUDIANTE"/>
    <n v="86.1"/>
    <n v="129365"/>
    <n v="1"/>
    <n v="1"/>
    <n v="41"/>
  </r>
  <r>
    <x v="0"/>
    <x v="2"/>
    <x v="1"/>
    <x v="0"/>
    <n v="31248280"/>
    <x v="22"/>
    <n v="25805052"/>
    <n v="115920744"/>
    <x v="0"/>
    <x v="2"/>
    <x v="0"/>
    <x v="0"/>
    <x v="1"/>
    <s v="N"/>
    <x v="0"/>
    <n v="129381"/>
    <s v="NORMAL"/>
    <d v="2022-03-23T00:00:00"/>
    <d v="2022-04-01T00:00:00"/>
    <x v="22"/>
    <d v="2022-05-16T00:00:00"/>
    <n v="310541"/>
    <s v="RESOLI"/>
    <s v="-"/>
    <s v="-"/>
    <s v="S"/>
    <x v="0"/>
    <n v="2"/>
    <s v="-"/>
    <n v="2012"/>
    <n v="10"/>
    <s v="-"/>
    <s v="1-PREG.COSTA-RICA"/>
    <x v="6"/>
    <n v="120.12"/>
    <s v="-"/>
    <s v="-"/>
    <n v="8"/>
    <n v="5"/>
    <n v="100"/>
    <n v="1"/>
    <n v="0"/>
    <s v="CANDYARROQUI16@HOTMAIL.COM"/>
    <s v="UNIV. PRIVADA"/>
    <n v="27"/>
    <s v="SOLTERO(A)"/>
    <d v="2022-03-31T00:00:00"/>
    <n v="1"/>
    <s v="BACHILLER"/>
    <s v="LICENCIATURA"/>
    <s v=" "/>
    <s v=" "/>
    <s v=" "/>
    <n v="320000"/>
    <n v="3"/>
    <s v="-"/>
    <s v="GOICOECHEA"/>
    <s v="MEDICINA"/>
    <x v="13"/>
    <s v="-"/>
    <s v="MEDICINA HUMANA"/>
    <s v="IPIS"/>
    <s v="SIN ENFASIS"/>
    <s v="COSTA RICA"/>
    <x v="1519"/>
    <s v="-"/>
    <s v="ESTUDIANTE"/>
    <n v="76.08"/>
    <n v="129381"/>
    <n v="1"/>
    <n v="1"/>
    <n v="41"/>
  </r>
  <r>
    <x v="0"/>
    <x v="1"/>
    <x v="1"/>
    <x v="1"/>
    <n v="31247230"/>
    <x v="22"/>
    <n v="2291500"/>
    <n v="113440748"/>
    <x v="1"/>
    <x v="961"/>
    <x v="0"/>
    <x v="1"/>
    <x v="2"/>
    <s v="N"/>
    <x v="0"/>
    <n v="129553"/>
    <s v="NORMAL"/>
    <d v="2022-04-04T00:00:00"/>
    <d v="2022-04-18T00:00:00"/>
    <x v="22"/>
    <d v="2022-05-16T00:00:00"/>
    <n v="311548"/>
    <s v="RESOLI"/>
    <s v="-"/>
    <s v="-"/>
    <s v="S"/>
    <x v="0"/>
    <n v="1"/>
    <s v="-"/>
    <n v="2019"/>
    <n v="3"/>
    <s v="-"/>
    <s v="1-PREG.COSTA-RICA"/>
    <x v="5"/>
    <s v="-"/>
    <s v="-"/>
    <s v="-"/>
    <n v="19"/>
    <n v="6"/>
    <n v="100"/>
    <n v="1"/>
    <n v="0"/>
    <s v="JESSY.LEIVA42@GMAIL.COM"/>
    <s v="UNIV. PRIVADA"/>
    <n v="34"/>
    <s v="SOLTERO(A)"/>
    <d v="2022-04-07T00:00:00"/>
    <n v="1"/>
    <s v="BACHILLER"/>
    <s v="LICENCIATURA"/>
    <s v=" "/>
    <s v=" "/>
    <s v=" "/>
    <n v="77500"/>
    <n v="3"/>
    <s v="-"/>
    <s v="PEREZ ZELEDON"/>
    <s v="ENS ESTUDIOS SOCIALES"/>
    <x v="34"/>
    <s v="-"/>
    <s v="EDUCACION SECUNDARIA"/>
    <s v="PLATANARES"/>
    <s v="SIN ENFASIS"/>
    <s v="COSTA RICA"/>
    <x v="1520"/>
    <s v="-"/>
    <s v="ESTUDIANTE"/>
    <n v="96.29"/>
    <n v="129553"/>
    <n v="1"/>
    <n v="1"/>
    <n v="24"/>
  </r>
  <r>
    <x v="0"/>
    <x v="1"/>
    <x v="1"/>
    <x v="0"/>
    <n v="31247270"/>
    <x v="22"/>
    <n v="8330750"/>
    <n v="604560238"/>
    <x v="0"/>
    <x v="160"/>
    <x v="0"/>
    <x v="0"/>
    <x v="2"/>
    <s v="N"/>
    <x v="6"/>
    <n v="129566"/>
    <s v="NORMAL"/>
    <d v="2022-03-28T00:00:00"/>
    <d v="2022-04-18T00:00:00"/>
    <x v="22"/>
    <d v="2022-05-16T00:00:00"/>
    <n v="310955"/>
    <s v="RESOLI"/>
    <s v="-"/>
    <s v="-"/>
    <s v="S"/>
    <x v="0"/>
    <n v="1"/>
    <s v="-"/>
    <n v="2018"/>
    <n v="4"/>
    <s v="-"/>
    <s v="1-PREG.COSTA-RICA"/>
    <x v="3"/>
    <s v="-"/>
    <s v="-"/>
    <s v="-"/>
    <n v="8"/>
    <n v="3"/>
    <n v="100"/>
    <n v="6"/>
    <n v="0"/>
    <s v="ARAYAKAREN4@GMAIL.COM"/>
    <s v="UNIV. PRIVADA"/>
    <n v="22"/>
    <s v="SOLTERO(A)"/>
    <d v="2022-04-07T00:00:00"/>
    <n v="1"/>
    <s v="BACHILLER"/>
    <s v="LICENCIATURA"/>
    <s v=" "/>
    <s v=" "/>
    <s v=" "/>
    <n v="1253058"/>
    <n v="4"/>
    <s v="-"/>
    <s v="COTO BRUS"/>
    <s v="ENFERMERIA"/>
    <x v="39"/>
    <s v="-"/>
    <s v="ENFERMERIA"/>
    <s v="AGUA BUENA"/>
    <s v="SIN ENFASIS"/>
    <s v="COSTA RICA"/>
    <x v="1521"/>
    <s v="-"/>
    <s v="ESTUDIANTE"/>
    <n v="85.55"/>
    <n v="129566"/>
    <n v="1"/>
    <n v="1"/>
    <n v="24"/>
  </r>
  <r>
    <x v="0"/>
    <x v="1"/>
    <x v="1"/>
    <x v="1"/>
    <n v="31247310"/>
    <x v="22"/>
    <n v="4986000"/>
    <n v="118640282"/>
    <x v="1"/>
    <x v="962"/>
    <x v="0"/>
    <x v="1"/>
    <x v="1"/>
    <s v="N"/>
    <x v="0"/>
    <n v="129567"/>
    <s v="NORMAL"/>
    <d v="2022-03-27T00:00:00"/>
    <d v="2022-04-18T00:00:00"/>
    <x v="22"/>
    <d v="2022-05-16T00:00:00"/>
    <n v="310847"/>
    <s v="RESOLI"/>
    <s v="-"/>
    <s v="S"/>
    <s v="-"/>
    <x v="1"/>
    <n v="1"/>
    <s v="ADQUISICION DE EQUIPO"/>
    <n v="2020"/>
    <n v="2"/>
    <s v="-"/>
    <s v="1-PREG.COSTA-RICA"/>
    <x v="6"/>
    <s v="-"/>
    <s v="-"/>
    <s v="-"/>
    <n v="19"/>
    <n v="3"/>
    <n v="100"/>
    <n v="1"/>
    <n v="0"/>
    <s v="BISMARKQUESADA23@GMAIL.COM"/>
    <s v="UNIV. PRIVADA"/>
    <n v="19"/>
    <s v="SOLTERO(A)"/>
    <d v="2022-04-07T00:00:00"/>
    <n v="1"/>
    <s v="BACHILLER"/>
    <s v=" "/>
    <s v=" "/>
    <s v=" "/>
    <s v=" "/>
    <n v="451626"/>
    <n v="3"/>
    <s v="-"/>
    <s v="PEREZ ZELEDON"/>
    <s v="ENSEÑANZA DEL ESPAÑOL"/>
    <x v="34"/>
    <s v="AE"/>
    <s v="EDUCACION GENERAL"/>
    <s v="DANIEL FLORES"/>
    <s v="SIN ENFASIS"/>
    <s v="COSTA RICA"/>
    <x v="1522"/>
    <s v="-"/>
    <s v="ESTUDIANTE"/>
    <n v="96.6"/>
    <n v="129567"/>
    <n v="1"/>
    <n v="1"/>
    <n v="24"/>
  </r>
  <r>
    <x v="0"/>
    <x v="1"/>
    <x v="1"/>
    <x v="1"/>
    <n v="31247330"/>
    <x v="22"/>
    <n v="3645000"/>
    <n v="604360158"/>
    <x v="1"/>
    <x v="3"/>
    <x v="0"/>
    <x v="1"/>
    <x v="3"/>
    <s v="N"/>
    <x v="6"/>
    <n v="129573"/>
    <s v="NORMAL"/>
    <d v="2022-03-23T00:00:00"/>
    <d v="2022-04-18T00:00:00"/>
    <x v="22"/>
    <d v="2022-05-16T00:00:00"/>
    <n v="310469"/>
    <s v="RESOLI"/>
    <s v="-"/>
    <s v="-"/>
    <s v="S"/>
    <x v="0"/>
    <n v="1"/>
    <s v="COBERTURA INFERIOR"/>
    <n v="2022"/>
    <n v="0"/>
    <s v="-"/>
    <s v="1-PREG.COSTA-RICA"/>
    <x v="2"/>
    <s v="-"/>
    <s v="-"/>
    <s v="-"/>
    <n v="3"/>
    <n v="3"/>
    <n v="100"/>
    <n v="6"/>
    <n v="0"/>
    <s v="EMORA5517@GMAIL.COM"/>
    <s v="UNIV. PRIVADA"/>
    <n v="30"/>
    <s v="UNION LIBRE"/>
    <d v="2022-04-07T00:00:00"/>
    <n v="1"/>
    <s v="BACHILLER"/>
    <s v=" "/>
    <s v=" "/>
    <s v=" "/>
    <s v=" "/>
    <n v="729044"/>
    <n v="4"/>
    <s v="-"/>
    <s v="BUENOS AIRES"/>
    <s v="CS. EDUC. I Y II CICLOS"/>
    <x v="73"/>
    <s v="CI"/>
    <s v="EDUCACION PRIMARIA"/>
    <s v="POTRERO GRANDE"/>
    <s v="SIN ENFASIS"/>
    <s v="COSTA RICA"/>
    <x v="1523"/>
    <s v="-"/>
    <s v="ESTUDIANTE"/>
    <n v="82.93"/>
    <n v="129573"/>
    <n v="1"/>
    <n v="1"/>
    <n v="24"/>
  </r>
  <r>
    <x v="0"/>
    <x v="3"/>
    <x v="1"/>
    <x v="1"/>
    <n v="31247340"/>
    <x v="22"/>
    <n v="7198110"/>
    <n v="115000054"/>
    <x v="1"/>
    <x v="2"/>
    <x v="0"/>
    <x v="1"/>
    <x v="0"/>
    <s v="N"/>
    <x v="0"/>
    <n v="129574"/>
    <s v="NORMAL"/>
    <d v="2022-03-22T00:00:00"/>
    <d v="2022-04-18T00:00:00"/>
    <x v="22"/>
    <d v="2022-05-16T00:00:00"/>
    <n v="310358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1"/>
    <n v="1"/>
    <n v="100"/>
    <n v="1"/>
    <n v="0"/>
    <s v="PR2926663@GMAIL.COM"/>
    <s v="UNIV. PRIVADA"/>
    <n v="30"/>
    <s v="SOLTERO(A)"/>
    <d v="2022-04-07T00:00:00"/>
    <n v="1"/>
    <s v="BACHILLER"/>
    <s v=" "/>
    <s v=" "/>
    <s v=" "/>
    <s v=" "/>
    <n v="200000"/>
    <n v="3"/>
    <s v="-"/>
    <s v="SAN JOSE"/>
    <s v="CS EDUCACION"/>
    <x v="40"/>
    <s v="AE"/>
    <s v="EDUCACION GENERAL"/>
    <s v="CARMEN"/>
    <s v="I Y II CICLO"/>
    <s v="COSTA RICA"/>
    <x v="1524"/>
    <s v="-"/>
    <s v="ESTUDIANTE"/>
    <n v="90.31"/>
    <n v="129574"/>
    <n v="1"/>
    <n v="1"/>
    <n v="24"/>
  </r>
  <r>
    <x v="0"/>
    <x v="1"/>
    <x v="1"/>
    <x v="0"/>
    <n v="31247520"/>
    <x v="22"/>
    <n v="4405000"/>
    <n v="116720403"/>
    <x v="0"/>
    <x v="458"/>
    <x v="0"/>
    <x v="0"/>
    <x v="1"/>
    <s v="N"/>
    <x v="0"/>
    <n v="129579"/>
    <s v="NORMAL"/>
    <d v="2022-03-18T00:00:00"/>
    <d v="2022-04-18T00:00:00"/>
    <x v="22"/>
    <d v="2022-05-16T00:00:00"/>
    <n v="310056"/>
    <s v="RESOLI"/>
    <s v="-"/>
    <s v="S"/>
    <s v="-"/>
    <x v="1"/>
    <n v="1"/>
    <s v="-"/>
    <n v="2014"/>
    <n v="8"/>
    <s v="-"/>
    <s v="1-PREG.COSTA-RICA"/>
    <x v="3"/>
    <s v="-"/>
    <s v="-"/>
    <s v="-"/>
    <n v="19"/>
    <n v="1"/>
    <n v="100"/>
    <n v="1"/>
    <n v="0"/>
    <s v="EDUARDOCABALLERO2121@GMAIL.COM"/>
    <s v="UNIV. PRIVADA"/>
    <n v="25"/>
    <s v="DIVORCIADO(A)"/>
    <d v="2022-04-07T00:00:00"/>
    <n v="1"/>
    <s v="BACHILLER"/>
    <s v=" "/>
    <s v=" "/>
    <s v=" "/>
    <s v=" "/>
    <n v="1586520"/>
    <n v="4"/>
    <s v="-"/>
    <s v="PEREZ ZELEDON"/>
    <s v="MEDICINA Y CIRUGIA"/>
    <x v="53"/>
    <s v="-"/>
    <s v="MEDICINA HUMANA"/>
    <s v="SAN ISIDRO DE EL GENERAL"/>
    <s v="SIN ENFASIS"/>
    <s v="COSTA RICA"/>
    <x v="1525"/>
    <s v="-"/>
    <s v="ESTUDIANTE"/>
    <n v="88.78"/>
    <n v="129579"/>
    <n v="1"/>
    <n v="1"/>
    <n v="24"/>
  </r>
  <r>
    <x v="0"/>
    <x v="1"/>
    <x v="2"/>
    <x v="1"/>
    <n v="31247530"/>
    <x v="22"/>
    <n v="5002521"/>
    <n v="115210351"/>
    <x v="4"/>
    <x v="254"/>
    <x v="0"/>
    <x v="1"/>
    <x v="1"/>
    <s v="N"/>
    <x v="0"/>
    <n v="129582"/>
    <s v="NORMAL"/>
    <d v="2022-03-16T00:00:00"/>
    <d v="2022-04-18T00:00:00"/>
    <x v="22"/>
    <d v="2022-05-16T00:00:00"/>
    <n v="309828"/>
    <s v="RESOLI"/>
    <s v="-"/>
    <s v="-"/>
    <s v="S"/>
    <x v="0"/>
    <n v="1"/>
    <s v="-"/>
    <n v="2011"/>
    <n v="11"/>
    <s v="-"/>
    <s v="5-REFUND.PREG.C.R"/>
    <x v="4"/>
    <s v="-"/>
    <s v="-"/>
    <s v="-"/>
    <n v="19"/>
    <n v="3"/>
    <n v="100"/>
    <n v="1"/>
    <n v="0"/>
    <s v="KARLAMONTERO_92@HOTMAIL.COM"/>
    <s v="UNIV. PRIVADA"/>
    <n v="29"/>
    <s v="CASADO(A)"/>
    <d v="2022-04-07T00:00:00"/>
    <n v="1"/>
    <s v="BACHILLER"/>
    <s v="LICENCIATURA"/>
    <s v=" "/>
    <s v=" "/>
    <s v=" "/>
    <n v="1017082"/>
    <n v="3"/>
    <s v="-"/>
    <s v="PEREZ ZELEDON"/>
    <s v="ADMINISTRACION DE NEGOCIOS"/>
    <x v="35"/>
    <s v="-"/>
    <s v="ADMINISTRACION"/>
    <s v="DANIEL FLORES"/>
    <s v="SIN ENFASIS"/>
    <s v="COSTA RICA"/>
    <x v="1526"/>
    <n v="84408440"/>
    <s v="OFICINISTA"/>
    <n v="90.05"/>
    <n v="129582"/>
    <n v="1"/>
    <n v="5"/>
    <n v="24"/>
  </r>
  <r>
    <x v="0"/>
    <x v="1"/>
    <x v="1"/>
    <x v="0"/>
    <n v="31247540"/>
    <x v="22"/>
    <n v="5800000"/>
    <n v="118710232"/>
    <x v="2"/>
    <x v="963"/>
    <x v="0"/>
    <x v="0"/>
    <x v="1"/>
    <s v="N"/>
    <x v="0"/>
    <n v="129586"/>
    <s v="NORMAL"/>
    <d v="2022-03-06T00:00:00"/>
    <d v="2022-04-18T00:00:00"/>
    <x v="22"/>
    <d v="2022-05-16T00:00:00"/>
    <n v="308804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9"/>
    <n v="3"/>
    <n v="100"/>
    <n v="1"/>
    <n v="0"/>
    <s v="GABRIELMG1503@GMAIL.COM"/>
    <s v="UNIV. PUBLICA"/>
    <n v="19"/>
    <s v="SOLTERO(A)"/>
    <d v="2022-04-07T00:00:00"/>
    <n v="1"/>
    <s v="LICENCIATURA"/>
    <s v=" "/>
    <s v=" "/>
    <s v=" "/>
    <s v=" "/>
    <n v="1372100"/>
    <n v="5"/>
    <s v="-"/>
    <s v="PEREZ ZELEDON"/>
    <s v="INGENIERIA CIVIL"/>
    <x v="52"/>
    <s v="AE"/>
    <s v="OBRAS CIVILES"/>
    <s v="DANIEL FLORES"/>
    <s v="SIN ENFASIS"/>
    <s v="COSTA RICA"/>
    <x v="1527"/>
    <s v="-"/>
    <s v="ESTUDIANTE"/>
    <n v="98.7"/>
    <n v="129586"/>
    <n v="2"/>
    <n v="1"/>
    <n v="24"/>
  </r>
  <r>
    <x v="0"/>
    <x v="1"/>
    <x v="1"/>
    <x v="1"/>
    <n v="31247910"/>
    <x v="22"/>
    <n v="3656987"/>
    <n v="115840449"/>
    <x v="1"/>
    <x v="964"/>
    <x v="0"/>
    <x v="1"/>
    <x v="2"/>
    <s v="N"/>
    <x v="0"/>
    <n v="129609"/>
    <s v="NORMAL"/>
    <d v="2022-04-06T00:00:00"/>
    <d v="2022-04-18T00:00:00"/>
    <x v="22"/>
    <d v="2022-05-16T00:00:00"/>
    <n v="311745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19"/>
    <n v="6"/>
    <n v="100"/>
    <n v="1"/>
    <n v="0"/>
    <s v="GARCIAJACKI15@GMAIL.COM"/>
    <s v="UNIV. PRIVADA"/>
    <n v="27"/>
    <s v="CASADO(A)"/>
    <d v="2022-04-08T00:00:00"/>
    <n v="1"/>
    <s v="BACHILLER"/>
    <s v=" "/>
    <s v=" "/>
    <s v=" "/>
    <s v=" "/>
    <n v="739317"/>
    <n v="2"/>
    <s v="-"/>
    <s v="PEREZ ZELEDON"/>
    <s v="CS EDUC I Y II CICLO"/>
    <x v="34"/>
    <s v="AE"/>
    <s v="EDUCACION PRIMARIA"/>
    <s v="PLATANARES"/>
    <s v="SIN ENFASIS"/>
    <s v="COSTA RICA"/>
    <x v="1528"/>
    <s v="-"/>
    <s v="ESTUDIANTE"/>
    <n v="91.15"/>
    <n v="129609"/>
    <n v="1"/>
    <n v="1"/>
    <n v="24"/>
  </r>
  <r>
    <x v="0"/>
    <x v="1"/>
    <x v="1"/>
    <x v="0"/>
    <n v="31247950"/>
    <x v="22"/>
    <n v="6318000"/>
    <n v="901160386"/>
    <x v="0"/>
    <x v="406"/>
    <x v="0"/>
    <x v="0"/>
    <x v="1"/>
    <s v="N"/>
    <x v="0"/>
    <n v="129641"/>
    <s v="NORMAL"/>
    <d v="2022-03-21T00:00:00"/>
    <d v="2022-04-18T00:00:00"/>
    <x v="22"/>
    <d v="2022-05-16T00:00:00"/>
    <n v="310236"/>
    <s v="RESOLI"/>
    <s v="-"/>
    <s v="-"/>
    <s v="S"/>
    <x v="0"/>
    <n v="1"/>
    <s v="-"/>
    <n v="2021"/>
    <n v="1"/>
    <s v="-"/>
    <s v="1-PREG.COSTA-RICA"/>
    <x v="2"/>
    <s v="-"/>
    <s v="-"/>
    <s v="-"/>
    <n v="19"/>
    <n v="1"/>
    <n v="100"/>
    <n v="1"/>
    <n v="0"/>
    <s v="MELANIE.ROC@GMAIL.COM"/>
    <s v="UNIV. PRIVADA"/>
    <n v="18"/>
    <s v="SOLTERO(A)"/>
    <d v="2022-04-08T00:00:00"/>
    <n v="1"/>
    <s v="BACHILLER"/>
    <s v=" "/>
    <s v=" "/>
    <s v=" "/>
    <s v=" "/>
    <n v="642826"/>
    <n v="7"/>
    <s v="-"/>
    <s v="PEREZ ZELEDON"/>
    <s v="TERAPIA FISICA"/>
    <x v="7"/>
    <s v="-"/>
    <s v="MEDICINA HUMANA"/>
    <s v="SAN ISIDRO DE EL GENERAL"/>
    <s v="SIN ENFASIS"/>
    <s v="COSTA RICA"/>
    <x v="1529"/>
    <s v="-"/>
    <s v="ESTUDIANTE"/>
    <n v="97.13"/>
    <n v="129641"/>
    <n v="1"/>
    <n v="1"/>
    <n v="24"/>
  </r>
  <r>
    <x v="0"/>
    <x v="1"/>
    <x v="1"/>
    <x v="0"/>
    <n v="31247980"/>
    <x v="22"/>
    <n v="2137040"/>
    <n v="118030955"/>
    <x v="3"/>
    <x v="965"/>
    <x v="0"/>
    <x v="0"/>
    <x v="2"/>
    <s v="N"/>
    <x v="0"/>
    <n v="129686"/>
    <s v="NORMAL"/>
    <d v="2022-02-18T00:00:00"/>
    <d v="2022-04-19T00:00:00"/>
    <x v="22"/>
    <d v="2022-05-16T00:00:00"/>
    <n v="307702"/>
    <s v="RESOLI"/>
    <s v="-"/>
    <s v="S"/>
    <s v="-"/>
    <x v="1"/>
    <n v="1"/>
    <s v="-"/>
    <n v="2018"/>
    <n v="4"/>
    <s v="-"/>
    <s v="1-PREG.COSTA-RICA"/>
    <x v="6"/>
    <s v="-"/>
    <s v="-"/>
    <s v="-"/>
    <n v="19"/>
    <n v="4"/>
    <n v="100"/>
    <n v="1"/>
    <n v="0"/>
    <s v="JULIANOLIZ369@GMAIL.COM"/>
    <s v="PARAUNIV. PRIV"/>
    <n v="21"/>
    <s v="SOLTERO(A)"/>
    <d v="2022-04-18T00:00:00"/>
    <n v="1"/>
    <s v="DIPLOMADO"/>
    <s v=" "/>
    <s v=" "/>
    <s v=" "/>
    <s v=" "/>
    <n v="310000"/>
    <n v="4"/>
    <s v="-"/>
    <s v="PEREZ ZELEDON"/>
    <s v="DESARROLLO Y DISEÑO VIDEOJUEGO"/>
    <x v="65"/>
    <s v="-"/>
    <s v="COMPUTO"/>
    <s v="RIVAS"/>
    <s v="SIN ENFASIS"/>
    <s v="COSTA RICA"/>
    <x v="1530"/>
    <s v="-"/>
    <s v="ESTUDIANTE"/>
    <n v="88.3"/>
    <n v="129686"/>
    <n v="3"/>
    <n v="1"/>
    <n v="23"/>
  </r>
  <r>
    <x v="0"/>
    <x v="1"/>
    <x v="1"/>
    <x v="1"/>
    <n v="31248000"/>
    <x v="22"/>
    <n v="2592878"/>
    <n v="118700243"/>
    <x v="1"/>
    <x v="966"/>
    <x v="0"/>
    <x v="1"/>
    <x v="1"/>
    <s v="N"/>
    <x v="0"/>
    <n v="129805"/>
    <s v="NORMAL"/>
    <d v="2022-04-19T00:00:00"/>
    <d v="2022-04-21T00:00:00"/>
    <x v="22"/>
    <d v="2022-05-16T00:00:00"/>
    <n v="312448"/>
    <s v="RESOLI"/>
    <s v="-"/>
    <s v="S"/>
    <s v="-"/>
    <x v="1"/>
    <n v="1"/>
    <s v="-"/>
    <n v="2021"/>
    <n v="1"/>
    <s v="-"/>
    <s v="1-PREG.COSTA-RICA"/>
    <x v="4"/>
    <s v="-"/>
    <s v="-"/>
    <s v="-"/>
    <n v="19"/>
    <n v="3"/>
    <n v="100"/>
    <n v="1"/>
    <n v="0"/>
    <s v="PICADODANIEL04@GMAIL.COM"/>
    <s v="UNIV. PRIVADA"/>
    <n v="19"/>
    <s v="SOLTERO(A)"/>
    <d v="2022-04-20T00:00:00"/>
    <n v="1"/>
    <s v="BACHILLER"/>
    <s v=" "/>
    <s v=" "/>
    <s v=" "/>
    <s v=" "/>
    <n v="916074"/>
    <n v="5"/>
    <s v="-"/>
    <s v="PEREZ ZELEDON"/>
    <s v="ENSEÑANZA DE LA EDUC. FISICA"/>
    <x v="89"/>
    <s v="-"/>
    <s v="EDUCACION TECNICA,ARTISTICA Y DEPORTIVA"/>
    <s v="DANIEL FLORES"/>
    <s v="SIN ENFASIS"/>
    <s v="COSTA RICA"/>
    <x v="1531"/>
    <s v="-"/>
    <s v="ESTUDIANTE"/>
    <n v="86.06"/>
    <n v="129805"/>
    <n v="1"/>
    <n v="1"/>
    <n v="21"/>
  </r>
  <r>
    <x v="0"/>
    <x v="1"/>
    <x v="1"/>
    <x v="1"/>
    <n v="31248010"/>
    <x v="22"/>
    <n v="2592878"/>
    <n v="118700242"/>
    <x v="1"/>
    <x v="966"/>
    <x v="0"/>
    <x v="1"/>
    <x v="1"/>
    <s v="N"/>
    <x v="0"/>
    <n v="129806"/>
    <s v="NORMAL"/>
    <d v="2022-04-19T00:00:00"/>
    <d v="2022-04-21T00:00:00"/>
    <x v="22"/>
    <d v="2022-05-16T00:00:00"/>
    <n v="312443"/>
    <s v="RESOLI"/>
    <s v="-"/>
    <s v="S"/>
    <s v="-"/>
    <x v="1"/>
    <n v="1"/>
    <s v="-"/>
    <n v="2020"/>
    <n v="2"/>
    <s v="-"/>
    <s v="1-PREG.COSTA-RICA"/>
    <x v="4"/>
    <s v="-"/>
    <s v="-"/>
    <s v="-"/>
    <n v="19"/>
    <n v="3"/>
    <n v="100"/>
    <n v="1"/>
    <n v="0"/>
    <s v="PICADODAVID10@GMAIL.COM"/>
    <s v="UNIV. PRIVADA"/>
    <n v="19"/>
    <s v="SOLTERO(A)"/>
    <d v="2022-04-20T00:00:00"/>
    <n v="1"/>
    <s v="BACHILLER"/>
    <s v=" "/>
    <s v=" "/>
    <s v=" "/>
    <s v=" "/>
    <n v="916074"/>
    <n v="5"/>
    <s v="-"/>
    <s v="PEREZ ZELEDON"/>
    <s v="ENSEÑANZA DE LA EDUC. FISICA"/>
    <x v="89"/>
    <s v="-"/>
    <s v="EDUCACION TECNICA,ARTISTICA Y DEPORTIVA"/>
    <s v="DANIEL FLORES"/>
    <s v="SIN ENFASIS"/>
    <s v="COSTA RICA"/>
    <x v="1532"/>
    <s v="-"/>
    <s v="ESTUDIANTE"/>
    <n v="97.42"/>
    <n v="129806"/>
    <n v="1"/>
    <n v="1"/>
    <n v="21"/>
  </r>
  <r>
    <x v="0"/>
    <x v="1"/>
    <x v="1"/>
    <x v="1"/>
    <n v="31248030"/>
    <x v="22"/>
    <n v="1205375"/>
    <n v="108030684"/>
    <x v="1"/>
    <x v="967"/>
    <x v="0"/>
    <x v="1"/>
    <x v="1"/>
    <s v="N"/>
    <x v="0"/>
    <n v="129821"/>
    <s v="NORMAL"/>
    <d v="2022-04-06T00:00:00"/>
    <d v="2022-04-21T00:00:00"/>
    <x v="22"/>
    <d v="2022-05-16T00:00:00"/>
    <n v="311737"/>
    <s v="RESOLI"/>
    <s v="-"/>
    <s v="-"/>
    <s v="S"/>
    <x v="0"/>
    <n v="1"/>
    <s v="ADQUISICION DE EQUIPO"/>
    <n v="1988"/>
    <n v="34"/>
    <s v="-"/>
    <s v="1-PREG.COSTA-RICA"/>
    <x v="5"/>
    <s v="-"/>
    <s v="-"/>
    <s v="-"/>
    <n v="19"/>
    <n v="1"/>
    <n v="100"/>
    <n v="1"/>
    <n v="0"/>
    <s v="ISACHIDU@HOTMAIL.COM"/>
    <s v="UNIV. PRIVADA"/>
    <n v="50"/>
    <s v="DIVORCIADO(A)"/>
    <d v="2022-04-20T00:00:00"/>
    <n v="1"/>
    <s v="LICENCIATURA"/>
    <s v=" "/>
    <s v=" "/>
    <s v=" "/>
    <s v=" "/>
    <n v="50000"/>
    <n v="2"/>
    <s v="-"/>
    <s v="PEREZ ZELEDON"/>
    <s v="ENSEÑANZA DEL INGLES"/>
    <x v="39"/>
    <s v="AE"/>
    <s v="EDUCACION GENERAL"/>
    <s v="SAN ISIDRO DE EL GENERAL"/>
    <s v="SIN ENFASIS"/>
    <s v="COSTA RICA"/>
    <x v="1533"/>
    <n v="83556085"/>
    <s v="TRABAJO OCASIONAL"/>
    <n v="85"/>
    <n v="129821"/>
    <n v="1"/>
    <n v="1"/>
    <n v="21"/>
  </r>
  <r>
    <x v="0"/>
    <x v="1"/>
    <x v="1"/>
    <x v="1"/>
    <n v="31247640"/>
    <x v="22"/>
    <n v="7127400"/>
    <n v="118940982"/>
    <x v="4"/>
    <x v="430"/>
    <x v="0"/>
    <x v="1"/>
    <x v="1"/>
    <s v="N"/>
    <x v="0"/>
    <n v="129868"/>
    <s v="NORMAL"/>
    <d v="2022-01-18T00:00:00"/>
    <d v="2022-04-22T00:00:00"/>
    <x v="22"/>
    <d v="2022-05-16T00:00:00"/>
    <n v="305009"/>
    <s v="RESOLI"/>
    <s v="-"/>
    <s v="-"/>
    <s v="S"/>
    <x v="0"/>
    <n v="1"/>
    <s v="-"/>
    <n v="2021"/>
    <n v="1"/>
    <s v="-"/>
    <s v="1-PREG.COSTA-RICA"/>
    <x v="3"/>
    <s v="-"/>
    <s v="-"/>
    <s v="-"/>
    <n v="6"/>
    <n v="1"/>
    <n v="100"/>
    <n v="1"/>
    <n v="0"/>
    <s v="PBUSTOSVALVERDE@GMAIL.COM"/>
    <s v="UNIV. PRIVADA"/>
    <n v="18"/>
    <s v="SOLTERO(A)"/>
    <d v="2022-04-21T00:00:00"/>
    <n v="1"/>
    <s v="BACHILLER"/>
    <s v=" "/>
    <s v=" "/>
    <s v=" "/>
    <s v=" "/>
    <n v="2526750"/>
    <n v="4"/>
    <s v="-"/>
    <s v="ASERRI"/>
    <s v="MERCADEO Y MEDIOS DIGITALES"/>
    <x v="3"/>
    <s v="-"/>
    <s v="ADMINISTRACION"/>
    <s v="ASERRI"/>
    <s v="SIN ENFASIS"/>
    <s v="COSTA RICA"/>
    <x v="1534"/>
    <s v="-"/>
    <s v="ESTUDIANTE"/>
    <n v="96.4"/>
    <n v="129868"/>
    <n v="1"/>
    <n v="1"/>
    <n v="20"/>
  </r>
  <r>
    <x v="0"/>
    <x v="1"/>
    <x v="1"/>
    <x v="0"/>
    <n v="31248330"/>
    <x v="22"/>
    <n v="2776526"/>
    <n v="604650766"/>
    <x v="3"/>
    <x v="428"/>
    <x v="0"/>
    <x v="0"/>
    <x v="1"/>
    <s v="N"/>
    <x v="0"/>
    <n v="129963"/>
    <s v="NORMAL"/>
    <d v="2022-04-06T00:00:00"/>
    <d v="2022-04-27T00:00:00"/>
    <x v="22"/>
    <d v="2022-05-16T00:00:00"/>
    <n v="311752"/>
    <s v="RESOLI"/>
    <s v="-"/>
    <s v="S"/>
    <s v="-"/>
    <x v="1"/>
    <n v="1"/>
    <s v="-"/>
    <n v="2018"/>
    <n v="4"/>
    <s v="-"/>
    <s v="1-PREG.COSTA-RICA"/>
    <x v="2"/>
    <s v="-"/>
    <s v="-"/>
    <s v="-"/>
    <n v="6"/>
    <n v="1"/>
    <n v="100"/>
    <n v="1"/>
    <n v="0"/>
    <s v="CARLOSVINDAS56@GMAIL.COM"/>
    <s v="UNIV. PRIVADA"/>
    <n v="21"/>
    <s v="SOLTERO(A)"/>
    <d v="2022-04-26T00:00:00"/>
    <n v="1"/>
    <s v="BACHILLER"/>
    <s v=" "/>
    <s v=" "/>
    <s v=" "/>
    <s v=" "/>
    <n v="634615"/>
    <n v="4"/>
    <s v="-"/>
    <s v="ASERRI"/>
    <s v="INGENIERIA INFORMATICA"/>
    <x v="37"/>
    <s v="-"/>
    <s v="COMPUTO"/>
    <s v="ASERRI"/>
    <s v="SIN ENFASIS"/>
    <s v="COSTA RICA"/>
    <x v="1535"/>
    <s v="-"/>
    <s v="ESTUDIANTE"/>
    <n v="84.5"/>
    <n v="129963"/>
    <n v="1"/>
    <n v="1"/>
    <n v="15"/>
  </r>
  <r>
    <x v="0"/>
    <x v="1"/>
    <x v="2"/>
    <x v="0"/>
    <n v="31243640"/>
    <x v="24"/>
    <n v="13717458"/>
    <n v="112740831"/>
    <x v="2"/>
    <x v="968"/>
    <x v="0"/>
    <x v="0"/>
    <x v="1"/>
    <s v="N"/>
    <x v="0"/>
    <n v="126658"/>
    <s v="NORMAL"/>
    <d v="2021-10-12T00:00:00"/>
    <d v="2021-12-02T00:00:00"/>
    <x v="24"/>
    <d v="2022-05-23T00:00:00"/>
    <n v="298002"/>
    <s v="RESOLI"/>
    <s v="-"/>
    <s v="S"/>
    <s v="-"/>
    <x v="1"/>
    <n v="1"/>
    <s v="ADQUISICION DE EQUIPO"/>
    <n v="2006"/>
    <n v="16"/>
    <s v="-"/>
    <s v="5-REFUND.PREG.C.R"/>
    <x v="6"/>
    <s v="-"/>
    <s v="-"/>
    <s v="-"/>
    <n v="13"/>
    <n v="2"/>
    <n v="100"/>
    <n v="1"/>
    <n v="0"/>
    <s v="ERICKS86@YAHOO.COM"/>
    <s v="UNIV. PRIVADA"/>
    <n v="36"/>
    <s v="CASADO(A)"/>
    <d v="2021-12-01T00:00:00"/>
    <n v="1"/>
    <s v="BACHILLER"/>
    <s v="LICENCIATURA"/>
    <s v=" "/>
    <s v=" "/>
    <s v=" "/>
    <n v="234963"/>
    <n v="3"/>
    <s v="-"/>
    <s v="TIBAS"/>
    <s v="INGENIERIA INDUSTRIAL"/>
    <x v="6"/>
    <s v="AE"/>
    <s v="INGENIERIA"/>
    <s v="CINCO ESQUINAS"/>
    <s v="SIN ENFASIS"/>
    <s v="COSTA RICA"/>
    <x v="1536"/>
    <n v="25232000"/>
    <s v="CONDUCTOR"/>
    <n v="85"/>
    <n v="126658"/>
    <n v="1"/>
    <n v="5"/>
    <n v="168"/>
  </r>
  <r>
    <x v="0"/>
    <x v="3"/>
    <x v="1"/>
    <x v="1"/>
    <n v="31249490"/>
    <x v="24"/>
    <n v="4956850"/>
    <n v="702830783"/>
    <x v="1"/>
    <x v="2"/>
    <x v="0"/>
    <x v="1"/>
    <x v="3"/>
    <s v="N"/>
    <x v="5"/>
    <n v="126843"/>
    <s v="NORMAL"/>
    <d v="2021-12-06T00:00:00"/>
    <d v="2021-12-10T00:00:00"/>
    <x v="24"/>
    <d v="2022-05-23T00:00:00"/>
    <n v="300855"/>
    <s v="RESOLI"/>
    <s v="-"/>
    <s v="-"/>
    <s v="S"/>
    <x v="0"/>
    <n v="8"/>
    <s v="-"/>
    <n v="2018"/>
    <n v="4"/>
    <s v="-"/>
    <s v="1-PREG.COSTA-RICA"/>
    <x v="5"/>
    <s v="-"/>
    <s v="-"/>
    <s v="-"/>
    <n v="4"/>
    <n v="1"/>
    <n v="100"/>
    <n v="7"/>
    <n v="0"/>
    <s v="CHEYLINMORA2401@GMAIL.COM"/>
    <s v="UNIV. PRIVADA"/>
    <n v="21"/>
    <s v="SOLTERO(A)"/>
    <d v="2021-12-09T00:00:00"/>
    <n v="1"/>
    <s v="BACHILLER"/>
    <s v=" "/>
    <s v=" "/>
    <s v=" "/>
    <s v=" "/>
    <n v="60000"/>
    <n v="2"/>
    <s v="-"/>
    <s v="TALAMANCA"/>
    <s v="EDUCACION PRIMARIA"/>
    <x v="44"/>
    <s v="-"/>
    <s v="EDUCACION PRIMARIA"/>
    <s v="BRATSI"/>
    <s v="INGLES"/>
    <s v="COSTA RICA"/>
    <x v="1537"/>
    <s v="-"/>
    <s v="AGRICULTURA"/>
    <n v="100"/>
    <n v="126843"/>
    <n v="1"/>
    <n v="1"/>
    <n v="160"/>
  </r>
  <r>
    <x v="0"/>
    <x v="2"/>
    <x v="1"/>
    <x v="0"/>
    <n v="31249130"/>
    <x v="24"/>
    <n v="5914996"/>
    <n v="503280234"/>
    <x v="0"/>
    <x v="2"/>
    <x v="0"/>
    <x v="0"/>
    <x v="1"/>
    <s v="N"/>
    <x v="4"/>
    <n v="126928"/>
    <s v="NORMAL"/>
    <d v="2021-11-04T00:00:00"/>
    <d v="2021-12-13T00:00:00"/>
    <x v="24"/>
    <d v="2022-05-23T00:00:00"/>
    <n v="298950"/>
    <s v="RESOLI"/>
    <s v="-"/>
    <s v="-"/>
    <s v="S"/>
    <x v="0"/>
    <n v="2"/>
    <s v="-"/>
    <n v="2017"/>
    <n v="5"/>
    <s v="-"/>
    <s v="1-PREG.COSTA-RICA"/>
    <x v="2"/>
    <n v="106.67"/>
    <s v="-"/>
    <s v="-"/>
    <n v="2"/>
    <n v="1"/>
    <n v="100"/>
    <n v="5"/>
    <n v="0"/>
    <s v="GRACIEMOZ06@GMAIL.COM"/>
    <s v="UNIV. PRIVADA"/>
    <n v="39"/>
    <s v="SOLTERO(A)"/>
    <d v="2021-12-10T00:00:00"/>
    <n v="1"/>
    <s v="LICENCIATURA"/>
    <s v=" "/>
    <s v=" "/>
    <s v=" "/>
    <s v=" "/>
    <n v="570000"/>
    <n v="4"/>
    <s v="-"/>
    <s v="NICOYA"/>
    <s v="ENFERMERIA"/>
    <x v="50"/>
    <s v="-"/>
    <s v="ENFERMERIA"/>
    <s v="NICOYA"/>
    <s v="SIN ENFASIS"/>
    <s v="COSTA RICA"/>
    <x v="1538"/>
    <s v="-"/>
    <s v="ESTUDIANTE"/>
    <n v="85.3"/>
    <n v="126928"/>
    <n v="1"/>
    <n v="1"/>
    <n v="157"/>
  </r>
  <r>
    <x v="0"/>
    <x v="1"/>
    <x v="1"/>
    <x v="0"/>
    <n v="31249040"/>
    <x v="24"/>
    <n v="6292795"/>
    <n v="118580728"/>
    <x v="0"/>
    <x v="728"/>
    <x v="0"/>
    <x v="0"/>
    <x v="1"/>
    <s v="N"/>
    <x v="0"/>
    <n v="127238"/>
    <s v="NORMAL"/>
    <d v="2021-12-10T00:00:00"/>
    <d v="2022-01-05T00:00:00"/>
    <x v="24"/>
    <d v="2022-05-23T00:00:00"/>
    <n v="301477"/>
    <s v="RESOLI"/>
    <s v="-"/>
    <s v="-"/>
    <s v="S"/>
    <x v="0"/>
    <n v="1"/>
    <s v="COBERTURA INFERIOR"/>
    <n v="2020"/>
    <n v="2"/>
    <s v="-"/>
    <s v="1-PREG.COSTA-RICA"/>
    <x v="2"/>
    <s v="-"/>
    <s v="-"/>
    <s v="-"/>
    <n v="1"/>
    <n v="10"/>
    <n v="100"/>
    <n v="1"/>
    <n v="0"/>
    <s v="NATASHAFGAMBOA@GMAIL.COM"/>
    <s v="UNIV. PRIVADA"/>
    <n v="19"/>
    <s v="SOLTERO(A)"/>
    <d v="2021-12-22T00:00:00"/>
    <n v="1"/>
    <s v="LICENCIATURA"/>
    <s v=" "/>
    <s v=" "/>
    <s v=" "/>
    <s v=" "/>
    <n v="584733"/>
    <n v="2"/>
    <s v="-"/>
    <s v="SAN JOSE"/>
    <s v="ENFERMERIA"/>
    <x v="53"/>
    <s v="CI"/>
    <s v="ENFERMERIA"/>
    <s v="HATILLO"/>
    <s v="SIN ENFASIS"/>
    <s v="COSTA RICA"/>
    <x v="1539"/>
    <s v="-"/>
    <s v="ESTUDIANTE"/>
    <n v="96.41"/>
    <n v="127238"/>
    <n v="1"/>
    <n v="1"/>
    <n v="134"/>
  </r>
  <r>
    <x v="0"/>
    <x v="1"/>
    <x v="2"/>
    <x v="0"/>
    <n v="31248910"/>
    <x v="24"/>
    <n v="18999409"/>
    <n v="116870213"/>
    <x v="0"/>
    <x v="969"/>
    <x v="0"/>
    <x v="0"/>
    <x v="1"/>
    <s v="N"/>
    <x v="0"/>
    <n v="127290"/>
    <s v="NORMAL"/>
    <d v="2021-12-02T00:00:00"/>
    <d v="2022-01-06T00:00:00"/>
    <x v="24"/>
    <d v="2022-05-23T00:00:00"/>
    <n v="300503"/>
    <s v="RESOLI"/>
    <s v="-"/>
    <s v="-"/>
    <s v="S"/>
    <x v="0"/>
    <n v="1"/>
    <s v="ADQUISICION DE EQUIPO"/>
    <n v="2016"/>
    <n v="6"/>
    <s v="-"/>
    <s v="5-REFUND.PREG.C.R"/>
    <x v="6"/>
    <s v="-"/>
    <s v="-"/>
    <s v="-"/>
    <n v="8"/>
    <n v="5"/>
    <n v="100"/>
    <n v="1"/>
    <n v="0"/>
    <s v="VALEJARA1997@HOTMAIL.COM"/>
    <s v="UNIV. PRIVADA"/>
    <n v="24"/>
    <s v="UNION LIBRE"/>
    <d v="2022-01-05T00:00:00"/>
    <n v="1"/>
    <s v="BACHILLER"/>
    <s v="LICENCIATURA"/>
    <s v=" "/>
    <s v=" "/>
    <s v=" "/>
    <n v="350000"/>
    <n v="7"/>
    <s v="-"/>
    <s v="GOICOECHEA"/>
    <s v="ENFERMERIA"/>
    <x v="53"/>
    <s v="AE"/>
    <s v="ENFERMERIA"/>
    <s v="IPIS"/>
    <s v="SIN ENFASIS"/>
    <s v="COSTA RICA"/>
    <x v="1540"/>
    <n v="87379915"/>
    <s v="ESTUDIANTE"/>
    <n v="88"/>
    <n v="127290"/>
    <n v="1"/>
    <n v="5"/>
    <n v="133"/>
  </r>
  <r>
    <x v="0"/>
    <x v="1"/>
    <x v="1"/>
    <x v="0"/>
    <n v="31249300"/>
    <x v="24"/>
    <n v="8928968"/>
    <n v="402330109"/>
    <x v="0"/>
    <x v="970"/>
    <x v="0"/>
    <x v="0"/>
    <x v="0"/>
    <s v="N"/>
    <x v="1"/>
    <n v="127312"/>
    <s v="NORMAL"/>
    <d v="2022-01-06T00:00:00"/>
    <d v="2022-01-07T00:00:00"/>
    <x v="24"/>
    <d v="2022-05-23T00:00:00"/>
    <n v="303532"/>
    <s v="RESOLI"/>
    <s v="-"/>
    <s v="S"/>
    <s v="-"/>
    <x v="1"/>
    <n v="1"/>
    <s v="-"/>
    <n v="2014"/>
    <n v="8"/>
    <s v="-"/>
    <s v="1-PREG.COSTA-RICA"/>
    <x v="6"/>
    <s v="-"/>
    <s v="-"/>
    <s v="-"/>
    <n v="5"/>
    <n v="4"/>
    <n v="100"/>
    <n v="4"/>
    <n v="0"/>
    <s v="AZLAZA.112@GMAIL.COM"/>
    <s v="UNIV. PRIVADA"/>
    <n v="25"/>
    <s v="SOLTERO(A)"/>
    <d v="2022-01-06T00:00:00"/>
    <n v="1"/>
    <s v="BACHILLER"/>
    <s v="LICENCIATURA"/>
    <s v=" "/>
    <s v=" "/>
    <s v=" "/>
    <n v="360000"/>
    <n v="4"/>
    <s v="-"/>
    <s v="SAN RAFAEL"/>
    <s v="MICROBIOLOGI Y QUIMICA CLINICA"/>
    <x v="12"/>
    <s v="-"/>
    <s v="MICROBIOLOGIA"/>
    <s v="ANGELES"/>
    <s v="SIN ENFASIS"/>
    <s v="COSTA RICA"/>
    <x v="1541"/>
    <s v="-"/>
    <s v="ESTUDIANTE"/>
    <n v="76"/>
    <n v="127312"/>
    <n v="1"/>
    <n v="1"/>
    <n v="132"/>
  </r>
  <r>
    <x v="0"/>
    <x v="1"/>
    <x v="1"/>
    <x v="1"/>
    <n v="31237020"/>
    <x v="2"/>
    <n v="5944000"/>
    <n v="118070663"/>
    <x v="4"/>
    <x v="407"/>
    <x v="0"/>
    <x v="1"/>
    <x v="1"/>
    <s v="N"/>
    <x v="3"/>
    <n v="127045"/>
    <s v="NORMAL"/>
    <d v="2021-12-02T00:00:00"/>
    <d v="2021-12-16T00:00:00"/>
    <x v="2"/>
    <d v="2022-01-25T00:00:00"/>
    <n v="300431"/>
    <s v="RESOLI"/>
    <s v="-"/>
    <s v="-"/>
    <s v="S"/>
    <x v="0"/>
    <n v="1"/>
    <s v="-"/>
    <n v="2019"/>
    <n v="3"/>
    <s v="-"/>
    <s v="1-PREG.COSTA-RICA"/>
    <x v="3"/>
    <s v="-"/>
    <s v="-"/>
    <s v="-"/>
    <n v="8"/>
    <n v="4"/>
    <n v="100"/>
    <n v="2"/>
    <n v="0"/>
    <s v="GABS08GUZMANORT@GMAIL.COM"/>
    <s v="UNIV. PRIVADA"/>
    <n v="20"/>
    <s v="SOLTERO(A)"/>
    <d v="2021-12-15T00:00:00"/>
    <n v="1"/>
    <s v="BACHILLER"/>
    <s v=" "/>
    <s v=" "/>
    <s v=" "/>
    <s v=" "/>
    <n v="1314895"/>
    <n v="4"/>
    <s v="-"/>
    <s v="POAS"/>
    <s v="RELACIONES INTERNACIONALES"/>
    <x v="0"/>
    <s v="-"/>
    <s v="POLITOLOGIA"/>
    <s v="CARRILLOS"/>
    <s v="SIN ENFASIS"/>
    <s v="COSTA RICA"/>
    <x v="1542"/>
    <s v="-"/>
    <s v="ESTUDIANTE"/>
    <n v="70"/>
    <n v="127045"/>
    <n v="1"/>
    <n v="1"/>
    <n v="38"/>
  </r>
  <r>
    <x v="0"/>
    <x v="1"/>
    <x v="1"/>
    <x v="1"/>
    <n v="31235990"/>
    <x v="3"/>
    <n v="6301100"/>
    <n v="118250327"/>
    <x v="5"/>
    <x v="103"/>
    <x v="0"/>
    <x v="1"/>
    <x v="1"/>
    <s v="N"/>
    <x v="2"/>
    <n v="126545"/>
    <s v="NORMAL"/>
    <d v="2021-08-31T00:00:00"/>
    <d v="2021-11-11T00:00:00"/>
    <x v="3"/>
    <d v="2022-02-01T00:00:00"/>
    <n v="296353"/>
    <s v="RESOLI"/>
    <s v="-"/>
    <s v="S"/>
    <s v="-"/>
    <x v="1"/>
    <n v="1"/>
    <s v="ADQUISICION DE EQUIPO"/>
    <n v="2018"/>
    <n v="4"/>
    <s v="-"/>
    <s v="1-PREG.COSTA-RICA"/>
    <x v="3"/>
    <s v="-"/>
    <s v="-"/>
    <s v="-"/>
    <n v="3"/>
    <n v="4"/>
    <n v="100"/>
    <n v="3"/>
    <n v="0"/>
    <s v="TREJOS9900@GMAIL.COM"/>
    <s v="UNIV. PRIVADA"/>
    <n v="20"/>
    <s v="SOLTERO(A)"/>
    <d v="2021-11-10T00:00:00"/>
    <n v="1"/>
    <s v="LICENCIATURA"/>
    <s v=" "/>
    <s v=" "/>
    <s v=" "/>
    <s v=" "/>
    <n v="2408127"/>
    <n v="6"/>
    <s v="-"/>
    <s v="LA UNION"/>
    <s v="ANIMACION DIGITAL"/>
    <x v="33"/>
    <s v="AE"/>
    <s v="ARTES Y LETRAS "/>
    <s v="SAN RAFAEL"/>
    <s v="SIN ENFASIS"/>
    <s v="COSTA RICA"/>
    <x v="1543"/>
    <s v="-"/>
    <s v="ESTUDIANTE"/>
    <n v="86.19"/>
    <n v="126545"/>
    <n v="1"/>
    <n v="1"/>
    <n v="80"/>
  </r>
  <r>
    <x v="0"/>
    <x v="1"/>
    <x v="1"/>
    <x v="1"/>
    <n v="31237630"/>
    <x v="3"/>
    <n v="3914000"/>
    <n v="114990437"/>
    <x v="1"/>
    <x v="971"/>
    <x v="0"/>
    <x v="1"/>
    <x v="1"/>
    <s v="N"/>
    <x v="3"/>
    <n v="126961"/>
    <s v="NORMAL"/>
    <d v="2021-12-02T00:00:00"/>
    <d v="2021-12-14T00:00:00"/>
    <x v="3"/>
    <d v="2022-02-01T00:00:00"/>
    <n v="300381"/>
    <s v="RESOLI"/>
    <s v="-"/>
    <s v="-"/>
    <s v="S"/>
    <x v="0"/>
    <n v="1"/>
    <s v="ADQUISICION DE EQUIPO"/>
    <n v="2016"/>
    <n v="6"/>
    <s v="-"/>
    <s v="1-PREG.COSTA-RICA"/>
    <x v="2"/>
    <s v="-"/>
    <s v="-"/>
    <s v="-"/>
    <n v="1"/>
    <n v="10"/>
    <n v="100"/>
    <n v="2"/>
    <n v="0"/>
    <s v="ROJASROJASTATIANA238@GMAIL.COM"/>
    <s v="UNIV. PRIVADA"/>
    <n v="29"/>
    <s v="CASADO(A)"/>
    <d v="2021-12-13T00:00:00"/>
    <n v="1"/>
    <s v="BACHILLER"/>
    <s v=" "/>
    <s v=" "/>
    <s v=" "/>
    <s v=" "/>
    <n v="628357"/>
    <n v="6"/>
    <s v="-"/>
    <s v="ALAJUELA"/>
    <s v="CS EDUCACION"/>
    <x v="17"/>
    <s v="AE"/>
    <s v="EDUCACION PRIMARIA"/>
    <s v="DESAMPARADOS"/>
    <s v="SIN ENFASIS"/>
    <s v="COSTA RICA"/>
    <x v="1544"/>
    <s v="-"/>
    <s v="ESTUDIANTE"/>
    <n v="70"/>
    <n v="126961"/>
    <n v="1"/>
    <n v="1"/>
    <n v="47"/>
  </r>
  <r>
    <x v="0"/>
    <x v="3"/>
    <x v="1"/>
    <x v="1"/>
    <n v="31249190"/>
    <x v="24"/>
    <n v="3716000"/>
    <n v="702290251"/>
    <x v="4"/>
    <x v="2"/>
    <x v="0"/>
    <x v="1"/>
    <x v="2"/>
    <s v="N"/>
    <x v="5"/>
    <n v="127524"/>
    <s v="NORMAL"/>
    <d v="2022-01-11T00:00:00"/>
    <d v="2022-01-14T00:00:00"/>
    <x v="24"/>
    <d v="2022-05-23T00:00:00"/>
    <n v="304212"/>
    <s v="RESOLI"/>
    <s v="-"/>
    <s v="-"/>
    <s v="S"/>
    <x v="0"/>
    <n v="8"/>
    <s v="-"/>
    <n v="2018"/>
    <n v="4"/>
    <s v="-"/>
    <s v="1-PREG.COSTA-RICA"/>
    <x v="6"/>
    <s v="-"/>
    <s v="-"/>
    <s v="-"/>
    <n v="5"/>
    <n v="2"/>
    <n v="100"/>
    <n v="7"/>
    <n v="0"/>
    <s v="IQUESADA1994@GMAIL.COM"/>
    <s v="UNIV. PRIVADA"/>
    <n v="27"/>
    <s v="UNION LIBRE"/>
    <d v="2022-01-13T00:00:00"/>
    <n v="1"/>
    <s v="BACHILLER"/>
    <s v=" "/>
    <s v=" "/>
    <s v=" "/>
    <s v=" "/>
    <n v="306489"/>
    <n v="5"/>
    <s v="-"/>
    <s v="MATINA"/>
    <s v="TRABAJO SOCIAL"/>
    <x v="57"/>
    <s v="-"/>
    <s v="SOCIOLOGIA"/>
    <s v="BATAN"/>
    <s v="SIN ENFASIS"/>
    <s v="COSTA RICA"/>
    <x v="1545"/>
    <s v="-"/>
    <s v="ESTUDIANTE"/>
    <n v="93.5"/>
    <n v="127524"/>
    <n v="1"/>
    <n v="1"/>
    <n v="125"/>
  </r>
  <r>
    <x v="0"/>
    <x v="1"/>
    <x v="1"/>
    <x v="0"/>
    <n v="31249310"/>
    <x v="24"/>
    <n v="6802960"/>
    <n v="208530262"/>
    <x v="2"/>
    <x v="972"/>
    <x v="0"/>
    <x v="0"/>
    <x v="0"/>
    <s v="N"/>
    <x v="1"/>
    <n v="127603"/>
    <s v="NORMAL"/>
    <d v="2022-01-08T00:00:00"/>
    <d v="2022-01-18T00:00:00"/>
    <x v="24"/>
    <d v="2022-05-23T00:00:00"/>
    <n v="303854"/>
    <s v="RESOLI"/>
    <s v="-"/>
    <s v="S"/>
    <s v="-"/>
    <x v="1"/>
    <n v="1"/>
    <s v="-"/>
    <n v="2021"/>
    <n v="1"/>
    <s v="-"/>
    <s v="1-PREG.COSTA-RICA"/>
    <x v="4"/>
    <s v="-"/>
    <s v="-"/>
    <s v="-"/>
    <n v="4"/>
    <n v="1"/>
    <n v="100"/>
    <n v="4"/>
    <n v="0"/>
    <s v="PABLOROJASRAMIREZ05@GMAIL.COM"/>
    <s v="UNIV. PRIVADA"/>
    <n v="18"/>
    <s v="SOLTERO(A)"/>
    <d v="2022-01-17T00:00:00"/>
    <n v="1"/>
    <s v="BACHILLER"/>
    <s v=" "/>
    <s v=" "/>
    <s v=" "/>
    <s v=" "/>
    <n v="911617"/>
    <n v="4"/>
    <s v="-"/>
    <s v="SANTA BARBARA"/>
    <s v="DISEÑO GRAFICO"/>
    <x v="30"/>
    <s v="-"/>
    <s v="OBRAS CIVILES"/>
    <s v="SANTA BARBARA"/>
    <s v="SIN ENFASIS"/>
    <s v="COSTA RICA"/>
    <x v="1546"/>
    <s v="-"/>
    <s v="ESTUDIANTE"/>
    <n v="85"/>
    <n v="127603"/>
    <n v="1"/>
    <n v="1"/>
    <n v="121"/>
  </r>
  <r>
    <x v="0"/>
    <x v="3"/>
    <x v="1"/>
    <x v="1"/>
    <n v="31249460"/>
    <x v="24"/>
    <n v="8660100"/>
    <n v="604940687"/>
    <x v="4"/>
    <x v="2"/>
    <x v="0"/>
    <x v="1"/>
    <x v="3"/>
    <s v="N"/>
    <x v="6"/>
    <n v="127663"/>
    <s v="NORMAL"/>
    <d v="2021-12-08T00:00:00"/>
    <d v="2022-01-19T00:00:00"/>
    <x v="24"/>
    <d v="2022-05-23T00:00:00"/>
    <n v="301174"/>
    <s v="RESOLI"/>
    <s v="-"/>
    <s v="S"/>
    <s v="-"/>
    <x v="1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DEIATENB@GMAIL.COM"/>
    <s v="UNIV. PRIVADA"/>
    <n v="18"/>
    <s v="SOLTERO(A)"/>
    <s v="-"/>
    <n v="1"/>
    <s v="BACHILLER"/>
    <s v=" "/>
    <s v=" "/>
    <s v=" "/>
    <s v=" "/>
    <n v="60000"/>
    <n v="6"/>
    <s v="-"/>
    <s v="GOLFITO"/>
    <s v="DERECHO"/>
    <x v="40"/>
    <s v="AE"/>
    <s v="DERECHO"/>
    <s v="PAVON"/>
    <s v="SIN ENFASIS"/>
    <s v="COSTA RICA"/>
    <x v="1547"/>
    <s v="-"/>
    <s v="ESTUDIANTE"/>
    <n v="70"/>
    <n v="127663"/>
    <n v="1"/>
    <n v="1"/>
    <n v="120"/>
  </r>
  <r>
    <x v="2"/>
    <x v="1"/>
    <x v="1"/>
    <x v="1"/>
    <n v="31237270"/>
    <x v="3"/>
    <n v="8000000"/>
    <n v="112780125"/>
    <x v="4"/>
    <x v="973"/>
    <x v="0"/>
    <x v="1"/>
    <x v="0"/>
    <s v="N"/>
    <x v="3"/>
    <n v="127111"/>
    <s v="NORMAL"/>
    <d v="2021-12-02T00:00:00"/>
    <d v="2021-12-20T00:00:00"/>
    <x v="3"/>
    <d v="2022-02-01T00:00:00"/>
    <n v="300424"/>
    <s v="RESOLI"/>
    <s v="-"/>
    <s v="S"/>
    <s v="-"/>
    <x v="1"/>
    <n v="1"/>
    <s v="-"/>
    <n v="2003"/>
    <n v="19"/>
    <s v="-"/>
    <s v="3-POSG.COSTA-RICA"/>
    <x v="2"/>
    <s v="-"/>
    <s v="-"/>
    <s v="-"/>
    <n v="11"/>
    <n v="1"/>
    <n v="100"/>
    <n v="2"/>
    <n v="0"/>
    <s v="ROBER.AGUILARODRIGUEZ@GMAIL.COM"/>
    <s v="UNIV. PRIVADA"/>
    <n v="35"/>
    <s v="SOLTERO(A)"/>
    <d v="2021-12-17T00:00:00"/>
    <n v="1"/>
    <s v="MAESTRIA"/>
    <s v=" "/>
    <s v=" "/>
    <s v=" "/>
    <s v=" "/>
    <n v="671247"/>
    <n v="2"/>
    <s v="-"/>
    <s v="ALFARO RUIZ"/>
    <s v="MBA AGRONEGOCIOS"/>
    <x v="47"/>
    <s v="-"/>
    <s v="ADMINISTRACION"/>
    <s v="ZARCERO"/>
    <s v="SIN ENFASIS"/>
    <s v="COSTA RICA"/>
    <x v="1548"/>
    <n v="24511955"/>
    <s v="INGENIERO AGRÓNOMO"/>
    <n v="91.2"/>
    <n v="127111"/>
    <n v="1"/>
    <n v="3"/>
    <n v="41"/>
  </r>
  <r>
    <x v="0"/>
    <x v="1"/>
    <x v="1"/>
    <x v="1"/>
    <n v="31249820"/>
    <x v="25"/>
    <n v="4350500"/>
    <n v="118050501"/>
    <x v="4"/>
    <x v="974"/>
    <x v="0"/>
    <x v="1"/>
    <x v="1"/>
    <s v="N"/>
    <x v="0"/>
    <n v="127724"/>
    <s v="NORMAL"/>
    <d v="2022-01-17T00:00:00"/>
    <d v="2022-01-21T00:00:00"/>
    <x v="25"/>
    <d v="2022-05-30T00:00:00"/>
    <n v="304768"/>
    <s v="RESOLI"/>
    <s v="-"/>
    <s v="-"/>
    <s v="S"/>
    <x v="0"/>
    <n v="1"/>
    <s v="-"/>
    <n v="2019"/>
    <n v="3"/>
    <s v="-"/>
    <s v="1-PREG.COSTA-RICA"/>
    <x v="6"/>
    <s v="-"/>
    <s v="-"/>
    <s v="-"/>
    <n v="10"/>
    <n v="2"/>
    <n v="100"/>
    <n v="1"/>
    <n v="0"/>
    <s v="NOELIACHA22@GMAIL.COM"/>
    <s v="UNIV. PRIVADA"/>
    <n v="21"/>
    <s v="SOLTERO(A)"/>
    <d v="2022-01-20T00:00:00"/>
    <n v="1"/>
    <s v="BACHILLER"/>
    <s v=" "/>
    <s v=" "/>
    <s v=" "/>
    <s v=" "/>
    <n v="350000"/>
    <n v="0"/>
    <s v="-"/>
    <s v="ALAJUELITA"/>
    <s v="ECONOMIA"/>
    <x v="0"/>
    <s v="-"/>
    <s v="ECONOMIA"/>
    <s v="SAN JOSECITO"/>
    <s v="SIN ENFASIS"/>
    <s v="COSTA RICA"/>
    <x v="1549"/>
    <n v="22144148"/>
    <s v="ASISTENTE DE PREESCO"/>
    <n v="91.42"/>
    <n v="127724"/>
    <n v="1"/>
    <n v="1"/>
    <n v="129"/>
  </r>
  <r>
    <x v="0"/>
    <x v="1"/>
    <x v="0"/>
    <x v="1"/>
    <n v="31194460"/>
    <x v="3"/>
    <n v="1815500"/>
    <n v="304280793"/>
    <x v="4"/>
    <x v="525"/>
    <x v="0"/>
    <x v="1"/>
    <x v="1"/>
    <s v="N"/>
    <x v="2"/>
    <n v="127209"/>
    <s v="NORMAL"/>
    <d v="2021-12-20T00:00:00"/>
    <d v="2022-01-05T00:00:00"/>
    <x v="3"/>
    <d v="2022-02-11T00:00:00"/>
    <n v="302365"/>
    <s v="RESOLI"/>
    <s v="-"/>
    <s v="S"/>
    <s v="-"/>
    <x v="1"/>
    <n v="1"/>
    <s v="-"/>
    <s v="-"/>
    <s v="-"/>
    <s v="-"/>
    <s v="1-PREG.COSTA-RICA"/>
    <x v="0"/>
    <s v="-"/>
    <s v="-"/>
    <s v="-"/>
    <n v="1"/>
    <n v="5"/>
    <n v="100"/>
    <n v="3"/>
    <n v="0"/>
    <s v="OVIJA1506@HOTMAIL.COM"/>
    <s v="UNIV. PUBLICA"/>
    <n v="33"/>
    <s v="SOLTERO(A)"/>
    <d v="2021-12-22T00:00:00"/>
    <n v="1"/>
    <s v="BACHILLER"/>
    <s v="LICENCIATURA"/>
    <s v=" "/>
    <s v=" "/>
    <s v=" "/>
    <s v="-"/>
    <s v="-"/>
    <s v="-"/>
    <s v="CARTAGO"/>
    <s v="ADMINISTRACION EMPRESAS"/>
    <x v="164"/>
    <s v="-"/>
    <s v="ADMINISTRACION"/>
    <s v="AGUACALIENTE (SAN FRANCISCO)"/>
    <s v="RECURSOS HUMANOS"/>
    <s v="COSTA RICA"/>
    <x v="1550"/>
    <n v="22023000"/>
    <s v="ANALISTA"/>
    <s v="-"/>
    <n v="127209"/>
    <n v="2"/>
    <n v="1"/>
    <n v="25"/>
  </r>
  <r>
    <x v="0"/>
    <x v="1"/>
    <x v="1"/>
    <x v="1"/>
    <n v="31249830"/>
    <x v="25"/>
    <n v="1437668"/>
    <n v="702170758"/>
    <x v="4"/>
    <x v="975"/>
    <x v="0"/>
    <x v="1"/>
    <x v="2"/>
    <s v="N"/>
    <x v="5"/>
    <n v="127823"/>
    <s v="NORMAL"/>
    <d v="2022-01-14T00:00:00"/>
    <d v="2022-01-25T00:00:00"/>
    <x v="25"/>
    <d v="2022-05-30T00:00:00"/>
    <n v="304662"/>
    <s v="RESOLI"/>
    <s v="-"/>
    <s v="S"/>
    <s v="-"/>
    <x v="1"/>
    <n v="1"/>
    <s v="-"/>
    <n v="2011"/>
    <n v="11"/>
    <s v="-"/>
    <s v="1-PREG.COSTA-RICA"/>
    <x v="6"/>
    <s v="-"/>
    <s v="-"/>
    <s v="-"/>
    <n v="6"/>
    <n v="1"/>
    <n v="100"/>
    <n v="7"/>
    <n v="0"/>
    <s v="BRYANZAMORAALARADO@GMAIL.COM"/>
    <s v="UNIV. PRIVADA"/>
    <n v="29"/>
    <s v="CASADO(A)"/>
    <d v="2022-01-24T00:00:00"/>
    <n v="1"/>
    <s v="BACHILLER"/>
    <s v=" "/>
    <s v=" "/>
    <s v=" "/>
    <s v=" "/>
    <n v="461538"/>
    <n v="2"/>
    <s v="-"/>
    <s v="GUACIMO"/>
    <s v="ADMON DE EMPRESAS"/>
    <x v="44"/>
    <s v="-"/>
    <s v="ADMINISTRACION"/>
    <s v="GUACIMO"/>
    <s v="SIN ENFASIS"/>
    <s v="COSTA RICA"/>
    <x v="1551"/>
    <n v="22042764"/>
    <s v="ASISTENTE DE CRÉDITO"/>
    <n v="83.5"/>
    <n v="127823"/>
    <n v="1"/>
    <n v="1"/>
    <n v="125"/>
  </r>
  <r>
    <x v="0"/>
    <x v="1"/>
    <x v="1"/>
    <x v="0"/>
    <n v="31247600"/>
    <x v="25"/>
    <n v="9459716"/>
    <n v="504560636"/>
    <x v="3"/>
    <x v="128"/>
    <x v="0"/>
    <x v="0"/>
    <x v="0"/>
    <s v="N"/>
    <x v="4"/>
    <n v="127826"/>
    <s v="NORMAL"/>
    <d v="2022-01-14T00:00:00"/>
    <d v="2022-01-25T00:00:00"/>
    <x v="25"/>
    <d v="2022-05-30T00:00:00"/>
    <n v="304607"/>
    <s v="RESOLI"/>
    <s v="-"/>
    <s v="S"/>
    <s v="-"/>
    <x v="1"/>
    <n v="1"/>
    <s v="-"/>
    <n v="2021"/>
    <n v="1"/>
    <s v="-"/>
    <s v="1-PREG.COSTA-RICA"/>
    <x v="3"/>
    <s v="-"/>
    <s v="-"/>
    <s v="-"/>
    <n v="8"/>
    <n v="1"/>
    <n v="100"/>
    <n v="5"/>
    <n v="0"/>
    <s v="EMILIOARAYACHAVES@GMAIL.COM"/>
    <s v="UNIV. PRIVADA"/>
    <n v="17"/>
    <s v="SOLTERO(A)"/>
    <d v="2022-01-24T00:00:00"/>
    <n v="1"/>
    <s v="LICENCIATURA"/>
    <s v=" "/>
    <s v=" "/>
    <s v=" "/>
    <s v=" "/>
    <n v="2311589"/>
    <n v="4"/>
    <s v="-"/>
    <s v="TILARAN"/>
    <s v="TEC INFORMACION Y COM EMPRESAR"/>
    <x v="10"/>
    <s v="-"/>
    <s v="COMPUTO"/>
    <s v="TILARAN"/>
    <s v="SIN ENFASIS"/>
    <s v="COSTA RICA"/>
    <x v="1552"/>
    <s v="-"/>
    <s v="ESTUDIANTE"/>
    <n v="95.24"/>
    <n v="127826"/>
    <n v="1"/>
    <n v="1"/>
    <n v="125"/>
  </r>
  <r>
    <x v="0"/>
    <x v="3"/>
    <x v="1"/>
    <x v="1"/>
    <n v="31249920"/>
    <x v="25"/>
    <n v="7386500"/>
    <n v="605050100"/>
    <x v="4"/>
    <x v="2"/>
    <x v="0"/>
    <x v="1"/>
    <x v="3"/>
    <s v="N"/>
    <x v="6"/>
    <n v="127897"/>
    <s v="NORMAL"/>
    <d v="2021-12-07T00:00:00"/>
    <d v="2022-01-26T00:00:00"/>
    <x v="25"/>
    <d v="2022-05-30T00:00:00"/>
    <n v="301039"/>
    <s v="RESOLI"/>
    <s v="-"/>
    <s v="-"/>
    <s v="S"/>
    <x v="0"/>
    <n v="8"/>
    <s v="ADQUISICION DE EQUIPO"/>
    <n v="2018"/>
    <n v="4"/>
    <s v="-"/>
    <s v="1-PREG.COSTA-RICA"/>
    <x v="5"/>
    <s v="-"/>
    <s v="-"/>
    <s v="-"/>
    <n v="7"/>
    <n v="4"/>
    <n v="100"/>
    <n v="6"/>
    <n v="0"/>
    <s v="JIMENEZMONTEZUMAKATTI@GMAIL.COM"/>
    <s v="UNIV. PRIVADA"/>
    <n v="22"/>
    <s v="SOLTERO(A)"/>
    <s v="-"/>
    <n v="1"/>
    <s v="BACHILLER"/>
    <s v=" "/>
    <s v=" "/>
    <s v=" "/>
    <s v=" "/>
    <n v="30000"/>
    <n v="1"/>
    <s v="-"/>
    <s v="GOLFITO"/>
    <s v="CRIMINOLOGIA"/>
    <x v="51"/>
    <s v="AE"/>
    <s v="DERECHO"/>
    <s v="PAVON"/>
    <s v="SIN ENFASIS"/>
    <s v="COSTA RICA"/>
    <x v="1553"/>
    <s v="-"/>
    <s v="PROPIO"/>
    <n v="91.18"/>
    <n v="127897"/>
    <n v="1"/>
    <n v="1"/>
    <n v="124"/>
  </r>
  <r>
    <x v="0"/>
    <x v="1"/>
    <x v="1"/>
    <x v="1"/>
    <n v="31237450"/>
    <x v="3"/>
    <n v="4125112"/>
    <n v="118630645"/>
    <x v="1"/>
    <x v="976"/>
    <x v="0"/>
    <x v="1"/>
    <x v="1"/>
    <s v="N"/>
    <x v="3"/>
    <n v="127283"/>
    <s v="NORMAL"/>
    <d v="2021-12-20T00:00:00"/>
    <d v="2022-01-06T00:00:00"/>
    <x v="3"/>
    <d v="2022-02-01T00:00:00"/>
    <n v="302403"/>
    <s v="RESOLI"/>
    <s v="-"/>
    <s v="-"/>
    <s v="S"/>
    <x v="0"/>
    <n v="1"/>
    <s v="-"/>
    <n v="2021"/>
    <n v="1"/>
    <s v="-"/>
    <s v="1-PREG.COSTA-RICA"/>
    <x v="4"/>
    <s v="-"/>
    <s v="-"/>
    <s v="-"/>
    <n v="2"/>
    <n v="3"/>
    <n v="100"/>
    <n v="2"/>
    <n v="0"/>
    <s v="ALVARADOCHAVESSOFIA8@GMAIL.COM"/>
    <s v="UNIV. PRIVADA"/>
    <n v="19"/>
    <s v="SOLTERO(A)"/>
    <d v="2022-01-05T00:00:00"/>
    <n v="1"/>
    <s v="BACHILLER"/>
    <s v=" "/>
    <s v=" "/>
    <s v=" "/>
    <s v=" "/>
    <n v="820480"/>
    <n v="4"/>
    <s v="-"/>
    <s v="SAN RAMON"/>
    <s v="EDUC FISICA Y DEPORTE"/>
    <x v="78"/>
    <s v="-"/>
    <s v="EDUCACION TECNICA,ARTISTICA Y DEPORTIVA"/>
    <s v="SAN JUAN"/>
    <s v="SIN ENFASIS"/>
    <s v="COSTA RICA"/>
    <x v="1554"/>
    <n v="85499415"/>
    <s v="ESTUDIANTE"/>
    <n v="90.53"/>
    <n v="127283"/>
    <n v="1"/>
    <n v="1"/>
    <n v="24"/>
  </r>
  <r>
    <x v="0"/>
    <x v="1"/>
    <x v="1"/>
    <x v="0"/>
    <n v="31249170"/>
    <x v="24"/>
    <n v="7589500"/>
    <n v="114960756"/>
    <x v="0"/>
    <x v="977"/>
    <x v="0"/>
    <x v="0"/>
    <x v="1"/>
    <s v="N"/>
    <x v="0"/>
    <n v="127943"/>
    <s v="NORMAL"/>
    <d v="2022-01-26T00:00:00"/>
    <d v="2022-01-28T00:00:00"/>
    <x v="24"/>
    <d v="2022-05-23T00:00:00"/>
    <n v="305785"/>
    <s v="RESOLI"/>
    <s v="-"/>
    <s v="-"/>
    <s v="S"/>
    <x v="0"/>
    <n v="1"/>
    <s v="COBERTURA INFERIOR"/>
    <n v="2009"/>
    <n v="13"/>
    <s v="-"/>
    <s v="1-PREG.COSTA-RICA"/>
    <x v="2"/>
    <s v="-"/>
    <s v="-"/>
    <s v="-"/>
    <n v="1"/>
    <n v="7"/>
    <n v="100"/>
    <n v="1"/>
    <n v="0"/>
    <s v="KDM09324@GMAIL.COM"/>
    <s v="UNIV. PRIVADA"/>
    <n v="30"/>
    <s v="SOLTERO(A)"/>
    <d v="2022-01-27T00:00:00"/>
    <n v="1"/>
    <s v="BACHILLER"/>
    <s v="LICENCIATURA"/>
    <s v=" "/>
    <s v=" "/>
    <s v=" "/>
    <n v="550000"/>
    <n v="2"/>
    <s v="-"/>
    <s v="SAN JOSE"/>
    <s v="ENFERMERIA"/>
    <x v="53"/>
    <s v="CI"/>
    <s v="ENFERMERIA"/>
    <s v="URUCA"/>
    <s v="SIN ENFASIS"/>
    <s v="COSTA RICA"/>
    <x v="1555"/>
    <n v="40012155"/>
    <s v="ASISTENTE MEDICO"/>
    <n v="80"/>
    <n v="127943"/>
    <n v="1"/>
    <n v="1"/>
    <n v="111"/>
  </r>
  <r>
    <x v="0"/>
    <x v="1"/>
    <x v="0"/>
    <x v="1"/>
    <n v="31166550"/>
    <x v="3"/>
    <n v="1745000"/>
    <n v="206940297"/>
    <x v="1"/>
    <x v="122"/>
    <x v="0"/>
    <x v="1"/>
    <x v="2"/>
    <s v="N"/>
    <x v="3"/>
    <n v="127296"/>
    <s v="NORMAL"/>
    <d v="2021-12-17T00:00:00"/>
    <d v="2022-01-06T00:00:00"/>
    <x v="3"/>
    <d v="2022-02-18T00:00:00"/>
    <n v="302237"/>
    <s v="RESOLI"/>
    <s v="-"/>
    <s v="-"/>
    <s v="S"/>
    <x v="0"/>
    <n v="1"/>
    <s v="-"/>
    <s v="-"/>
    <s v="-"/>
    <s v="-"/>
    <s v="1-PREG.COSTA-RICA"/>
    <x v="0"/>
    <s v="-"/>
    <s v="-"/>
    <s v="-"/>
    <n v="10"/>
    <n v="2"/>
    <n v="100"/>
    <n v="2"/>
    <n v="0"/>
    <s v="CRISTIVARGAS98@GMAIL.COM"/>
    <s v="UNIV. PRIVADA"/>
    <n v="30"/>
    <s v="SOLTERO(A)"/>
    <s v="-"/>
    <n v="1"/>
    <s v="LICENCIATURA"/>
    <s v=" "/>
    <s v=" "/>
    <s v=" "/>
    <s v=" "/>
    <s v="-"/>
    <s v="-"/>
    <s v="-"/>
    <s v="SAN CARLOS"/>
    <s v="CS DE LA EDUCACION"/>
    <x v="79"/>
    <s v="-"/>
    <s v="EDUCACION PRIMARIA"/>
    <s v="FLORENCIA"/>
    <s v="I Y II CICLO"/>
    <s v="COSTA RICA"/>
    <x v="1556"/>
    <s v="-"/>
    <s v="ESTUDIANTE"/>
    <s v="-"/>
    <n v="127296"/>
    <n v="1"/>
    <n v="1"/>
    <n v="24"/>
  </r>
  <r>
    <x v="0"/>
    <x v="1"/>
    <x v="1"/>
    <x v="1"/>
    <n v="31250140"/>
    <x v="25"/>
    <n v="3772422"/>
    <n v="504440750"/>
    <x v="4"/>
    <x v="49"/>
    <x v="0"/>
    <x v="1"/>
    <x v="1"/>
    <s v="N"/>
    <x v="4"/>
    <n v="127948"/>
    <s v="NORMAL"/>
    <d v="2022-01-24T00:00:00"/>
    <d v="2022-01-28T00:00:00"/>
    <x v="25"/>
    <d v="2022-05-30T00:00:00"/>
    <n v="305599"/>
    <s v="RESOLI"/>
    <s v="-"/>
    <s v="-"/>
    <s v="S"/>
    <x v="0"/>
    <n v="1"/>
    <s v="-"/>
    <n v="2020"/>
    <n v="2"/>
    <s v="-"/>
    <s v="1-PREG.COSTA-RICA"/>
    <x v="3"/>
    <s v="-"/>
    <s v="-"/>
    <s v="-"/>
    <n v="1"/>
    <n v="1"/>
    <n v="100"/>
    <n v="5"/>
    <n v="0"/>
    <s v="VALVERDEKRISTEL5@GMAIL.COM"/>
    <s v="UNIV. PRIVADA"/>
    <n v="19"/>
    <s v="SOLTERO(A)"/>
    <d v="2022-01-27T00:00:00"/>
    <n v="1"/>
    <s v="BACHILLER"/>
    <s v=" "/>
    <s v=" "/>
    <s v=" "/>
    <s v=" "/>
    <n v="1333515"/>
    <n v="2"/>
    <s v="-"/>
    <s v="LIBERIA"/>
    <s v="PSICOLOGIA"/>
    <x v="78"/>
    <s v="-"/>
    <s v="PSICOLOGIA"/>
    <s v="LIBERIA"/>
    <s v="SIN ENFASIS"/>
    <s v="COSTA RICA"/>
    <x v="1557"/>
    <s v="-"/>
    <s v="ESTUDIANTE"/>
    <n v="87.9"/>
    <n v="127948"/>
    <n v="1"/>
    <n v="1"/>
    <n v="122"/>
  </r>
  <r>
    <x v="0"/>
    <x v="1"/>
    <x v="0"/>
    <x v="1"/>
    <n v="31116370"/>
    <x v="4"/>
    <n v="1764200"/>
    <n v="305170021"/>
    <x v="4"/>
    <x v="307"/>
    <x v="0"/>
    <x v="1"/>
    <x v="0"/>
    <s v="N"/>
    <x v="2"/>
    <n v="126652"/>
    <s v="NORMAL"/>
    <d v="2021-11-18T00:00:00"/>
    <d v="2021-12-01T00:00:00"/>
    <x v="4"/>
    <d v="2022-02-11T00:00:00"/>
    <n v="299664"/>
    <s v="RESOLI"/>
    <s v="-"/>
    <s v="S"/>
    <s v="-"/>
    <x v="1"/>
    <n v="1"/>
    <s v="-"/>
    <s v="-"/>
    <s v="-"/>
    <s v="-"/>
    <s v="1-PREG.COSTA-RICA"/>
    <x v="0"/>
    <s v="-"/>
    <s v="-"/>
    <s v="-"/>
    <n v="3"/>
    <n v="1"/>
    <n v="100"/>
    <n v="3"/>
    <n v="0"/>
    <s v="JOSEURE20@GMAIL.COM"/>
    <s v="UNIV. PRIVADA"/>
    <n v="22"/>
    <s v="SOLTERO(A)"/>
    <d v="2021-11-30T00:00:00"/>
    <n v="1"/>
    <s v="BACHILLER"/>
    <s v=" "/>
    <s v=" "/>
    <s v=" "/>
    <s v=" "/>
    <s v="-"/>
    <s v="-"/>
    <s v="-"/>
    <s v="LA UNION"/>
    <s v="ECONOMIA"/>
    <x v="6"/>
    <s v="-"/>
    <s v="ECONOMIA"/>
    <s v="TRES RIOS"/>
    <s v="SIN ENFASIS"/>
    <s v="COSTA RICA"/>
    <x v="1558"/>
    <n v="83049823"/>
    <s v="ANALISTA INTERMEDIO"/>
    <s v="-"/>
    <n v="126652"/>
    <n v="1"/>
    <n v="1"/>
    <n v="67"/>
  </r>
  <r>
    <x v="0"/>
    <x v="1"/>
    <x v="2"/>
    <x v="1"/>
    <n v="31248500"/>
    <x v="24"/>
    <n v="9174246"/>
    <n v="504100033"/>
    <x v="1"/>
    <x v="978"/>
    <x v="0"/>
    <x v="1"/>
    <x v="2"/>
    <s v="N"/>
    <x v="4"/>
    <n v="127972"/>
    <s v="NORMAL"/>
    <d v="2022-01-04T00:00:00"/>
    <d v="2022-01-28T00:00:00"/>
    <x v="24"/>
    <d v="2022-05-23T00:00:00"/>
    <n v="303296"/>
    <s v="RESOLI"/>
    <s v="-"/>
    <s v="-"/>
    <s v="S"/>
    <x v="0"/>
    <n v="1"/>
    <s v="-"/>
    <n v="2013"/>
    <n v="9"/>
    <s v="-"/>
    <s v="5-REFUND.PREG.C.R"/>
    <x v="3"/>
    <s v="-"/>
    <s v="-"/>
    <s v="-"/>
    <n v="4"/>
    <n v="2"/>
    <n v="100"/>
    <n v="5"/>
    <n v="0"/>
    <s v="SI-PAM14@HOTMAIL.COM"/>
    <s v="UNIV. PUBLICA"/>
    <n v="26"/>
    <s v="SOLTERO(A)"/>
    <d v="2022-01-27T00:00:00"/>
    <n v="1"/>
    <s v="LICENCIATURA"/>
    <s v=" "/>
    <s v=" "/>
    <s v=" "/>
    <s v=" "/>
    <n v="2212367"/>
    <n v="6"/>
    <s v="-"/>
    <s v="BAGACES"/>
    <s v="CIENCIAS DEL DEPORTE"/>
    <x v="63"/>
    <s v="-"/>
    <s v="EDUCACION TECNICA,ARTISTICA Y DEPORTIVA"/>
    <s v="FORTUNA"/>
    <s v="SALUD"/>
    <s v="COSTA RICA"/>
    <x v="1559"/>
    <s v="-"/>
    <s v="ESTUDIANTE"/>
    <n v="96"/>
    <n v="127972"/>
    <n v="2"/>
    <n v="5"/>
    <n v="111"/>
  </r>
  <r>
    <x v="0"/>
    <x v="1"/>
    <x v="0"/>
    <x v="0"/>
    <n v="31190210"/>
    <x v="25"/>
    <n v="3185512"/>
    <n v="118580706"/>
    <x v="0"/>
    <x v="979"/>
    <x v="0"/>
    <x v="0"/>
    <x v="0"/>
    <s v="N"/>
    <x v="0"/>
    <n v="127974"/>
    <s v="NORMAL"/>
    <d v="2022-01-03T00:00:00"/>
    <d v="2022-01-28T00:00:00"/>
    <x v="25"/>
    <s v="-"/>
    <n v="303136"/>
    <s v="RESOLI"/>
    <s v="-"/>
    <s v="-"/>
    <s v="S"/>
    <x v="0"/>
    <n v="1"/>
    <s v="-"/>
    <s v="-"/>
    <s v="-"/>
    <s v="-"/>
    <s v="1-PREG.COSTA-RICA"/>
    <x v="0"/>
    <s v="-"/>
    <s v="-"/>
    <s v="-"/>
    <n v="8"/>
    <n v="3"/>
    <n v="100"/>
    <n v="1"/>
    <n v="0"/>
    <s v="NATALIALUCIA26@HOTMAIL.COM"/>
    <s v="UNIV. PRIVADA"/>
    <n v="19"/>
    <s v="SOLTERO(A)"/>
    <d v="2022-01-27T00:00:00"/>
    <n v="1"/>
    <s v="LICENCIATURA"/>
    <s v=" "/>
    <s v=" "/>
    <s v=" "/>
    <s v=" "/>
    <s v="-"/>
    <s v="-"/>
    <s v="-"/>
    <s v="GOICOECHEA"/>
    <s v="MEDICINA Y CIRUGIA VETERINARIA"/>
    <x v="19"/>
    <s v="-"/>
    <s v="MEDICINA VETERINARIA"/>
    <s v="CALLE BLANCOS"/>
    <s v="SIN ENFASIS"/>
    <s v="COSTA RICA"/>
    <x v="1560"/>
    <s v="-"/>
    <s v="ESTUDIANTE"/>
    <s v="-"/>
    <n v="127974"/>
    <n v="1"/>
    <n v="1"/>
    <n v="122"/>
  </r>
  <r>
    <x v="0"/>
    <x v="1"/>
    <x v="1"/>
    <x v="1"/>
    <n v="31238200"/>
    <x v="4"/>
    <n v="5532503"/>
    <n v="119180412"/>
    <x v="4"/>
    <x v="694"/>
    <x v="0"/>
    <x v="1"/>
    <x v="1"/>
    <s v="N"/>
    <x v="3"/>
    <n v="126673"/>
    <s v="NORMAL"/>
    <d v="2021-11-21T00:00:00"/>
    <d v="2021-12-03T00:00:00"/>
    <x v="4"/>
    <d v="2022-02-09T00:00:00"/>
    <n v="299762"/>
    <s v="RESOLI"/>
    <s v="-"/>
    <s v="-"/>
    <s v="S"/>
    <x v="0"/>
    <n v="1"/>
    <s v="-"/>
    <n v="2021"/>
    <n v="1"/>
    <s v="-"/>
    <s v="1-PREG.COSTA-RICA"/>
    <x v="4"/>
    <s v="-"/>
    <s v="-"/>
    <s v="-"/>
    <n v="11"/>
    <n v="2"/>
    <n v="100"/>
    <n v="2"/>
    <n v="0"/>
    <s v="DARYAMSOTO@GMAIL.COM"/>
    <s v="UNIV. PRIVADA"/>
    <n v="17"/>
    <s v="SOLTERO(A)"/>
    <d v="2021-12-02T00:00:00"/>
    <n v="1"/>
    <s v="BACHILLER"/>
    <s v=" "/>
    <s v=" "/>
    <s v=" "/>
    <s v=" "/>
    <n v="1127339"/>
    <n v="3"/>
    <s v="-"/>
    <s v="ALFARO RUIZ"/>
    <s v="DERECHO"/>
    <x v="28"/>
    <s v="-"/>
    <s v="DERECHO"/>
    <s v="LAGUNA"/>
    <s v="SIN ENFASIS"/>
    <s v="COSTA RICA"/>
    <x v="1561"/>
    <s v="-"/>
    <s v="ESTUDIANTE"/>
    <n v="99"/>
    <n v="126673"/>
    <n v="1"/>
    <n v="1"/>
    <n v="65"/>
  </r>
  <r>
    <x v="0"/>
    <x v="1"/>
    <x v="1"/>
    <x v="0"/>
    <n v="31244520"/>
    <x v="24"/>
    <n v="9356830"/>
    <n v="118970056"/>
    <x v="2"/>
    <x v="980"/>
    <x v="0"/>
    <x v="0"/>
    <x v="0"/>
    <s v="N"/>
    <x v="1"/>
    <n v="128068"/>
    <s v="NORMAL"/>
    <d v="2022-01-21T00:00:00"/>
    <d v="2022-02-02T00:00:00"/>
    <x v="24"/>
    <d v="2022-05-23T00:00:00"/>
    <n v="305309"/>
    <s v="RESOLI"/>
    <s v="-"/>
    <s v="S"/>
    <s v="-"/>
    <x v="1"/>
    <n v="1"/>
    <s v="-"/>
    <n v="2021"/>
    <n v="1"/>
    <s v="-"/>
    <s v="1-PREG.COSTA-RICA"/>
    <x v="3"/>
    <s v="-"/>
    <s v="-"/>
    <s v="-"/>
    <n v="5"/>
    <n v="1"/>
    <n v="100"/>
    <n v="4"/>
    <n v="0"/>
    <s v="ANDERSON20040302@ICLOUD.COM"/>
    <s v="UNIV. PRIVADA"/>
    <n v="18"/>
    <s v="SOLTERO(A)"/>
    <d v="2022-02-01T00:00:00"/>
    <n v="1"/>
    <s v="LICENCIATURA"/>
    <s v=" "/>
    <s v=" "/>
    <s v=" "/>
    <s v=" "/>
    <n v="1236783"/>
    <n v="3"/>
    <s v="-"/>
    <s v="SAN RAFAEL"/>
    <s v="INGENIERIA BIOMEDICA"/>
    <x v="3"/>
    <s v="-"/>
    <s v="INGENIERIA"/>
    <s v="SAN RAFAEL"/>
    <s v="SIN ENFASIS"/>
    <s v="COSTA RICA"/>
    <x v="1562"/>
    <s v="-"/>
    <s v="ESTUDIANTE"/>
    <n v="89.27"/>
    <n v="128068"/>
    <n v="1"/>
    <n v="1"/>
    <n v="106"/>
  </r>
  <r>
    <x v="0"/>
    <x v="1"/>
    <x v="2"/>
    <x v="0"/>
    <n v="31249410"/>
    <x v="24"/>
    <n v="12679813"/>
    <n v="701970444"/>
    <x v="0"/>
    <x v="485"/>
    <x v="0"/>
    <x v="0"/>
    <x v="2"/>
    <s v="N"/>
    <x v="5"/>
    <n v="128074"/>
    <s v="NORMAL"/>
    <d v="2022-01-06T00:00:00"/>
    <d v="2022-02-02T00:00:00"/>
    <x v="24"/>
    <d v="2022-05-23T00:00:00"/>
    <n v="303530"/>
    <s v="RESOLI"/>
    <s v="-"/>
    <s v="S"/>
    <s v="-"/>
    <x v="1"/>
    <n v="1"/>
    <s v="-"/>
    <n v="2008"/>
    <n v="14"/>
    <s v="-"/>
    <s v="5-REFUND.PREG.C.R"/>
    <x v="3"/>
    <s v="-"/>
    <s v="-"/>
    <s v="-"/>
    <n v="2"/>
    <n v="5"/>
    <n v="100"/>
    <n v="7"/>
    <n v="0"/>
    <s v="JOSEAC26@GMAIL.COM"/>
    <s v="UNIV. PRIVADA"/>
    <n v="32"/>
    <s v="SOLTERO(A)"/>
    <d v="2022-02-01T00:00:00"/>
    <n v="1"/>
    <s v="LICENCIATURA"/>
    <s v=" "/>
    <s v=" "/>
    <s v=" "/>
    <s v=" "/>
    <n v="1911710"/>
    <n v="3"/>
    <s v="-"/>
    <s v="POCOCI"/>
    <s v="MEDICINA Y CIRUGIA"/>
    <x v="0"/>
    <s v="-"/>
    <s v="MEDICINA HUMANA"/>
    <s v="CARIARI"/>
    <s v="SIN ENFASIS"/>
    <s v="COSTA RICA"/>
    <x v="1563"/>
    <s v="-"/>
    <s v="ESTUDIANTE"/>
    <n v="75"/>
    <n v="128074"/>
    <n v="1"/>
    <n v="5"/>
    <n v="106"/>
  </r>
  <r>
    <x v="0"/>
    <x v="1"/>
    <x v="1"/>
    <x v="1"/>
    <n v="31238180"/>
    <x v="4"/>
    <n v="1694000"/>
    <n v="111770204"/>
    <x v="4"/>
    <x v="981"/>
    <x v="0"/>
    <x v="1"/>
    <x v="0"/>
    <s v="N"/>
    <x v="3"/>
    <n v="126783"/>
    <s v="NORMAL"/>
    <d v="2021-11-25T00:00:00"/>
    <d v="2021-12-08T00:00:00"/>
    <x v="4"/>
    <d v="2022-02-09T00:00:00"/>
    <n v="299989"/>
    <s v="RESOLI"/>
    <s v="-"/>
    <s v="-"/>
    <s v="S"/>
    <x v="0"/>
    <n v="1"/>
    <s v="-"/>
    <n v="2000"/>
    <n v="22"/>
    <s v="-"/>
    <s v="1-PREG.COSTA-RICA"/>
    <x v="4"/>
    <s v="-"/>
    <s v="-"/>
    <s v="-"/>
    <n v="1"/>
    <n v="1"/>
    <n v="100"/>
    <n v="2"/>
    <n v="0"/>
    <s v="BERROCAL.1318@GMAIL.COM"/>
    <s v="UNIV. PRIVADA"/>
    <n v="38"/>
    <s v="CASADO(A)"/>
    <d v="2021-12-07T00:00:00"/>
    <n v="1"/>
    <s v="LICENCIATURA"/>
    <s v=" "/>
    <s v=" "/>
    <s v=" "/>
    <s v=" "/>
    <n v="768850"/>
    <n v="3"/>
    <s v="-"/>
    <s v="ALAJUELA"/>
    <s v="ADMINISTRACION DE EMPRESAS"/>
    <x v="9"/>
    <s v="-"/>
    <s v="ADMINISTRACION"/>
    <s v="ALAJUELA"/>
    <s v="SIN ENFASIS"/>
    <s v="COSTA RICA"/>
    <x v="1564"/>
    <n v="25395619"/>
    <s v="ANALISTA ASISTENTE"/>
    <n v="80"/>
    <n v="126783"/>
    <n v="1"/>
    <n v="1"/>
    <n v="60"/>
  </r>
  <r>
    <x v="0"/>
    <x v="3"/>
    <x v="1"/>
    <x v="1"/>
    <n v="31240020"/>
    <x v="25"/>
    <n v="2367420"/>
    <n v="117390839"/>
    <x v="1"/>
    <x v="2"/>
    <x v="0"/>
    <x v="1"/>
    <x v="3"/>
    <s v="N"/>
    <x v="0"/>
    <n v="128108"/>
    <s v="NORMAL"/>
    <d v="2022-01-17T00:00:00"/>
    <d v="2022-02-03T00:00:00"/>
    <x v="25"/>
    <d v="2022-05-30T00:00:00"/>
    <n v="304767"/>
    <s v="RESOLI"/>
    <s v="-"/>
    <s v="S"/>
    <s v="-"/>
    <x v="1"/>
    <n v="8"/>
    <s v="-"/>
    <n v="2018"/>
    <n v="4"/>
    <s v="-"/>
    <s v="1-PREG.COSTA-RICA"/>
    <x v="5"/>
    <s v="-"/>
    <s v="-"/>
    <s v="-"/>
    <n v="19"/>
    <n v="7"/>
    <n v="100"/>
    <n v="1"/>
    <n v="0"/>
    <s v="JAAC0699@GMAIL.COM"/>
    <s v="UNIV. PRIVADA"/>
    <n v="23"/>
    <s v="SOLTERO(A)"/>
    <d v="2022-02-02T00:00:00"/>
    <n v="1"/>
    <s v="BACHILLER"/>
    <s v=" "/>
    <s v=" "/>
    <s v=" "/>
    <s v=" "/>
    <n v="200000"/>
    <n v="3"/>
    <s v="-"/>
    <s v="PEREZ ZELEDON"/>
    <s v="EDUCACION EN I Y II CICLO"/>
    <x v="89"/>
    <s v="-"/>
    <s v="EDUCACION PRIMARIA"/>
    <s v="PEJIBAYE"/>
    <s v="SIN ENFASIS"/>
    <s v="COSTA RICA"/>
    <x v="1565"/>
    <s v="-"/>
    <s v="ESTUDIANTE"/>
    <n v="84.76"/>
    <n v="128108"/>
    <n v="1"/>
    <n v="1"/>
    <n v="116"/>
  </r>
  <r>
    <x v="0"/>
    <x v="1"/>
    <x v="0"/>
    <x v="0"/>
    <n v="31139100"/>
    <x v="25"/>
    <n v="5998000"/>
    <n v="117570823"/>
    <x v="0"/>
    <x v="982"/>
    <x v="0"/>
    <x v="0"/>
    <x v="1"/>
    <s v="N"/>
    <x v="0"/>
    <n v="128140"/>
    <s v="NORMAL"/>
    <d v="2022-01-26T00:00:00"/>
    <d v="2022-02-04T00:00:00"/>
    <x v="25"/>
    <s v="-"/>
    <n v="305796"/>
    <s v="RESOLI"/>
    <s v="-"/>
    <s v="S"/>
    <s v="-"/>
    <x v="1"/>
    <n v="1"/>
    <s v="-"/>
    <s v="-"/>
    <s v="-"/>
    <s v="-"/>
    <s v="1-PREG.COSTA-RICA"/>
    <x v="0"/>
    <s v="-"/>
    <s v="-"/>
    <s v="-"/>
    <n v="1"/>
    <n v="7"/>
    <n v="100"/>
    <n v="1"/>
    <n v="0"/>
    <s v="AGMG@HOTMAIL.COM"/>
    <s v="UNIV. PRIVADA"/>
    <n v="22"/>
    <s v="SOLTERO(A)"/>
    <d v="2022-02-03T00:00:00"/>
    <n v="1"/>
    <s v="LICENCIATURA"/>
    <s v=" "/>
    <s v=" "/>
    <s v=" "/>
    <s v=" "/>
    <s v="-"/>
    <s v="-"/>
    <s v="-"/>
    <s v="SAN JOSE"/>
    <s v="TERAPIA FISICA"/>
    <x v="7"/>
    <s v="-"/>
    <s v="MEDICINA HUMANA"/>
    <s v="URUCA"/>
    <s v="REHABILITACION DEPORTIVA"/>
    <s v="COSTA RICA"/>
    <x v="1566"/>
    <s v="-"/>
    <s v="ESTUDIANTE"/>
    <s v="-"/>
    <n v="128140"/>
    <n v="1"/>
    <n v="1"/>
    <n v="115"/>
  </r>
  <r>
    <x v="0"/>
    <x v="1"/>
    <x v="1"/>
    <x v="1"/>
    <n v="31238350"/>
    <x v="4"/>
    <n v="4449750"/>
    <n v="208230115"/>
    <x v="4"/>
    <x v="874"/>
    <x v="0"/>
    <x v="1"/>
    <x v="1"/>
    <s v="N"/>
    <x v="3"/>
    <n v="126835"/>
    <s v="NORMAL"/>
    <d v="2021-12-08T00:00:00"/>
    <d v="2021-12-10T00:00:00"/>
    <x v="4"/>
    <d v="2022-02-09T00:00:00"/>
    <n v="301176"/>
    <s v="RESOLI"/>
    <s v="-"/>
    <s v="-"/>
    <s v="S"/>
    <x v="0"/>
    <n v="1"/>
    <s v="-"/>
    <n v="2018"/>
    <n v="4"/>
    <s v="-"/>
    <s v="1-PREG.COSTA-RICA"/>
    <x v="6"/>
    <s v="-"/>
    <s v="-"/>
    <s v="-"/>
    <n v="6"/>
    <n v="5"/>
    <n v="100"/>
    <n v="2"/>
    <n v="0"/>
    <s v="ELKYVANE31.AS@ICLOUD.COM"/>
    <s v="UNIV. PRIVADA"/>
    <n v="20"/>
    <s v="SOLTERO(A)"/>
    <d v="2021-12-09T00:00:00"/>
    <n v="1"/>
    <s v="BACHILLER"/>
    <s v="LICENCIATURA"/>
    <s v=" "/>
    <s v=" "/>
    <s v=" "/>
    <n v="324750"/>
    <n v="6"/>
    <s v="-"/>
    <s v="NARANJO"/>
    <s v="ADMINISTRACION"/>
    <x v="111"/>
    <s v="-"/>
    <s v="ADMINISTRACION"/>
    <s v="SAN JERONIMO"/>
    <s v="SIN ENFASIS"/>
    <s v="COSTA RICA"/>
    <x v="1567"/>
    <s v="-"/>
    <s v="ESTUDIANTE"/>
    <n v="91.47"/>
    <n v="126835"/>
    <n v="1"/>
    <n v="1"/>
    <n v="58"/>
  </r>
  <r>
    <x v="0"/>
    <x v="3"/>
    <x v="1"/>
    <x v="0"/>
    <n v="31248600"/>
    <x v="24"/>
    <n v="7517155"/>
    <n v="604650486"/>
    <x v="3"/>
    <x v="2"/>
    <x v="0"/>
    <x v="0"/>
    <x v="3"/>
    <s v="N"/>
    <x v="6"/>
    <n v="128200"/>
    <s v="NORMAL"/>
    <d v="2022-01-19T00:00:00"/>
    <d v="2022-02-08T00:00:00"/>
    <x v="24"/>
    <d v="2022-05-23T00:00:00"/>
    <n v="305060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8"/>
    <n v="4"/>
    <n v="100"/>
    <n v="6"/>
    <n v="0"/>
    <s v="LEOM07855@GMAIL.COM"/>
    <s v="UNIV. PRIVADA"/>
    <n v="21"/>
    <s v="SOLTERO(A)"/>
    <d v="2022-02-07T00:00:00"/>
    <n v="1"/>
    <s v="BACHILLER"/>
    <s v=" "/>
    <s v=" "/>
    <s v=" "/>
    <s v=" "/>
    <n v="40000"/>
    <n v="3"/>
    <s v="-"/>
    <s v="COTO BRUS"/>
    <s v="INGENIERIA DE SISTEMAS"/>
    <x v="96"/>
    <s v="AE"/>
    <s v="COMPUTO"/>
    <s v="LIMONCITO"/>
    <s v="SIN ENFASIS"/>
    <s v="COSTA RICA"/>
    <x v="1568"/>
    <s v="-"/>
    <s v="ESTUDIANTE"/>
    <n v="70"/>
    <n v="128200"/>
    <n v="1"/>
    <n v="1"/>
    <n v="100"/>
  </r>
  <r>
    <x v="0"/>
    <x v="1"/>
    <x v="1"/>
    <x v="1"/>
    <n v="31238210"/>
    <x v="4"/>
    <n v="7341490"/>
    <n v="118130776"/>
    <x v="4"/>
    <x v="983"/>
    <x v="0"/>
    <x v="1"/>
    <x v="1"/>
    <s v="N"/>
    <x v="2"/>
    <n v="126884"/>
    <s v="NORMAL"/>
    <d v="2021-07-28T00:00:00"/>
    <d v="2021-12-10T00:00:00"/>
    <x v="4"/>
    <d v="2022-02-09T00:00:00"/>
    <n v="294224"/>
    <s v="RESOLI"/>
    <s v="-"/>
    <s v="-"/>
    <s v="S"/>
    <x v="0"/>
    <n v="1"/>
    <s v="-"/>
    <n v="2018"/>
    <n v="4"/>
    <s v="-"/>
    <s v="1-PREG.COSTA-RICA"/>
    <x v="3"/>
    <s v="-"/>
    <s v="-"/>
    <s v="-"/>
    <n v="2"/>
    <n v="1"/>
    <n v="100"/>
    <n v="3"/>
    <n v="0"/>
    <s v="VPORTUGUEZ4@GMAIL.COM"/>
    <s v="UNIV. PRIVADA"/>
    <n v="20"/>
    <s v="SOLTERO(A)"/>
    <d v="2021-12-09T00:00:00"/>
    <n v="1"/>
    <s v="BACHILLER"/>
    <s v=" "/>
    <s v=" "/>
    <s v=" "/>
    <s v=" "/>
    <n v="2119446"/>
    <n v="4"/>
    <s v="-"/>
    <s v="PARAISO"/>
    <s v="PUBLICIDAD"/>
    <x v="5"/>
    <s v="-"/>
    <s v="COMUNICACION"/>
    <s v="PARAISO"/>
    <s v="SIN ENFASIS"/>
    <s v="COSTA RICA"/>
    <x v="1569"/>
    <s v="-"/>
    <s v="ESTUDIANTE"/>
    <n v="88.27"/>
    <n v="126884"/>
    <n v="1"/>
    <n v="1"/>
    <n v="58"/>
  </r>
  <r>
    <x v="0"/>
    <x v="1"/>
    <x v="1"/>
    <x v="0"/>
    <n v="31250050"/>
    <x v="25"/>
    <n v="5688000"/>
    <n v="118780925"/>
    <x v="2"/>
    <x v="984"/>
    <x v="0"/>
    <x v="0"/>
    <x v="0"/>
    <s v="N"/>
    <x v="0"/>
    <n v="128224"/>
    <s v="NORMAL"/>
    <d v="2022-01-19T00:00:00"/>
    <d v="2022-02-09T00:00:00"/>
    <x v="25"/>
    <d v="2022-05-30T00:00:00"/>
    <n v="305136"/>
    <s v="RESOLI"/>
    <s v="-"/>
    <s v="-"/>
    <s v="S"/>
    <x v="0"/>
    <n v="1"/>
    <s v="-"/>
    <n v="2022"/>
    <n v="0"/>
    <s v="-"/>
    <s v="1-PREG.COSTA-RICA"/>
    <x v="4"/>
    <s v="-"/>
    <s v="-"/>
    <s v="-"/>
    <n v="3"/>
    <n v="5"/>
    <n v="100"/>
    <n v="1"/>
    <n v="0"/>
    <s v="DIBARQ.SALAS2@GMAIL.COM"/>
    <s v="UNIV. PRIVADA"/>
    <n v="18"/>
    <s v="SOLTERO(A)"/>
    <d v="2022-02-08T00:00:00"/>
    <n v="1"/>
    <s v="BACHILLER"/>
    <s v=" "/>
    <s v=" "/>
    <s v=" "/>
    <s v=" "/>
    <n v="1050000"/>
    <n v="3"/>
    <s v="-"/>
    <s v="DESAMPARADOS"/>
    <s v="ARQUITECTURA"/>
    <x v="53"/>
    <s v="-"/>
    <s v="OBRAS CIVILES"/>
    <s v="SAN ANTONIO"/>
    <s v="SIN ENFASIS"/>
    <s v="COSTA RICA"/>
    <x v="1570"/>
    <s v="-"/>
    <s v="ESTUDIANTE"/>
    <n v="96"/>
    <n v="128224"/>
    <n v="1"/>
    <n v="1"/>
    <n v="110"/>
  </r>
  <r>
    <x v="0"/>
    <x v="1"/>
    <x v="1"/>
    <x v="1"/>
    <n v="31248370"/>
    <x v="25"/>
    <n v="628215"/>
    <n v="105880526"/>
    <x v="4"/>
    <x v="985"/>
    <x v="0"/>
    <x v="1"/>
    <x v="0"/>
    <s v="N"/>
    <x v="0"/>
    <n v="128232"/>
    <s v="NORMAL"/>
    <d v="2022-02-06T00:00:00"/>
    <d v="2022-02-10T00:00:00"/>
    <x v="25"/>
    <d v="2022-05-30T00:00:00"/>
    <n v="306649"/>
    <s v="RESOLI"/>
    <s v="-"/>
    <s v="-"/>
    <s v="S"/>
    <x v="0"/>
    <n v="1"/>
    <s v="-"/>
    <n v="1980"/>
    <n v="42"/>
    <s v="-"/>
    <s v="1-PREG.COSTA-RICA"/>
    <x v="4"/>
    <s v="-"/>
    <s v="-"/>
    <s v="-"/>
    <n v="8"/>
    <n v="2"/>
    <n v="100"/>
    <n v="1"/>
    <n v="0"/>
    <s v="SCALDERON@SEPTIEMBRE26.COM"/>
    <s v="UNIV. PRIVADA"/>
    <n v="59"/>
    <s v="CASADO(A)"/>
    <d v="2022-02-09T00:00:00"/>
    <n v="1"/>
    <s v="BACHILLER"/>
    <s v=" "/>
    <s v=" "/>
    <s v=" "/>
    <s v=" "/>
    <n v="1063515"/>
    <n v="3"/>
    <s v="-"/>
    <s v="GOICOECHEA"/>
    <s v="CONTADURIA PUBLICA"/>
    <x v="88"/>
    <s v="-"/>
    <s v="ADMINISTRACION"/>
    <s v="SAN FRANCISCO"/>
    <s v="SIN ENFASIS"/>
    <s v="COSTA RICA"/>
    <x v="1571"/>
    <n v="88159122"/>
    <s v="ESTUDIANTE"/>
    <n v="80"/>
    <n v="128232"/>
    <n v="1"/>
    <n v="1"/>
    <n v="109"/>
  </r>
  <r>
    <x v="0"/>
    <x v="1"/>
    <x v="1"/>
    <x v="1"/>
    <n v="31249360"/>
    <x v="24"/>
    <n v="3174000"/>
    <n v="402080666"/>
    <x v="1"/>
    <x v="383"/>
    <x v="0"/>
    <x v="1"/>
    <x v="3"/>
    <s v="N"/>
    <x v="6"/>
    <n v="128246"/>
    <s v="NORMAL"/>
    <d v="2022-01-30T00:00:00"/>
    <d v="2022-02-10T00:00:00"/>
    <x v="24"/>
    <d v="2022-05-23T00:00:00"/>
    <n v="306137"/>
    <s v="RESOLI"/>
    <s v="-"/>
    <s v="-"/>
    <s v="S"/>
    <x v="0"/>
    <n v="1"/>
    <s v="-"/>
    <n v="2021"/>
    <n v="1"/>
    <s v="-"/>
    <s v="1-PREG.COSTA-RICA"/>
    <x v="2"/>
    <s v="-"/>
    <s v="-"/>
    <s v="-"/>
    <n v="1"/>
    <n v="14"/>
    <n v="100"/>
    <n v="6"/>
    <n v="0"/>
    <s v="MARIELABROCK27@GMAIL.COM"/>
    <s v="UNIV. PRIVADA"/>
    <n v="31"/>
    <s v="UNION LIBRE"/>
    <d v="2022-02-09T00:00:00"/>
    <n v="1"/>
    <s v="LICENCIATURA"/>
    <s v=" "/>
    <s v=" "/>
    <s v=" "/>
    <s v=" "/>
    <n v="636300"/>
    <n v="5"/>
    <s v="-"/>
    <s v="PUNTARENAS"/>
    <s v="CIENCIAS DE LA EDUCACION"/>
    <x v="165"/>
    <s v="-"/>
    <s v="EDUCACION PRIMARIA"/>
    <s v="ACAPULCO"/>
    <s v="I Y  II CICLOS"/>
    <s v="COSTA RICA"/>
    <x v="1572"/>
    <s v="-"/>
    <s v="ESTUDIANTE"/>
    <n v="87.9"/>
    <n v="128246"/>
    <n v="1"/>
    <n v="1"/>
    <n v="98"/>
  </r>
  <r>
    <x v="0"/>
    <x v="1"/>
    <x v="1"/>
    <x v="1"/>
    <n v="31237940"/>
    <x v="4"/>
    <n v="4940000"/>
    <n v="207080474"/>
    <x v="4"/>
    <x v="986"/>
    <x v="0"/>
    <x v="1"/>
    <x v="0"/>
    <s v="N"/>
    <x v="3"/>
    <n v="127003"/>
    <s v="ESPECIAL"/>
    <d v="2021-11-22T00:00:00"/>
    <d v="2021-12-15T00:00:00"/>
    <x v="4"/>
    <d v="2022-02-09T00:00:00"/>
    <n v="299817"/>
    <s v="RESOLI"/>
    <s v="-"/>
    <s v="S"/>
    <s v="-"/>
    <x v="1"/>
    <n v="1"/>
    <s v="COBERTURA INFERIOR"/>
    <n v="2019"/>
    <n v="3"/>
    <s v="-"/>
    <s v="1-PREG.COSTA-RICA"/>
    <x v="2"/>
    <s v="-"/>
    <s v="-"/>
    <s v="-"/>
    <n v="5"/>
    <n v="1"/>
    <n v="100"/>
    <n v="2"/>
    <n v="0"/>
    <s v="CHUZVANELI@GMAIL.COM"/>
    <s v="UNIV. PRIVADA"/>
    <n v="29"/>
    <s v="SOLTERO(A)"/>
    <d v="2021-12-14T00:00:00"/>
    <n v="1"/>
    <s v="LICENCIATURA"/>
    <s v=" "/>
    <s v=" "/>
    <s v=" "/>
    <s v=" "/>
    <n v="499517"/>
    <n v="3"/>
    <s v="-"/>
    <s v="ATENAS"/>
    <s v="DERECHO"/>
    <x v="17"/>
    <s v="CI"/>
    <s v="DERECHO"/>
    <s v="ATENAS"/>
    <s v="SIN ENFASIS"/>
    <s v="COSTA RICA"/>
    <x v="1573"/>
    <n v="24465430"/>
    <s v="POLICIA MUNICIPAL"/>
    <n v="71.17"/>
    <n v="127003"/>
    <n v="1"/>
    <n v="1"/>
    <n v="53"/>
  </r>
  <r>
    <x v="0"/>
    <x v="1"/>
    <x v="1"/>
    <x v="1"/>
    <n v="31237690"/>
    <x v="4"/>
    <n v="7090317"/>
    <n v="205630135"/>
    <x v="4"/>
    <x v="430"/>
    <x v="0"/>
    <x v="1"/>
    <x v="0"/>
    <s v="N"/>
    <x v="3"/>
    <n v="127013"/>
    <s v="NORMAL"/>
    <d v="2021-11-02T00:00:00"/>
    <d v="2021-12-15T00:00:00"/>
    <x v="4"/>
    <d v="2022-02-09T00:00:00"/>
    <n v="298751"/>
    <s v="RESOLI"/>
    <s v="-"/>
    <s v="-"/>
    <s v="S"/>
    <x v="0"/>
    <n v="1"/>
    <s v="-"/>
    <n v="2021"/>
    <n v="1"/>
    <s v="-"/>
    <s v="1-PREG.COSTA-RICA"/>
    <x v="3"/>
    <s v="-"/>
    <s v="-"/>
    <s v="-"/>
    <n v="2"/>
    <n v="1"/>
    <n v="100"/>
    <n v="2"/>
    <n v="0"/>
    <s v="MNELLA1981@GMAIL.COM"/>
    <s v="UNIV. PRIVADA"/>
    <n v="40"/>
    <s v="UNION LIBRE"/>
    <d v="2021-12-14T00:00:00"/>
    <n v="1"/>
    <s v="BACHILLER"/>
    <s v="LICENCIATURA"/>
    <s v=" "/>
    <s v=" "/>
    <s v=" "/>
    <n v="1419127"/>
    <n v="5"/>
    <s v="-"/>
    <s v="SAN RAMON"/>
    <s v="DERECHO"/>
    <x v="28"/>
    <s v="-"/>
    <s v="DERECHO"/>
    <s v="SAN RAMON"/>
    <s v="SIN ENFASIS"/>
    <s v="COSTA RICA"/>
    <x v="1574"/>
    <s v="-"/>
    <s v="ESTUDIANTE"/>
    <n v="97.18"/>
    <n v="127013"/>
    <n v="1"/>
    <n v="1"/>
    <n v="53"/>
  </r>
  <r>
    <x v="0"/>
    <x v="1"/>
    <x v="1"/>
    <x v="0"/>
    <n v="31248530"/>
    <x v="24"/>
    <n v="3504680"/>
    <n v="116130229"/>
    <x v="0"/>
    <x v="987"/>
    <x v="0"/>
    <x v="0"/>
    <x v="0"/>
    <s v="N"/>
    <x v="0"/>
    <n v="128287"/>
    <s v="NORMAL"/>
    <d v="2022-01-17T00:00:00"/>
    <d v="2022-02-11T00:00:00"/>
    <x v="24"/>
    <d v="2022-05-23T00:00:00"/>
    <n v="304825"/>
    <s v="RESOLI"/>
    <s v="-"/>
    <s v="-"/>
    <s v="S"/>
    <x v="0"/>
    <n v="1"/>
    <s v="-"/>
    <n v="2012"/>
    <n v="10"/>
    <s v="-"/>
    <s v="1-PREG.COSTA-RICA"/>
    <x v="2"/>
    <s v="-"/>
    <s v="-"/>
    <s v="-"/>
    <n v="3"/>
    <n v="1"/>
    <n v="100"/>
    <n v="1"/>
    <n v="0"/>
    <s v="FDURAN.0995@GMAIL.COM"/>
    <s v="UNIV. PRIVADA"/>
    <n v="26"/>
    <s v="SOLTERO(A)"/>
    <d v="2022-02-10T00:00:00"/>
    <n v="1"/>
    <s v="LICENCIATURA"/>
    <s v=" "/>
    <s v=" "/>
    <s v=" "/>
    <s v=" "/>
    <n v="658571"/>
    <n v="6"/>
    <s v="-"/>
    <s v="DESAMPARADOS"/>
    <s v="ODONTOLOGIA"/>
    <x v="5"/>
    <s v="-"/>
    <s v="ODONTOLOGIA"/>
    <s v="DESAMPARADOS"/>
    <s v="SIN ENFASIS"/>
    <s v="COSTA RICA"/>
    <x v="1575"/>
    <s v="-"/>
    <s v="ESTUDIANTE"/>
    <n v="80"/>
    <n v="128287"/>
    <n v="1"/>
    <n v="1"/>
    <n v="97"/>
  </r>
  <r>
    <x v="0"/>
    <x v="1"/>
    <x v="0"/>
    <x v="1"/>
    <n v="31230500"/>
    <x v="4"/>
    <n v="2275000"/>
    <n v="206440423"/>
    <x v="5"/>
    <x v="581"/>
    <x v="0"/>
    <x v="1"/>
    <x v="1"/>
    <s v="N"/>
    <x v="3"/>
    <n v="127106"/>
    <s v="NORMAL"/>
    <d v="2021-12-08T00:00:00"/>
    <d v="2021-12-20T00:00:00"/>
    <x v="4"/>
    <d v="2022-02-28T00:00:00"/>
    <n v="301244"/>
    <s v="RESOLI"/>
    <s v="-"/>
    <s v="-"/>
    <s v="S"/>
    <x v="0"/>
    <n v="1"/>
    <s v="-"/>
    <s v="-"/>
    <s v="-"/>
    <s v="-"/>
    <s v="1-PREG.COSTA-RICA"/>
    <x v="0"/>
    <s v="-"/>
    <s v="-"/>
    <s v="-"/>
    <n v="2"/>
    <n v="4"/>
    <n v="100"/>
    <n v="2"/>
    <n v="0"/>
    <s v="MAYLENRAMIREZE@GMAIL.COM"/>
    <s v="UNIV. PUBLICA"/>
    <n v="33"/>
    <s v="CASADO(A)"/>
    <d v="2021-12-17T00:00:00"/>
    <n v="1"/>
    <s v="BACHILLER"/>
    <s v="LICENCIATURA"/>
    <s v=" "/>
    <s v=" "/>
    <s v=" "/>
    <s v="-"/>
    <s v="-"/>
    <s v="-"/>
    <s v="SAN RAMON"/>
    <s v="BIBLIOTEC,BIBLIOT EDUC Y CENTR"/>
    <x v="58"/>
    <s v="-"/>
    <s v="BIBLIOTECOLOGIA"/>
    <s v="PIEDADES NORTE"/>
    <s v="SIN ENFASIS"/>
    <s v="COSTA RICA"/>
    <x v="1576"/>
    <s v="-"/>
    <s v="ESTUDIANTE"/>
    <s v="-"/>
    <n v="127106"/>
    <n v="2"/>
    <n v="1"/>
    <n v="48"/>
  </r>
  <r>
    <x v="0"/>
    <x v="1"/>
    <x v="0"/>
    <x v="1"/>
    <n v="31096910"/>
    <x v="4"/>
    <n v="1711210"/>
    <n v="112780703"/>
    <x v="4"/>
    <x v="988"/>
    <x v="0"/>
    <x v="1"/>
    <x v="1"/>
    <s v="N"/>
    <x v="2"/>
    <n v="127304"/>
    <s v="NORMAL"/>
    <d v="2021-12-21T00:00:00"/>
    <d v="2022-01-06T00:00:00"/>
    <x v="4"/>
    <d v="2022-02-11T00:00:00"/>
    <n v="302559"/>
    <s v="RESOLI"/>
    <s v="-"/>
    <s v="S"/>
    <s v="-"/>
    <x v="1"/>
    <n v="1"/>
    <s v="ADQUISICION DE EQUIPO"/>
    <s v="-"/>
    <s v="-"/>
    <s v="-"/>
    <s v="1-PREG.COSTA-RICA"/>
    <x v="0"/>
    <s v="-"/>
    <s v="-"/>
    <s v="-"/>
    <n v="2"/>
    <n v="5"/>
    <n v="100"/>
    <n v="3"/>
    <n v="0"/>
    <s v="IAN.RIV@HOTMAIL.COM"/>
    <s v="UNIV. PRIVADA"/>
    <n v="35"/>
    <s v="CASADO(A)"/>
    <d v="2022-01-06T00:00:00"/>
    <n v="1"/>
    <s v="LICENCIATURA"/>
    <s v=" "/>
    <s v=" "/>
    <s v=" "/>
    <s v=" "/>
    <s v="-"/>
    <s v="-"/>
    <s v="-"/>
    <s v="PARAISO"/>
    <s v="DERECHO"/>
    <x v="89"/>
    <s v="AE"/>
    <s v="DERECHO"/>
    <s v="LLANOS DE SANTA LUCÍA"/>
    <s v="SIN ENFASIS"/>
    <s v="COSTA RICA"/>
    <x v="1577"/>
    <n v="22953000"/>
    <s v="TÉCNICO JUDICIAL"/>
    <s v="-"/>
    <n v="127304"/>
    <n v="1"/>
    <n v="1"/>
    <n v="31"/>
  </r>
  <r>
    <x v="0"/>
    <x v="1"/>
    <x v="1"/>
    <x v="0"/>
    <n v="31249950"/>
    <x v="25"/>
    <n v="7225000"/>
    <n v="117880414"/>
    <x v="0"/>
    <x v="989"/>
    <x v="0"/>
    <x v="0"/>
    <x v="1"/>
    <s v="N"/>
    <x v="0"/>
    <n v="128350"/>
    <s v="NORMAL"/>
    <d v="2022-02-15T00:00:00"/>
    <d v="2022-02-16T00:00:00"/>
    <x v="25"/>
    <d v="2022-05-30T00:00:00"/>
    <n v="307355"/>
    <s v="RESOLI"/>
    <s v="-"/>
    <s v="-"/>
    <s v="S"/>
    <x v="0"/>
    <n v="1"/>
    <s v="-"/>
    <n v="2019"/>
    <n v="3"/>
    <s v="-"/>
    <s v="1-PREG.COSTA-RICA"/>
    <x v="3"/>
    <s v="-"/>
    <s v="-"/>
    <s v="-"/>
    <n v="1"/>
    <n v="10"/>
    <n v="100"/>
    <n v="1"/>
    <n v="0"/>
    <s v="JIMENABAR86@GMAIL.COM"/>
    <s v="UNIV. PRIVADA"/>
    <n v="21"/>
    <s v="SOLTERO(A)"/>
    <d v="2022-02-15T00:00:00"/>
    <n v="1"/>
    <s v="BACHILLER"/>
    <s v=" "/>
    <s v=" "/>
    <s v=" "/>
    <s v=" "/>
    <n v="1465088"/>
    <n v="4"/>
    <s v="-"/>
    <s v="SAN JOSE"/>
    <s v="ENFERMERIA"/>
    <x v="11"/>
    <s v="-"/>
    <s v="ENFERMERIA"/>
    <s v="HATILLO"/>
    <s v="SIN ENFASIS"/>
    <s v="COSTA RICA"/>
    <x v="1578"/>
    <s v="-"/>
    <s v="ESTUDIANTE"/>
    <n v="84.86"/>
    <n v="128350"/>
    <n v="1"/>
    <n v="1"/>
    <n v="103"/>
  </r>
  <r>
    <x v="0"/>
    <x v="2"/>
    <x v="1"/>
    <x v="1"/>
    <n v="31238620"/>
    <x v="5"/>
    <n v="19955044"/>
    <n v="604750348"/>
    <x v="5"/>
    <x v="2"/>
    <x v="0"/>
    <x v="1"/>
    <x v="1"/>
    <s v="N"/>
    <x v="2"/>
    <n v="126905"/>
    <s v="NORMAL"/>
    <d v="2021-12-06T00:00:00"/>
    <d v="2021-12-13T00:00:00"/>
    <x v="5"/>
    <d v="2022-02-15T00:00:00"/>
    <n v="300936"/>
    <s v="RESOLI"/>
    <s v="-"/>
    <s v="S"/>
    <s v="-"/>
    <x v="1"/>
    <n v="2"/>
    <s v="-"/>
    <n v="2020"/>
    <n v="2"/>
    <s v="-"/>
    <s v="1-PREG.COSTA-RICA"/>
    <x v="3"/>
    <n v="198.39"/>
    <s v="-"/>
    <s v="-"/>
    <n v="1"/>
    <n v="5"/>
    <n v="100"/>
    <n v="3"/>
    <n v="0"/>
    <s v="MMORAALANIS@GMAIL.COM"/>
    <s v="UNIV. PRIVADA"/>
    <n v="19"/>
    <s v="SOLTERO(A)"/>
    <d v="2021-12-10T00:00:00"/>
    <n v="1"/>
    <s v="LICENCIATURA"/>
    <s v=" "/>
    <s v=" "/>
    <s v=" "/>
    <s v=" "/>
    <n v="1575000"/>
    <n v="4"/>
    <s v="-"/>
    <s v="CARTAGO"/>
    <s v="ANIMACION DIGITAL"/>
    <x v="33"/>
    <s v="-"/>
    <s v="ARTES Y LETRAS "/>
    <s v="AGUACALIENTE (SAN FRANCISCO)"/>
    <s v="SIN ENFASIS"/>
    <s v="COSTA RICA"/>
    <x v="1579"/>
    <s v="-"/>
    <s v="ESTUDIANTE"/>
    <n v="89"/>
    <n v="126905"/>
    <n v="1"/>
    <n v="1"/>
    <n v="62"/>
  </r>
  <r>
    <x v="0"/>
    <x v="1"/>
    <x v="1"/>
    <x v="0"/>
    <n v="31248620"/>
    <x v="24"/>
    <n v="3204450"/>
    <n v="702890041"/>
    <x v="0"/>
    <x v="990"/>
    <x v="0"/>
    <x v="0"/>
    <x v="3"/>
    <s v="N"/>
    <x v="5"/>
    <n v="128397"/>
    <s v="NORMAL"/>
    <d v="2022-01-10T00:00:00"/>
    <d v="2022-02-17T00:00:00"/>
    <x v="24"/>
    <d v="2022-05-23T00:00:00"/>
    <n v="304053"/>
    <s v="RESOLI"/>
    <s v="-"/>
    <s v="S"/>
    <s v="-"/>
    <x v="1"/>
    <n v="1"/>
    <s v="-"/>
    <n v="2018"/>
    <n v="4"/>
    <s v="-"/>
    <s v="1-PREG.COSTA-RICA"/>
    <x v="6"/>
    <s v="-"/>
    <s v="-"/>
    <s v="-"/>
    <n v="2"/>
    <n v="3"/>
    <n v="100"/>
    <n v="7"/>
    <n v="0"/>
    <s v="ESTEBAN.NAVARRO1224@GMAIL.COM"/>
    <s v="UNIV. PRIVADA"/>
    <n v="20"/>
    <s v="SOLTERO(A)"/>
    <d v="2022-02-16T00:00:00"/>
    <n v="1"/>
    <s v="LICENCIATURA"/>
    <s v=" "/>
    <s v=" "/>
    <s v=" "/>
    <s v=" "/>
    <n v="392000"/>
    <n v="4"/>
    <s v="-"/>
    <s v="POCOCI"/>
    <s v="ENFERMERIA"/>
    <x v="18"/>
    <s v="-"/>
    <s v="ENFERMERIA"/>
    <s v="RITA"/>
    <s v="SIN ENFASIS"/>
    <s v="COSTA RICA"/>
    <x v="1580"/>
    <n v="40019465"/>
    <s v="ASISTENTE DE PACIENT"/>
    <n v="88.9"/>
    <n v="128397"/>
    <n v="1"/>
    <n v="1"/>
    <n v="91"/>
  </r>
  <r>
    <x v="0"/>
    <x v="1"/>
    <x v="1"/>
    <x v="1"/>
    <n v="31238890"/>
    <x v="5"/>
    <n v="13418700"/>
    <n v="117580225"/>
    <x v="5"/>
    <x v="991"/>
    <x v="0"/>
    <x v="1"/>
    <x v="1"/>
    <s v="N"/>
    <x v="2"/>
    <n v="126946"/>
    <s v="NORMAL"/>
    <d v="2021-12-10T00:00:00"/>
    <d v="2021-12-14T00:00:00"/>
    <x v="5"/>
    <d v="2022-02-15T00:00:00"/>
    <n v="301446"/>
    <s v="RESOLI"/>
    <s v="-"/>
    <s v="-"/>
    <s v="S"/>
    <x v="0"/>
    <n v="1"/>
    <s v="-"/>
    <n v="2016"/>
    <n v="6"/>
    <s v="-"/>
    <s v="1-PREG.COSTA-RICA"/>
    <x v="5"/>
    <s v="-"/>
    <s v="-"/>
    <s v="-"/>
    <n v="7"/>
    <n v="1"/>
    <n v="100"/>
    <n v="3"/>
    <n v="0"/>
    <s v="MCELMEGO@GMAIL.COM"/>
    <s v="UNIV. PRIVADA"/>
    <n v="22"/>
    <s v="SOLTERO(A)"/>
    <d v="2021-12-13T00:00:00"/>
    <n v="1"/>
    <s v="LICENCIATURA"/>
    <s v=" "/>
    <s v=" "/>
    <s v=" "/>
    <s v=" "/>
    <n v="82000"/>
    <n v="3"/>
    <s v="-"/>
    <s v="OREAMUNO"/>
    <s v="DISENO PUBLICITARIO"/>
    <x v="33"/>
    <s v="-"/>
    <s v="ARTE PUBLICITARIO"/>
    <s v="SAN RAFAEL"/>
    <s v="SIN ENFASIS"/>
    <s v="COSTA RICA"/>
    <x v="1581"/>
    <s v="-"/>
    <s v="ESTUDIANTE"/>
    <n v="70"/>
    <n v="126946"/>
    <n v="1"/>
    <n v="1"/>
    <n v="61"/>
  </r>
  <r>
    <x v="0"/>
    <x v="1"/>
    <x v="1"/>
    <x v="0"/>
    <n v="31248890"/>
    <x v="24"/>
    <n v="11961033"/>
    <n v="604030251"/>
    <x v="0"/>
    <x v="161"/>
    <x v="0"/>
    <x v="0"/>
    <x v="2"/>
    <s v="N"/>
    <x v="6"/>
    <n v="128420"/>
    <s v="NORMAL"/>
    <d v="2022-01-20T00:00:00"/>
    <d v="2022-02-18T00:00:00"/>
    <x v="24"/>
    <d v="2022-05-23T00:00:00"/>
    <n v="305240"/>
    <s v="RESOLI"/>
    <s v="-"/>
    <s v="S"/>
    <s v="-"/>
    <x v="1"/>
    <n v="1"/>
    <s v="ADQUISICION DE EQUIPO"/>
    <n v="2009"/>
    <n v="13"/>
    <s v="-"/>
    <s v="1-PREG.COSTA-RICA"/>
    <x v="3"/>
    <s v="-"/>
    <s v="-"/>
    <s v="-"/>
    <n v="1"/>
    <n v="8"/>
    <n v="100"/>
    <n v="6"/>
    <n v="0"/>
    <s v="LOBLOB_1092@HOTMAIL.COM"/>
    <s v="UNIV. PRIVADA"/>
    <n v="29"/>
    <s v="SOLTERO(A)"/>
    <d v="2022-02-17T00:00:00"/>
    <n v="1"/>
    <s v="LICENCIATURA"/>
    <s v=" "/>
    <s v=" "/>
    <s v=" "/>
    <s v=" "/>
    <n v="1400000"/>
    <n v="3"/>
    <s v="-"/>
    <s v="PUNTARENAS"/>
    <s v="MEDICINA Y CIRUGIA"/>
    <x v="5"/>
    <s v="AE"/>
    <s v="MEDICINA HUMANA"/>
    <s v="BARRANCA"/>
    <s v="SIN ENFASIS"/>
    <s v="COSTA RICA"/>
    <x v="1582"/>
    <n v="89764586"/>
    <s v="ESTUDIANTE"/>
    <n v="89"/>
    <n v="128420"/>
    <n v="1"/>
    <n v="1"/>
    <n v="90"/>
  </r>
  <r>
    <x v="0"/>
    <x v="1"/>
    <x v="1"/>
    <x v="0"/>
    <n v="31248710"/>
    <x v="24"/>
    <n v="2920770"/>
    <n v="118350862"/>
    <x v="3"/>
    <x v="992"/>
    <x v="0"/>
    <x v="0"/>
    <x v="0"/>
    <s v="N"/>
    <x v="0"/>
    <n v="128425"/>
    <s v="NORMAL"/>
    <d v="2022-02-17T00:00:00"/>
    <d v="2022-02-21T00:00:00"/>
    <x v="24"/>
    <d v="2022-05-23T00:00:00"/>
    <n v="307670"/>
    <s v="RESOLI"/>
    <s v="-"/>
    <s v="S"/>
    <s v="-"/>
    <x v="1"/>
    <n v="1"/>
    <s v="-"/>
    <n v="2019"/>
    <n v="3"/>
    <s v="-"/>
    <s v="1-PREG.COSTA-RICA"/>
    <x v="2"/>
    <s v="-"/>
    <s v="-"/>
    <s v="-"/>
    <n v="1"/>
    <n v="1"/>
    <n v="100"/>
    <n v="1"/>
    <n v="0"/>
    <s v="ALESSANDRORUBI6@GMAIL.COM"/>
    <s v="UNIV. PRIVADA"/>
    <n v="20"/>
    <s v="SOLTERO(A)"/>
    <d v="2022-02-18T00:00:00"/>
    <n v="1"/>
    <s v="LICENCIATURA"/>
    <s v=" "/>
    <s v=" "/>
    <s v=" "/>
    <s v=" "/>
    <n v="509211"/>
    <n v="3"/>
    <s v="-"/>
    <s v="SAN JOSE"/>
    <s v="INGENIERIA DE SISTEMAS"/>
    <x v="31"/>
    <s v="-"/>
    <s v="COMPUTO"/>
    <s v="CARMEN"/>
    <s v="SIN ENFASIS"/>
    <s v="COSTA RICA"/>
    <x v="1583"/>
    <s v="-"/>
    <s v="ESTUDIANTE"/>
    <n v="87"/>
    <n v="128425"/>
    <n v="1"/>
    <n v="1"/>
    <n v="87"/>
  </r>
  <r>
    <x v="0"/>
    <x v="1"/>
    <x v="2"/>
    <x v="0"/>
    <n v="31250240"/>
    <x v="25"/>
    <n v="14967468"/>
    <n v="604630932"/>
    <x v="0"/>
    <x v="993"/>
    <x v="0"/>
    <x v="0"/>
    <x v="0"/>
    <s v="N"/>
    <x v="0"/>
    <n v="128428"/>
    <s v="ESPECIAL"/>
    <d v="2022-02-17T00:00:00"/>
    <d v="2022-02-21T00:00:00"/>
    <x v="25"/>
    <d v="2022-05-30T00:00:00"/>
    <n v="307586"/>
    <s v="RESOLI"/>
    <s v="-"/>
    <s v="-"/>
    <s v="S"/>
    <x v="0"/>
    <n v="1"/>
    <s v="COBERTURA INFERIOR"/>
    <n v="2017"/>
    <n v="5"/>
    <s v="-"/>
    <s v="5-REFUND.PREG.C.R"/>
    <x v="3"/>
    <s v="-"/>
    <s v="-"/>
    <s v="-"/>
    <n v="1"/>
    <n v="1"/>
    <n v="100"/>
    <n v="1"/>
    <n v="0"/>
    <s v="MARIFLOFER0400@GMAIL.COM"/>
    <s v="UNIV. PRIVADA"/>
    <n v="21"/>
    <s v="SOLTERO(A)"/>
    <d v="2022-02-18T00:00:00"/>
    <n v="1"/>
    <s v="LICENCIATURA"/>
    <s v=" "/>
    <s v=" "/>
    <s v=" "/>
    <s v=" "/>
    <n v="1563211"/>
    <n v="5"/>
    <s v="-"/>
    <s v="SAN JOSE"/>
    <s v="ENFERMERIA"/>
    <x v="5"/>
    <s v="CI"/>
    <s v="ENFERMERIA"/>
    <s v="CARMEN"/>
    <s v="SIN ENFASIS"/>
    <s v="COSTA RICA"/>
    <x v="1584"/>
    <s v="-"/>
    <s v="ESTUDIANTE"/>
    <n v="79.5"/>
    <n v="128428"/>
    <n v="1"/>
    <n v="5"/>
    <n v="98"/>
  </r>
  <r>
    <x v="0"/>
    <x v="1"/>
    <x v="1"/>
    <x v="1"/>
    <n v="31238560"/>
    <x v="5"/>
    <n v="6980800"/>
    <n v="119090967"/>
    <x v="5"/>
    <x v="430"/>
    <x v="0"/>
    <x v="1"/>
    <x v="1"/>
    <s v="N"/>
    <x v="3"/>
    <n v="127038"/>
    <s v="NORMAL"/>
    <d v="2021-12-05T00:00:00"/>
    <d v="2021-12-16T00:00:00"/>
    <x v="5"/>
    <d v="2022-02-15T00:00:00"/>
    <n v="300782"/>
    <s v="RESOLI"/>
    <s v="-"/>
    <s v="-"/>
    <s v="S"/>
    <x v="0"/>
    <n v="1"/>
    <s v="-"/>
    <n v="2021"/>
    <n v="1"/>
    <s v="-"/>
    <s v="1-PREG.COSTA-RICA"/>
    <x v="4"/>
    <s v="-"/>
    <s v="-"/>
    <s v="-"/>
    <n v="1"/>
    <n v="8"/>
    <n v="100"/>
    <n v="2"/>
    <n v="0"/>
    <s v="DCASCANTE01@GMAIL.COM"/>
    <s v="UNIV. PRIVADA"/>
    <n v="17"/>
    <s v="SOLTERO(A)"/>
    <d v="2021-12-15T00:00:00"/>
    <n v="1"/>
    <s v="LICENCIATURA"/>
    <s v=" "/>
    <s v=" "/>
    <s v=" "/>
    <s v=" "/>
    <n v="779706"/>
    <n v="4"/>
    <s v="-"/>
    <s v="ALAJUELA"/>
    <s v="DISENO PUBLICITARIO"/>
    <x v="33"/>
    <s v="-"/>
    <s v="ARTE PUBLICITARIO"/>
    <s v="SAN RAFAEL"/>
    <s v="SIN ENFASIS"/>
    <s v="COSTA RICA"/>
    <x v="1585"/>
    <s v="-"/>
    <s v="ESTUDIANTE"/>
    <n v="92"/>
    <n v="127038"/>
    <n v="1"/>
    <n v="1"/>
    <n v="59"/>
  </r>
  <r>
    <x v="0"/>
    <x v="1"/>
    <x v="1"/>
    <x v="1"/>
    <n v="31248630"/>
    <x v="24"/>
    <n v="2898388"/>
    <n v="115220993"/>
    <x v="1"/>
    <x v="268"/>
    <x v="0"/>
    <x v="1"/>
    <x v="0"/>
    <s v="N"/>
    <x v="0"/>
    <n v="128455"/>
    <s v="NORMAL"/>
    <d v="2022-01-20T00:00:00"/>
    <d v="2022-02-21T00:00:00"/>
    <x v="24"/>
    <d v="2022-05-23T00:00:00"/>
    <n v="305193"/>
    <s v="RESOLI"/>
    <s v="-"/>
    <s v="-"/>
    <s v="S"/>
    <x v="0"/>
    <n v="1"/>
    <s v="-"/>
    <n v="2010"/>
    <n v="12"/>
    <s v="-"/>
    <s v="1-PREG.COSTA-RICA"/>
    <x v="6"/>
    <s v="-"/>
    <s v="-"/>
    <s v="-"/>
    <n v="2"/>
    <n v="2"/>
    <n v="100"/>
    <n v="1"/>
    <n v="0"/>
    <s v="KRISARI_93@HOTMAIL.COM"/>
    <s v="UNIV. PUBLICA"/>
    <n v="29"/>
    <s v="SOLTERO(A)"/>
    <d v="2022-02-18T00:00:00"/>
    <n v="1"/>
    <s v="DIPLOMADO"/>
    <s v="BACHILLER"/>
    <s v="LICENCIATURA"/>
    <s v=" "/>
    <s v=" "/>
    <n v="455000"/>
    <n v="4"/>
    <s v="-"/>
    <s v="ESCAZU"/>
    <s v="CS.EDUC.I Y II CICLO"/>
    <x v="58"/>
    <s v="-"/>
    <s v="EDUCACION PRIMARIA"/>
    <s v="SAN ANTONIO"/>
    <s v="SIN ENFASIS"/>
    <s v="COSTA RICA"/>
    <x v="1586"/>
    <s v="-"/>
    <s v="PROPIO"/>
    <n v="68.34"/>
    <n v="128455"/>
    <n v="2"/>
    <n v="1"/>
    <n v="87"/>
  </r>
  <r>
    <x v="0"/>
    <x v="1"/>
    <x v="1"/>
    <x v="1"/>
    <n v="31249220"/>
    <x v="24"/>
    <n v="4420500"/>
    <n v="207790139"/>
    <x v="1"/>
    <x v="994"/>
    <x v="0"/>
    <x v="1"/>
    <x v="2"/>
    <s v="N"/>
    <x v="1"/>
    <n v="128457"/>
    <s v="NORMAL"/>
    <d v="2022-01-18T00:00:00"/>
    <d v="2022-02-21T00:00:00"/>
    <x v="24"/>
    <d v="2022-05-23T00:00:00"/>
    <n v="304957"/>
    <s v="RESOLI"/>
    <s v="-"/>
    <s v="S"/>
    <s v="-"/>
    <x v="1"/>
    <n v="1"/>
    <s v="-"/>
    <n v="2015"/>
    <n v="7"/>
    <s v="-"/>
    <s v="1-PREG.COSTA-RICA"/>
    <x v="6"/>
    <s v="-"/>
    <s v="-"/>
    <s v="-"/>
    <n v="10"/>
    <n v="3"/>
    <n v="100"/>
    <n v="4"/>
    <n v="0"/>
    <s v="GONZALEZDAVID22498@GMAIL.COM"/>
    <s v="UNIV. PRIVADA"/>
    <n v="24"/>
    <s v="SOLTERO(A)"/>
    <s v="-"/>
    <n v="1"/>
    <s v="BACHILLER"/>
    <s v=" "/>
    <s v=" "/>
    <s v=" "/>
    <s v=" "/>
    <n v="396570"/>
    <n v="4"/>
    <s v="-"/>
    <s v="SARAPIQUI"/>
    <s v="CS.EDUC.I Y II CICLO"/>
    <x v="29"/>
    <s v="-"/>
    <s v="EDUCACION PRIMARIA"/>
    <s v="HORQUETAS"/>
    <s v="ENSEÑ INGLES COMO SEG LENGUA"/>
    <s v="COSTA RICA"/>
    <x v="1587"/>
    <n v="83320827"/>
    <s v="SUPERVISOR DE AGRICOLA"/>
    <n v="70"/>
    <n v="128457"/>
    <n v="1"/>
    <n v="1"/>
    <n v="87"/>
  </r>
  <r>
    <x v="0"/>
    <x v="1"/>
    <x v="1"/>
    <x v="1"/>
    <n v="31238720"/>
    <x v="5"/>
    <n v="3667500"/>
    <n v="503690327"/>
    <x v="1"/>
    <x v="949"/>
    <x v="0"/>
    <x v="1"/>
    <x v="2"/>
    <s v="N"/>
    <x v="3"/>
    <n v="127349"/>
    <s v="NORMAL"/>
    <d v="2021-12-16T00:00:00"/>
    <d v="2022-01-07T00:00:00"/>
    <x v="5"/>
    <d v="2022-02-15T00:00:00"/>
    <n v="302071"/>
    <s v="RESOLI"/>
    <s v="-"/>
    <s v="S"/>
    <s v="-"/>
    <x v="1"/>
    <n v="1"/>
    <s v="-"/>
    <n v="2020"/>
    <n v="2"/>
    <s v="-"/>
    <s v="1-PREG.COSTA-RICA"/>
    <x v="4"/>
    <s v="-"/>
    <s v="-"/>
    <s v="-"/>
    <n v="13"/>
    <n v="2"/>
    <n v="100"/>
    <n v="2"/>
    <n v="0"/>
    <s v="LUISMONCADADUARTE@GMAIL.COM"/>
    <s v="UNIV. PRIVADA"/>
    <n v="32"/>
    <s v="CASADO(A)"/>
    <s v="-"/>
    <n v="1"/>
    <s v="BACHILLER"/>
    <s v=" "/>
    <s v=" "/>
    <s v=" "/>
    <s v=" "/>
    <n v="1080209"/>
    <n v="3"/>
    <s v="-"/>
    <s v="UPALA"/>
    <s v="ENSEÑANZA ESTUDIOS SOCIALES"/>
    <x v="136"/>
    <s v="-"/>
    <s v="EDUCACION GENERAL"/>
    <s v="AGUAS CLARAS"/>
    <s v="SIN ENFASIS"/>
    <s v="COSTA RICA"/>
    <x v="1588"/>
    <s v="-"/>
    <s v="ESTUDIANTE"/>
    <n v="90"/>
    <n v="127349"/>
    <n v="1"/>
    <n v="1"/>
    <n v="37"/>
  </r>
  <r>
    <x v="0"/>
    <x v="1"/>
    <x v="1"/>
    <x v="0"/>
    <n v="31249430"/>
    <x v="24"/>
    <n v="3488160"/>
    <n v="114780315"/>
    <x v="0"/>
    <x v="383"/>
    <x v="0"/>
    <x v="0"/>
    <x v="0"/>
    <s v="N"/>
    <x v="0"/>
    <n v="128466"/>
    <s v="NORMAL"/>
    <d v="2022-02-15T00:00:00"/>
    <d v="2022-02-22T00:00:00"/>
    <x v="24"/>
    <d v="2022-05-23T00:00:00"/>
    <n v="307428"/>
    <s v="RESOLI"/>
    <s v="-"/>
    <s v="-"/>
    <s v="S"/>
    <x v="0"/>
    <n v="1"/>
    <s v="-"/>
    <n v="2008"/>
    <n v="14"/>
    <s v="-"/>
    <s v="1-PREG.COSTA-RICA"/>
    <x v="2"/>
    <s v="-"/>
    <s v="-"/>
    <s v="-"/>
    <n v="15"/>
    <n v="4"/>
    <n v="100"/>
    <n v="1"/>
    <n v="0"/>
    <s v="MENESES189@YAHOO.COM"/>
    <s v="UNIV. PRIVADA"/>
    <n v="30"/>
    <s v="SOLTERO(A)"/>
    <d v="2022-02-21T00:00:00"/>
    <n v="1"/>
    <s v="TECNICO"/>
    <s v=" "/>
    <s v=" "/>
    <s v=" "/>
    <s v=" "/>
    <n v="507522"/>
    <n v="4"/>
    <s v="-"/>
    <s v="MONTES DE OCA"/>
    <s v="TECNICO EN ELECTROCARDIOGRAFIA"/>
    <x v="13"/>
    <s v="-"/>
    <s v="MEDICINA HUMANA"/>
    <s v="SAN RAFAEL"/>
    <s v="SIN ENFASIS"/>
    <s v="COSTA RICA"/>
    <x v="1589"/>
    <n v="22697065"/>
    <s v="ASISTENTE TÉCNICO EN"/>
    <n v="95"/>
    <n v="128466"/>
    <n v="1"/>
    <n v="1"/>
    <n v="86"/>
  </r>
  <r>
    <x v="0"/>
    <x v="1"/>
    <x v="1"/>
    <x v="0"/>
    <n v="31248920"/>
    <x v="24"/>
    <n v="18287915"/>
    <n v="703120098"/>
    <x v="0"/>
    <x v="995"/>
    <x v="0"/>
    <x v="0"/>
    <x v="1"/>
    <s v="N"/>
    <x v="5"/>
    <n v="128481"/>
    <s v="NORMAL"/>
    <d v="2022-02-18T00:00:00"/>
    <d v="2022-02-23T00:00:00"/>
    <x v="24"/>
    <d v="2022-05-23T00:00:00"/>
    <n v="307750"/>
    <s v="RESOLI"/>
    <s v="-"/>
    <s v="-"/>
    <s v="S"/>
    <x v="0"/>
    <n v="1"/>
    <s v="-"/>
    <n v="2022"/>
    <n v="0"/>
    <s v="-"/>
    <s v="1-PREG.COSTA-RICA"/>
    <x v="3"/>
    <s v="-"/>
    <s v="-"/>
    <s v="-"/>
    <n v="2"/>
    <n v="1"/>
    <n v="100"/>
    <n v="7"/>
    <n v="0"/>
    <s v="TCARVAJAL3010@GMAIL.COM"/>
    <s v="UNIV. PRIVADA"/>
    <n v="17"/>
    <s v="SOLTERO(A)"/>
    <d v="2022-02-22T00:00:00"/>
    <n v="1"/>
    <s v="BACHILLER"/>
    <s v=" "/>
    <s v=" "/>
    <s v=" "/>
    <s v=" "/>
    <n v="1354774"/>
    <n v="4"/>
    <s v="-"/>
    <s v="POCOCI"/>
    <s v="MEDICINA"/>
    <x v="12"/>
    <s v="-"/>
    <s v="MEDICINA HUMANA"/>
    <s v="GUAPILES"/>
    <s v="SIN ENFASIS"/>
    <s v="COSTA RICA"/>
    <x v="1590"/>
    <s v="-"/>
    <s v="ESTUDIANTE"/>
    <n v="92.31"/>
    <n v="128481"/>
    <n v="1"/>
    <n v="1"/>
    <n v="85"/>
  </r>
  <r>
    <x v="0"/>
    <x v="1"/>
    <x v="1"/>
    <x v="1"/>
    <n v="31239460"/>
    <x v="6"/>
    <n v="3081400"/>
    <n v="207940010"/>
    <x v="4"/>
    <x v="996"/>
    <x v="0"/>
    <x v="1"/>
    <x v="1"/>
    <s v="N"/>
    <x v="3"/>
    <n v="126777"/>
    <s v="ESPECIAL"/>
    <d v="2021-12-01T00:00:00"/>
    <d v="2021-12-08T00:00:00"/>
    <x v="6"/>
    <d v="2022-02-22T00:00:00"/>
    <n v="300299"/>
    <s v="RESOLI"/>
    <s v="-"/>
    <s v="-"/>
    <s v="S"/>
    <x v="0"/>
    <n v="1"/>
    <s v="COBERTURA INFERIOR"/>
    <n v="2017"/>
    <n v="5"/>
    <s v="-"/>
    <s v="1-PREG.COSTA-RICA"/>
    <x v="2"/>
    <s v="-"/>
    <s v="-"/>
    <s v="-"/>
    <n v="3"/>
    <n v="1"/>
    <n v="100"/>
    <n v="2"/>
    <n v="0"/>
    <s v="PAULIQUIROS99@GMAIL.COM"/>
    <s v="UNIV. PRIVADA"/>
    <n v="22"/>
    <s v="UNION LIBRE"/>
    <d v="2021-12-07T00:00:00"/>
    <n v="1"/>
    <s v="BACHILLER"/>
    <s v=" "/>
    <s v=" "/>
    <s v=" "/>
    <s v=" "/>
    <n v="723610"/>
    <n v="2"/>
    <s v="-"/>
    <s v="GRECIA"/>
    <s v="ADM EMPRESAS MODALIDAD VIRTUAL"/>
    <x v="42"/>
    <s v="CI"/>
    <s v="ADMINISTRACION"/>
    <s v="GRECIA"/>
    <s v="SIN ENFASIS"/>
    <s v="COSTA RICA"/>
    <x v="1591"/>
    <n v="25117504"/>
    <s v="SECRETARIA DE DIRECCIÓN"/>
    <n v="90"/>
    <n v="126777"/>
    <n v="1"/>
    <n v="1"/>
    <n v="74"/>
  </r>
  <r>
    <x v="0"/>
    <x v="1"/>
    <x v="1"/>
    <x v="1"/>
    <n v="31249590"/>
    <x v="25"/>
    <n v="6706500"/>
    <n v="117370473"/>
    <x v="4"/>
    <x v="193"/>
    <x v="0"/>
    <x v="1"/>
    <x v="1"/>
    <s v="N"/>
    <x v="1"/>
    <n v="128490"/>
    <s v="NORMAL"/>
    <d v="2022-02-11T00:00:00"/>
    <d v="2022-02-23T00:00:00"/>
    <x v="25"/>
    <d v="2022-05-30T00:00:00"/>
    <n v="307077"/>
    <s v="RESOLI"/>
    <s v="-"/>
    <s v="-"/>
    <s v="S"/>
    <x v="0"/>
    <n v="1"/>
    <s v="ADQUISICION DE EQUIPO"/>
    <n v="2022"/>
    <n v="0"/>
    <s v="-"/>
    <s v="1-PREG.COSTA-RICA"/>
    <x v="5"/>
    <s v="-"/>
    <s v="-"/>
    <s v="-"/>
    <n v="1"/>
    <n v="3"/>
    <n v="100"/>
    <n v="4"/>
    <n v="0"/>
    <s v="MQUESADACASTRO@GMAIL.COM"/>
    <s v="UNIV. PRIVADA"/>
    <n v="23"/>
    <s v="SOLTERO(A)"/>
    <d v="2022-02-22T00:00:00"/>
    <n v="1"/>
    <s v="LICENCIATURA"/>
    <s v=" "/>
    <s v=" "/>
    <s v=" "/>
    <s v=" "/>
    <n v="120000"/>
    <n v="1"/>
    <s v="-"/>
    <s v="HEREDIA"/>
    <s v="ADMINISTRACION DE NEGOCIOS"/>
    <x v="8"/>
    <s v="AE"/>
    <s v="ADMINISTRACION"/>
    <s v="SAN FRANCISCO"/>
    <s v="FINANZAS Y BANCA"/>
    <s v="COSTA RICA"/>
    <x v="1592"/>
    <n v="83029212"/>
    <s v="NIÑERA"/>
    <n v="88.14"/>
    <n v="128490"/>
    <n v="1"/>
    <n v="1"/>
    <n v="96"/>
  </r>
  <r>
    <x v="0"/>
    <x v="1"/>
    <x v="1"/>
    <x v="1"/>
    <n v="31239070"/>
    <x v="6"/>
    <n v="7681000"/>
    <n v="117050195"/>
    <x v="4"/>
    <x v="997"/>
    <x v="0"/>
    <x v="1"/>
    <x v="1"/>
    <s v="N"/>
    <x v="3"/>
    <n v="126802"/>
    <s v="ESPECIAL"/>
    <d v="2021-12-06T00:00:00"/>
    <d v="2021-12-09T00:00:00"/>
    <x v="6"/>
    <d v="2022-02-22T00:00:00"/>
    <n v="300922"/>
    <s v="RESOLI"/>
    <s v="-"/>
    <s v="-"/>
    <s v="S"/>
    <x v="0"/>
    <n v="1"/>
    <s v="COBERTURA INFERIOR"/>
    <n v="2016"/>
    <n v="6"/>
    <s v="-"/>
    <s v="1-PREG.COSTA-RICA"/>
    <x v="6"/>
    <s v="-"/>
    <s v="-"/>
    <s v="-"/>
    <n v="1"/>
    <n v="8"/>
    <n v="100"/>
    <n v="2"/>
    <n v="0"/>
    <s v="HILLARYVENEGAS1998@OUTLOOK.COM"/>
    <s v="UNIV. PRIVADA"/>
    <n v="23"/>
    <s v="SOLTERO(A)"/>
    <d v="2021-12-08T00:00:00"/>
    <n v="1"/>
    <s v="BACHILLER"/>
    <s v="LICENCIATURA"/>
    <s v=" "/>
    <s v=" "/>
    <s v=" "/>
    <n v="250000"/>
    <n v="3"/>
    <s v="-"/>
    <s v="ALAJUELA"/>
    <s v="DERECHO"/>
    <x v="1"/>
    <s v="CI"/>
    <s v="DERECHO"/>
    <s v="SAN RAFAEL"/>
    <s v="SIN ENFASIS"/>
    <s v="COSTA RICA"/>
    <x v="1593"/>
    <s v="-"/>
    <s v="ESTUDIANTE"/>
    <n v="83.5"/>
    <n v="126802"/>
    <n v="1"/>
    <n v="1"/>
    <n v="73"/>
  </r>
  <r>
    <x v="0"/>
    <x v="1"/>
    <x v="1"/>
    <x v="1"/>
    <n v="31239240"/>
    <x v="6"/>
    <n v="3309255"/>
    <n v="305320205"/>
    <x v="1"/>
    <x v="521"/>
    <x v="0"/>
    <x v="1"/>
    <x v="1"/>
    <s v="N"/>
    <x v="2"/>
    <n v="126814"/>
    <s v="NORMAL"/>
    <d v="2021-12-02T00:00:00"/>
    <d v="2021-12-09T00:00:00"/>
    <x v="6"/>
    <d v="2022-02-22T00:00:00"/>
    <n v="300499"/>
    <s v="RESOLI"/>
    <s v="-"/>
    <s v="-"/>
    <s v="S"/>
    <x v="0"/>
    <n v="1"/>
    <s v="-"/>
    <n v="2019"/>
    <n v="3"/>
    <s v="-"/>
    <s v="1-PREG.COSTA-RICA"/>
    <x v="6"/>
    <s v="-"/>
    <s v="-"/>
    <s v="-"/>
    <n v="3"/>
    <n v="2"/>
    <n v="100"/>
    <n v="3"/>
    <n v="0"/>
    <s v="VALER2431@GMAIL.COM"/>
    <s v="UNIV. PRIVADA"/>
    <n v="20"/>
    <s v="SOLTERO(A)"/>
    <d v="2021-12-08T00:00:00"/>
    <n v="1"/>
    <s v="BACHILLER"/>
    <s v=" "/>
    <s v=" "/>
    <s v=" "/>
    <s v=" "/>
    <n v="348119"/>
    <n v="5"/>
    <s v="-"/>
    <s v="LA UNION"/>
    <s v="CIENCIAS DE LA EDUCACION"/>
    <x v="31"/>
    <s v="-"/>
    <s v="EDUCACION SECUNDARIA"/>
    <s v="SAN DIEGO"/>
    <s v="ENS. DE LA MATEMATICA"/>
    <s v="COSTA RICA"/>
    <x v="1594"/>
    <n v="84007070"/>
    <s v="SERVICIO AL CLIENTE "/>
    <n v="70"/>
    <n v="126814"/>
    <n v="1"/>
    <n v="1"/>
    <n v="73"/>
  </r>
  <r>
    <x v="0"/>
    <x v="1"/>
    <x v="1"/>
    <x v="1"/>
    <n v="31239360"/>
    <x v="6"/>
    <n v="3183030"/>
    <n v="208160246"/>
    <x v="4"/>
    <x v="998"/>
    <x v="0"/>
    <x v="1"/>
    <x v="1"/>
    <s v="N"/>
    <x v="3"/>
    <n v="126879"/>
    <s v="NORMAL"/>
    <d v="2021-10-09T00:00:00"/>
    <d v="2021-12-10T00:00:00"/>
    <x v="6"/>
    <d v="2022-02-22T00:00:00"/>
    <n v="297925"/>
    <s v="RESOLI"/>
    <s v="-"/>
    <s v="-"/>
    <s v="S"/>
    <x v="0"/>
    <n v="1"/>
    <s v="ADQUISICION DE EQUIPO"/>
    <n v="2018"/>
    <n v="4"/>
    <s v="-"/>
    <s v="1-PREG.COSTA-RICA"/>
    <x v="2"/>
    <s v="-"/>
    <s v="-"/>
    <s v="-"/>
    <n v="11"/>
    <n v="6"/>
    <n v="100"/>
    <n v="2"/>
    <n v="0"/>
    <s v="MELIDQ@GMAIL.COM"/>
    <s v="UNIV. PRIVADA"/>
    <n v="20"/>
    <s v="SOLTERO(A)"/>
    <d v="2021-12-09T00:00:00"/>
    <n v="1"/>
    <s v="LICENCIATURA"/>
    <s v=" "/>
    <s v=" "/>
    <s v=" "/>
    <s v=" "/>
    <n v="477000"/>
    <n v="1"/>
    <s v="-"/>
    <s v="ALFARO RUIZ"/>
    <s v="PSICOLOGIA"/>
    <x v="5"/>
    <s v="AE"/>
    <s v="PSICOLOGIA"/>
    <s v="ZAPOTE"/>
    <s v="CLINICA"/>
    <s v="COSTA RICA"/>
    <x v="1595"/>
    <s v="-"/>
    <s v="ESTUDIANTE"/>
    <n v="94.42"/>
    <n v="126879"/>
    <n v="1"/>
    <n v="1"/>
    <n v="72"/>
  </r>
  <r>
    <x v="0"/>
    <x v="1"/>
    <x v="1"/>
    <x v="0"/>
    <n v="31250170"/>
    <x v="25"/>
    <n v="10727190"/>
    <n v="604820113"/>
    <x v="0"/>
    <x v="353"/>
    <x v="0"/>
    <x v="0"/>
    <x v="2"/>
    <s v="N"/>
    <x v="6"/>
    <n v="128524"/>
    <s v="NORMAL"/>
    <d v="2022-02-03T00:00:00"/>
    <d v="2022-02-24T00:00:00"/>
    <x v="25"/>
    <d v="2022-05-30T00:00:00"/>
    <n v="306480"/>
    <s v="RESOLI"/>
    <s v="-"/>
    <s v="-"/>
    <s v="S"/>
    <x v="0"/>
    <n v="1"/>
    <s v="-"/>
    <n v="2021"/>
    <n v="1"/>
    <s v="-"/>
    <s v="1-PREG.COSTA-RICA"/>
    <x v="3"/>
    <s v="-"/>
    <s v="-"/>
    <s v="-"/>
    <n v="9"/>
    <n v="1"/>
    <n v="100"/>
    <n v="6"/>
    <n v="0"/>
    <s v="ARANAAVRIL@GMAIL.COM"/>
    <s v="UNIV. PRIVADA"/>
    <n v="18"/>
    <s v="SOLTERO(A)"/>
    <d v="2022-02-23T00:00:00"/>
    <n v="1"/>
    <s v="BACHILLER"/>
    <s v="LICENCIATURA"/>
    <s v=" "/>
    <s v=" "/>
    <s v=" "/>
    <n v="1545992"/>
    <n v="4"/>
    <s v="-"/>
    <s v="PARRITA"/>
    <s v="OPTOMETRIA"/>
    <x v="5"/>
    <s v="-"/>
    <s v="MEDICINA HUMANA"/>
    <s v="PARRITA"/>
    <s v="SIN ENFASIS"/>
    <s v="COSTA RICA"/>
    <x v="1596"/>
    <s v="-"/>
    <s v="ESTUDIANTE"/>
    <n v="99.77"/>
    <n v="128524"/>
    <n v="1"/>
    <n v="1"/>
    <n v="95"/>
  </r>
  <r>
    <x v="0"/>
    <x v="3"/>
    <x v="1"/>
    <x v="1"/>
    <n v="31239670"/>
    <x v="6"/>
    <n v="6678340"/>
    <n v="208320566"/>
    <x v="4"/>
    <x v="2"/>
    <x v="0"/>
    <x v="1"/>
    <x v="2"/>
    <s v="N"/>
    <x v="3"/>
    <n v="127027"/>
    <s v="NORMAL"/>
    <d v="2021-12-10T00:00:00"/>
    <d v="2021-12-16T00:00:00"/>
    <x v="6"/>
    <d v="2022-02-22T00:00:00"/>
    <n v="301424"/>
    <s v="RESOLI"/>
    <s v="-"/>
    <s v="-"/>
    <s v="S"/>
    <x v="0"/>
    <n v="8"/>
    <s v="-"/>
    <n v="2019"/>
    <n v="3"/>
    <s v="-"/>
    <s v="1-PREG.COSTA-RICA"/>
    <x v="6"/>
    <s v="-"/>
    <s v="-"/>
    <s v="-"/>
    <n v="10"/>
    <n v="4"/>
    <n v="100"/>
    <n v="2"/>
    <n v="0"/>
    <s v="PAMEAGUIL997@GMAIL.COM"/>
    <s v="UNIV. PRIVADA"/>
    <n v="20"/>
    <s v="SOLTERO(A)"/>
    <d v="2021-12-15T00:00:00"/>
    <n v="1"/>
    <s v="BACHILLER"/>
    <s v=" "/>
    <s v=" "/>
    <s v=" "/>
    <s v=" "/>
    <n v="300000"/>
    <n v="4"/>
    <s v="-"/>
    <s v="SAN CARLOS"/>
    <s v="PSICOLOGIA"/>
    <x v="62"/>
    <s v="-"/>
    <s v="PSICOLOGIA"/>
    <s v="AGUAS ZARCAS"/>
    <s v="SIN ENFASIS"/>
    <s v="COSTA RICA"/>
    <x v="1597"/>
    <s v="-"/>
    <s v="ESTUDIANTE"/>
    <n v="85.29"/>
    <n v="127027"/>
    <n v="1"/>
    <n v="1"/>
    <n v="66"/>
  </r>
  <r>
    <x v="0"/>
    <x v="1"/>
    <x v="1"/>
    <x v="1"/>
    <n v="31238950"/>
    <x v="6"/>
    <n v="2216000"/>
    <n v="305010339"/>
    <x v="4"/>
    <x v="999"/>
    <x v="0"/>
    <x v="1"/>
    <x v="1"/>
    <s v="N"/>
    <x v="2"/>
    <n v="127184"/>
    <s v="NORMAL"/>
    <d v="2021-12-09T00:00:00"/>
    <d v="2021-12-22T00:00:00"/>
    <x v="6"/>
    <d v="2022-02-22T00:00:00"/>
    <n v="301303"/>
    <s v="RESOLI"/>
    <s v="-"/>
    <s v="S"/>
    <s v="-"/>
    <x v="1"/>
    <n v="1"/>
    <s v="ADQUISICION DE EQUIPO, ADQUISICION DE EQUIPO"/>
    <n v="2020"/>
    <n v="2"/>
    <s v="-"/>
    <s v="1-PREG.COSTA-RICA"/>
    <x v="6"/>
    <s v="-"/>
    <s v="-"/>
    <s v="-"/>
    <n v="1"/>
    <n v="7"/>
    <n v="100"/>
    <n v="3"/>
    <n v="0"/>
    <s v="FABIANCAL6789@GMAIL.COM"/>
    <s v="UNIV. PRIVADA"/>
    <n v="24"/>
    <s v="SOLTERO(A)"/>
    <d v="2021-12-21T00:00:00"/>
    <n v="1"/>
    <s v="BACHILLER"/>
    <s v=" "/>
    <s v=" "/>
    <s v=" "/>
    <s v=" "/>
    <n v="432031"/>
    <n v="4"/>
    <s v="-"/>
    <s v="CARTAGO"/>
    <s v="ADM. REC.HUMANOS"/>
    <x v="89"/>
    <s v="AE, AE"/>
    <s v="ADMINISTRACION"/>
    <s v="CORRALILLO"/>
    <s v="SIN ENFASIS"/>
    <s v="COSTA RICA"/>
    <x v="1598"/>
    <s v="-"/>
    <s v="ESTUDIANTE"/>
    <n v="72.33"/>
    <n v="127184"/>
    <n v="1"/>
    <n v="1"/>
    <n v="60"/>
  </r>
  <r>
    <x v="0"/>
    <x v="1"/>
    <x v="1"/>
    <x v="1"/>
    <n v="31239910"/>
    <x v="8"/>
    <n v="9120781"/>
    <n v="208440990"/>
    <x v="4"/>
    <x v="1000"/>
    <x v="0"/>
    <x v="1"/>
    <x v="1"/>
    <s v="N"/>
    <x v="3"/>
    <n v="126871"/>
    <s v="NORMAL"/>
    <d v="2021-11-10T00:00:00"/>
    <d v="2021-12-10T00:00:00"/>
    <x v="8"/>
    <d v="2022-03-02T00:00:00"/>
    <n v="299197"/>
    <s v="RESOLI"/>
    <s v="-"/>
    <s v="-"/>
    <s v="S"/>
    <x v="0"/>
    <n v="1"/>
    <s v="-"/>
    <n v="2020"/>
    <n v="2"/>
    <s v="-"/>
    <s v="1-PREG.COSTA-RICA"/>
    <x v="3"/>
    <s v="-"/>
    <s v="-"/>
    <s v="-"/>
    <n v="6"/>
    <n v="6"/>
    <n v="100"/>
    <n v="2"/>
    <n v="0"/>
    <s v="BEATRIZ.SALAS2003@GMAIL.COM"/>
    <s v="UNIV. PUBLICA"/>
    <n v="18"/>
    <s v="SOLTERO(A)"/>
    <d v="2021-12-09T00:00:00"/>
    <n v="1"/>
    <s v="BACHILLER"/>
    <s v="LICENCIATURA"/>
    <s v=" "/>
    <s v=" "/>
    <s v=" "/>
    <n v="1260000"/>
    <n v="4"/>
    <s v="-"/>
    <s v="NARANJO"/>
    <s v="TRABAJO SOCIAL"/>
    <x v="52"/>
    <s v="-"/>
    <s v="SOCIOLOGIA"/>
    <s v="SAN JUAN"/>
    <s v="SIN ENFASIS"/>
    <s v="COSTA RICA"/>
    <x v="1599"/>
    <s v="-"/>
    <s v="ESTUDIANTE"/>
    <n v="96"/>
    <n v="126871"/>
    <n v="2"/>
    <n v="1"/>
    <n v="79"/>
  </r>
  <r>
    <x v="0"/>
    <x v="1"/>
    <x v="1"/>
    <x v="0"/>
    <n v="31249870"/>
    <x v="25"/>
    <n v="15531774"/>
    <n v="115740493"/>
    <x v="2"/>
    <x v="527"/>
    <x v="0"/>
    <x v="0"/>
    <x v="2"/>
    <s v="N"/>
    <x v="0"/>
    <n v="128552"/>
    <s v="NORMAL"/>
    <d v="2022-01-30T00:00:00"/>
    <d v="2022-02-28T00:00:00"/>
    <x v="25"/>
    <d v="2022-05-30T00:00:00"/>
    <n v="306140"/>
    <s v="RESOLI"/>
    <s v="-"/>
    <s v="-"/>
    <s v="S"/>
    <x v="0"/>
    <n v="1"/>
    <s v="-"/>
    <n v="2011"/>
    <n v="11"/>
    <s v="-"/>
    <s v="1-PREG.COSTA-RICA"/>
    <x v="3"/>
    <s v="-"/>
    <s v="-"/>
    <s v="-"/>
    <n v="4"/>
    <n v="2"/>
    <n v="100"/>
    <n v="1"/>
    <n v="0"/>
    <s v="DANI280694@GMAIL.COM"/>
    <s v="UNIV. PRIVADA"/>
    <n v="27"/>
    <s v="SOLTERO(A)"/>
    <d v="2022-02-24T00:00:00"/>
    <n v="1"/>
    <s v="LICENCIATURA"/>
    <s v=" "/>
    <s v=" "/>
    <s v=" "/>
    <s v=" "/>
    <n v="1247072"/>
    <n v="2"/>
    <s v="-"/>
    <s v="PURISCAL"/>
    <s v="INGENIERIA QUIMICA INDUSTRIAL"/>
    <x v="3"/>
    <s v="-"/>
    <s v="INGENIERIA"/>
    <s v="MERCEDES SUR"/>
    <s v="SIN ENFASIS"/>
    <s v="COSTA RICA"/>
    <x v="1600"/>
    <s v="-"/>
    <s v="ESTUDIANTE"/>
    <n v="79.06"/>
    <n v="128552"/>
    <n v="1"/>
    <n v="1"/>
    <n v="91"/>
  </r>
  <r>
    <x v="0"/>
    <x v="2"/>
    <x v="0"/>
    <x v="0"/>
    <n v="31085080"/>
    <x v="25"/>
    <n v="7128600"/>
    <n v="207430540"/>
    <x v="0"/>
    <x v="2"/>
    <x v="0"/>
    <x v="0"/>
    <x v="1"/>
    <s v="N"/>
    <x v="0"/>
    <n v="128567"/>
    <s v="NORMAL"/>
    <d v="2022-02-22T00:00:00"/>
    <d v="2022-03-01T00:00:00"/>
    <x v="25"/>
    <s v="-"/>
    <n v="307954"/>
    <s v="RESOLI"/>
    <s v="-"/>
    <s v="-"/>
    <s v="S"/>
    <x v="0"/>
    <n v="2"/>
    <s v="-"/>
    <s v="-"/>
    <s v="-"/>
    <s v="-"/>
    <s v="1-PREG.COSTA-RICA"/>
    <x v="0"/>
    <n v="100.09"/>
    <s v="-"/>
    <s v="-"/>
    <n v="8"/>
    <n v="5"/>
    <n v="100"/>
    <n v="1"/>
    <n v="0"/>
    <s v="YESSYRIVERA04@GMAIL.COM"/>
    <s v="UNIV. PRIVADA"/>
    <n v="26"/>
    <s v="SOLTERO(A)"/>
    <d v="2022-02-28T00:00:00"/>
    <n v="1"/>
    <s v="LICENCIATURA"/>
    <s v=" "/>
    <s v=" "/>
    <s v=" "/>
    <s v=" "/>
    <s v="-"/>
    <s v="-"/>
    <s v="-"/>
    <s v="GOICOECHEA"/>
    <s v="MEDICINA Y CIRUGIA"/>
    <x v="0"/>
    <s v="-"/>
    <s v="MEDICINA HUMANA"/>
    <s v="IPIS"/>
    <s v="SIN ENFASIS"/>
    <s v="COSTA RICA"/>
    <x v="1601"/>
    <s v="-"/>
    <s v="ESTUDIANTE"/>
    <s v="-"/>
    <n v="128567"/>
    <n v="1"/>
    <n v="1"/>
    <n v="90"/>
  </r>
  <r>
    <x v="0"/>
    <x v="1"/>
    <x v="1"/>
    <x v="1"/>
    <n v="31249520"/>
    <x v="24"/>
    <n v="3007000"/>
    <n v="701440486"/>
    <x v="4"/>
    <x v="116"/>
    <x v="0"/>
    <x v="1"/>
    <x v="0"/>
    <s v="N"/>
    <x v="0"/>
    <n v="128568"/>
    <s v="NORMAL"/>
    <d v="2022-02-22T00:00:00"/>
    <d v="2022-03-01T00:00:00"/>
    <x v="24"/>
    <d v="2022-05-23T00:00:00"/>
    <n v="307948"/>
    <s v="RESOLI"/>
    <s v="-"/>
    <s v="-"/>
    <s v="S"/>
    <x v="0"/>
    <n v="1"/>
    <s v="-"/>
    <n v="1999"/>
    <n v="23"/>
    <s v="-"/>
    <s v="1-PREG.COSTA-RICA"/>
    <x v="2"/>
    <s v="-"/>
    <s v="-"/>
    <s v="-"/>
    <n v="1"/>
    <n v="1"/>
    <n v="100"/>
    <n v="1"/>
    <n v="0"/>
    <s v="FCHAVARM@LIVE.COM"/>
    <s v="UNIV. PRIVADA"/>
    <n v="40"/>
    <s v="DIVORCIADO(A)"/>
    <d v="2022-02-28T00:00:00"/>
    <n v="1"/>
    <s v="BACHILLER"/>
    <s v="LICENCIATURA"/>
    <s v=" "/>
    <s v=" "/>
    <s v=" "/>
    <n v="643735"/>
    <n v="3"/>
    <s v="-"/>
    <s v="SAN JOSE"/>
    <s v="DERECHO"/>
    <x v="43"/>
    <s v="-"/>
    <s v="DERECHO"/>
    <s v="CARMEN"/>
    <s v="SIN ENFASIS"/>
    <s v="COSTA RICA"/>
    <x v="1602"/>
    <n v="27581803"/>
    <s v="TÉCNICO ADMINISTRTIVO"/>
    <n v="70"/>
    <n v="128568"/>
    <n v="1"/>
    <n v="1"/>
    <n v="79"/>
  </r>
  <r>
    <x v="0"/>
    <x v="1"/>
    <x v="0"/>
    <x v="1"/>
    <n v="31183090"/>
    <x v="8"/>
    <n v="3010162"/>
    <n v="304530368"/>
    <x v="4"/>
    <x v="1001"/>
    <x v="0"/>
    <x v="1"/>
    <x v="1"/>
    <s v="N"/>
    <x v="2"/>
    <n v="127274"/>
    <s v="NORMAL"/>
    <d v="2021-12-23T00:00:00"/>
    <d v="2022-01-06T00:00:00"/>
    <x v="8"/>
    <d v="2022-03-09T00:00:00"/>
    <n v="302711"/>
    <s v="RESOLI"/>
    <s v="-"/>
    <s v="S"/>
    <s v="-"/>
    <x v="1"/>
    <n v="1"/>
    <s v="-"/>
    <s v="-"/>
    <s v="-"/>
    <s v="-"/>
    <s v="1-PREG.COSTA-RICA"/>
    <x v="0"/>
    <s v="-"/>
    <s v="-"/>
    <s v="-"/>
    <n v="1"/>
    <n v="10"/>
    <n v="100"/>
    <n v="3"/>
    <n v="0"/>
    <s v="JDAVID_CM@HOTMAIL.COM"/>
    <s v="UNIV. PRIVADA"/>
    <n v="30"/>
    <s v="SOLTERO(A)"/>
    <d v="2022-01-05T00:00:00"/>
    <n v="1"/>
    <s v="LICENCIATURA"/>
    <s v=" "/>
    <s v=" "/>
    <s v=" "/>
    <s v=" "/>
    <s v="-"/>
    <s v="-"/>
    <s v="-"/>
    <s v="CARTAGO"/>
    <s v="ADMINISTRACION DE EMPRESAS"/>
    <x v="5"/>
    <s v="-"/>
    <s v="ADMINISTRACION"/>
    <s v="LLANO GRANDE"/>
    <s v="ADM.EMP.ENF.COMERCIO INT."/>
    <s v="COSTA RICA"/>
    <x v="1603"/>
    <n v="24402703"/>
    <s v="LIDER DE OPERACIONES"/>
    <s v="-"/>
    <n v="127274"/>
    <n v="1"/>
    <n v="1"/>
    <n v="52"/>
  </r>
  <r>
    <x v="0"/>
    <x v="1"/>
    <x v="1"/>
    <x v="0"/>
    <n v="31248980"/>
    <x v="24"/>
    <n v="17962600"/>
    <n v="703090021"/>
    <x v="0"/>
    <x v="1002"/>
    <x v="0"/>
    <x v="0"/>
    <x v="1"/>
    <s v="N"/>
    <x v="5"/>
    <n v="128576"/>
    <s v="ESPECIAL"/>
    <d v="2022-02-17T00:00:00"/>
    <d v="2022-03-01T00:00:00"/>
    <x v="24"/>
    <d v="2022-05-23T00:00:00"/>
    <n v="307657"/>
    <s v="RESOLI"/>
    <s v="-"/>
    <s v="-"/>
    <s v="S"/>
    <x v="0"/>
    <n v="1"/>
    <s v="COBERTURA INFERIOR"/>
    <n v="2022"/>
    <n v="0"/>
    <s v="-"/>
    <s v="1-PREG.COSTA-RICA"/>
    <x v="3"/>
    <s v="-"/>
    <s v="-"/>
    <s v="-"/>
    <n v="1"/>
    <n v="1"/>
    <n v="100"/>
    <n v="7"/>
    <n v="0"/>
    <s v="EMEBEAT28@ICLOUD.COM"/>
    <s v="UNIV. PRIVADA"/>
    <n v="17"/>
    <s v="SOLTERO(A)"/>
    <d v="2022-02-28T00:00:00"/>
    <n v="1"/>
    <s v="LICENCIATURA"/>
    <s v=" "/>
    <s v=" "/>
    <s v=" "/>
    <s v=" "/>
    <n v="1196786"/>
    <n v="3"/>
    <s v="-"/>
    <s v="LIMON"/>
    <s v="MEDICINA Y CIRUGIA"/>
    <x v="53"/>
    <s v="CI"/>
    <s v="MEDICINA HUMANA"/>
    <s v="LIMON"/>
    <s v="SIN ENFASIS"/>
    <s v="COSTA RICA"/>
    <x v="1604"/>
    <s v="-"/>
    <s v="ESTUDIANTE"/>
    <n v="99.26"/>
    <n v="128576"/>
    <n v="1"/>
    <n v="1"/>
    <n v="79"/>
  </r>
  <r>
    <x v="0"/>
    <x v="1"/>
    <x v="1"/>
    <x v="1"/>
    <n v="31239820"/>
    <x v="8"/>
    <n v="6563000"/>
    <n v="208400448"/>
    <x v="1"/>
    <x v="401"/>
    <x v="0"/>
    <x v="1"/>
    <x v="3"/>
    <s v="N"/>
    <x v="3"/>
    <n v="127425"/>
    <s v="NORMAL"/>
    <d v="2022-01-10T00:00:00"/>
    <d v="2022-01-11T00:00:00"/>
    <x v="8"/>
    <d v="2022-03-02T00:00:00"/>
    <n v="303907"/>
    <s v="RESOLI"/>
    <s v="-"/>
    <s v="-"/>
    <s v="S"/>
    <x v="0"/>
    <n v="1"/>
    <s v="ADQUISICION DE EQUIPO"/>
    <n v="2022"/>
    <n v="0"/>
    <s v="-"/>
    <s v="1-PREG.COSTA-RICA"/>
    <x v="3"/>
    <s v="-"/>
    <s v="-"/>
    <s v="-"/>
    <n v="14"/>
    <n v="1"/>
    <n v="100"/>
    <n v="2"/>
    <n v="0"/>
    <s v="QUIROSJARQUIN27@GMAIL.COM"/>
    <s v="UNIV. PRIVADA"/>
    <n v="18"/>
    <s v="SOLTERO(A)"/>
    <d v="2022-01-10T00:00:00"/>
    <n v="1"/>
    <s v="BACHILLER"/>
    <s v=" "/>
    <s v=" "/>
    <s v=" "/>
    <s v=" "/>
    <n v="1695599"/>
    <n v="2"/>
    <s v="-"/>
    <s v="LOS CHILES"/>
    <s v="CS.EDUC.PREESCOLAR"/>
    <x v="136"/>
    <s v="AE"/>
    <s v="EDUCACION PREESCOLAR"/>
    <s v="LOS CHILES"/>
    <s v="ENSEÑANZA INGLES SEGUNDA LENGU"/>
    <s v="COSTA RICA"/>
    <x v="1605"/>
    <s v="-"/>
    <s v="ESTUDIANTE"/>
    <n v="89.99"/>
    <n v="127425"/>
    <n v="1"/>
    <n v="1"/>
    <n v="47"/>
  </r>
  <r>
    <x v="0"/>
    <x v="1"/>
    <x v="1"/>
    <x v="0"/>
    <n v="31248930"/>
    <x v="24"/>
    <n v="4169000"/>
    <n v="113860061"/>
    <x v="0"/>
    <x v="1003"/>
    <x v="0"/>
    <x v="0"/>
    <x v="0"/>
    <s v="N"/>
    <x v="0"/>
    <n v="128581"/>
    <s v="NORMAL"/>
    <d v="2022-02-16T00:00:00"/>
    <d v="2022-03-01T00:00:00"/>
    <x v="24"/>
    <d v="2022-05-23T00:00:00"/>
    <n v="307561"/>
    <s v="RESOLI"/>
    <s v="-"/>
    <s v="S"/>
    <s v="-"/>
    <x v="1"/>
    <n v="1"/>
    <s v="-"/>
    <n v="2007"/>
    <n v="15"/>
    <s v="-"/>
    <s v="1-PREG.COSTA-RICA"/>
    <x v="3"/>
    <s v="-"/>
    <s v="-"/>
    <s v="-"/>
    <n v="3"/>
    <n v="12"/>
    <n v="100"/>
    <n v="1"/>
    <n v="0"/>
    <s v="ACALVO29@HOTMAIL.COM"/>
    <s v="UNIV. PRIVADA"/>
    <n v="33"/>
    <s v="UNION LIBRE"/>
    <d v="2022-02-28T00:00:00"/>
    <n v="1"/>
    <s v="BACHILLER"/>
    <s v=" "/>
    <s v=" "/>
    <s v=" "/>
    <s v=" "/>
    <n v="1487529"/>
    <n v="3"/>
    <s v="-"/>
    <s v="DESAMPARADOS"/>
    <s v="AUDIOLOGIA"/>
    <x v="7"/>
    <s v="-"/>
    <s v="MEDICINA HUMANA"/>
    <s v="GRAVILIAS"/>
    <s v="SIN ENFASIS"/>
    <s v="COSTA RICA"/>
    <x v="1606"/>
    <n v="22170400"/>
    <s v="ASISTENTE TECNICO DE REDES"/>
    <n v="88"/>
    <n v="128581"/>
    <n v="1"/>
    <n v="1"/>
    <n v="79"/>
  </r>
  <r>
    <x v="0"/>
    <x v="1"/>
    <x v="1"/>
    <x v="1"/>
    <n v="31250340"/>
    <x v="25"/>
    <n v="3319715"/>
    <n v="110350565"/>
    <x v="4"/>
    <x v="1004"/>
    <x v="0"/>
    <x v="1"/>
    <x v="1"/>
    <s v="N"/>
    <x v="0"/>
    <n v="128585"/>
    <s v="NORMAL"/>
    <d v="2022-02-16T00:00:00"/>
    <d v="2022-03-01T00:00:00"/>
    <x v="25"/>
    <d v="2022-05-30T00:00:00"/>
    <n v="307445"/>
    <s v="RESOLI"/>
    <s v="-"/>
    <s v="-"/>
    <s v="S"/>
    <x v="0"/>
    <n v="1"/>
    <s v="ADQUISICION DE EQUIPO"/>
    <n v="2000"/>
    <n v="22"/>
    <s v="-"/>
    <s v="1-PREG.COSTA-RICA"/>
    <x v="4"/>
    <s v="-"/>
    <s v="-"/>
    <s v="-"/>
    <n v="9"/>
    <n v="2"/>
    <n v="100"/>
    <n v="1"/>
    <n v="0"/>
    <s v="JEAHDELL37@GMAIL.COM"/>
    <s v="UNIV. PRIVADA"/>
    <n v="43"/>
    <s v="DIVORCIADO(A)"/>
    <d v="2022-02-28T00:00:00"/>
    <n v="1"/>
    <s v="LICENCIATURA"/>
    <s v=" "/>
    <s v=" "/>
    <s v=" "/>
    <s v=" "/>
    <n v="793496"/>
    <n v="3"/>
    <s v="-"/>
    <s v="SANTA ANA"/>
    <s v="PSICOLOGIA"/>
    <x v="1"/>
    <s v="AE"/>
    <s v="PSICOLOGIA"/>
    <s v="SALITRAL"/>
    <s v="SIN ENFASIS"/>
    <s v="COSTA RICA"/>
    <x v="1607"/>
    <n v="44041430"/>
    <s v="ASISTENTE DE GERENCIA GENERAL"/>
    <n v="85"/>
    <n v="128585"/>
    <n v="1"/>
    <n v="1"/>
    <n v="90"/>
  </r>
  <r>
    <x v="0"/>
    <x v="1"/>
    <x v="1"/>
    <x v="1"/>
    <n v="31249900"/>
    <x v="25"/>
    <n v="2375785"/>
    <n v="118710348"/>
    <x v="5"/>
    <x v="3"/>
    <x v="0"/>
    <x v="1"/>
    <x v="0"/>
    <s v="N"/>
    <x v="0"/>
    <n v="128589"/>
    <s v="NORMAL"/>
    <d v="2022-02-15T00:00:00"/>
    <d v="2022-03-01T00:00:00"/>
    <x v="25"/>
    <d v="2022-05-30T00:00:00"/>
    <n v="307381"/>
    <s v="RESOLI"/>
    <s v="-"/>
    <s v="-"/>
    <s v="S"/>
    <x v="0"/>
    <n v="1"/>
    <s v="COBERTURA INFERIOR"/>
    <n v="2020"/>
    <n v="2"/>
    <s v="-"/>
    <s v="1-PREG.COSTA-RICA"/>
    <x v="2"/>
    <s v="-"/>
    <s v="-"/>
    <s v="-"/>
    <n v="18"/>
    <n v="1"/>
    <n v="100"/>
    <n v="1"/>
    <n v="0"/>
    <s v="SABRII070409@ICLOUD.COM"/>
    <s v="UNIV. PRIVADA"/>
    <n v="19"/>
    <s v="SOLTERO(A)"/>
    <d v="2022-02-28T00:00:00"/>
    <n v="1"/>
    <s v="BACHILLER"/>
    <s v=" "/>
    <s v=" "/>
    <s v=" "/>
    <s v=" "/>
    <n v="475157"/>
    <n v="2"/>
    <s v="-"/>
    <s v="CURRIDABAT"/>
    <s v="DISENO PUBLICITARIO"/>
    <x v="33"/>
    <s v="CI"/>
    <s v="ARTE PUBLICITARIO"/>
    <s v="CURRIDABAT"/>
    <s v="SIN ENFASIS"/>
    <s v="COSTA RICA"/>
    <x v="1608"/>
    <s v="-"/>
    <s v="ESTUDIANTE"/>
    <n v="94.64"/>
    <n v="128589"/>
    <n v="1"/>
    <n v="1"/>
    <n v="90"/>
  </r>
  <r>
    <x v="0"/>
    <x v="3"/>
    <x v="1"/>
    <x v="0"/>
    <n v="31248650"/>
    <x v="24"/>
    <n v="6635000"/>
    <n v="402360469"/>
    <x v="0"/>
    <x v="2"/>
    <x v="0"/>
    <x v="0"/>
    <x v="1"/>
    <s v="N"/>
    <x v="1"/>
    <n v="128599"/>
    <s v="NORMAL"/>
    <d v="2022-02-10T00:00:00"/>
    <d v="2022-03-01T00:00:00"/>
    <x v="24"/>
    <d v="2022-05-23T00:00:00"/>
    <n v="307013"/>
    <s v="RESOLI"/>
    <s v="-"/>
    <s v="-"/>
    <s v="S"/>
    <x v="0"/>
    <n v="8"/>
    <s v="-"/>
    <n v="2022"/>
    <n v="0"/>
    <s v="-"/>
    <s v="1-PREG.COSTA-RICA"/>
    <x v="6"/>
    <s v="-"/>
    <s v="-"/>
    <s v="-"/>
    <n v="5"/>
    <n v="2"/>
    <n v="100"/>
    <n v="4"/>
    <n v="0"/>
    <s v="BETZYP20@HOTMAIL.COM"/>
    <s v="UNIV. PRIVADA"/>
    <n v="24"/>
    <s v="SOLTERO(A)"/>
    <d v="2022-02-28T00:00:00"/>
    <n v="1"/>
    <s v="BACHILLER"/>
    <s v=" "/>
    <s v=" "/>
    <s v=" "/>
    <s v=" "/>
    <n v="370832"/>
    <n v="4"/>
    <s v="-"/>
    <s v="SAN RAFAEL"/>
    <s v="ENFERMERIA"/>
    <x v="11"/>
    <s v="-"/>
    <s v="ENFERMERIA"/>
    <s v="SAN JOSECITO"/>
    <s v="SIN ENFASIS"/>
    <s v="COSTA RICA"/>
    <x v="1609"/>
    <n v="24841910"/>
    <s v="OPERARIA DE MANUFACTURA MEDICA."/>
    <n v="70"/>
    <n v="128599"/>
    <n v="1"/>
    <n v="1"/>
    <n v="79"/>
  </r>
  <r>
    <x v="0"/>
    <x v="1"/>
    <x v="1"/>
    <x v="1"/>
    <n v="31240120"/>
    <x v="8"/>
    <n v="2443800"/>
    <n v="114070082"/>
    <x v="4"/>
    <x v="196"/>
    <x v="0"/>
    <x v="1"/>
    <x v="1"/>
    <s v="N"/>
    <x v="3"/>
    <n v="127491"/>
    <s v="NORMAL"/>
    <d v="2022-01-11T00:00:00"/>
    <d v="2022-01-13T00:00:00"/>
    <x v="8"/>
    <d v="2022-03-02T00:00:00"/>
    <n v="304178"/>
    <s v="RESOLI"/>
    <s v="-"/>
    <s v="S"/>
    <s v="-"/>
    <x v="1"/>
    <n v="1"/>
    <s v="-"/>
    <n v="2021"/>
    <n v="1"/>
    <s v="-"/>
    <s v="1-PREG.COSTA-RICA"/>
    <x v="2"/>
    <s v="-"/>
    <s v="-"/>
    <s v="-"/>
    <n v="1"/>
    <n v="2"/>
    <n v="100"/>
    <n v="2"/>
    <n v="0"/>
    <s v="FBARRA2908@GMAIL.COM"/>
    <s v="UNIV. PRIVADA"/>
    <n v="32"/>
    <s v="DIVORCIADO(A)"/>
    <d v="2022-01-12T00:00:00"/>
    <n v="1"/>
    <s v="BACHILLER"/>
    <s v=" "/>
    <s v=" "/>
    <s v=" "/>
    <s v=" "/>
    <n v="489063"/>
    <n v="4"/>
    <s v="-"/>
    <s v="ALAJUELA"/>
    <s v="ADMINISTRACION DE EMPRESAS"/>
    <x v="130"/>
    <s v="-"/>
    <s v="ADMINISTRACION"/>
    <s v="SAN JOSE"/>
    <s v="MERCADEO Y VENTAS"/>
    <s v="COSTA RICA"/>
    <x v="1610"/>
    <n v="22622323"/>
    <s v="ASESOR DE VENTAS"/>
    <n v="73.5"/>
    <n v="127491"/>
    <n v="1"/>
    <n v="1"/>
    <n v="45"/>
  </r>
  <r>
    <x v="0"/>
    <x v="1"/>
    <x v="1"/>
    <x v="1"/>
    <n v="31249620"/>
    <x v="25"/>
    <n v="4190705"/>
    <n v="119160977"/>
    <x v="1"/>
    <x v="1005"/>
    <x v="0"/>
    <x v="1"/>
    <x v="1"/>
    <s v="N"/>
    <x v="0"/>
    <n v="128642"/>
    <s v="NORMAL"/>
    <d v="2022-02-18T00:00:00"/>
    <d v="2022-03-02T00:00:00"/>
    <x v="25"/>
    <d v="2022-05-30T00:00:00"/>
    <n v="307719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3"/>
    <n v="2"/>
    <n v="100"/>
    <n v="1"/>
    <n v="0"/>
    <s v="SEQUEIRANATY2@GMAIL.COM"/>
    <s v="UNIV. PRIVADA"/>
    <n v="17"/>
    <s v="SOLTERO(A)"/>
    <d v="2022-03-01T00:00:00"/>
    <n v="1"/>
    <s v="BACHILLER"/>
    <s v=" "/>
    <s v=" "/>
    <s v=" "/>
    <s v=" "/>
    <n v="1198096"/>
    <n v="4"/>
    <s v="-"/>
    <s v="DESAMPARADOS"/>
    <s v="ENSEÑANZA DEL INGLES"/>
    <x v="31"/>
    <s v="AE"/>
    <s v="EDUCACION GENERAL"/>
    <s v="SAN MIGUEL"/>
    <s v="SIN ENFASIS"/>
    <s v="COSTA RICA"/>
    <x v="1611"/>
    <s v="-"/>
    <s v="ESTUDIANTE"/>
    <n v="94.17"/>
    <n v="128642"/>
    <n v="1"/>
    <n v="1"/>
    <n v="89"/>
  </r>
  <r>
    <x v="0"/>
    <x v="1"/>
    <x v="1"/>
    <x v="0"/>
    <n v="31249330"/>
    <x v="24"/>
    <n v="9624850"/>
    <n v="116510847"/>
    <x v="2"/>
    <x v="851"/>
    <x v="0"/>
    <x v="0"/>
    <x v="1"/>
    <s v="N"/>
    <x v="1"/>
    <n v="128653"/>
    <s v="NORMAL"/>
    <d v="2022-01-25T00:00:00"/>
    <d v="2022-03-02T00:00:00"/>
    <x v="24"/>
    <d v="2022-05-23T00:00:00"/>
    <n v="305770"/>
    <s v="RESOLI"/>
    <s v="-"/>
    <s v="S"/>
    <s v="-"/>
    <x v="1"/>
    <n v="1"/>
    <s v="ADQUISICION DE EQUIPO"/>
    <n v="2014"/>
    <n v="8"/>
    <s v="-"/>
    <s v="1-PREG.COSTA-RICA"/>
    <x v="2"/>
    <s v="-"/>
    <s v="-"/>
    <s v="-"/>
    <n v="1"/>
    <n v="3"/>
    <n v="100"/>
    <n v="4"/>
    <n v="0"/>
    <s v="MORALESJOSEPH11@GMAIL.COM"/>
    <s v="UNIV. PRIVADA"/>
    <n v="25"/>
    <s v="SOLTERO(A)"/>
    <d v="2022-03-01T00:00:00"/>
    <n v="1"/>
    <s v="BACHILLER"/>
    <s v="LICENCIATURA"/>
    <s v=" "/>
    <s v=" "/>
    <s v=" "/>
    <n v="667197"/>
    <n v="1"/>
    <s v="-"/>
    <s v="HEREDIA"/>
    <s v="ING SISTEMAS EN COMPUTACION"/>
    <x v="8"/>
    <s v="AE"/>
    <s v="INGENIERIA"/>
    <s v="SAN FRANCISCO"/>
    <s v="SIN ENFASIS"/>
    <s v="COSTA RICA"/>
    <x v="1612"/>
    <s v="-"/>
    <s v="ESTUDIANTE"/>
    <n v="87.64"/>
    <n v="128653"/>
    <n v="1"/>
    <n v="1"/>
    <n v="78"/>
  </r>
  <r>
    <x v="0"/>
    <x v="3"/>
    <x v="1"/>
    <x v="1"/>
    <n v="31250190"/>
    <x v="25"/>
    <n v="5862500"/>
    <n v="112500811"/>
    <x v="1"/>
    <x v="2"/>
    <x v="0"/>
    <x v="1"/>
    <x v="2"/>
    <s v="N"/>
    <x v="6"/>
    <n v="128668"/>
    <s v="NORMAL"/>
    <d v="2022-02-17T00:00:00"/>
    <d v="2022-03-03T00:00:00"/>
    <x v="25"/>
    <d v="2022-05-30T00:00:00"/>
    <n v="307626"/>
    <s v="RESOLI"/>
    <s v="-"/>
    <s v="-"/>
    <s v="S"/>
    <x v="0"/>
    <n v="8"/>
    <s v="-"/>
    <n v="2020"/>
    <n v="2"/>
    <s v="-"/>
    <s v="1-PREG.COSTA-RICA"/>
    <x v="5"/>
    <s v="-"/>
    <s v="-"/>
    <s v="-"/>
    <n v="1"/>
    <n v="4"/>
    <n v="100"/>
    <n v="6"/>
    <n v="0"/>
    <s v="MARIAJOSEROSALES23@GMAIL.COM"/>
    <s v="UNIV. PRIVADA"/>
    <n v="36"/>
    <s v="SOLTERO(A)"/>
    <d v="2022-03-02T00:00:00"/>
    <n v="1"/>
    <s v="BACHILLER"/>
    <s v=" "/>
    <s v=" "/>
    <s v=" "/>
    <s v=" "/>
    <n v="100000"/>
    <n v="6"/>
    <s v="-"/>
    <s v="PUNTARENAS"/>
    <s v="CIENCIAS DE LA EDUCACION"/>
    <x v="165"/>
    <s v="-"/>
    <s v="EDUCACION PRIMARIA"/>
    <s v="LEPANTO"/>
    <s v="I Y  II CICLOS"/>
    <s v="COSTA RICA"/>
    <x v="1613"/>
    <s v="-"/>
    <s v="VENTA COMIDA"/>
    <n v="88"/>
    <n v="128668"/>
    <n v="1"/>
    <n v="1"/>
    <n v="88"/>
  </r>
  <r>
    <x v="0"/>
    <x v="1"/>
    <x v="1"/>
    <x v="0"/>
    <n v="31249450"/>
    <x v="24"/>
    <n v="4457300"/>
    <n v="504370357"/>
    <x v="0"/>
    <x v="1006"/>
    <x v="0"/>
    <x v="0"/>
    <x v="2"/>
    <s v="N"/>
    <x v="4"/>
    <n v="128679"/>
    <s v="NORMAL"/>
    <d v="2021-12-07T00:00:00"/>
    <d v="2022-03-03T00:00:00"/>
    <x v="24"/>
    <d v="2022-05-23T00:00:00"/>
    <n v="301017"/>
    <s v="RESOLI"/>
    <s v="-"/>
    <s v="-"/>
    <s v="S"/>
    <x v="0"/>
    <n v="1"/>
    <s v="-"/>
    <n v="2019"/>
    <n v="3"/>
    <s v="-"/>
    <s v="1-PREG.COSTA-RICA"/>
    <x v="3"/>
    <s v="-"/>
    <s v="-"/>
    <s v="-"/>
    <n v="2"/>
    <n v="3"/>
    <n v="100"/>
    <n v="5"/>
    <n v="0"/>
    <s v="GENEC1872@GMAIL.COM"/>
    <s v="UNIV. PRIVADA"/>
    <n v="21"/>
    <s v="SOLTERO(A)"/>
    <d v="2022-03-02T00:00:00"/>
    <n v="1"/>
    <s v="BACHILLER"/>
    <s v=" "/>
    <s v=" "/>
    <s v=" "/>
    <s v=" "/>
    <n v="1506293"/>
    <n v="3"/>
    <s v="-"/>
    <s v="NICOYA"/>
    <s v="ING.ELECTROMEDICINA"/>
    <x v="5"/>
    <s v="-"/>
    <s v="MEDICINA HUMANA"/>
    <s v="SAN ANTONIO"/>
    <s v="SIN ENFASIS"/>
    <s v="COSTA RICA"/>
    <x v="1614"/>
    <s v="-"/>
    <s v="ESTUDIANTE"/>
    <n v="83"/>
    <n v="128679"/>
    <n v="1"/>
    <n v="1"/>
    <n v="77"/>
  </r>
  <r>
    <x v="0"/>
    <x v="1"/>
    <x v="1"/>
    <x v="0"/>
    <n v="31245960"/>
    <x v="25"/>
    <n v="6976410"/>
    <n v="703110138"/>
    <x v="3"/>
    <x v="1007"/>
    <x v="0"/>
    <x v="0"/>
    <x v="2"/>
    <s v="N"/>
    <x v="5"/>
    <n v="128687"/>
    <s v="NORMAL"/>
    <d v="2022-02-28T00:00:00"/>
    <d v="2022-03-04T00:00:00"/>
    <x v="25"/>
    <d v="2022-05-30T00:00:00"/>
    <n v="308320"/>
    <s v="RESOLI"/>
    <s v="-"/>
    <s v="S"/>
    <s v="-"/>
    <x v="1"/>
    <n v="1"/>
    <s v="COBERTURA INFERIOR, ADQUISICION DE EQUIPO"/>
    <n v="2022"/>
    <n v="0"/>
    <s v="-"/>
    <s v="1-PREG.COSTA-RICA"/>
    <x v="5"/>
    <s v="-"/>
    <s v="-"/>
    <s v="-"/>
    <n v="6"/>
    <n v="1"/>
    <n v="100"/>
    <n v="7"/>
    <n v="0"/>
    <s v="ARRIETAFREDDY04@GMAIL.COM"/>
    <s v="UNIV. PRIVADA"/>
    <n v="17"/>
    <s v="SOLTERO(A)"/>
    <d v="2022-03-03T00:00:00"/>
    <n v="1"/>
    <s v="BACHILLER"/>
    <s v="LICENCIATURA"/>
    <s v=" "/>
    <s v=" "/>
    <s v=" "/>
    <n v="200000"/>
    <n v="4"/>
    <s v="-"/>
    <s v="GUACIMO"/>
    <s v="INGENIERIA DE SISTEMAS"/>
    <x v="15"/>
    <s v="CI, AE"/>
    <s v="COMPUTO"/>
    <s v="GUACIMO"/>
    <s v="SIN ENFASIS"/>
    <s v="COSTA RICA"/>
    <x v="1615"/>
    <s v="-"/>
    <s v="ESTUDIANTE"/>
    <n v="96.14"/>
    <n v="128687"/>
    <n v="1"/>
    <n v="1"/>
    <n v="87"/>
  </r>
  <r>
    <x v="0"/>
    <x v="1"/>
    <x v="1"/>
    <x v="0"/>
    <n v="31250160"/>
    <x v="25"/>
    <n v="12010880"/>
    <n v="604770540"/>
    <x v="2"/>
    <x v="200"/>
    <x v="0"/>
    <x v="0"/>
    <x v="2"/>
    <s v="N"/>
    <x v="6"/>
    <n v="128693"/>
    <s v="NORMAL"/>
    <d v="2022-02-18T00:00:00"/>
    <d v="2022-03-04T00:00:00"/>
    <x v="25"/>
    <d v="2022-05-30T00:00:00"/>
    <n v="307737"/>
    <s v="RESOLI"/>
    <s v="-"/>
    <s v="-"/>
    <s v="S"/>
    <x v="0"/>
    <n v="1"/>
    <s v="ADQUISICION DE EQUIPO"/>
    <n v="2021"/>
    <n v="1"/>
    <s v="-"/>
    <s v="1-PREG.COSTA-RICA"/>
    <x v="6"/>
    <s v="-"/>
    <s v="-"/>
    <s v="-"/>
    <n v="8"/>
    <n v="1"/>
    <n v="100"/>
    <n v="6"/>
    <n v="0"/>
    <s v="XIMENAMORARETANA@GMAIL.COM"/>
    <s v="UNIV. PRIVADA"/>
    <n v="19"/>
    <s v="SOLTERO(A)"/>
    <d v="2022-03-03T00:00:00"/>
    <n v="1"/>
    <s v="BACHILLER"/>
    <s v=" "/>
    <s v=" "/>
    <s v=" "/>
    <s v=" "/>
    <n v="320816"/>
    <n v="1"/>
    <s v="-"/>
    <s v="COTO BRUS"/>
    <s v="INGENIERIA SISTEMAS"/>
    <x v="6"/>
    <s v="AE"/>
    <s v="INGENIERIA"/>
    <s v="SAN VITO"/>
    <s v="INGENIERIA SIST.ENF.COMPUTAC."/>
    <s v="COSTA RICA"/>
    <x v="1616"/>
    <s v="-"/>
    <s v="ESTUDIANTE"/>
    <n v="88.35"/>
    <n v="128693"/>
    <n v="1"/>
    <n v="1"/>
    <n v="87"/>
  </r>
  <r>
    <x v="2"/>
    <x v="1"/>
    <x v="1"/>
    <x v="1"/>
    <n v="31239710"/>
    <x v="9"/>
    <n v="5042934"/>
    <n v="115930582"/>
    <x v="4"/>
    <x v="1008"/>
    <x v="0"/>
    <x v="1"/>
    <x v="1"/>
    <s v="N"/>
    <x v="3"/>
    <n v="127110"/>
    <s v="NORMAL"/>
    <d v="2021-12-02T00:00:00"/>
    <d v="2021-12-20T00:00:00"/>
    <x v="9"/>
    <d v="2022-03-09T00:00:00"/>
    <n v="300538"/>
    <s v="RESOLI"/>
    <s v="-"/>
    <s v="-"/>
    <s v="S"/>
    <x v="0"/>
    <n v="1"/>
    <s v="-"/>
    <n v="2011"/>
    <n v="11"/>
    <s v="-"/>
    <s v="3-POSG.COSTA-RICA"/>
    <x v="6"/>
    <s v="-"/>
    <s v="-"/>
    <s v="-"/>
    <n v="3"/>
    <n v="7"/>
    <n v="100"/>
    <n v="2"/>
    <n v="0"/>
    <s v="NATY04UC@GMAIL.COM"/>
    <s v="UNIV. PRIVADA"/>
    <n v="27"/>
    <s v="SOLTERO(A)"/>
    <d v="2021-12-17T00:00:00"/>
    <n v="1"/>
    <s v="MAESTRIA"/>
    <s v=" "/>
    <s v=" "/>
    <s v=" "/>
    <s v=" "/>
    <n v="450000"/>
    <n v="4"/>
    <s v="-"/>
    <s v="GRECIA"/>
    <s v="DERECHO"/>
    <x v="5"/>
    <s v="-"/>
    <s v="DERECHO"/>
    <s v="PUENTE DE PIEDRA"/>
    <s v="FAMILIA"/>
    <s v="COSTA RICA"/>
    <x v="1617"/>
    <n v="22346711"/>
    <s v="ASISTENTE LEGAL"/>
    <n v="92.5"/>
    <n v="127110"/>
    <n v="1"/>
    <n v="3"/>
    <n v="77"/>
  </r>
  <r>
    <x v="0"/>
    <x v="1"/>
    <x v="1"/>
    <x v="0"/>
    <n v="31250220"/>
    <x v="25"/>
    <n v="5384020"/>
    <n v="801300188"/>
    <x v="0"/>
    <x v="1009"/>
    <x v="0"/>
    <x v="0"/>
    <x v="0"/>
    <s v="N"/>
    <x v="0"/>
    <n v="128706"/>
    <s v="NORMAL"/>
    <d v="2022-03-03T00:00:00"/>
    <d v="2022-03-07T00:00:00"/>
    <x v="25"/>
    <d v="2022-05-30T00:00:00"/>
    <n v="308713"/>
    <s v="RESOLI"/>
    <s v="-"/>
    <s v="-"/>
    <s v="S"/>
    <x v="0"/>
    <n v="1"/>
    <s v="-"/>
    <n v="2017"/>
    <n v="5"/>
    <s v="-"/>
    <s v="1-PREG.COSTA-RICA"/>
    <x v="6"/>
    <s v="-"/>
    <s v="-"/>
    <s v="-"/>
    <n v="11"/>
    <n v="1"/>
    <n v="100"/>
    <n v="1"/>
    <n v="0"/>
    <s v="XIOMARAELIZETH@GMAIL.COM"/>
    <s v="UNIV. PRIVADA"/>
    <n v="40"/>
    <s v="UNION LIBRE"/>
    <d v="2022-03-04T00:00:00"/>
    <n v="1"/>
    <s v="BACHILLER"/>
    <s v="LICENCIATURA"/>
    <s v=" "/>
    <s v=" "/>
    <s v=" "/>
    <n v="367000"/>
    <n v="4"/>
    <s v="-"/>
    <s v="VAZQUEZ DE CORONADO"/>
    <s v="OPTOMETRIA"/>
    <x v="5"/>
    <s v="-"/>
    <s v="MEDICINA HUMANA"/>
    <s v="SAN ISIDRO"/>
    <s v="SIN ENFASIS"/>
    <s v="COSTA RICA"/>
    <x v="1618"/>
    <n v="22946157"/>
    <s v="ASESORA"/>
    <n v="70"/>
    <n v="128706"/>
    <n v="1"/>
    <n v="1"/>
    <n v="84"/>
  </r>
  <r>
    <x v="0"/>
    <x v="1"/>
    <x v="1"/>
    <x v="0"/>
    <n v="31248660"/>
    <x v="24"/>
    <n v="10642458"/>
    <n v="604260981"/>
    <x v="0"/>
    <x v="886"/>
    <x v="0"/>
    <x v="0"/>
    <x v="2"/>
    <s v="N"/>
    <x v="6"/>
    <n v="128707"/>
    <s v="NORMAL"/>
    <d v="2022-03-02T00:00:00"/>
    <d v="2022-03-07T00:00:00"/>
    <x v="24"/>
    <d v="2022-05-23T00:00:00"/>
    <n v="308588"/>
    <s v="RESOLI"/>
    <s v="-"/>
    <s v="-"/>
    <s v="S"/>
    <x v="0"/>
    <n v="1"/>
    <s v="-"/>
    <n v="2013"/>
    <n v="9"/>
    <s v="-"/>
    <s v="1-PREG.COSTA-RICA"/>
    <x v="3"/>
    <s v="-"/>
    <s v="-"/>
    <s v="-"/>
    <n v="5"/>
    <n v="2"/>
    <n v="100"/>
    <n v="6"/>
    <n v="0"/>
    <s v="LAUMC04@HOTMAIL.COM"/>
    <s v="UNIV. PRIVADA"/>
    <n v="26"/>
    <s v="SOLTERO(A)"/>
    <d v="2022-03-04T00:00:00"/>
    <n v="1"/>
    <s v="BACHILLER"/>
    <s v=" "/>
    <s v=" "/>
    <s v=" "/>
    <s v=" "/>
    <n v="1662265"/>
    <n v="4"/>
    <s v="-"/>
    <s v="OSA"/>
    <s v="MEDICINA"/>
    <x v="13"/>
    <s v="-"/>
    <s v="MEDICINA HUMANA"/>
    <s v="PALMAR"/>
    <s v="SIN ENFASIS"/>
    <s v="COSTA RICA"/>
    <x v="1619"/>
    <s v="-"/>
    <s v="ESTUDIANTE"/>
    <n v="76.930000000000007"/>
    <n v="128707"/>
    <n v="1"/>
    <n v="1"/>
    <n v="73"/>
  </r>
  <r>
    <x v="0"/>
    <x v="1"/>
    <x v="1"/>
    <x v="0"/>
    <n v="31249500"/>
    <x v="24"/>
    <n v="4493275"/>
    <n v="402410490"/>
    <x v="0"/>
    <x v="833"/>
    <x v="0"/>
    <x v="0"/>
    <x v="0"/>
    <s v="N"/>
    <x v="1"/>
    <n v="128710"/>
    <s v="NORMAL"/>
    <d v="2022-03-01T00:00:00"/>
    <d v="2022-03-07T00:00:00"/>
    <x v="24"/>
    <d v="2022-05-23T00:00:00"/>
    <n v="308489"/>
    <s v="RESOLI"/>
    <s v="-"/>
    <s v="-"/>
    <s v="S"/>
    <x v="0"/>
    <n v="1"/>
    <s v="-"/>
    <n v="2017"/>
    <n v="5"/>
    <s v="-"/>
    <s v="1-PREG.COSTA-RICA"/>
    <x v="3"/>
    <s v="-"/>
    <s v="-"/>
    <s v="-"/>
    <n v="2"/>
    <n v="4"/>
    <n v="100"/>
    <n v="4"/>
    <n v="0"/>
    <s v="GABITM99@GMAIL.COM"/>
    <s v="UNIV. PRIVADA"/>
    <n v="23"/>
    <s v="SOLTERO(A)"/>
    <d v="2022-03-04T00:00:00"/>
    <n v="1"/>
    <s v="LICENCIATURA"/>
    <s v=" "/>
    <s v=" "/>
    <s v=" "/>
    <s v=" "/>
    <n v="1179707"/>
    <n v="5"/>
    <s v="-"/>
    <s v="BARVA"/>
    <s v="ENFERMERIA"/>
    <x v="53"/>
    <s v="-"/>
    <s v="ENFERMERIA"/>
    <s v="SAN ROQUE"/>
    <s v="SIN ENFASIS"/>
    <s v="COSTA RICA"/>
    <x v="1620"/>
    <s v="-"/>
    <s v="ESTUDIANTE"/>
    <n v="85"/>
    <n v="128710"/>
    <n v="1"/>
    <n v="1"/>
    <n v="73"/>
  </r>
  <r>
    <x v="0"/>
    <x v="1"/>
    <x v="1"/>
    <x v="0"/>
    <n v="31246190"/>
    <x v="25"/>
    <n v="7182930"/>
    <n v="119070228"/>
    <x v="0"/>
    <x v="783"/>
    <x v="0"/>
    <x v="0"/>
    <x v="0"/>
    <s v="N"/>
    <x v="0"/>
    <n v="128715"/>
    <s v="NORMAL"/>
    <d v="2022-02-23T00:00:00"/>
    <d v="2022-03-07T00:00:00"/>
    <x v="25"/>
    <d v="2022-05-30T00:00:00"/>
    <n v="308079"/>
    <s v="RESOLI"/>
    <s v="-"/>
    <s v="S"/>
    <s v="-"/>
    <x v="1"/>
    <n v="1"/>
    <s v="-"/>
    <n v="2021"/>
    <n v="1"/>
    <s v="-"/>
    <s v="1-PREG.COSTA-RICA"/>
    <x v="3"/>
    <s v="-"/>
    <s v="-"/>
    <s v="-"/>
    <n v="1"/>
    <n v="6"/>
    <n v="100"/>
    <n v="1"/>
    <n v="0"/>
    <s v="ALEX.ROJIMENEZNINO@GMAIL.COM"/>
    <s v="UNIV. PRIVADA"/>
    <n v="17"/>
    <s v="SOLTERO(A)"/>
    <d v="2022-03-04T00:00:00"/>
    <n v="1"/>
    <s v="BACHILLER"/>
    <s v=" "/>
    <s v=" "/>
    <s v=" "/>
    <s v=" "/>
    <n v="1459234"/>
    <n v="5"/>
    <s v="-"/>
    <s v="SAN JOSE"/>
    <s v="MEDICINA"/>
    <x v="26"/>
    <s v="-"/>
    <s v="MEDICINA HUMANA"/>
    <s v="SAN FRANCISCO"/>
    <s v="SIN ENFASIS"/>
    <s v="COSTA RICA"/>
    <x v="1621"/>
    <s v="-"/>
    <s v="ESTUDIANTE"/>
    <n v="84.25"/>
    <n v="128715"/>
    <n v="1"/>
    <n v="1"/>
    <n v="84"/>
  </r>
  <r>
    <x v="0"/>
    <x v="2"/>
    <x v="1"/>
    <x v="0"/>
    <n v="31248590"/>
    <x v="24"/>
    <n v="11334112"/>
    <n v="901320589"/>
    <x v="0"/>
    <x v="2"/>
    <x v="0"/>
    <x v="0"/>
    <x v="0"/>
    <s v="N"/>
    <x v="0"/>
    <n v="128726"/>
    <s v="NORMAL"/>
    <d v="2021-12-16T00:00:00"/>
    <d v="2022-03-07T00:00:00"/>
    <x v="24"/>
    <d v="2022-05-23T00:00:00"/>
    <n v="302035"/>
    <s v="RESOLI"/>
    <s v="-"/>
    <s v="-"/>
    <s v="S"/>
    <x v="0"/>
    <n v="2"/>
    <s v="-"/>
    <n v="2014"/>
    <n v="8"/>
    <s v="-"/>
    <s v="1-PREG.COSTA-RICA"/>
    <x v="2"/>
    <n v="207.76"/>
    <s v="-"/>
    <s v="-"/>
    <n v="1"/>
    <n v="5"/>
    <n v="100"/>
    <n v="1"/>
    <n v="0"/>
    <s v="SSANDRAZG77@GMAIL.COM"/>
    <s v="UNIV. PRIVADA"/>
    <n v="26"/>
    <s v="SOLTERO(A)"/>
    <d v="2022-03-04T00:00:00"/>
    <n v="1"/>
    <s v="LICENCIATURA"/>
    <s v=" "/>
    <s v=" "/>
    <s v=" "/>
    <s v=" "/>
    <n v="552891"/>
    <n v="3"/>
    <s v="-"/>
    <s v="SAN JOSE"/>
    <s v="MEDICINA"/>
    <x v="12"/>
    <s v="-"/>
    <s v="MEDICINA HUMANA"/>
    <s v="ZAPOTE"/>
    <s v="SIN ENFASIS"/>
    <s v="COSTA RICA"/>
    <x v="1622"/>
    <s v="-"/>
    <s v="ESTUDIANTE"/>
    <n v="85"/>
    <n v="128726"/>
    <n v="1"/>
    <n v="1"/>
    <n v="73"/>
  </r>
  <r>
    <x v="0"/>
    <x v="1"/>
    <x v="1"/>
    <x v="0"/>
    <n v="31250100"/>
    <x v="25"/>
    <n v="8055530"/>
    <n v="119080132"/>
    <x v="2"/>
    <x v="1010"/>
    <x v="0"/>
    <x v="0"/>
    <x v="0"/>
    <s v="N"/>
    <x v="0"/>
    <n v="128729"/>
    <s v="NORMAL"/>
    <d v="2022-03-06T00:00:00"/>
    <d v="2022-03-08T00:00:00"/>
    <x v="25"/>
    <d v="2022-05-30T00:00:00"/>
    <n v="308806"/>
    <s v="RESOLI"/>
    <s v="-"/>
    <s v="S"/>
    <s v="-"/>
    <x v="1"/>
    <n v="1"/>
    <s v="-"/>
    <n v="2021"/>
    <n v="1"/>
    <s v="-"/>
    <s v="1-PREG.COSTA-RICA"/>
    <x v="6"/>
    <s v="-"/>
    <s v="-"/>
    <s v="-"/>
    <n v="11"/>
    <n v="3"/>
    <n v="100"/>
    <n v="1"/>
    <n v="0"/>
    <s v="NUNEZ9076@GMAIL.COM"/>
    <s v="UNIV. PRIVADA"/>
    <n v="17"/>
    <s v="SOLTERO(A)"/>
    <d v="2022-03-07T00:00:00"/>
    <n v="1"/>
    <s v="BACHILLER"/>
    <s v="LICENCIATURA"/>
    <s v=" "/>
    <s v=" "/>
    <s v=" "/>
    <n v="326254"/>
    <n v="3"/>
    <s v="-"/>
    <s v="VAZQUEZ DE CORONADO"/>
    <s v="ING. EN SISTEMAS DE COMPUTACIO"/>
    <x v="6"/>
    <s v="-"/>
    <s v="INGENIERIA"/>
    <s v="DULCE NOMBRE JESUS"/>
    <s v="SIN ENFASIS"/>
    <s v="COSTA RICA"/>
    <x v="1623"/>
    <s v="-"/>
    <s v="ESTUDIANTE"/>
    <n v="89.61"/>
    <n v="128729"/>
    <n v="1"/>
    <n v="1"/>
    <n v="83"/>
  </r>
  <r>
    <x v="0"/>
    <x v="1"/>
    <x v="1"/>
    <x v="1"/>
    <n v="31240240"/>
    <x v="9"/>
    <n v="2963300"/>
    <n v="114580167"/>
    <x v="4"/>
    <x v="1011"/>
    <x v="0"/>
    <x v="1"/>
    <x v="0"/>
    <s v="N"/>
    <x v="2"/>
    <n v="127200"/>
    <s v="NORMAL"/>
    <d v="2021-12-22T00:00:00"/>
    <d v="2022-01-05T00:00:00"/>
    <x v="9"/>
    <d v="2022-03-09T00:00:00"/>
    <n v="302608"/>
    <s v="RESOLI"/>
    <s v="-"/>
    <s v="S"/>
    <s v="-"/>
    <x v="1"/>
    <n v="1"/>
    <s v="ADQUISICION DE EQUIPO"/>
    <n v="2014"/>
    <n v="8"/>
    <s v="-"/>
    <s v="1-PREG.COSTA-RICA"/>
    <x v="5"/>
    <s v="-"/>
    <s v="-"/>
    <s v="-"/>
    <n v="3"/>
    <n v="1"/>
    <n v="100"/>
    <n v="3"/>
    <n v="0"/>
    <s v="M_AIK20@HOTMAIL.COM"/>
    <s v="UNIV. PRIVADA"/>
    <n v="31"/>
    <s v="SOLTERO(A)"/>
    <d v="2021-12-22T00:00:00"/>
    <n v="1"/>
    <s v="LICENCIATURA"/>
    <s v=" "/>
    <s v=" "/>
    <s v=" "/>
    <s v=" "/>
    <n v="192950"/>
    <n v="4"/>
    <s v="-"/>
    <s v="LA UNION"/>
    <s v="PSICOLOGIA"/>
    <x v="6"/>
    <s v="AE"/>
    <s v="PSICOLOGIA"/>
    <s v="TRES RIOS"/>
    <s v="SIN ENFASIS"/>
    <s v="COSTA RICA"/>
    <x v="1624"/>
    <n v="88007347"/>
    <s v="EDUCADOR"/>
    <n v="82"/>
    <n v="127200"/>
    <n v="1"/>
    <n v="1"/>
    <n v="61"/>
  </r>
  <r>
    <x v="0"/>
    <x v="1"/>
    <x v="1"/>
    <x v="1"/>
    <n v="31240540"/>
    <x v="9"/>
    <n v="7024985"/>
    <n v="208390496"/>
    <x v="4"/>
    <x v="1012"/>
    <x v="0"/>
    <x v="1"/>
    <x v="1"/>
    <s v="N"/>
    <x v="3"/>
    <n v="127257"/>
    <s v="NORMAL"/>
    <d v="2021-11-10T00:00:00"/>
    <d v="2022-01-05T00:00:00"/>
    <x v="9"/>
    <d v="2022-03-09T00:00:00"/>
    <n v="299219"/>
    <s v="RESOLI"/>
    <s v="-"/>
    <s v="-"/>
    <s v="S"/>
    <x v="0"/>
    <n v="1"/>
    <s v="-"/>
    <n v="2020"/>
    <n v="2"/>
    <s v="-"/>
    <s v="1-PREG.COSTA-RICA"/>
    <x v="5"/>
    <s v="-"/>
    <s v="-"/>
    <s v="-"/>
    <n v="1"/>
    <n v="11"/>
    <n v="100"/>
    <n v="2"/>
    <n v="0"/>
    <s v="DANIELACHAVESVARELA00@GMAIL.COM"/>
    <s v="UNIV. PRIVADA"/>
    <n v="18"/>
    <s v="SOLTERO(A)"/>
    <d v="2021-12-22T00:00:00"/>
    <n v="1"/>
    <s v="BACHILLER"/>
    <s v=" "/>
    <s v=" "/>
    <s v=" "/>
    <s v=" "/>
    <n v="0"/>
    <n v="5"/>
    <s v="-"/>
    <s v="ALAJUELA"/>
    <s v="RELACIONES PUBLICAS"/>
    <x v="30"/>
    <s v="-"/>
    <s v="COMUNICACION"/>
    <s v="TURRUCARES"/>
    <s v="SIN ENFASIS"/>
    <s v="COSTA RICA"/>
    <x v="1625"/>
    <s v="-"/>
    <s v="ESTUDIANTE"/>
    <n v="99"/>
    <n v="127257"/>
    <n v="1"/>
    <n v="1"/>
    <n v="61"/>
  </r>
  <r>
    <x v="0"/>
    <x v="1"/>
    <x v="1"/>
    <x v="0"/>
    <n v="31249800"/>
    <x v="25"/>
    <n v="3420000"/>
    <n v="402590672"/>
    <x v="2"/>
    <x v="1013"/>
    <x v="0"/>
    <x v="0"/>
    <x v="0"/>
    <s v="N"/>
    <x v="1"/>
    <n v="128753"/>
    <s v="NORMAL"/>
    <d v="2022-03-07T00:00:00"/>
    <d v="2022-03-09T00:00:00"/>
    <x v="25"/>
    <d v="2022-05-30T00:00:00"/>
    <n v="309001"/>
    <s v="RESOLI"/>
    <s v="-"/>
    <s v="-"/>
    <s v="S"/>
    <x v="0"/>
    <n v="1"/>
    <s v="-"/>
    <n v="2019"/>
    <n v="3"/>
    <s v="-"/>
    <s v="1-PREG.COSTA-RICA"/>
    <x v="4"/>
    <s v="-"/>
    <s v="-"/>
    <s v="-"/>
    <n v="1"/>
    <n v="4"/>
    <n v="100"/>
    <n v="4"/>
    <n v="0"/>
    <s v="MARIANASAAG18@GMAIL.COM"/>
    <s v="UNIV. PUBLICA"/>
    <n v="19"/>
    <s v="SOLTERO(A)"/>
    <d v="2022-03-08T00:00:00"/>
    <n v="1"/>
    <s v="BACHILLER"/>
    <s v=" "/>
    <s v=" "/>
    <s v=" "/>
    <s v=" "/>
    <n v="763170"/>
    <n v="5"/>
    <s v="-"/>
    <s v="HEREDIA"/>
    <s v="INGENIERIA BIOTECNOLOGIA"/>
    <x v="61"/>
    <s v="-"/>
    <s v="INGENIERIA"/>
    <s v="ULLOA"/>
    <s v="SIN ENFASIS"/>
    <s v="COSTA RICA"/>
    <x v="1626"/>
    <s v="-"/>
    <s v="ESTUDIANTE"/>
    <n v="100"/>
    <n v="128753"/>
    <n v="2"/>
    <n v="1"/>
    <n v="82"/>
  </r>
  <r>
    <x v="0"/>
    <x v="1"/>
    <x v="1"/>
    <x v="1"/>
    <n v="31240170"/>
    <x v="9"/>
    <n v="16195700"/>
    <n v="119140996"/>
    <x v="5"/>
    <x v="43"/>
    <x v="0"/>
    <x v="1"/>
    <x v="0"/>
    <s v="N"/>
    <x v="2"/>
    <n v="127485"/>
    <s v="NORMAL"/>
    <d v="2021-10-12T00:00:00"/>
    <d v="2022-01-12T00:00:00"/>
    <x v="9"/>
    <d v="2022-03-09T00:00:00"/>
    <n v="298045"/>
    <s v="RESOLI"/>
    <s v="-"/>
    <s v="-"/>
    <s v="S"/>
    <x v="0"/>
    <n v="1"/>
    <s v="-"/>
    <n v="2021"/>
    <n v="1"/>
    <s v="-"/>
    <s v="1-PREG.COSTA-RICA"/>
    <x v="1"/>
    <s v="-"/>
    <s v="-"/>
    <s v="-"/>
    <n v="3"/>
    <n v="3"/>
    <n v="100"/>
    <n v="3"/>
    <n v="0"/>
    <s v="BCRUIZ14@GMAIL.COM"/>
    <s v="UNIV. PRIVADA"/>
    <n v="17"/>
    <s v="SOLTERO(A)"/>
    <d v="2022-01-11T00:00:00"/>
    <n v="1"/>
    <s v="LICENCIATURA"/>
    <s v=" "/>
    <s v=" "/>
    <s v=" "/>
    <s v=" "/>
    <n v="3852737"/>
    <n v="4"/>
    <s v="-"/>
    <s v="LA UNION"/>
    <s v="ANIMACION DIGITAL"/>
    <x v="33"/>
    <s v="-"/>
    <s v="ARTES Y LETRAS "/>
    <s v="SAN JUAN"/>
    <s v="SIN ENFASIS"/>
    <s v="COSTA RICA"/>
    <x v="1627"/>
    <s v="-"/>
    <s v="ESTUDIANTE"/>
    <n v="100"/>
    <n v="127485"/>
    <n v="1"/>
    <n v="1"/>
    <n v="54"/>
  </r>
  <r>
    <x v="0"/>
    <x v="1"/>
    <x v="0"/>
    <x v="0"/>
    <n v="31139500"/>
    <x v="25"/>
    <n v="4875400"/>
    <n v="402400158"/>
    <x v="0"/>
    <x v="1014"/>
    <x v="0"/>
    <x v="0"/>
    <x v="1"/>
    <s v="N"/>
    <x v="1"/>
    <n v="128773"/>
    <s v="ESPECIAL"/>
    <d v="2022-03-02T00:00:00"/>
    <d v="2022-03-09T00:00:00"/>
    <x v="25"/>
    <s v="-"/>
    <n v="308560"/>
    <s v="RESOLI"/>
    <s v="-"/>
    <s v="-"/>
    <s v="S"/>
    <x v="0"/>
    <n v="1"/>
    <s v="COBERTURA INFERIOR"/>
    <s v="-"/>
    <s v="-"/>
    <s v="-"/>
    <s v="1-PREG.COSTA-RICA"/>
    <x v="0"/>
    <s v="-"/>
    <s v="-"/>
    <s v="-"/>
    <n v="5"/>
    <n v="2"/>
    <n v="100"/>
    <n v="4"/>
    <n v="0"/>
    <s v="ANYOLETTEAR24@GMAIL.COM"/>
    <s v="UNIV. PRIVADA"/>
    <n v="23"/>
    <s v="SOLTERO(A)"/>
    <d v="2022-03-08T00:00:00"/>
    <n v="1"/>
    <s v="LICENCIATURA"/>
    <s v=" "/>
    <s v=" "/>
    <s v=" "/>
    <s v=" "/>
    <s v="-"/>
    <s v="-"/>
    <s v="-"/>
    <s v="SAN RAFAEL"/>
    <s v="MEDICINA Y CIRUGIA"/>
    <x v="53"/>
    <s v="CI"/>
    <s v="MEDICINA HUMANA"/>
    <s v="SAN JOSECITO"/>
    <s v="SIN ENFASIS"/>
    <s v="COSTA RICA"/>
    <x v="1628"/>
    <n v="88583457"/>
    <s v="ESTUDIANTE"/>
    <s v="-"/>
    <n v="128773"/>
    <n v="1"/>
    <n v="1"/>
    <n v="82"/>
  </r>
  <r>
    <x v="0"/>
    <x v="1"/>
    <x v="1"/>
    <x v="1"/>
    <n v="31240360"/>
    <x v="9"/>
    <n v="2576325"/>
    <n v="304180044"/>
    <x v="4"/>
    <x v="3"/>
    <x v="0"/>
    <x v="1"/>
    <x v="1"/>
    <s v="N"/>
    <x v="2"/>
    <n v="127562"/>
    <s v="NORMAL"/>
    <d v="2022-01-06T00:00:00"/>
    <d v="2022-01-17T00:00:00"/>
    <x v="9"/>
    <d v="2022-03-09T00:00:00"/>
    <n v="303555"/>
    <s v="RESOLI"/>
    <s v="-"/>
    <s v="-"/>
    <s v="S"/>
    <x v="0"/>
    <n v="1"/>
    <s v="COBERTURA INFERIOR"/>
    <n v="2004"/>
    <n v="18"/>
    <s v="-"/>
    <s v="1-PREG.COSTA-RICA"/>
    <x v="2"/>
    <s v="-"/>
    <s v="-"/>
    <s v="-"/>
    <n v="2"/>
    <n v="5"/>
    <n v="100"/>
    <n v="3"/>
    <n v="0"/>
    <s v="RMONTERO41@HOTMAIL.COM"/>
    <s v="UNIV. PRIVADA"/>
    <n v="35"/>
    <s v="SOLTERO(A)"/>
    <d v="2022-01-14T00:00:00"/>
    <n v="1"/>
    <s v="LICENCIATURA"/>
    <s v=" "/>
    <s v=" "/>
    <s v=" "/>
    <s v=" "/>
    <n v="515270"/>
    <n v="1"/>
    <s v="-"/>
    <s v="PARAISO"/>
    <s v="ADMINISTRACION DE EMPRESAS"/>
    <x v="6"/>
    <s v="CI"/>
    <s v="ADMINISTRACION"/>
    <s v="LLANOS DE SANTA LUCÍA"/>
    <s v="ADM.EMP.ENF.MERCADEO"/>
    <s v="COSTA RICA"/>
    <x v="1629"/>
    <n v="25370409"/>
    <s v="RECEPCIONISTA"/>
    <n v="85"/>
    <n v="127562"/>
    <n v="1"/>
    <n v="1"/>
    <n v="49"/>
  </r>
  <r>
    <x v="0"/>
    <x v="1"/>
    <x v="1"/>
    <x v="1"/>
    <n v="31240590"/>
    <x v="9"/>
    <n v="1381600"/>
    <n v="304430466"/>
    <x v="4"/>
    <x v="1015"/>
    <x v="0"/>
    <x v="1"/>
    <x v="1"/>
    <s v="N"/>
    <x v="2"/>
    <n v="127924"/>
    <s v="NORMAL"/>
    <d v="2022-01-13T00:00:00"/>
    <d v="2022-01-27T00:00:00"/>
    <x v="9"/>
    <d v="2022-03-09T00:00:00"/>
    <n v="304535"/>
    <s v="RESOLI"/>
    <s v="-"/>
    <s v="-"/>
    <s v="S"/>
    <x v="0"/>
    <n v="1"/>
    <s v="-"/>
    <n v="2008"/>
    <n v="14"/>
    <s v="-"/>
    <s v="1-PREG.COSTA-RICA"/>
    <x v="4"/>
    <s v="-"/>
    <s v="-"/>
    <s v="-"/>
    <n v="2"/>
    <n v="1"/>
    <n v="100"/>
    <n v="3"/>
    <n v="0"/>
    <s v="LABJEANNETHCHAVES@HOTMAIL.COM"/>
    <s v="UNIV. PRIVADA"/>
    <n v="32"/>
    <s v="CASADO(A)"/>
    <d v="2022-01-26T00:00:00"/>
    <n v="1"/>
    <s v="LICENCIATURA"/>
    <s v=" "/>
    <s v=" "/>
    <s v=" "/>
    <s v=" "/>
    <n v="1008882"/>
    <n v="3"/>
    <s v="-"/>
    <s v="PARAISO"/>
    <s v="ADM EMPRESAS MODALIDAD VIRTUAL"/>
    <x v="42"/>
    <s v="-"/>
    <s v="ADMINISTRACION"/>
    <s v="PARAISO"/>
    <s v="SIN ENFASIS"/>
    <s v="COSTA RICA"/>
    <x v="1630"/>
    <n v="21047004"/>
    <s v="ASISTENTE OPERATIVO"/>
    <n v="90"/>
    <n v="127924"/>
    <n v="1"/>
    <n v="1"/>
    <n v="39"/>
  </r>
  <r>
    <x v="0"/>
    <x v="1"/>
    <x v="1"/>
    <x v="1"/>
    <n v="31240450"/>
    <x v="9"/>
    <n v="8702450"/>
    <n v="305480062"/>
    <x v="1"/>
    <x v="666"/>
    <x v="0"/>
    <x v="1"/>
    <x v="1"/>
    <s v="N"/>
    <x v="2"/>
    <n v="128353"/>
    <s v="NORMAL"/>
    <d v="2022-02-14T00:00:00"/>
    <d v="2022-02-16T00:00:00"/>
    <x v="9"/>
    <d v="2022-03-09T00:00:00"/>
    <n v="307253"/>
    <s v="RESOLI"/>
    <s v="-"/>
    <s v="-"/>
    <s v="S"/>
    <x v="0"/>
    <n v="1"/>
    <s v="-"/>
    <n v="2020"/>
    <n v="2"/>
    <s v="-"/>
    <s v="1-PREG.COSTA-RICA"/>
    <x v="3"/>
    <s v="-"/>
    <s v="-"/>
    <s v="-"/>
    <n v="5"/>
    <n v="1"/>
    <n v="100"/>
    <n v="3"/>
    <n v="0"/>
    <s v="ABIGAILMU04@GMAIL.COM"/>
    <s v="UNIV. PRIVADA"/>
    <n v="18"/>
    <s v="SOLTERO(A)"/>
    <d v="2022-02-15T00:00:00"/>
    <n v="1"/>
    <s v="BACHILLER"/>
    <s v=" "/>
    <s v=" "/>
    <s v=" "/>
    <s v=" "/>
    <n v="1974555"/>
    <n v="10"/>
    <s v="-"/>
    <s v="TURRIALBA"/>
    <s v="CS.EDUC.PREESCOLAR"/>
    <x v="5"/>
    <s v="-"/>
    <s v="EDUCACION PREESCOLAR"/>
    <s v="TURRIALBA"/>
    <s v="CS.EDUC.PREESCOLAR.ENF.INGLES"/>
    <s v="COSTA RICA"/>
    <x v="1631"/>
    <s v="-"/>
    <s v="ESTUDIANTE"/>
    <n v="99.38"/>
    <n v="128353"/>
    <n v="1"/>
    <n v="1"/>
    <n v="19"/>
  </r>
  <r>
    <x v="0"/>
    <x v="1"/>
    <x v="1"/>
    <x v="0"/>
    <n v="31249730"/>
    <x v="25"/>
    <n v="4881950"/>
    <n v="119060703"/>
    <x v="2"/>
    <x v="1016"/>
    <x v="0"/>
    <x v="0"/>
    <x v="1"/>
    <s v="N"/>
    <x v="0"/>
    <n v="128788"/>
    <s v="NORMAL"/>
    <d v="2022-02-15T00:00:00"/>
    <d v="2022-03-09T00:00:00"/>
    <x v="25"/>
    <d v="2022-05-30T00:00:00"/>
    <n v="307410"/>
    <s v="RESOLI"/>
    <s v="-"/>
    <s v="S"/>
    <s v="-"/>
    <x v="1"/>
    <n v="1"/>
    <s v="-"/>
    <n v="2021"/>
    <n v="1"/>
    <s v="-"/>
    <s v="1-PREG.COSTA-RICA"/>
    <x v="1"/>
    <s v="-"/>
    <s v="-"/>
    <s v="-"/>
    <n v="13"/>
    <n v="5"/>
    <n v="100"/>
    <n v="1"/>
    <n v="0"/>
    <s v="AMADRIGALS05@GMAIL.COM"/>
    <s v="UNIV. PRIVADA"/>
    <n v="18"/>
    <s v="SOLTERO(A)"/>
    <d v="2022-03-08T00:00:00"/>
    <n v="1"/>
    <s v="BACHILLER"/>
    <s v=" "/>
    <s v=" "/>
    <s v=" "/>
    <s v=" "/>
    <n v="2988450"/>
    <n v="3"/>
    <s v="-"/>
    <s v="TIBAS"/>
    <s v="INGENIERIA INDUSTRIAL"/>
    <x v="3"/>
    <s v="-"/>
    <s v="INGENIERIA"/>
    <s v="COLIMA"/>
    <s v="SIN ENFASIS"/>
    <s v="COSTA RICA"/>
    <x v="1632"/>
    <s v="-"/>
    <s v="ESTUDIANTE"/>
    <n v="90"/>
    <n v="128788"/>
    <n v="1"/>
    <n v="1"/>
    <n v="82"/>
  </r>
  <r>
    <x v="0"/>
    <x v="1"/>
    <x v="1"/>
    <x v="0"/>
    <n v="31248750"/>
    <x v="24"/>
    <n v="5727835"/>
    <n v="116650545"/>
    <x v="0"/>
    <x v="653"/>
    <x v="0"/>
    <x v="0"/>
    <x v="0"/>
    <s v="N"/>
    <x v="0"/>
    <n v="128789"/>
    <s v="NORMAL"/>
    <d v="2022-02-15T00:00:00"/>
    <d v="2022-03-09T00:00:00"/>
    <x v="24"/>
    <d v="2022-05-23T00:00:00"/>
    <n v="307399"/>
    <s v="RESOLI"/>
    <s v="-"/>
    <s v="-"/>
    <s v="S"/>
    <x v="0"/>
    <n v="1"/>
    <s v="-"/>
    <n v="2014"/>
    <n v="8"/>
    <s v="-"/>
    <s v="1-PREG.COSTA-RICA"/>
    <x v="3"/>
    <s v="-"/>
    <s v="-"/>
    <s v="-"/>
    <n v="15"/>
    <n v="4"/>
    <n v="100"/>
    <n v="1"/>
    <n v="0"/>
    <s v="AREADENES22@GMAIL.COM"/>
    <s v="UNIV. PUBLICA"/>
    <n v="25"/>
    <s v="SOLTERO(A)"/>
    <d v="2022-03-08T00:00:00"/>
    <n v="1"/>
    <s v="LICENCIATURA"/>
    <s v=" "/>
    <s v=" "/>
    <s v=" "/>
    <s v=" "/>
    <n v="1421800"/>
    <n v="2"/>
    <s v="-"/>
    <s v="MONTES DE OCA"/>
    <s v="ODONTOLOGIA"/>
    <x v="52"/>
    <s v="-"/>
    <s v="ODONTOLOGIA"/>
    <s v="SAN RAFAEL"/>
    <s v="SIN ENFASIS"/>
    <s v="COSTA RICA"/>
    <x v="1633"/>
    <s v="-"/>
    <s v="ESTUDIANTE"/>
    <n v="90"/>
    <n v="128789"/>
    <n v="2"/>
    <n v="1"/>
    <n v="71"/>
  </r>
  <r>
    <x v="2"/>
    <x v="1"/>
    <x v="1"/>
    <x v="1"/>
    <n v="31240800"/>
    <x v="19"/>
    <n v="3500000"/>
    <n v="207560874"/>
    <x v="4"/>
    <x v="670"/>
    <x v="0"/>
    <x v="1"/>
    <x v="2"/>
    <s v="N"/>
    <x v="3"/>
    <n v="128803"/>
    <s v="NORMAL"/>
    <d v="2022-01-24T00:00:00"/>
    <d v="2022-03-02T00:00:00"/>
    <x v="19"/>
    <d v="2022-03-16T00:00:00"/>
    <n v="305553"/>
    <s v="RESOLI"/>
    <s v="-"/>
    <s v="-"/>
    <s v="S"/>
    <x v="0"/>
    <n v="1"/>
    <s v="-"/>
    <n v="2013"/>
    <n v="9"/>
    <s v="-"/>
    <s v="3-POSG.COSTA-RICA"/>
    <x v="3"/>
    <s v="-"/>
    <s v="-"/>
    <n v="11"/>
    <n v="10"/>
    <n v="2"/>
    <n v="100"/>
    <n v="2"/>
    <n v="0"/>
    <s v="LAU.CQ23@HOTMAIL.COM"/>
    <s v="UNIV. PRIVADA"/>
    <n v="25"/>
    <s v="SOLTERO(A)"/>
    <d v="2022-02-09T00:00:00"/>
    <n v="1"/>
    <s v="MAESTRIA"/>
    <s v=" "/>
    <s v=" "/>
    <s v=" "/>
    <s v=" "/>
    <n v="1477244"/>
    <n v="5"/>
    <s v="JENNIFER FLORES AVILA"/>
    <s v="SAN CARLOS"/>
    <s v="ANALITICA,INNOV Y GEST TECNOLO"/>
    <x v="47"/>
    <s v="-"/>
    <s v="ADMINISTRACION"/>
    <s v="FLORENCIA"/>
    <s v="SIN ENFASIS"/>
    <s v="COSTA RICA"/>
    <x v="1634"/>
    <n v="22959000"/>
    <s v="ANALISTA SENIOR DE R"/>
    <n v="89"/>
    <n v="128803"/>
    <n v="1"/>
    <n v="3"/>
    <n v="8"/>
  </r>
  <r>
    <x v="0"/>
    <x v="1"/>
    <x v="1"/>
    <x v="0"/>
    <n v="31249630"/>
    <x v="25"/>
    <n v="6439982"/>
    <n v="305530024"/>
    <x v="3"/>
    <x v="1017"/>
    <x v="0"/>
    <x v="0"/>
    <x v="0"/>
    <s v="N"/>
    <x v="0"/>
    <n v="128793"/>
    <s v="NORMAL"/>
    <d v="2022-01-27T00:00:00"/>
    <d v="2022-03-09T00:00:00"/>
    <x v="25"/>
    <d v="2022-05-30T00:00:00"/>
    <n v="305958"/>
    <s v="RESOLI"/>
    <s v="-"/>
    <s v="S"/>
    <s v="-"/>
    <x v="1"/>
    <n v="1"/>
    <s v="ADQUISICION DE EQUIPO"/>
    <n v="2021"/>
    <n v="1"/>
    <s v="-"/>
    <s v="1-PREG.COSTA-RICA"/>
    <x v="4"/>
    <s v="-"/>
    <s v="-"/>
    <s v="-"/>
    <n v="1"/>
    <n v="1"/>
    <n v="100"/>
    <n v="1"/>
    <n v="0"/>
    <s v="JEFFERSONMATA16@GMAIL.COM"/>
    <s v="UNIV. PRIVADA"/>
    <n v="17"/>
    <s v="SOLTERO(A)"/>
    <d v="2022-03-08T00:00:00"/>
    <n v="1"/>
    <s v="BACHILLER"/>
    <s v=" "/>
    <s v=" "/>
    <s v=" "/>
    <s v=" "/>
    <n v="876194"/>
    <n v="5"/>
    <s v="-"/>
    <s v="SAN JOSE"/>
    <s v="INGENIERIA DE SISTEMAS"/>
    <x v="21"/>
    <s v="AE"/>
    <s v="COMPUTO"/>
    <s v="CARMEN"/>
    <s v="SIN ENFASIS"/>
    <s v="COSTA RICA"/>
    <x v="1635"/>
    <s v="-"/>
    <s v="ESTUDIANTE"/>
    <n v="93.4"/>
    <n v="128793"/>
    <n v="1"/>
    <n v="1"/>
    <n v="82"/>
  </r>
  <r>
    <x v="0"/>
    <x v="1"/>
    <x v="1"/>
    <x v="0"/>
    <n v="31250200"/>
    <x v="25"/>
    <n v="5641133"/>
    <n v="119120321"/>
    <x v="2"/>
    <x v="1018"/>
    <x v="0"/>
    <x v="0"/>
    <x v="1"/>
    <s v="N"/>
    <x v="0"/>
    <n v="128813"/>
    <s v="NORMAL"/>
    <d v="2022-03-03T00:00:00"/>
    <d v="2022-03-10T00:00:00"/>
    <x v="25"/>
    <d v="2022-05-30T00:00:00"/>
    <n v="308666"/>
    <s v="RESOLI"/>
    <s v="-"/>
    <s v="-"/>
    <s v="S"/>
    <x v="0"/>
    <n v="1"/>
    <s v="-"/>
    <n v="2021"/>
    <n v="1"/>
    <s v="-"/>
    <s v="1-PREG.COSTA-RICA"/>
    <x v="3"/>
    <s v="-"/>
    <s v="-"/>
    <s v="-"/>
    <n v="12"/>
    <n v="1"/>
    <n v="100"/>
    <n v="1"/>
    <n v="0"/>
    <s v="MCASTROCHINCHILLA1@GMAIL.COM"/>
    <s v="UNIV. PRIVADA"/>
    <n v="17"/>
    <s v="SOLTERO(A)"/>
    <d v="2022-03-09T00:00:00"/>
    <n v="1"/>
    <s v="BACHILLER"/>
    <s v=" "/>
    <s v=" "/>
    <s v=" "/>
    <s v=" "/>
    <n v="2286049"/>
    <n v="4"/>
    <s v="-"/>
    <s v="ACOSTA"/>
    <s v="INGENIERIA INDUSTRIAL"/>
    <x v="6"/>
    <s v="-"/>
    <s v="INGENIERIA"/>
    <s v="SAN IGNACIO"/>
    <s v="SIN ENFASIS"/>
    <s v="COSTA RICA"/>
    <x v="1636"/>
    <s v="-"/>
    <s v="ESTUDIANTE"/>
    <n v="97"/>
    <n v="128813"/>
    <n v="1"/>
    <n v="1"/>
    <n v="81"/>
  </r>
  <r>
    <x v="0"/>
    <x v="1"/>
    <x v="1"/>
    <x v="0"/>
    <n v="31249760"/>
    <x v="25"/>
    <n v="4699800"/>
    <n v="702730477"/>
    <x v="0"/>
    <x v="460"/>
    <x v="0"/>
    <x v="0"/>
    <x v="1"/>
    <s v="N"/>
    <x v="5"/>
    <n v="128837"/>
    <s v="NORMAL"/>
    <d v="2022-03-10T00:00:00"/>
    <d v="2022-03-11T00:00:00"/>
    <x v="25"/>
    <d v="2022-05-30T00:00:00"/>
    <n v="309271"/>
    <s v="RESOLI"/>
    <s v="-"/>
    <s v="-"/>
    <s v="S"/>
    <x v="0"/>
    <n v="1"/>
    <s v="-"/>
    <n v="2017"/>
    <n v="5"/>
    <s v="-"/>
    <s v="1-PREG.COSTA-RICA"/>
    <x v="4"/>
    <s v="-"/>
    <s v="-"/>
    <s v="-"/>
    <n v="1"/>
    <n v="1"/>
    <n v="100"/>
    <n v="7"/>
    <n v="0"/>
    <s v="ANETTESOLANO99@GMAIL.COM"/>
    <s v="UNIV. PRIVADA"/>
    <n v="22"/>
    <s v="SOLTERO(A)"/>
    <d v="2022-03-10T00:00:00"/>
    <n v="1"/>
    <s v="BACHILLER"/>
    <s v="LICENCIATURA"/>
    <s v=" "/>
    <s v=" "/>
    <s v=" "/>
    <n v="987582"/>
    <n v="3"/>
    <s v="-"/>
    <s v="LIMON"/>
    <s v="ENFERMERIA"/>
    <x v="166"/>
    <s v="-"/>
    <s v="ENFERMERIA"/>
    <s v="LIMON"/>
    <s v="SIN ENFASIS"/>
    <s v="COSTA RICA"/>
    <x v="1637"/>
    <s v="-"/>
    <s v="ESTUDIANTE"/>
    <n v="70"/>
    <n v="128837"/>
    <n v="1"/>
    <n v="1"/>
    <n v="80"/>
  </r>
  <r>
    <x v="0"/>
    <x v="1"/>
    <x v="1"/>
    <x v="1"/>
    <n v="31249750"/>
    <x v="25"/>
    <n v="4199450"/>
    <n v="110780694"/>
    <x v="4"/>
    <x v="1019"/>
    <x v="0"/>
    <x v="1"/>
    <x v="0"/>
    <s v="N"/>
    <x v="0"/>
    <n v="128842"/>
    <s v="NORMAL"/>
    <d v="2022-03-08T00:00:00"/>
    <d v="2022-03-11T00:00:00"/>
    <x v="25"/>
    <d v="2022-05-30T00:00:00"/>
    <n v="309090"/>
    <s v="RESOLI"/>
    <s v="-"/>
    <s v="-"/>
    <s v="S"/>
    <x v="0"/>
    <n v="1"/>
    <s v="ADQUISICION DE EQUIPO"/>
    <n v="2018"/>
    <n v="4"/>
    <s v="-"/>
    <s v="1-PREG.COSTA-RICA"/>
    <x v="2"/>
    <s v="-"/>
    <s v="-"/>
    <s v="-"/>
    <n v="11"/>
    <n v="1"/>
    <n v="100"/>
    <n v="1"/>
    <n v="0"/>
    <s v="SAYJOB2@YAHOO.ES"/>
    <s v="UNIV. PRIVADA"/>
    <n v="41"/>
    <s v="CASADO(A)"/>
    <d v="2022-03-10T00:00:00"/>
    <n v="1"/>
    <s v="LICENCIATURA"/>
    <s v=" "/>
    <s v=" "/>
    <s v=" "/>
    <s v=" "/>
    <n v="506588"/>
    <n v="3"/>
    <s v="-"/>
    <s v="VAZQUEZ DE CORONADO"/>
    <s v="DERECHO"/>
    <x v="0"/>
    <s v="AE"/>
    <s v="DERECHO"/>
    <s v="SAN ISIDRO"/>
    <s v="SIN ENFASIS"/>
    <s v="COSTA RICA"/>
    <x v="1638"/>
    <s v="-"/>
    <s v="ESTUDIANTE"/>
    <n v="92.4"/>
    <n v="128842"/>
    <n v="1"/>
    <n v="1"/>
    <n v="80"/>
  </r>
  <r>
    <x v="0"/>
    <x v="1"/>
    <x v="1"/>
    <x v="1"/>
    <n v="31250010"/>
    <x v="25"/>
    <n v="5288220"/>
    <n v="118110183"/>
    <x v="4"/>
    <x v="1020"/>
    <x v="0"/>
    <x v="1"/>
    <x v="0"/>
    <s v="N"/>
    <x v="0"/>
    <n v="128844"/>
    <s v="NORMAL"/>
    <d v="2022-03-08T00:00:00"/>
    <d v="2022-03-11T00:00:00"/>
    <x v="25"/>
    <d v="2022-05-30T00:00:00"/>
    <n v="309061"/>
    <s v="RESOLI"/>
    <s v="-"/>
    <s v="-"/>
    <s v="S"/>
    <x v="0"/>
    <n v="1"/>
    <s v="-"/>
    <n v="2018"/>
    <n v="4"/>
    <s v="-"/>
    <s v="1-PREG.COSTA-RICA"/>
    <x v="3"/>
    <s v="-"/>
    <s v="-"/>
    <s v="-"/>
    <n v="1"/>
    <n v="1"/>
    <n v="100"/>
    <n v="1"/>
    <n v="0"/>
    <s v="NATALIARODRIGUEZ1717@GMAIL.COM"/>
    <s v="UNIV. PRIVADA"/>
    <n v="21"/>
    <s v="SOLTERO(A)"/>
    <d v="2022-03-10T00:00:00"/>
    <n v="1"/>
    <s v="BACHILLER"/>
    <s v="LICENCIATURA"/>
    <s v=" "/>
    <s v=" "/>
    <s v=" "/>
    <n v="1269564"/>
    <n v="3"/>
    <s v="-"/>
    <s v="SAN JOSE"/>
    <s v="ADMINISTRACION DE EMPRESAS"/>
    <x v="145"/>
    <s v="-"/>
    <s v="ADMINISTRACION"/>
    <s v="CARMEN"/>
    <s v="FINANZAS"/>
    <s v="COSTA RICA"/>
    <x v="1639"/>
    <s v="-"/>
    <s v="ESTUDIANTE"/>
    <n v="90.93"/>
    <n v="128844"/>
    <n v="1"/>
    <n v="1"/>
    <n v="80"/>
  </r>
  <r>
    <x v="0"/>
    <x v="1"/>
    <x v="1"/>
    <x v="0"/>
    <n v="31248770"/>
    <x v="24"/>
    <n v="5475000"/>
    <n v="504490674"/>
    <x v="0"/>
    <x v="1021"/>
    <x v="0"/>
    <x v="0"/>
    <x v="1"/>
    <s v="N"/>
    <x v="4"/>
    <n v="128850"/>
    <s v="NORMAL"/>
    <d v="2022-03-07T00:00:00"/>
    <d v="2022-03-11T00:00:00"/>
    <x v="24"/>
    <d v="2022-05-23T00:00:00"/>
    <n v="308872"/>
    <s v="RESOLI"/>
    <s v="-"/>
    <s v="-"/>
    <s v="S"/>
    <x v="0"/>
    <n v="1"/>
    <s v="-"/>
    <n v="2020"/>
    <n v="2"/>
    <s v="-"/>
    <s v="1-PREG.COSTA-RICA"/>
    <x v="4"/>
    <s v="-"/>
    <s v="-"/>
    <s v="-"/>
    <n v="3"/>
    <n v="5"/>
    <n v="100"/>
    <n v="5"/>
    <n v="0"/>
    <s v="NAOSOLISCARBALLO@GMAIL.COM"/>
    <s v="UNIV. PRIVADA"/>
    <n v="18"/>
    <s v="SOLTERO(A)"/>
    <d v="2022-03-10T00:00:00"/>
    <n v="1"/>
    <s v="DIPLOMADO"/>
    <s v=" "/>
    <s v=" "/>
    <s v=" "/>
    <s v=" "/>
    <n v="843874"/>
    <n v="3"/>
    <s v="-"/>
    <s v="SANTA CRUZ"/>
    <s v="ASISTENTE LAB QUIMICO CLINICO"/>
    <x v="92"/>
    <s v="-"/>
    <s v="MEDICINA HUMANA"/>
    <s v="CARTAGENA"/>
    <s v="SIN ENFASIS"/>
    <s v="COSTA RICA"/>
    <x v="1640"/>
    <s v="-"/>
    <s v="ESTUDIANTE"/>
    <n v="91.25"/>
    <n v="128850"/>
    <n v="1"/>
    <n v="1"/>
    <n v="69"/>
  </r>
  <r>
    <x v="0"/>
    <x v="1"/>
    <x v="1"/>
    <x v="0"/>
    <n v="31249440"/>
    <x v="24"/>
    <n v="6075370"/>
    <n v="208450112"/>
    <x v="2"/>
    <x v="858"/>
    <x v="0"/>
    <x v="0"/>
    <x v="0"/>
    <s v="N"/>
    <x v="0"/>
    <n v="128851"/>
    <s v="NORMAL"/>
    <d v="2022-03-06T00:00:00"/>
    <d v="2022-03-11T00:00:00"/>
    <x v="24"/>
    <d v="2022-05-23T00:00:00"/>
    <n v="308831"/>
    <s v="RESOLI"/>
    <s v="-"/>
    <s v="S"/>
    <s v="-"/>
    <x v="1"/>
    <n v="1"/>
    <s v="ADQUISICION DE EQUIPO"/>
    <n v="2022"/>
    <n v="0"/>
    <s v="-"/>
    <s v="1-PREG.COSTA-RICA"/>
    <x v="2"/>
    <s v="-"/>
    <s v="-"/>
    <s v="-"/>
    <n v="1"/>
    <n v="1"/>
    <n v="100"/>
    <n v="1"/>
    <n v="0"/>
    <s v="CARLOSHL349@GMAIL.COM"/>
    <s v="UNIV. PRIVADA"/>
    <n v="18"/>
    <s v="SOLTERO(A)"/>
    <d v="2022-03-10T00:00:00"/>
    <n v="1"/>
    <s v="BACHILLER"/>
    <s v=" "/>
    <s v=" "/>
    <s v=" "/>
    <s v=" "/>
    <n v="667945"/>
    <n v="4"/>
    <s v="-"/>
    <s v="SAN JOSE"/>
    <s v="ING SISTEMAS EN COMPUTACION"/>
    <x v="8"/>
    <s v="AE"/>
    <s v="INGENIERIA"/>
    <s v="CARMEN"/>
    <s v="SIN ENFASIS"/>
    <s v="COSTA RICA"/>
    <x v="1641"/>
    <s v="-"/>
    <s v="ESTUDIANTE"/>
    <n v="97.58"/>
    <n v="128851"/>
    <n v="1"/>
    <n v="1"/>
    <n v="69"/>
  </r>
  <r>
    <x v="0"/>
    <x v="1"/>
    <x v="1"/>
    <x v="1"/>
    <n v="31238010"/>
    <x v="10"/>
    <n v="8989550"/>
    <n v="118910576"/>
    <x v="4"/>
    <x v="105"/>
    <x v="0"/>
    <x v="1"/>
    <x v="1"/>
    <s v="N"/>
    <x v="3"/>
    <n v="124141"/>
    <s v="NORMAL"/>
    <d v="2021-04-20T00:00:00"/>
    <d v="2021-05-05T00:00:00"/>
    <x v="10"/>
    <d v="2022-03-15T00:00:00"/>
    <n v="288150"/>
    <s v="RESOLI"/>
    <s v="-"/>
    <s v="S"/>
    <s v="-"/>
    <x v="1"/>
    <n v="1"/>
    <s v="-"/>
    <n v="2020"/>
    <n v="2"/>
    <s v="-"/>
    <s v="1-PREG.COSTA-RICA"/>
    <x v="4"/>
    <s v="-"/>
    <s v="-"/>
    <s v="-"/>
    <n v="1"/>
    <n v="2"/>
    <n v="100"/>
    <n v="2"/>
    <n v="0"/>
    <s v="EDUAR03R@GMAIL.COM"/>
    <s v="UNIV. PRIVADA"/>
    <n v="18"/>
    <s v="SOLTERO(A)"/>
    <d v="2021-05-04T00:00:00"/>
    <n v="1"/>
    <s v="BACHILLER"/>
    <s v="LICENCIATURA"/>
    <s v=" "/>
    <s v=" "/>
    <s v=" "/>
    <n v="889913"/>
    <n v="3"/>
    <s v="-"/>
    <s v="ALAJUELA"/>
    <s v="PSICOLOGIA"/>
    <x v="8"/>
    <s v="-"/>
    <s v="PSICOLOGIA"/>
    <s v="SAN JOSE"/>
    <s v="SIN ENFASIS"/>
    <s v="COSTA RICA"/>
    <x v="1642"/>
    <s v="-"/>
    <s v="ESTUDIANTE"/>
    <n v="97.23"/>
    <n v="124141"/>
    <n v="1"/>
    <n v="1"/>
    <n v="312"/>
  </r>
  <r>
    <x v="0"/>
    <x v="1"/>
    <x v="1"/>
    <x v="1"/>
    <n v="31240080"/>
    <x v="10"/>
    <n v="2200000"/>
    <n v="305450783"/>
    <x v="4"/>
    <x v="3"/>
    <x v="0"/>
    <x v="1"/>
    <x v="1"/>
    <s v="N"/>
    <x v="3"/>
    <n v="127080"/>
    <s v="NORMAL"/>
    <d v="2021-11-19T00:00:00"/>
    <d v="2021-12-17T00:00:00"/>
    <x v="10"/>
    <d v="2022-03-15T00:00:00"/>
    <n v="299691"/>
    <s v="RESOLI"/>
    <s v="-"/>
    <s v="-"/>
    <s v="S"/>
    <x v="0"/>
    <n v="1"/>
    <s v="COBERTURA INFERIOR"/>
    <n v="2021"/>
    <n v="1"/>
    <s v="-"/>
    <s v="1-PREG.COSTA-RICA"/>
    <x v="2"/>
    <s v="-"/>
    <s v="-"/>
    <s v="-"/>
    <n v="8"/>
    <n v="1"/>
    <n v="100"/>
    <n v="2"/>
    <n v="0"/>
    <s v="MELZAMGAM@GMAIL.COM"/>
    <s v="UNIV. PRIVADA"/>
    <n v="18"/>
    <s v="SOLTERO(A)"/>
    <d v="2021-12-16T00:00:00"/>
    <n v="1"/>
    <s v="BACHILLER"/>
    <s v=" "/>
    <s v=" "/>
    <s v=" "/>
    <s v=" "/>
    <n v="600000"/>
    <n v="3"/>
    <s v="-"/>
    <s v="POAS"/>
    <s v="ADMINISTRACION DE NEGOCIOS"/>
    <x v="17"/>
    <s v="CI"/>
    <s v="ADMINISTRACION"/>
    <s v="SAN PEDRO"/>
    <s v="CONTADURIA PUBLICA"/>
    <s v="COSTA RICA"/>
    <x v="1643"/>
    <s v="-"/>
    <s v="ESTUDIANTE"/>
    <n v="93.19"/>
    <n v="127080"/>
    <n v="1"/>
    <n v="1"/>
    <n v="86"/>
  </r>
  <r>
    <x v="0"/>
    <x v="1"/>
    <x v="1"/>
    <x v="1"/>
    <n v="31249640"/>
    <x v="25"/>
    <n v="3054275"/>
    <n v="703050802"/>
    <x v="1"/>
    <x v="529"/>
    <x v="0"/>
    <x v="1"/>
    <x v="1"/>
    <s v="N"/>
    <x v="5"/>
    <n v="128858"/>
    <s v="NORMAL"/>
    <d v="2022-03-01T00:00:00"/>
    <d v="2022-03-11T00:00:00"/>
    <x v="25"/>
    <d v="2022-05-30T00:00:00"/>
    <n v="308416"/>
    <s v="RESOLI"/>
    <s v="-"/>
    <s v="S"/>
    <s v="-"/>
    <x v="1"/>
    <n v="1"/>
    <s v="ADQUISICION DE EQUIPO"/>
    <n v="2021"/>
    <n v="1"/>
    <s v="-"/>
    <s v="1-PREG.COSTA-RICA"/>
    <x v="4"/>
    <s v="-"/>
    <s v="-"/>
    <s v="-"/>
    <n v="1"/>
    <n v="1"/>
    <n v="100"/>
    <n v="7"/>
    <n v="0"/>
    <s v="LUZNITRO297@GMAIL.COM"/>
    <s v="UNIV. PRIVADA"/>
    <n v="18"/>
    <s v="SOLTERO(A)"/>
    <d v="2022-03-10T00:00:00"/>
    <n v="1"/>
    <s v="BACHILLER"/>
    <s v=" "/>
    <s v=" "/>
    <s v=" "/>
    <s v=" "/>
    <n v="1133579"/>
    <n v="5"/>
    <s v="-"/>
    <s v="LIMON"/>
    <s v="ENSEÑANZA DE EDUCACION FISICA"/>
    <x v="43"/>
    <s v="AE"/>
    <s v="EDUCACION TECNICA,ARTISTICA Y DEPORTIVA"/>
    <s v="LIMON"/>
    <s v="SIN ENFASIS"/>
    <s v="COSTA RICA"/>
    <x v="1644"/>
    <s v="-"/>
    <s v="ESTUDIANTE"/>
    <n v="98.8"/>
    <n v="128858"/>
    <n v="1"/>
    <n v="1"/>
    <n v="80"/>
  </r>
  <r>
    <x v="0"/>
    <x v="1"/>
    <x v="0"/>
    <x v="1"/>
    <n v="31144490"/>
    <x v="10"/>
    <n v="4034870"/>
    <n v="304930170"/>
    <x v="4"/>
    <x v="1022"/>
    <x v="0"/>
    <x v="1"/>
    <x v="2"/>
    <s v="N"/>
    <x v="2"/>
    <n v="127381"/>
    <s v="NORMAL"/>
    <d v="2022-01-06T00:00:00"/>
    <d v="2022-01-10T00:00:00"/>
    <x v="10"/>
    <d v="2022-03-25T00:00:00"/>
    <n v="303510"/>
    <s v="RESOLI"/>
    <s v="-"/>
    <s v="-"/>
    <s v="S"/>
    <x v="0"/>
    <n v="1"/>
    <s v="-"/>
    <s v="-"/>
    <s v="-"/>
    <s v="-"/>
    <s v="1-PREG.COSTA-RICA"/>
    <x v="0"/>
    <s v="-"/>
    <s v="-"/>
    <s v="-"/>
    <n v="5"/>
    <n v="11"/>
    <n v="100"/>
    <n v="3"/>
    <n v="0"/>
    <s v="MONSECM18@HOTMAIL.COM"/>
    <s v="UNIV. PRIVADA"/>
    <n v="26"/>
    <s v="SOLTERO(A)"/>
    <d v="2022-01-07T00:00:00"/>
    <n v="1"/>
    <s v="LICENCIATURA"/>
    <s v=" "/>
    <s v=" "/>
    <s v=" "/>
    <s v=" "/>
    <s v="-"/>
    <s v="-"/>
    <s v="-"/>
    <s v="TURRIALBA"/>
    <s v="PSICOLOGIA"/>
    <x v="5"/>
    <s v="-"/>
    <s v="PSICOLOGIA"/>
    <s v="LA ISABEL"/>
    <s v="SIN ENFASIS"/>
    <s v="COSTA RICA"/>
    <x v="1645"/>
    <s v="-"/>
    <s v="ESTUDIANTE"/>
    <s v="-"/>
    <n v="127381"/>
    <n v="1"/>
    <n v="1"/>
    <n v="62"/>
  </r>
  <r>
    <x v="0"/>
    <x v="1"/>
    <x v="1"/>
    <x v="1"/>
    <n v="31240930"/>
    <x v="10"/>
    <n v="2890180"/>
    <n v="304880040"/>
    <x v="1"/>
    <x v="1023"/>
    <x v="2"/>
    <x v="1"/>
    <x v="1"/>
    <s v="N"/>
    <x v="2"/>
    <n v="127552"/>
    <s v="NORMAL"/>
    <d v="2022-01-13T00:00:00"/>
    <d v="2022-01-17T00:00:00"/>
    <x v="10"/>
    <d v="2022-03-15T00:00:00"/>
    <n v="304452"/>
    <s v="RESOLI"/>
    <s v="-"/>
    <s v="-"/>
    <s v="S"/>
    <x v="0"/>
    <n v="1"/>
    <s v="COBERTURA INFERIOR"/>
    <n v="2012"/>
    <n v="10"/>
    <s v="-"/>
    <s v="1-PREG.COSTA-RICA"/>
    <x v="2"/>
    <s v="-"/>
    <s v="-"/>
    <s v="-"/>
    <n v="4"/>
    <n v="1"/>
    <n v="100"/>
    <n v="3"/>
    <n v="6"/>
    <s v="BRENFERNANDEZ05@GMAIL.COM"/>
    <s v="UNIV. PRIVADA"/>
    <n v="26"/>
    <s v="CASADO(A)"/>
    <d v="2022-01-14T00:00:00"/>
    <n v="1"/>
    <s v="BACHILLER"/>
    <s v=" "/>
    <s v=" "/>
    <s v=" "/>
    <s v=" "/>
    <n v="504284"/>
    <n v="3"/>
    <s v="-"/>
    <s v="JIMENEZ"/>
    <s v="ENSEÑANZA ESTUDIOS SOCIALES"/>
    <x v="31"/>
    <s v="CI"/>
    <s v="EDUCACION GENERAL"/>
    <s v="JUAN VINAS"/>
    <s v="SIN ENFASIS"/>
    <s v="COSTA RICA"/>
    <x v="1646"/>
    <s v="-"/>
    <s v="ESTUDIANTE"/>
    <n v="96.07"/>
    <n v="127552"/>
    <n v="1"/>
    <n v="1"/>
    <n v="55"/>
  </r>
  <r>
    <x v="2"/>
    <x v="1"/>
    <x v="1"/>
    <x v="1"/>
    <n v="31240650"/>
    <x v="10"/>
    <n v="12863144"/>
    <n v="304990216"/>
    <x v="4"/>
    <x v="630"/>
    <x v="0"/>
    <x v="1"/>
    <x v="0"/>
    <s v="N"/>
    <x v="2"/>
    <n v="127615"/>
    <s v="NORMAL"/>
    <d v="2022-01-03T00:00:00"/>
    <d v="2022-01-18T00:00:00"/>
    <x v="10"/>
    <d v="2022-03-15T00:00:00"/>
    <n v="303039"/>
    <s v="RESOLI"/>
    <s v="-"/>
    <s v="S"/>
    <s v="-"/>
    <x v="1"/>
    <n v="1"/>
    <s v="-"/>
    <n v="2014"/>
    <n v="8"/>
    <s v="-"/>
    <s v="3-POSG.COSTA-RICA"/>
    <x v="4"/>
    <s v="-"/>
    <s v="-"/>
    <s v="-"/>
    <n v="1"/>
    <n v="1"/>
    <n v="100"/>
    <n v="3"/>
    <n v="0"/>
    <s v="ISAACQUIROS@YAHOO.COM"/>
    <s v="UNIV. PRIVADA"/>
    <n v="25"/>
    <s v="SOLTERO(A)"/>
    <d v="2022-01-17T00:00:00"/>
    <n v="1"/>
    <s v="MAESTRIA"/>
    <s v=" "/>
    <s v=" "/>
    <s v=" "/>
    <s v=" "/>
    <n v="918990"/>
    <n v="3"/>
    <s v="-"/>
    <s v="CARTAGO"/>
    <s v="ANALITICA,INNOV Y GEST TECNOLO"/>
    <x v="47"/>
    <s v="-"/>
    <s v="ADMINISTRACION"/>
    <s v="ORIENTE DE CARTAGO"/>
    <s v="SIN ENFASIS"/>
    <s v="COSTA RICA"/>
    <x v="1647"/>
    <n v="24372200"/>
    <s v="GERENTE DE PLANIFICACIÓN ACADÉMICA"/>
    <n v="86.31"/>
    <n v="127615"/>
    <n v="1"/>
    <n v="3"/>
    <n v="54"/>
  </r>
  <r>
    <x v="0"/>
    <x v="1"/>
    <x v="1"/>
    <x v="1"/>
    <n v="31241200"/>
    <x v="10"/>
    <n v="6899500"/>
    <n v="208490787"/>
    <x v="4"/>
    <x v="1024"/>
    <x v="0"/>
    <x v="1"/>
    <x v="1"/>
    <s v="N"/>
    <x v="3"/>
    <n v="127635"/>
    <s v="NORMAL"/>
    <d v="2022-01-14T00:00:00"/>
    <d v="2022-01-19T00:00:00"/>
    <x v="10"/>
    <d v="2022-03-15T00:00:00"/>
    <n v="304571"/>
    <s v="RESOLI"/>
    <s v="-"/>
    <s v="-"/>
    <s v="S"/>
    <x v="0"/>
    <n v="1"/>
    <s v="-"/>
    <n v="2021"/>
    <n v="1"/>
    <s v="-"/>
    <s v="1-PREG.COSTA-RICA"/>
    <x v="1"/>
    <s v="-"/>
    <s v="-"/>
    <s v="-"/>
    <n v="5"/>
    <n v="6"/>
    <n v="100"/>
    <n v="2"/>
    <n v="0"/>
    <s v="MAJOCA12@HOTMAIL.COM"/>
    <s v="UNIV. PRIVADA"/>
    <n v="18"/>
    <s v="SOLTERO(A)"/>
    <d v="2022-01-18T00:00:00"/>
    <n v="1"/>
    <s v="BACHILLER"/>
    <s v=" "/>
    <s v=" "/>
    <s v=" "/>
    <s v=" "/>
    <n v="2854117"/>
    <n v="4"/>
    <s v="-"/>
    <s v="ATENAS"/>
    <s v="ADMINISTRACION DE EMPRESAS"/>
    <x v="3"/>
    <s v="-"/>
    <s v="ADMINISTRACION"/>
    <s v="SAN JOSE"/>
    <s v="SIN ENFASIS"/>
    <s v="COSTA RICA"/>
    <x v="1648"/>
    <s v="-"/>
    <s v="ESTUDIANTE"/>
    <n v="90.88"/>
    <n v="127635"/>
    <n v="1"/>
    <n v="1"/>
    <n v="53"/>
  </r>
  <r>
    <x v="0"/>
    <x v="3"/>
    <x v="1"/>
    <x v="1"/>
    <n v="31250110"/>
    <x v="25"/>
    <n v="8996775"/>
    <n v="702820947"/>
    <x v="5"/>
    <x v="2"/>
    <x v="0"/>
    <x v="1"/>
    <x v="3"/>
    <s v="N"/>
    <x v="5"/>
    <n v="128866"/>
    <s v="NORMAL"/>
    <d v="2022-02-15T00:00:00"/>
    <d v="2022-03-11T00:00:00"/>
    <x v="25"/>
    <d v="2022-05-30T00:00:00"/>
    <n v="307343"/>
    <s v="RESOLI"/>
    <s v="-"/>
    <s v="-"/>
    <s v="S"/>
    <x v="0"/>
    <n v="8"/>
    <s v="-"/>
    <n v="2018"/>
    <n v="4"/>
    <s v="-"/>
    <s v="1-PREG.COSTA-RICA"/>
    <x v="5"/>
    <s v="-"/>
    <s v="-"/>
    <s v="-"/>
    <n v="4"/>
    <n v="4"/>
    <n v="100"/>
    <n v="7"/>
    <n v="0"/>
    <s v="MAUREENMORALESMORALES@GMAIL.COM"/>
    <s v="UNIV. PRIVADA"/>
    <n v="21"/>
    <s v="SOLTERO(A)"/>
    <d v="2022-03-10T00:00:00"/>
    <n v="1"/>
    <s v="BACHILLER"/>
    <s v=" "/>
    <s v=" "/>
    <s v=" "/>
    <s v=" "/>
    <n v="90000"/>
    <n v="3"/>
    <s v="-"/>
    <s v="TALAMANCA"/>
    <s v="DISEÑO GRAFICO"/>
    <x v="74"/>
    <s v="-"/>
    <s v="ARTE PUBLICITARIO"/>
    <s v="TELIRE"/>
    <s v="SIN ENFASIS"/>
    <s v="COSTA RICA"/>
    <x v="1649"/>
    <s v="-"/>
    <s v="ESTUDIANTE"/>
    <n v="92"/>
    <n v="128866"/>
    <n v="1"/>
    <n v="1"/>
    <n v="80"/>
  </r>
  <r>
    <x v="0"/>
    <x v="1"/>
    <x v="1"/>
    <x v="1"/>
    <n v="31249880"/>
    <x v="25"/>
    <n v="4075973"/>
    <n v="118380261"/>
    <x v="4"/>
    <x v="1025"/>
    <x v="0"/>
    <x v="1"/>
    <x v="1"/>
    <s v="N"/>
    <x v="0"/>
    <n v="128884"/>
    <s v="NORMAL"/>
    <d v="2022-03-09T00:00:00"/>
    <d v="2022-03-14T00:00:00"/>
    <x v="25"/>
    <d v="2022-05-30T00:00:00"/>
    <n v="309253"/>
    <s v="RESOLI"/>
    <s v="-"/>
    <s v="S"/>
    <s v="-"/>
    <x v="1"/>
    <n v="1"/>
    <s v="ADQUISICION DE EQUIPO"/>
    <n v="2020"/>
    <n v="2"/>
    <s v="-"/>
    <s v="1-PREG.COSTA-RICA"/>
    <x v="2"/>
    <s v="-"/>
    <s v="-"/>
    <s v="-"/>
    <n v="3"/>
    <n v="7"/>
    <n v="100"/>
    <n v="1"/>
    <n v="0"/>
    <s v="RODMANROJAS2002@GMAIL.COM"/>
    <s v="UNIV. PRIVADA"/>
    <n v="20"/>
    <s v="SOLTERO(A)"/>
    <d v="2022-03-11T00:00:00"/>
    <n v="1"/>
    <s v="BACHILLER"/>
    <s v="LICENCIATURA"/>
    <s v=" "/>
    <s v=" "/>
    <s v=" "/>
    <n v="692198"/>
    <n v="3"/>
    <s v="-"/>
    <s v="DESAMPARADOS"/>
    <s v="CONTADURIA PUBLICA"/>
    <x v="75"/>
    <s v="AE"/>
    <s v="ADMINISTRACION"/>
    <s v="PATARRA"/>
    <s v="SIN ENFASIS"/>
    <s v="COSTA RICA"/>
    <x v="1650"/>
    <s v="-"/>
    <s v="ESTUDIANTE"/>
    <n v="96.78"/>
    <n v="128884"/>
    <n v="1"/>
    <n v="1"/>
    <n v="77"/>
  </r>
  <r>
    <x v="0"/>
    <x v="1"/>
    <x v="1"/>
    <x v="1"/>
    <n v="31248470"/>
    <x v="25"/>
    <n v="5449040"/>
    <n v="118990966"/>
    <x v="4"/>
    <x v="1026"/>
    <x v="0"/>
    <x v="1"/>
    <x v="0"/>
    <s v="N"/>
    <x v="0"/>
    <n v="128889"/>
    <s v="NORMAL"/>
    <d v="2022-03-08T00:00:00"/>
    <d v="2022-03-14T00:00:00"/>
    <x v="25"/>
    <d v="2022-05-30T00:00:00"/>
    <n v="309026"/>
    <s v="RESOLI"/>
    <s v="-"/>
    <s v="-"/>
    <s v="S"/>
    <x v="0"/>
    <n v="1"/>
    <s v="-"/>
    <n v="2021"/>
    <n v="1"/>
    <s v="-"/>
    <s v="1-PREG.COSTA-RICA"/>
    <x v="3"/>
    <s v="-"/>
    <s v="-"/>
    <s v="-"/>
    <n v="11"/>
    <n v="2"/>
    <n v="100"/>
    <n v="1"/>
    <n v="0"/>
    <s v="CAMI.GUTIERREZB@OUTLOOK.COM"/>
    <s v="UNIV. PRIVADA"/>
    <n v="18"/>
    <s v="SOLTERO(A)"/>
    <d v="2022-03-11T00:00:00"/>
    <n v="1"/>
    <s v="BACHILLER"/>
    <s v="LICENCIATURA"/>
    <s v=" "/>
    <s v=" "/>
    <s v=" "/>
    <n v="1451081"/>
    <n v="6"/>
    <s v="-"/>
    <s v="VAZQUEZ DE CORONADO"/>
    <s v="DERECHO"/>
    <x v="31"/>
    <s v="-"/>
    <s v="DERECHO"/>
    <s v="SAN RAFAEL"/>
    <s v="SIN ENFASIS"/>
    <s v="COSTA RICA"/>
    <x v="1651"/>
    <s v="-"/>
    <s v="ESTUDIANTE"/>
    <n v="93.58"/>
    <n v="128889"/>
    <n v="1"/>
    <n v="1"/>
    <n v="77"/>
  </r>
  <r>
    <x v="0"/>
    <x v="1"/>
    <x v="1"/>
    <x v="1"/>
    <n v="31241220"/>
    <x v="10"/>
    <n v="1866323"/>
    <n v="304040945"/>
    <x v="4"/>
    <x v="1027"/>
    <x v="0"/>
    <x v="1"/>
    <x v="2"/>
    <s v="N"/>
    <x v="2"/>
    <n v="127693"/>
    <s v="NORMAL"/>
    <d v="2022-01-10T00:00:00"/>
    <d v="2022-01-20T00:00:00"/>
    <x v="10"/>
    <d v="2022-03-15T00:00:00"/>
    <n v="304004"/>
    <s v="RESOLI"/>
    <s v="-"/>
    <s v="-"/>
    <s v="S"/>
    <x v="0"/>
    <n v="1"/>
    <s v="ADQUISICION DE EQUIPO"/>
    <n v="2005"/>
    <n v="17"/>
    <s v="-"/>
    <s v="1-PREG.COSTA-RICA"/>
    <x v="6"/>
    <s v="-"/>
    <s v="-"/>
    <s v="-"/>
    <n v="5"/>
    <n v="5"/>
    <n v="100"/>
    <n v="3"/>
    <n v="0"/>
    <s v="EDITHVEGAF@HOTMAIL.COM"/>
    <s v="UNIV. PRIVADA"/>
    <n v="36"/>
    <s v="CASADO(A)"/>
    <d v="2022-01-19T00:00:00"/>
    <n v="1"/>
    <s v="BACHILLER"/>
    <s v=" "/>
    <s v=" "/>
    <s v=" "/>
    <s v=" "/>
    <n v="325000"/>
    <n v="3"/>
    <s v="-"/>
    <s v="TURRIALBA"/>
    <s v="ADMINISTRACION"/>
    <x v="157"/>
    <s v="AE"/>
    <s v="ADMINISTRACION"/>
    <s v="SANTA TERESITA"/>
    <s v="BANCA Y FINANZAS"/>
    <s v="COSTA RICA"/>
    <x v="1652"/>
    <s v="-"/>
    <s v="ESTUDIANTE"/>
    <n v="85"/>
    <n v="127693"/>
    <n v="1"/>
    <n v="1"/>
    <n v="52"/>
  </r>
  <r>
    <x v="0"/>
    <x v="1"/>
    <x v="1"/>
    <x v="0"/>
    <n v="31248540"/>
    <x v="25"/>
    <n v="2850100"/>
    <n v="604840772"/>
    <x v="7"/>
    <x v="1028"/>
    <x v="0"/>
    <x v="0"/>
    <x v="1"/>
    <s v="N"/>
    <x v="0"/>
    <n v="128892"/>
    <s v="NORMAL"/>
    <d v="2022-03-03T00:00:00"/>
    <d v="2022-03-14T00:00:00"/>
    <x v="25"/>
    <d v="2022-05-30T00:00:00"/>
    <n v="308678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4"/>
    <n v="3"/>
    <n v="100"/>
    <n v="1"/>
    <n v="0"/>
    <s v="JOHELROJASLEON@GMAIL.COM"/>
    <s v="UNIV. PRIVADA"/>
    <n v="18"/>
    <s v="SOLTERO(A)"/>
    <d v="2022-03-11T00:00:00"/>
    <n v="1"/>
    <s v="TECNICO"/>
    <s v=" "/>
    <s v=" "/>
    <s v=" "/>
    <s v=" "/>
    <n v="1458911"/>
    <n v="2"/>
    <s v="-"/>
    <s v="MORAVIA"/>
    <s v="TEC INGENIERIA DEL SONIDO"/>
    <x v="3"/>
    <s v="AE"/>
    <s v="TECNICO"/>
    <s v="TRINIDAD"/>
    <s v="SIN ENFASIS"/>
    <s v="COSTA RICA"/>
    <x v="1653"/>
    <s v="-"/>
    <s v="ESTUDIANTE"/>
    <n v="97.37"/>
    <n v="128892"/>
    <n v="1"/>
    <n v="1"/>
    <n v="77"/>
  </r>
  <r>
    <x v="0"/>
    <x v="1"/>
    <x v="1"/>
    <x v="0"/>
    <n v="31248560"/>
    <x v="25"/>
    <n v="7043880"/>
    <n v="703100127"/>
    <x v="2"/>
    <x v="1029"/>
    <x v="0"/>
    <x v="0"/>
    <x v="2"/>
    <s v="N"/>
    <x v="5"/>
    <n v="128896"/>
    <s v="NORMAL"/>
    <d v="2022-03-02T00:00:00"/>
    <d v="2022-03-14T00:00:00"/>
    <x v="25"/>
    <d v="2022-05-30T00:00:00"/>
    <n v="308600"/>
    <s v="RESOLI"/>
    <s v="-"/>
    <s v="-"/>
    <s v="S"/>
    <x v="0"/>
    <n v="1"/>
    <s v="-"/>
    <n v="2021"/>
    <n v="1"/>
    <s v="-"/>
    <s v="1-PREG.COSTA-RICA"/>
    <x v="5"/>
    <s v="-"/>
    <s v="-"/>
    <s v="-"/>
    <n v="2"/>
    <n v="5"/>
    <n v="100"/>
    <n v="7"/>
    <n v="0"/>
    <s v="VILLALOBOS2482@GMAIL.COM"/>
    <s v="UNIV. PRIVADA"/>
    <n v="17"/>
    <s v="SOLTERO(A)"/>
    <d v="2022-03-11T00:00:00"/>
    <n v="1"/>
    <s v="BACHILLER"/>
    <s v=" "/>
    <s v=" "/>
    <s v=" "/>
    <s v=" "/>
    <n v="200000"/>
    <n v="3"/>
    <s v="-"/>
    <s v="POCOCI"/>
    <s v="INGENIERIA INDUSTRIAL"/>
    <x v="18"/>
    <s v="-"/>
    <s v="INDUSTRIA"/>
    <s v="CARIARI"/>
    <s v="SIN ENFASIS"/>
    <s v="COSTA RICA"/>
    <x v="1654"/>
    <s v="-"/>
    <s v="ESTUDIANTE"/>
    <n v="94"/>
    <n v="128896"/>
    <n v="1"/>
    <n v="1"/>
    <n v="77"/>
  </r>
  <r>
    <x v="0"/>
    <x v="1"/>
    <x v="1"/>
    <x v="1"/>
    <n v="31248800"/>
    <x v="24"/>
    <n v="4255990"/>
    <n v="304620117"/>
    <x v="4"/>
    <x v="1030"/>
    <x v="0"/>
    <x v="1"/>
    <x v="0"/>
    <s v="N"/>
    <x v="1"/>
    <n v="128898"/>
    <s v="NORMAL"/>
    <d v="2022-03-01T00:00:00"/>
    <d v="2022-03-14T00:00:00"/>
    <x v="24"/>
    <d v="2022-05-23T00:00:00"/>
    <n v="308488"/>
    <s v="RESOLI"/>
    <s v="-"/>
    <s v="-"/>
    <s v="S"/>
    <x v="0"/>
    <n v="1"/>
    <s v="ADQUISICION DE EQUIPO"/>
    <n v="2010"/>
    <n v="12"/>
    <s v="-"/>
    <s v="1-PREG.COSTA-RICA"/>
    <x v="4"/>
    <s v="-"/>
    <s v="-"/>
    <s v="-"/>
    <n v="3"/>
    <n v="3"/>
    <n v="100"/>
    <n v="4"/>
    <n v="0"/>
    <s v="LAURARM_1804@HOTMAIL.COM"/>
    <s v="UNIV. PRIVADA"/>
    <n v="30"/>
    <s v="UNION LIBRE"/>
    <d v="2022-03-11T00:00:00"/>
    <n v="1"/>
    <s v="BACHILLER"/>
    <s v="LICENCIATURA"/>
    <s v=" "/>
    <s v=" "/>
    <s v=" "/>
    <n v="918356"/>
    <n v="3"/>
    <s v="-"/>
    <s v="SANTO DOMINGO"/>
    <s v="PSICOLOGIA"/>
    <x v="130"/>
    <s v="AE"/>
    <s v="PSICOLOGIA"/>
    <s v="SAN MIGUEL"/>
    <s v="SIN ENFASIS"/>
    <s v="COSTA RICA"/>
    <x v="1655"/>
    <s v="-"/>
    <s v="ESTUDIANTE"/>
    <n v="70"/>
    <n v="128898"/>
    <n v="1"/>
    <n v="1"/>
    <n v="66"/>
  </r>
  <r>
    <x v="0"/>
    <x v="1"/>
    <x v="1"/>
    <x v="1"/>
    <n v="31249560"/>
    <x v="25"/>
    <n v="7190400"/>
    <n v="703040949"/>
    <x v="5"/>
    <x v="536"/>
    <x v="0"/>
    <x v="1"/>
    <x v="2"/>
    <s v="N"/>
    <x v="1"/>
    <n v="128900"/>
    <s v="NORMAL"/>
    <d v="2022-03-01T00:00:00"/>
    <d v="2022-03-14T00:00:00"/>
    <x v="25"/>
    <d v="2022-05-30T00:00:00"/>
    <n v="308444"/>
    <s v="RESOLI"/>
    <s v="-"/>
    <s v="-"/>
    <s v="S"/>
    <x v="0"/>
    <n v="1"/>
    <s v="ADQUISICION DE EQUIPO"/>
    <n v="2021"/>
    <n v="1"/>
    <s v="-"/>
    <s v="1-PREG.COSTA-RICA"/>
    <x v="1"/>
    <s v="-"/>
    <s v="-"/>
    <s v="-"/>
    <n v="10"/>
    <n v="2"/>
    <n v="100"/>
    <n v="4"/>
    <n v="0"/>
    <s v="NR574910@GMAIL.COM"/>
    <s v="UNIV. PRIVADA"/>
    <n v="18"/>
    <s v="SOLTERO(A)"/>
    <d v="2022-03-11T00:00:00"/>
    <n v="1"/>
    <s v="BACHILLER"/>
    <s v=" "/>
    <s v=" "/>
    <s v=" "/>
    <s v=" "/>
    <n v="3247915"/>
    <n v="5"/>
    <s v="-"/>
    <s v="SARAPIQUI"/>
    <s v="ANIMACION DIGITAL"/>
    <x v="30"/>
    <s v="AE"/>
    <s v="ARTE PUBLICITARIO"/>
    <s v="LA VIRGEN"/>
    <s v="SIN ENFASIS"/>
    <s v="COSTA RICA"/>
    <x v="1656"/>
    <s v="-"/>
    <s v="ESTUDIANTE"/>
    <n v="97.2"/>
    <n v="128900"/>
    <n v="1"/>
    <n v="1"/>
    <n v="77"/>
  </r>
  <r>
    <x v="0"/>
    <x v="1"/>
    <x v="1"/>
    <x v="1"/>
    <n v="31240720"/>
    <x v="10"/>
    <n v="8724105"/>
    <n v="117750071"/>
    <x v="4"/>
    <x v="1031"/>
    <x v="2"/>
    <x v="1"/>
    <x v="1"/>
    <s v="N"/>
    <x v="3"/>
    <n v="128133"/>
    <s v="NORMAL"/>
    <d v="2022-01-31T00:00:00"/>
    <d v="2022-02-04T00:00:00"/>
    <x v="10"/>
    <d v="2022-03-15T00:00:00"/>
    <n v="306230"/>
    <s v="RESOLI"/>
    <s v="-"/>
    <s v="S"/>
    <s v="-"/>
    <x v="1"/>
    <n v="1"/>
    <s v="COBERTURA INFERIOR"/>
    <n v="2016"/>
    <n v="6"/>
    <s v="-"/>
    <s v="1-PREG.COSTA-RICA"/>
    <x v="4"/>
    <s v="-"/>
    <s v="-"/>
    <s v="-"/>
    <n v="1"/>
    <n v="8"/>
    <n v="100"/>
    <n v="2"/>
    <n v="6"/>
    <s v="EMMANUELQUIROS10@HOTMAIL.COM"/>
    <s v="UNIV. PRIVADA"/>
    <n v="21"/>
    <s v="SOLTERO(A)"/>
    <d v="2022-02-03T00:00:00"/>
    <n v="1"/>
    <s v="LICENCIATURA"/>
    <s v=" "/>
    <s v=" "/>
    <s v=" "/>
    <s v=" "/>
    <n v="736260"/>
    <n v="2"/>
    <s v="-"/>
    <s v="ALAJUELA"/>
    <s v="PSICOLOGÌA"/>
    <x v="30"/>
    <s v="CI"/>
    <s v="PSICOLOGIA"/>
    <s v="SAN RAFAEL"/>
    <s v="SIN ENFASIS"/>
    <s v="COSTA RICA"/>
    <x v="1657"/>
    <n v="22096000"/>
    <s v="SENIOR ANALYST"/>
    <n v="90"/>
    <n v="128133"/>
    <n v="1"/>
    <n v="1"/>
    <n v="37"/>
  </r>
  <r>
    <x v="0"/>
    <x v="1"/>
    <x v="1"/>
    <x v="1"/>
    <n v="31240970"/>
    <x v="10"/>
    <n v="2288010"/>
    <n v="111860643"/>
    <x v="4"/>
    <x v="1032"/>
    <x v="0"/>
    <x v="1"/>
    <x v="0"/>
    <s v="N"/>
    <x v="2"/>
    <n v="128324"/>
    <s v="NORMAL"/>
    <d v="2022-02-07T00:00:00"/>
    <d v="2022-02-15T00:00:00"/>
    <x v="10"/>
    <d v="2022-03-15T00:00:00"/>
    <n v="306690"/>
    <s v="RESOLI"/>
    <s v="-"/>
    <s v="S"/>
    <s v="-"/>
    <x v="1"/>
    <n v="1"/>
    <s v="ADQUISICION DE EQUIPO"/>
    <n v="2001"/>
    <n v="21"/>
    <s v="-"/>
    <s v="1-PREG.COSTA-RICA"/>
    <x v="2"/>
    <s v="-"/>
    <s v="-"/>
    <s v="-"/>
    <n v="1"/>
    <n v="1"/>
    <n v="100"/>
    <n v="3"/>
    <n v="0"/>
    <s v="MITCHELQUESADA@GMAIL.COM"/>
    <s v="UNIV. PRIVADA"/>
    <n v="38"/>
    <s v="CASADO(A)"/>
    <d v="2022-02-14T00:00:00"/>
    <n v="1"/>
    <s v="LICENCIATURA"/>
    <s v=" "/>
    <s v=" "/>
    <s v=" "/>
    <s v=" "/>
    <n v="638336"/>
    <n v="4"/>
    <s v="-"/>
    <s v="CARTAGO"/>
    <s v="ADMINISTRACION DE EMPRESAS"/>
    <x v="89"/>
    <s v="AE"/>
    <s v="ADMINISTRACION"/>
    <s v="ORIENTE DE CARTAGO"/>
    <s v="BANCA Y FINANZAS"/>
    <s v="COSTA RICA"/>
    <x v="1658"/>
    <n v="22876431"/>
    <s v="SI_ASISTENTE EN SEGU"/>
    <n v="85.2"/>
    <n v="128324"/>
    <n v="1"/>
    <n v="1"/>
    <n v="26"/>
  </r>
  <r>
    <x v="0"/>
    <x v="1"/>
    <x v="2"/>
    <x v="1"/>
    <n v="31241450"/>
    <x v="13"/>
    <n v="4151641"/>
    <n v="304200417"/>
    <x v="4"/>
    <x v="796"/>
    <x v="0"/>
    <x v="1"/>
    <x v="1"/>
    <s v="N"/>
    <x v="2"/>
    <n v="127246"/>
    <s v="NORMAL"/>
    <d v="2021-12-07T00:00:00"/>
    <d v="2022-01-05T00:00:00"/>
    <x v="13"/>
    <d v="2022-03-23T00:00:00"/>
    <n v="301064"/>
    <s v="RESOLI"/>
    <s v="-"/>
    <s v="-"/>
    <s v="S"/>
    <x v="0"/>
    <n v="1"/>
    <s v="-"/>
    <n v="2005"/>
    <n v="17"/>
    <s v="-"/>
    <s v="5-REFUND.PREG.C.R"/>
    <x v="2"/>
    <s v="-"/>
    <s v="-"/>
    <s v="-"/>
    <n v="1"/>
    <n v="3"/>
    <n v="100"/>
    <n v="3"/>
    <n v="0"/>
    <s v="KMONGE020@GMAIL.COM"/>
    <s v="UNIV. PRIVADA"/>
    <n v="34"/>
    <s v="SOLTERO(A)"/>
    <d v="2021-12-22T00:00:00"/>
    <n v="1"/>
    <s v="LICENCIATURA"/>
    <s v=" "/>
    <s v=" "/>
    <s v=" "/>
    <s v=" "/>
    <n v="518868"/>
    <n v="5"/>
    <s v="-"/>
    <s v="CARTAGO"/>
    <s v="COMUNICACION DE MERCADEO"/>
    <x v="31"/>
    <s v="-"/>
    <s v="COMUNICACION"/>
    <s v="CARMEN"/>
    <s v="SIN ENFASIS"/>
    <s v="COSTA RICA"/>
    <x v="1659"/>
    <n v="84500555"/>
    <s v="ENCARGADA DE SERVICI"/>
    <n v="84.75"/>
    <n v="127246"/>
    <n v="1"/>
    <n v="5"/>
    <n v="74"/>
  </r>
  <r>
    <x v="0"/>
    <x v="1"/>
    <x v="1"/>
    <x v="0"/>
    <n v="31249770"/>
    <x v="25"/>
    <n v="3305795"/>
    <n v="604180085"/>
    <x v="0"/>
    <x v="1024"/>
    <x v="0"/>
    <x v="0"/>
    <x v="2"/>
    <s v="N"/>
    <x v="6"/>
    <n v="128908"/>
    <s v="NORMAL"/>
    <d v="2022-02-07T00:00:00"/>
    <d v="2022-03-14T00:00:00"/>
    <x v="25"/>
    <d v="2022-05-30T00:00:00"/>
    <n v="306684"/>
    <s v="RESOLI"/>
    <s v="-"/>
    <s v="S"/>
    <s v="-"/>
    <x v="1"/>
    <n v="1"/>
    <s v="-"/>
    <n v="2018"/>
    <n v="4"/>
    <s v="-"/>
    <s v="1-PREG.COSTA-RICA"/>
    <x v="6"/>
    <s v="-"/>
    <s v="-"/>
    <s v="-"/>
    <n v="7"/>
    <n v="1"/>
    <n v="100"/>
    <n v="6"/>
    <n v="0"/>
    <s v="JOSAFATCR1976@GMAIL.COM"/>
    <s v="UNIV. PRIVADA"/>
    <n v="27"/>
    <s v="CASADO(A)"/>
    <d v="2022-03-11T00:00:00"/>
    <n v="1"/>
    <s v="TECNICO"/>
    <s v=" "/>
    <s v=" "/>
    <s v=" "/>
    <s v=" "/>
    <n v="326253"/>
    <n v="4"/>
    <s v="-"/>
    <s v="GOLFITO"/>
    <s v="TECNICO ATENCION PRIMARIA"/>
    <x v="13"/>
    <s v="-"/>
    <s v="MEDICINA HUMANA"/>
    <s v="GOLFITO"/>
    <s v="SIN ENFASIS"/>
    <s v="COSTA RICA"/>
    <x v="1660"/>
    <n v="27715038"/>
    <s v="MICÉLANEO"/>
    <n v="75.650000000000006"/>
    <n v="128908"/>
    <n v="1"/>
    <n v="1"/>
    <n v="77"/>
  </r>
  <r>
    <x v="0"/>
    <x v="3"/>
    <x v="1"/>
    <x v="1"/>
    <n v="31248960"/>
    <x v="24"/>
    <n v="6561000"/>
    <n v="118900390"/>
    <x v="4"/>
    <x v="2"/>
    <x v="0"/>
    <x v="1"/>
    <x v="2"/>
    <s v="N"/>
    <x v="0"/>
    <n v="128919"/>
    <s v="NORMAL"/>
    <d v="2022-03-11T00:00:00"/>
    <d v="2022-03-15T00:00:00"/>
    <x v="24"/>
    <d v="2022-05-23T00:00:00"/>
    <n v="309408"/>
    <s v="RESOLI"/>
    <s v="-"/>
    <s v="S"/>
    <s v="-"/>
    <x v="1"/>
    <n v="8"/>
    <s v="-"/>
    <n v="2021"/>
    <n v="1"/>
    <s v="-"/>
    <s v="1-PREG.COSTA-RICA"/>
    <x v="5"/>
    <s v="-"/>
    <s v="-"/>
    <s v="-"/>
    <n v="13"/>
    <n v="4"/>
    <n v="100"/>
    <n v="1"/>
    <n v="0"/>
    <s v="MAUALONSO0612@GMAIL.COM"/>
    <s v="UNIV. PRIVADA"/>
    <n v="18"/>
    <s v="SOLTERO(A)"/>
    <d v="2022-03-14T00:00:00"/>
    <n v="1"/>
    <s v="BACHILLER"/>
    <s v=" "/>
    <s v=" "/>
    <s v=" "/>
    <s v=" "/>
    <n v="150000"/>
    <n v="1"/>
    <s v="-"/>
    <s v="TIBAS"/>
    <s v="ADMINISTRACION DE NEGOCIOS"/>
    <x v="88"/>
    <s v="-"/>
    <s v="ADMINISTRACION"/>
    <s v="LEON XIII"/>
    <s v="BANCA Y FINANZAS"/>
    <s v="COSTA RICA"/>
    <x v="1661"/>
    <s v="-"/>
    <s v="ESTUDIANTE"/>
    <n v="70"/>
    <n v="128919"/>
    <n v="1"/>
    <n v="1"/>
    <n v="65"/>
  </r>
  <r>
    <x v="0"/>
    <x v="1"/>
    <x v="1"/>
    <x v="0"/>
    <n v="31249400"/>
    <x v="24"/>
    <n v="6000000"/>
    <n v="115060089"/>
    <x v="0"/>
    <x v="267"/>
    <x v="0"/>
    <x v="0"/>
    <x v="1"/>
    <s v="N"/>
    <x v="0"/>
    <n v="128926"/>
    <s v="NORMAL"/>
    <d v="2022-03-07T00:00:00"/>
    <d v="2022-03-15T00:00:00"/>
    <x v="24"/>
    <d v="2022-05-23T00:00:00"/>
    <n v="308934"/>
    <s v="RESOLI"/>
    <s v="-"/>
    <s v="S"/>
    <s v="-"/>
    <x v="1"/>
    <n v="1"/>
    <s v="ADQUISICION DE EQUIPO"/>
    <n v="2009"/>
    <n v="13"/>
    <s v="-"/>
    <s v="1-PREG.COSTA-RICA"/>
    <x v="3"/>
    <s v="-"/>
    <s v="-"/>
    <s v="-"/>
    <n v="8"/>
    <n v="7"/>
    <n v="100"/>
    <n v="1"/>
    <n v="0"/>
    <s v="QALFONSO122@GMAIL.COM"/>
    <s v="UNIV. PRIVADA"/>
    <n v="29"/>
    <s v="SOLTERO(A)"/>
    <d v="2022-03-14T00:00:00"/>
    <n v="1"/>
    <s v="BACHILLER"/>
    <s v=" "/>
    <s v=" "/>
    <s v=" "/>
    <s v=" "/>
    <n v="1203925"/>
    <n v="1"/>
    <s v="-"/>
    <s v="GOICOECHEA"/>
    <s v="MEDICINA"/>
    <x v="12"/>
    <s v="AE"/>
    <s v="MEDICINA HUMANA"/>
    <s v="PURRAL"/>
    <s v="SIN ENFASIS"/>
    <s v="COSTA RICA"/>
    <x v="1662"/>
    <n v="22284956"/>
    <s v="ALIGNER CASE DESIGNE"/>
    <n v="70"/>
    <n v="128926"/>
    <n v="1"/>
    <n v="1"/>
    <n v="65"/>
  </r>
  <r>
    <x v="0"/>
    <x v="1"/>
    <x v="1"/>
    <x v="1"/>
    <n v="31241680"/>
    <x v="13"/>
    <n v="4064018"/>
    <n v="206890036"/>
    <x v="4"/>
    <x v="1033"/>
    <x v="0"/>
    <x v="1"/>
    <x v="1"/>
    <s v="N"/>
    <x v="3"/>
    <n v="127320"/>
    <s v="NORMAL"/>
    <d v="2021-12-30T00:00:00"/>
    <d v="2022-01-07T00:00:00"/>
    <x v="13"/>
    <d v="2022-03-23T00:00:00"/>
    <n v="302962"/>
    <s v="RESOLI"/>
    <s v="-"/>
    <s v="-"/>
    <s v="S"/>
    <x v="0"/>
    <n v="1"/>
    <s v="ADQUISICION DE EQUIPO"/>
    <n v="2019"/>
    <n v="3"/>
    <s v="-"/>
    <s v="1-PREG.COSTA-RICA"/>
    <x v="4"/>
    <s v="-"/>
    <s v="-"/>
    <s v="-"/>
    <n v="10"/>
    <n v="1"/>
    <n v="100"/>
    <n v="2"/>
    <n v="0"/>
    <s v="R31MIRANDA@GMAIL.COM"/>
    <s v="UNIV. PRIVADA"/>
    <n v="30"/>
    <s v="UNION LIBRE"/>
    <d v="2022-01-06T00:00:00"/>
    <n v="1"/>
    <s v="BACHILLER"/>
    <s v=" "/>
    <s v=" "/>
    <s v=" "/>
    <s v=" "/>
    <n v="1052405"/>
    <n v="2"/>
    <s v="-"/>
    <s v="SAN CARLOS"/>
    <s v="ADMINISTRACION DE EMPRESAS"/>
    <x v="69"/>
    <s v="AE"/>
    <s v="ADMINISTRACION"/>
    <s v="QUESADA"/>
    <s v="BANCA Y FINANZAS"/>
    <s v="COSTA RICA"/>
    <x v="1663"/>
    <n v="24606595"/>
    <s v="AUXILIAR DE CONTABILIDAD"/>
    <n v="73.5"/>
    <n v="127320"/>
    <n v="1"/>
    <n v="1"/>
    <n v="72"/>
  </r>
  <r>
    <x v="2"/>
    <x v="1"/>
    <x v="2"/>
    <x v="1"/>
    <n v="31241870"/>
    <x v="13"/>
    <n v="3157639"/>
    <n v="109010125"/>
    <x v="4"/>
    <x v="207"/>
    <x v="0"/>
    <x v="1"/>
    <x v="0"/>
    <s v="N"/>
    <x v="2"/>
    <n v="127585"/>
    <s v="NORMAL"/>
    <d v="2022-01-16T00:00:00"/>
    <d v="2022-01-18T00:00:00"/>
    <x v="13"/>
    <d v="2022-03-23T00:00:00"/>
    <n v="304730"/>
    <s v="RESOLI"/>
    <s v="-"/>
    <s v="S"/>
    <s v="-"/>
    <x v="1"/>
    <n v="1"/>
    <s v="-"/>
    <n v="2000"/>
    <n v="22"/>
    <s v="-"/>
    <s v="7-REFUND.POSG.C.R"/>
    <x v="3"/>
    <s v="-"/>
    <s v="-"/>
    <s v="-"/>
    <n v="3"/>
    <n v="1"/>
    <n v="100"/>
    <n v="3"/>
    <n v="0"/>
    <s v="NSANCHEZM74@GMAIL.COM"/>
    <s v="UNIV. PRIVADA"/>
    <n v="47"/>
    <s v="CASADO(A)"/>
    <d v="2022-01-17T00:00:00"/>
    <n v="1"/>
    <s v="MAESTRIA"/>
    <s v=" "/>
    <s v=" "/>
    <s v=" "/>
    <s v=" "/>
    <n v="1177503"/>
    <n v="4"/>
    <s v="-"/>
    <s v="LA UNION"/>
    <s v="DERECHO"/>
    <x v="9"/>
    <s v="-"/>
    <s v="DERECHO"/>
    <s v="TRES RIOS"/>
    <s v="SIN ENFASIS"/>
    <s v="COSTA RICA"/>
    <x v="1664"/>
    <n v="22953000"/>
    <s v="INVESTIGADOR"/>
    <n v="91.5"/>
    <n v="127585"/>
    <n v="1"/>
    <n v="7"/>
    <n v="61"/>
  </r>
  <r>
    <x v="0"/>
    <x v="1"/>
    <x v="1"/>
    <x v="0"/>
    <n v="31249350"/>
    <x v="24"/>
    <n v="6771140"/>
    <n v="703090204"/>
    <x v="3"/>
    <x v="1034"/>
    <x v="0"/>
    <x v="0"/>
    <x v="2"/>
    <s v="N"/>
    <x v="5"/>
    <n v="128937"/>
    <s v="NORMAL"/>
    <d v="2022-02-24T00:00:00"/>
    <d v="2022-03-15T00:00:00"/>
    <x v="24"/>
    <d v="2022-05-23T00:00:00"/>
    <n v="308217"/>
    <s v="RESOLI"/>
    <s v="-"/>
    <s v="S"/>
    <s v="-"/>
    <x v="1"/>
    <n v="1"/>
    <s v="-"/>
    <n v="2022"/>
    <n v="0"/>
    <s v="-"/>
    <s v="1-PREG.COSTA-RICA"/>
    <x v="5"/>
    <s v="-"/>
    <s v="-"/>
    <s v="-"/>
    <n v="3"/>
    <n v="6"/>
    <n v="100"/>
    <n v="7"/>
    <n v="0"/>
    <s v="AZXELJBP04@GMAIL.COM"/>
    <s v="UNIV. PRIVADA"/>
    <n v="17"/>
    <s v="SOLTERO(A)"/>
    <d v="2022-03-14T00:00:00"/>
    <n v="1"/>
    <s v="BACHILLER"/>
    <s v=" "/>
    <s v=" "/>
    <s v=" "/>
    <s v=" "/>
    <n v="0"/>
    <n v="3"/>
    <s v="-"/>
    <s v="SIQUIRRES"/>
    <s v="ING SISTEMAS COMPUTACIONALES"/>
    <x v="18"/>
    <s v="-"/>
    <s v="COMPUTO"/>
    <s v="ALEGRIA"/>
    <s v="SIN ENFASIS"/>
    <s v="COSTA RICA"/>
    <x v="1665"/>
    <s v="-"/>
    <s v="ESTUDIANTE"/>
    <n v="91.86"/>
    <n v="128937"/>
    <n v="1"/>
    <n v="1"/>
    <n v="65"/>
  </r>
  <r>
    <x v="0"/>
    <x v="1"/>
    <x v="1"/>
    <x v="0"/>
    <n v="31249980"/>
    <x v="25"/>
    <n v="2966015"/>
    <n v="604050913"/>
    <x v="0"/>
    <x v="596"/>
    <x v="0"/>
    <x v="0"/>
    <x v="0"/>
    <s v="N"/>
    <x v="0"/>
    <n v="128938"/>
    <s v="NORMAL"/>
    <d v="2022-02-24T00:00:00"/>
    <d v="2022-03-15T00:00:00"/>
    <x v="25"/>
    <d v="2022-05-30T00:00:00"/>
    <n v="308185"/>
    <s v="RESOLI"/>
    <s v="-"/>
    <s v="-"/>
    <s v="S"/>
    <x v="0"/>
    <n v="1"/>
    <s v="ADQUISICION DE EQUIPO"/>
    <n v="2017"/>
    <n v="5"/>
    <s v="-"/>
    <s v="1-PREG.COSTA-RICA"/>
    <x v="3"/>
    <s v="-"/>
    <s v="-"/>
    <s v="-"/>
    <n v="1"/>
    <n v="1"/>
    <n v="100"/>
    <n v="1"/>
    <n v="0"/>
    <s v="SERGIO0783@HOTMAIL.COM"/>
    <s v="UNIV. PRIVADA"/>
    <n v="29"/>
    <s v="UNION LIBRE"/>
    <d v="2022-03-14T00:00:00"/>
    <n v="1"/>
    <s v="TECNICO"/>
    <s v=" "/>
    <s v=" "/>
    <s v=" "/>
    <s v=" "/>
    <n v="1177332"/>
    <n v="3"/>
    <s v="-"/>
    <s v="SAN JOSE"/>
    <s v="TECNICO ATENCION PRIMARIA"/>
    <x v="13"/>
    <s v="AE"/>
    <s v="MEDICINA HUMANA"/>
    <s v="CARMEN"/>
    <s v="SIN ENFASIS"/>
    <s v="COSTA RICA"/>
    <x v="1666"/>
    <s v="-"/>
    <s v="ESTUDIANTE"/>
    <n v="85.5"/>
    <n v="128938"/>
    <n v="1"/>
    <n v="1"/>
    <n v="76"/>
  </r>
  <r>
    <x v="0"/>
    <x v="1"/>
    <x v="1"/>
    <x v="1"/>
    <n v="31248550"/>
    <x v="25"/>
    <n v="8629755"/>
    <n v="118870399"/>
    <x v="4"/>
    <x v="3"/>
    <x v="0"/>
    <x v="1"/>
    <x v="1"/>
    <s v="N"/>
    <x v="6"/>
    <n v="128941"/>
    <s v="NORMAL"/>
    <d v="2022-02-16T00:00:00"/>
    <d v="2022-03-15T00:00:00"/>
    <x v="25"/>
    <d v="2022-05-30T00:00:00"/>
    <n v="307496"/>
    <s v="RESOLI"/>
    <s v="-"/>
    <s v="S"/>
    <s v="-"/>
    <x v="1"/>
    <n v="1"/>
    <s v="COBERTURA INFERIOR"/>
    <n v="2021"/>
    <n v="1"/>
    <s v="-"/>
    <s v="1-PREG.COSTA-RICA"/>
    <x v="3"/>
    <s v="-"/>
    <s v="-"/>
    <s v="-"/>
    <n v="11"/>
    <n v="1"/>
    <n v="100"/>
    <n v="6"/>
    <n v="0"/>
    <s v="SEBASTIANROCHAMENDEZ@GMAIL.COM"/>
    <s v="UNIV. PRIVADA"/>
    <n v="18"/>
    <s v="SOLTERO(A)"/>
    <d v="2022-03-14T00:00:00"/>
    <n v="1"/>
    <s v="BACHILLER"/>
    <s v=" "/>
    <s v=" "/>
    <s v=" "/>
    <s v=" "/>
    <n v="1726000"/>
    <n v="4"/>
    <s v="-"/>
    <s v="GARABITO"/>
    <s v="ADMINISTRACION DE EMPRESAS"/>
    <x v="6"/>
    <s v="CI"/>
    <s v="ADMINISTRACION"/>
    <s v="JACO"/>
    <s v="SIN ENFASIS"/>
    <s v="COSTA RICA"/>
    <x v="1667"/>
    <s v="-"/>
    <s v="ESTUDIANTE"/>
    <n v="83.67"/>
    <n v="128941"/>
    <n v="1"/>
    <n v="1"/>
    <n v="76"/>
  </r>
  <r>
    <x v="0"/>
    <x v="1"/>
    <x v="1"/>
    <x v="1"/>
    <n v="31249030"/>
    <x v="24"/>
    <n v="3579893"/>
    <n v="702780509"/>
    <x v="4"/>
    <x v="1035"/>
    <x v="0"/>
    <x v="1"/>
    <x v="0"/>
    <s v="N"/>
    <x v="0"/>
    <n v="128960"/>
    <s v="NORMAL"/>
    <d v="2022-03-08T00:00:00"/>
    <d v="2022-03-16T00:00:00"/>
    <x v="24"/>
    <d v="2022-05-23T00:00:00"/>
    <n v="309051"/>
    <s v="RESOLI"/>
    <s v="-"/>
    <s v="-"/>
    <s v="S"/>
    <x v="0"/>
    <n v="1"/>
    <s v="-"/>
    <n v="2017"/>
    <n v="5"/>
    <s v="-"/>
    <s v="1-PREG.COSTA-RICA"/>
    <x v="6"/>
    <s v="-"/>
    <s v="-"/>
    <s v="-"/>
    <n v="18"/>
    <n v="2"/>
    <n v="100"/>
    <n v="1"/>
    <n v="0"/>
    <s v="CASEY.TA@HOTMAIL.COM"/>
    <s v="UNIV. PRIVADA"/>
    <n v="21"/>
    <s v="SOLTERO(A)"/>
    <d v="2022-03-15T00:00:00"/>
    <n v="1"/>
    <s v="LICENCIATURA"/>
    <s v=" "/>
    <s v=" "/>
    <s v=" "/>
    <s v=" "/>
    <n v="408098"/>
    <n v="1"/>
    <s v="-"/>
    <s v="CURRIDABAT"/>
    <s v="DERECHO"/>
    <x v="28"/>
    <s v="-"/>
    <s v="DERECHO"/>
    <s v="GRANADILLA"/>
    <s v="SIN ENFASIS"/>
    <s v="COSTA RICA"/>
    <x v="1668"/>
    <n v="25629000"/>
    <s v="AGENTE DE RECURSOS HUMANOS "/>
    <n v="82"/>
    <n v="128960"/>
    <n v="1"/>
    <n v="1"/>
    <n v="64"/>
  </r>
  <r>
    <x v="0"/>
    <x v="1"/>
    <x v="1"/>
    <x v="1"/>
    <n v="31248820"/>
    <x v="24"/>
    <n v="5787730"/>
    <n v="604880037"/>
    <x v="1"/>
    <x v="830"/>
    <x v="0"/>
    <x v="1"/>
    <x v="3"/>
    <s v="N"/>
    <x v="6"/>
    <n v="128979"/>
    <s v="NORMAL"/>
    <d v="2022-01-25T00:00:00"/>
    <d v="2022-03-16T00:00:00"/>
    <x v="24"/>
    <d v="2022-05-23T00:00:00"/>
    <n v="305666"/>
    <s v="RESOLI"/>
    <s v="-"/>
    <s v="S"/>
    <s v="-"/>
    <x v="1"/>
    <n v="1"/>
    <s v="ADQUISICION DE EQUIPO"/>
    <n v="2021"/>
    <n v="1"/>
    <s v="-"/>
    <s v="1-PREG.COSTA-RICA"/>
    <x v="2"/>
    <s v="-"/>
    <s v="-"/>
    <s v="-"/>
    <n v="7"/>
    <n v="2"/>
    <n v="100"/>
    <n v="6"/>
    <n v="0"/>
    <s v="VIVIAN.RODRIGUEZ@FUERZAPUBLICA.GO.CR"/>
    <s v="UNIV. PRIVADA"/>
    <n v="17"/>
    <s v="SOLTERO(A)"/>
    <d v="2022-03-15T00:00:00"/>
    <n v="1"/>
    <s v="BACHILLER"/>
    <s v="LICENCIATURA"/>
    <s v=" "/>
    <s v=" "/>
    <s v=" "/>
    <n v="635984"/>
    <n v="2"/>
    <s v="-"/>
    <s v="GOLFITO"/>
    <s v="ENSEÑANZA DEL INGLES"/>
    <x v="71"/>
    <s v="AE"/>
    <s v="EDUCACION GENERAL"/>
    <s v="PUERTO JIMENEZ"/>
    <s v="SIN ENFASIS"/>
    <s v="COSTA RICA"/>
    <x v="1669"/>
    <s v="-"/>
    <s v="ESTUDIANTE"/>
    <n v="99"/>
    <n v="128979"/>
    <n v="1"/>
    <n v="1"/>
    <n v="64"/>
  </r>
  <r>
    <x v="0"/>
    <x v="1"/>
    <x v="1"/>
    <x v="0"/>
    <n v="31249780"/>
    <x v="25"/>
    <n v="3590000"/>
    <n v="504480217"/>
    <x v="0"/>
    <x v="571"/>
    <x v="0"/>
    <x v="0"/>
    <x v="1"/>
    <s v="N"/>
    <x v="4"/>
    <n v="128996"/>
    <s v="NORMAL"/>
    <d v="2022-03-07T00:00:00"/>
    <d v="2022-03-17T00:00:00"/>
    <x v="25"/>
    <d v="2022-05-30T00:00:00"/>
    <n v="308947"/>
    <s v="RESOLI"/>
    <s v="-"/>
    <s v="S"/>
    <s v="-"/>
    <x v="1"/>
    <n v="1"/>
    <s v="-"/>
    <n v="2020"/>
    <n v="2"/>
    <s v="-"/>
    <s v="1-PREG.COSTA-RICA"/>
    <x v="6"/>
    <s v="-"/>
    <s v="-"/>
    <s v="-"/>
    <n v="9"/>
    <n v="1"/>
    <n v="100"/>
    <n v="5"/>
    <n v="0"/>
    <s v="JOSDA371@GMAIL.COM"/>
    <s v="UNIV. PRIVADA"/>
    <n v="19"/>
    <s v="SOLTERO(A)"/>
    <d v="2022-03-16T00:00:00"/>
    <n v="1"/>
    <s v="BACHILLER"/>
    <s v=" "/>
    <s v=" "/>
    <s v=" "/>
    <s v=" "/>
    <n v="359544"/>
    <n v="3"/>
    <s v="-"/>
    <s v="NANDAYURE"/>
    <s v="ENFERMERIA"/>
    <x v="17"/>
    <s v="-"/>
    <s v="ENFERMERIA"/>
    <s v="CARMONA"/>
    <s v="SIN ENFASIS"/>
    <s v="COSTA RICA"/>
    <x v="1670"/>
    <s v="-"/>
    <s v="ESTUDIANTE"/>
    <n v="99.08"/>
    <n v="128996"/>
    <n v="1"/>
    <n v="1"/>
    <n v="74"/>
  </r>
  <r>
    <x v="0"/>
    <x v="1"/>
    <x v="1"/>
    <x v="1"/>
    <n v="31242060"/>
    <x v="13"/>
    <n v="1545000"/>
    <n v="207120455"/>
    <x v="1"/>
    <x v="1036"/>
    <x v="0"/>
    <x v="1"/>
    <x v="3"/>
    <s v="N"/>
    <x v="3"/>
    <n v="127721"/>
    <s v="NORMAL"/>
    <d v="2022-01-17T00:00:00"/>
    <d v="2022-01-21T00:00:00"/>
    <x v="13"/>
    <d v="2022-03-23T00:00:00"/>
    <n v="304837"/>
    <s v="RESOLI"/>
    <s v="-"/>
    <s v="-"/>
    <s v="S"/>
    <x v="0"/>
    <n v="1"/>
    <s v="-"/>
    <n v="2010"/>
    <n v="12"/>
    <s v="-"/>
    <s v="1-PREG.COSTA-RICA"/>
    <x v="5"/>
    <s v="-"/>
    <s v="-"/>
    <s v="-"/>
    <n v="14"/>
    <n v="4"/>
    <n v="100"/>
    <n v="2"/>
    <n v="0"/>
    <s v="DEYSISOL1@HOTMAIL.ES"/>
    <s v="UNIV. PRIVADA"/>
    <n v="28"/>
    <s v="CASADO(A)"/>
    <d v="2022-01-20T00:00:00"/>
    <n v="1"/>
    <s v="LICENCIATURA"/>
    <s v=" "/>
    <s v=" "/>
    <s v=" "/>
    <s v=" "/>
    <n v="200000"/>
    <n v="3"/>
    <s v="-"/>
    <s v="LOS CHILES"/>
    <s v="CS DE LA EDUCACION"/>
    <x v="79"/>
    <s v="-"/>
    <s v="EDUCACION GENERAL"/>
    <s v="SAN JORGE"/>
    <s v="I Y II CICLO"/>
    <s v="COSTA RICA"/>
    <x v="1671"/>
    <s v="-"/>
    <s v="ESTUDIANTE"/>
    <n v="91.69"/>
    <n v="127721"/>
    <n v="1"/>
    <n v="1"/>
    <n v="58"/>
  </r>
  <r>
    <x v="0"/>
    <x v="1"/>
    <x v="0"/>
    <x v="1"/>
    <n v="31177860"/>
    <x v="13"/>
    <n v="2185000"/>
    <n v="305250427"/>
    <x v="4"/>
    <x v="1037"/>
    <x v="0"/>
    <x v="1"/>
    <x v="1"/>
    <s v="N"/>
    <x v="2"/>
    <n v="127832"/>
    <s v="NORMAL"/>
    <d v="2022-01-13T00:00:00"/>
    <d v="2022-01-25T00:00:00"/>
    <x v="13"/>
    <d v="2022-03-28T00:00:00"/>
    <n v="304503"/>
    <s v="RESOLI"/>
    <s v="-"/>
    <s v="S"/>
    <s v="-"/>
    <x v="1"/>
    <n v="1"/>
    <s v="-"/>
    <s v="-"/>
    <s v="-"/>
    <s v="-"/>
    <s v="1-PREG.COSTA-RICA"/>
    <x v="0"/>
    <s v="-"/>
    <s v="-"/>
    <s v="-"/>
    <n v="5"/>
    <n v="1"/>
    <n v="100"/>
    <n v="3"/>
    <n v="0"/>
    <s v="DIDIERG2000@GMAIL.COM"/>
    <s v="UNIV. PRIVADA"/>
    <n v="21"/>
    <s v="SOLTERO(A)"/>
    <d v="2022-01-24T00:00:00"/>
    <n v="1"/>
    <s v="LICENCIATURA"/>
    <s v=" "/>
    <s v=" "/>
    <s v=" "/>
    <s v=" "/>
    <s v="-"/>
    <s v="-"/>
    <s v="-"/>
    <s v="TURRIALBA"/>
    <s v="ADMINISTRACION"/>
    <x v="157"/>
    <s v="-"/>
    <s v="ADMINISTRACION"/>
    <s v="TURRIALBA"/>
    <s v="BANCA Y FINANZAS"/>
    <s v="COSTA RICA"/>
    <x v="1672"/>
    <n v="86200098"/>
    <s v="ESTUDIANTE"/>
    <s v="-"/>
    <n v="127832"/>
    <n v="1"/>
    <n v="1"/>
    <n v="54"/>
  </r>
  <r>
    <x v="0"/>
    <x v="1"/>
    <x v="1"/>
    <x v="1"/>
    <n v="31249210"/>
    <x v="24"/>
    <n v="3931000"/>
    <n v="118620508"/>
    <x v="4"/>
    <x v="196"/>
    <x v="0"/>
    <x v="1"/>
    <x v="1"/>
    <s v="N"/>
    <x v="0"/>
    <n v="129034"/>
    <s v="NORMAL"/>
    <d v="2022-03-08T00:00:00"/>
    <d v="2022-03-18T00:00:00"/>
    <x v="24"/>
    <d v="2022-05-23T00:00:00"/>
    <n v="309107"/>
    <s v="RESOLI"/>
    <s v="-"/>
    <s v="-"/>
    <s v="S"/>
    <x v="0"/>
    <n v="1"/>
    <s v="-"/>
    <n v="2021"/>
    <n v="1"/>
    <s v="-"/>
    <s v="1-PREG.COSTA-RICA"/>
    <x v="4"/>
    <s v="-"/>
    <s v="-"/>
    <s v="-"/>
    <n v="4"/>
    <n v="8"/>
    <n v="100"/>
    <n v="1"/>
    <n v="0"/>
    <s v="MARIABERMUPIC16@GMAIL.COM"/>
    <s v="UNIV. PRIVADA"/>
    <n v="19"/>
    <s v="SOLTERO(A)"/>
    <d v="2022-03-17T00:00:00"/>
    <n v="1"/>
    <s v="BACHILLER"/>
    <s v=" "/>
    <s v=" "/>
    <s v=" "/>
    <s v=" "/>
    <n v="786750"/>
    <n v="3"/>
    <s v="-"/>
    <s v="PURISCAL"/>
    <s v="CONTADURIA"/>
    <x v="54"/>
    <s v="-"/>
    <s v="ADMINISTRACION"/>
    <s v="SAN ANTONIO"/>
    <s v="SIN ENFASIS"/>
    <s v="COSTA RICA"/>
    <x v="1673"/>
    <s v="-"/>
    <s v="ESTUDIANTE"/>
    <n v="94.42"/>
    <n v="129034"/>
    <n v="1"/>
    <n v="1"/>
    <n v="62"/>
  </r>
  <r>
    <x v="0"/>
    <x v="1"/>
    <x v="1"/>
    <x v="1"/>
    <n v="31241790"/>
    <x v="13"/>
    <n v="4719585"/>
    <n v="304330227"/>
    <x v="4"/>
    <x v="1038"/>
    <x v="0"/>
    <x v="1"/>
    <x v="1"/>
    <s v="N"/>
    <x v="2"/>
    <n v="128271"/>
    <s v="NORMAL"/>
    <d v="2022-02-08T00:00:00"/>
    <d v="2022-02-11T00:00:00"/>
    <x v="13"/>
    <d v="2022-03-23T00:00:00"/>
    <n v="306846"/>
    <s v="RESOLI"/>
    <s v="-"/>
    <s v="-"/>
    <s v="S"/>
    <x v="0"/>
    <n v="1"/>
    <s v="ADQUISICION DE EQUIPO"/>
    <n v="2007"/>
    <n v="15"/>
    <s v="-"/>
    <s v="1-PREG.COSTA-RICA"/>
    <x v="4"/>
    <s v="-"/>
    <s v="-"/>
    <s v="-"/>
    <n v="7"/>
    <n v="1"/>
    <n v="100"/>
    <n v="3"/>
    <n v="0"/>
    <s v="TATISCALVOMONT@GMAIL.COM"/>
    <s v="UNIV. PRIVADA"/>
    <n v="33"/>
    <s v="SOLTERO(A)"/>
    <d v="2022-02-10T00:00:00"/>
    <n v="1"/>
    <s v="BACHILLER"/>
    <s v=" "/>
    <s v=" "/>
    <s v=" "/>
    <s v=" "/>
    <n v="1057522"/>
    <n v="3"/>
    <s v="-"/>
    <s v="OREAMUNO"/>
    <s v="DERECHO"/>
    <x v="31"/>
    <s v="AE"/>
    <s v="DERECHO"/>
    <s v="SAN RAFAEL"/>
    <s v="SIN ENFASIS"/>
    <s v="COSTA RICA"/>
    <x v="1674"/>
    <n v="40024734"/>
    <s v="SECRETARIA DE JUNTA "/>
    <n v="91.86"/>
    <n v="128271"/>
    <n v="1"/>
    <n v="1"/>
    <n v="37"/>
  </r>
  <r>
    <x v="0"/>
    <x v="1"/>
    <x v="1"/>
    <x v="0"/>
    <n v="31248990"/>
    <x v="24"/>
    <n v="5874995"/>
    <n v="119080482"/>
    <x v="0"/>
    <x v="1039"/>
    <x v="0"/>
    <x v="0"/>
    <x v="0"/>
    <s v="N"/>
    <x v="0"/>
    <n v="129039"/>
    <s v="NORMAL"/>
    <d v="2022-03-07T00:00:00"/>
    <d v="2022-03-18T00:00:00"/>
    <x v="24"/>
    <d v="2022-05-23T00:00:00"/>
    <n v="308960"/>
    <s v="RESOLI"/>
    <s v="-"/>
    <s v="-"/>
    <s v="S"/>
    <x v="0"/>
    <n v="1"/>
    <s v="ADQUISICION DE EQUIPO"/>
    <n v="2021"/>
    <n v="1"/>
    <s v="-"/>
    <s v="1-PREG.COSTA-RICA"/>
    <x v="4"/>
    <s v="-"/>
    <s v="-"/>
    <s v="-"/>
    <n v="1"/>
    <n v="1"/>
    <n v="100"/>
    <n v="1"/>
    <n v="0"/>
    <s v="SOFIASAFI1306@GMAIL.COM"/>
    <s v="UNIV. PRIVADA"/>
    <n v="17"/>
    <s v="SOLTERO(A)"/>
    <d v="2022-03-17T00:00:00"/>
    <n v="1"/>
    <s v="BACHILLER"/>
    <s v=" "/>
    <s v=" "/>
    <s v=" "/>
    <s v=" "/>
    <n v="857934"/>
    <n v="5"/>
    <s v="-"/>
    <s v="SAN JOSE"/>
    <s v="TERAPIA OCUPACIONAL"/>
    <x v="7"/>
    <s v="AE"/>
    <s v="MEDICINA HUMANA"/>
    <s v="CARMEN"/>
    <s v="SIN ENFASIS"/>
    <s v="COSTA RICA"/>
    <x v="1675"/>
    <s v="-"/>
    <s v="ESTUDIANTE"/>
    <n v="95"/>
    <n v="129039"/>
    <n v="1"/>
    <n v="1"/>
    <n v="62"/>
  </r>
  <r>
    <x v="0"/>
    <x v="1"/>
    <x v="1"/>
    <x v="0"/>
    <n v="31249890"/>
    <x v="25"/>
    <n v="5903410"/>
    <n v="504080642"/>
    <x v="2"/>
    <x v="1040"/>
    <x v="0"/>
    <x v="0"/>
    <x v="0"/>
    <s v="N"/>
    <x v="0"/>
    <n v="129042"/>
    <s v="ESPECIAL"/>
    <d v="2022-03-03T00:00:00"/>
    <d v="2022-03-18T00:00:00"/>
    <x v="25"/>
    <d v="2022-05-30T00:00:00"/>
    <n v="308693"/>
    <s v="RESOLI"/>
    <s v="-"/>
    <s v="S"/>
    <s v="-"/>
    <x v="1"/>
    <n v="1"/>
    <s v="-"/>
    <n v="2013"/>
    <n v="9"/>
    <s v="-"/>
    <s v="1-PREG.COSTA-RICA"/>
    <x v="6"/>
    <s v="-"/>
    <s v="-"/>
    <s v="-"/>
    <n v="1"/>
    <n v="5"/>
    <n v="100"/>
    <n v="1"/>
    <n v="0"/>
    <s v="MATEO09_QUESADA@HOTMAIL.COM"/>
    <s v="UNIV. PRIVADA"/>
    <n v="26"/>
    <s v="SOLTERO(A)"/>
    <d v="2022-03-17T00:00:00"/>
    <n v="1"/>
    <s v="BACHILLER"/>
    <s v=" "/>
    <s v=" "/>
    <s v=" "/>
    <s v=" "/>
    <n v="250000"/>
    <n v="3"/>
    <s v="-"/>
    <s v="SAN JOSE"/>
    <s v="INGENIERIA INDUSTRIAL"/>
    <x v="31"/>
    <s v="-"/>
    <s v="INGENIERIA"/>
    <s v="ZAPOTE"/>
    <s v="SIN ENFASIS"/>
    <s v="COSTA RICA"/>
    <x v="1676"/>
    <s v="-"/>
    <s v="ESTUDIANTE"/>
    <n v="83.33"/>
    <n v="129042"/>
    <n v="1"/>
    <n v="1"/>
    <n v="73"/>
  </r>
  <r>
    <x v="0"/>
    <x v="1"/>
    <x v="0"/>
    <x v="1"/>
    <n v="31182170"/>
    <x v="24"/>
    <n v="1883700"/>
    <n v="114620971"/>
    <x v="4"/>
    <x v="1010"/>
    <x v="0"/>
    <x v="1"/>
    <x v="0"/>
    <s v="N"/>
    <x v="0"/>
    <n v="129046"/>
    <s v="NORMAL"/>
    <d v="2022-02-23T00:00:00"/>
    <d v="2022-03-18T00:00:00"/>
    <x v="24"/>
    <d v="2022-05-27T00:00:00"/>
    <n v="308149"/>
    <s v="RESOLI"/>
    <s v="-"/>
    <s v="-"/>
    <s v="S"/>
    <x v="0"/>
    <n v="1"/>
    <s v="-"/>
    <s v="-"/>
    <s v="-"/>
    <s v="-"/>
    <s v="1-PREG.COSTA-RICA"/>
    <x v="0"/>
    <s v="-"/>
    <s v="-"/>
    <s v="-"/>
    <n v="2"/>
    <n v="1"/>
    <n v="100"/>
    <n v="1"/>
    <n v="0"/>
    <s v="JHZDIAZ@GMAIL.COM"/>
    <s v="UNIV. PRIVADA"/>
    <n v="31"/>
    <s v="SOLTERO(A)"/>
    <d v="2022-03-17T00:00:00"/>
    <n v="1"/>
    <s v="BACHILLER"/>
    <s v=" "/>
    <s v=" "/>
    <s v=" "/>
    <s v=" "/>
    <s v="-"/>
    <s v="-"/>
    <s v="-"/>
    <s v="ESCAZU"/>
    <s v="ADMINISTRACION DE EMPRESAS"/>
    <x v="6"/>
    <s v="-"/>
    <s v="ADMINISTRACION"/>
    <s v="ESCAZU"/>
    <s v="SIN ENFASIS"/>
    <s v="COSTA RICA"/>
    <x v="1677"/>
    <n v="22140994"/>
    <s v="ESTUDIANTE"/>
    <s v="-"/>
    <n v="129046"/>
    <n v="1"/>
    <n v="1"/>
    <n v="62"/>
  </r>
  <r>
    <x v="0"/>
    <x v="1"/>
    <x v="1"/>
    <x v="1"/>
    <n v="31241390"/>
    <x v="13"/>
    <n v="1467470"/>
    <n v="114980805"/>
    <x v="4"/>
    <x v="1041"/>
    <x v="0"/>
    <x v="1"/>
    <x v="0"/>
    <s v="N"/>
    <x v="2"/>
    <n v="128319"/>
    <s v="NORMAL"/>
    <d v="2022-02-10T00:00:00"/>
    <d v="2022-02-15T00:00:00"/>
    <x v="13"/>
    <d v="2022-03-23T00:00:00"/>
    <n v="306966"/>
    <s v="RESOLI"/>
    <s v="-"/>
    <s v="S"/>
    <s v="-"/>
    <x v="1"/>
    <n v="1"/>
    <s v="ADQUISICION DE EQUIPO"/>
    <n v="2015"/>
    <n v="7"/>
    <s v="-"/>
    <s v="1-PREG.COSTA-RICA"/>
    <x v="4"/>
    <s v="-"/>
    <s v="-"/>
    <s v="-"/>
    <n v="1"/>
    <n v="9"/>
    <n v="100"/>
    <n v="3"/>
    <n v="0"/>
    <s v="CALO2407@HOTMAIL.COM"/>
    <s v="UNIV. PRIVADA"/>
    <n v="30"/>
    <s v="SOLTERO(A)"/>
    <d v="2022-02-14T00:00:00"/>
    <n v="1"/>
    <s v="LICENCIATURA"/>
    <s v=" "/>
    <s v=" "/>
    <s v=" "/>
    <s v=" "/>
    <n v="761052"/>
    <n v="4"/>
    <s v="-"/>
    <s v="CARTAGO"/>
    <s v="CONTADURIA PUBLICA"/>
    <x v="31"/>
    <s v="AE"/>
    <s v="ADMINISTRACION"/>
    <s v="DULCE NOMBRE"/>
    <s v="SIN ENFASIS"/>
    <s v="COSTA RICA"/>
    <x v="1678"/>
    <n v="25525333"/>
    <s v="ASISTENTE ADMINISTRA"/>
    <n v="76.5"/>
    <n v="128319"/>
    <n v="1"/>
    <n v="1"/>
    <n v="33"/>
  </r>
  <r>
    <x v="0"/>
    <x v="1"/>
    <x v="1"/>
    <x v="1"/>
    <n v="31242550"/>
    <x v="14"/>
    <n v="1200048"/>
    <n v="118790802"/>
    <x v="1"/>
    <x v="1042"/>
    <x v="0"/>
    <x v="1"/>
    <x v="0"/>
    <s v="N"/>
    <x v="2"/>
    <n v="126972"/>
    <s v="NORMAL"/>
    <d v="2021-12-13T00:00:00"/>
    <d v="2021-12-15T00:00:00"/>
    <x v="14"/>
    <d v="2022-03-31T00:00:00"/>
    <n v="301683"/>
    <s v="RESOLI"/>
    <s v="-"/>
    <s v="-"/>
    <s v="S"/>
    <x v="0"/>
    <n v="1"/>
    <s v="-"/>
    <n v="2020"/>
    <n v="2"/>
    <s v="-"/>
    <s v="1-PREG.COSTA-RICA"/>
    <x v="2"/>
    <s v="-"/>
    <s v="-"/>
    <s v="-"/>
    <n v="1"/>
    <n v="9"/>
    <n v="100"/>
    <n v="3"/>
    <n v="0"/>
    <s v="KRISTELTN@GMAIL.COM"/>
    <s v="UNIV. PUBLICA"/>
    <n v="18"/>
    <s v="SOLTERO(A)"/>
    <d v="2021-12-14T00:00:00"/>
    <n v="1"/>
    <s v="BACHILLER"/>
    <s v=" "/>
    <s v=" "/>
    <s v=" "/>
    <s v=" "/>
    <n v="525000"/>
    <n v="5"/>
    <s v="-"/>
    <s v="CARTAGO"/>
    <s v="ENSEÑANZA DEL ESPAÑOL"/>
    <x v="63"/>
    <s v="-"/>
    <s v="EDUCACION SECUNDARIA"/>
    <s v="DULCE NOMBRE"/>
    <s v="SIN ENFASIS"/>
    <s v="COSTA RICA"/>
    <x v="1679"/>
    <s v="-"/>
    <s v="ESTUDIANTE"/>
    <n v="89"/>
    <n v="126972"/>
    <n v="2"/>
    <n v="1"/>
    <n v="102"/>
  </r>
  <r>
    <x v="0"/>
    <x v="1"/>
    <x v="1"/>
    <x v="0"/>
    <n v="31249790"/>
    <x v="25"/>
    <n v="4071000"/>
    <n v="702110172"/>
    <x v="0"/>
    <x v="1043"/>
    <x v="0"/>
    <x v="0"/>
    <x v="1"/>
    <s v="N"/>
    <x v="5"/>
    <n v="129074"/>
    <s v="NORMAL"/>
    <d v="2022-03-14T00:00:00"/>
    <d v="2022-03-21T00:00:00"/>
    <x v="25"/>
    <d v="2022-05-30T00:00:00"/>
    <n v="309676"/>
    <s v="RESOLI"/>
    <s v="-"/>
    <s v="-"/>
    <s v="S"/>
    <x v="0"/>
    <n v="1"/>
    <s v="-"/>
    <n v="2010"/>
    <n v="12"/>
    <s v="-"/>
    <s v="1-PREG.COSTA-RICA"/>
    <x v="2"/>
    <s v="-"/>
    <s v="-"/>
    <s v="-"/>
    <n v="1"/>
    <n v="1"/>
    <n v="100"/>
    <n v="7"/>
    <n v="0"/>
    <s v="YROJASMARTNEZ@GMAIL.COM"/>
    <s v="UNIV. PRIVADA"/>
    <n v="30"/>
    <s v="UNION LIBRE"/>
    <d v="2022-03-18T00:00:00"/>
    <n v="1"/>
    <s v="BACHILLER"/>
    <s v=" "/>
    <s v=" "/>
    <s v=" "/>
    <s v=" "/>
    <n v="638327"/>
    <n v="1"/>
    <s v="-"/>
    <s v="LIMON"/>
    <s v="REGISTROS MED.Y SIST.INF.SALUD"/>
    <x v="51"/>
    <s v="-"/>
    <s v="MEDICINA HUMANA"/>
    <s v="LIMON"/>
    <s v="SIN ENFASIS"/>
    <s v="COSTA RICA"/>
    <x v="1680"/>
    <s v="-"/>
    <s v="ESTUDIANTE"/>
    <n v="82.93"/>
    <n v="129074"/>
    <n v="1"/>
    <n v="1"/>
    <n v="70"/>
  </r>
  <r>
    <x v="0"/>
    <x v="1"/>
    <x v="1"/>
    <x v="0"/>
    <n v="31249000"/>
    <x v="24"/>
    <n v="1595000"/>
    <n v="118800518"/>
    <x v="7"/>
    <x v="1044"/>
    <x v="0"/>
    <x v="0"/>
    <x v="0"/>
    <s v="N"/>
    <x v="0"/>
    <n v="129075"/>
    <s v="NORMAL"/>
    <d v="2022-03-14T00:00:00"/>
    <d v="2022-03-21T00:00:00"/>
    <x v="24"/>
    <d v="2022-05-23T00:00:00"/>
    <n v="309613"/>
    <s v="RESOLI"/>
    <s v="-"/>
    <s v="S"/>
    <s v="-"/>
    <x v="1"/>
    <n v="1"/>
    <s v="-"/>
    <n v="2022"/>
    <n v="0"/>
    <s v="-"/>
    <s v="1-PREG.COSTA-RICA"/>
    <x v="4"/>
    <s v="-"/>
    <s v="-"/>
    <s v="-"/>
    <n v="1"/>
    <n v="1"/>
    <n v="100"/>
    <n v="1"/>
    <n v="0"/>
    <s v="MAUESQUIVEL197@GMAIL.COM"/>
    <s v="UNIV. PRIVADA"/>
    <n v="18"/>
    <s v="SOLTERO(A)"/>
    <d v="2022-03-18T00:00:00"/>
    <n v="1"/>
    <s v="TECNICO"/>
    <s v=" "/>
    <s v=" "/>
    <s v=" "/>
    <s v=" "/>
    <n v="800000"/>
    <n v="6"/>
    <s v="-"/>
    <s v="SAN JOSE"/>
    <s v="TEC MECANICA GNRL VEHIC LIV"/>
    <x v="167"/>
    <s v="-"/>
    <s v="TECNICO"/>
    <s v="CARMEN"/>
    <s v="SIN ENFASIS"/>
    <s v="COSTA RICA"/>
    <x v="1681"/>
    <s v="-"/>
    <s v="ESTUDIANTE"/>
    <n v="91.18"/>
    <n v="129075"/>
    <n v="1"/>
    <n v="1"/>
    <n v="59"/>
  </r>
  <r>
    <x v="0"/>
    <x v="1"/>
    <x v="1"/>
    <x v="0"/>
    <n v="31249990"/>
    <x v="25"/>
    <n v="9725768"/>
    <n v="703100209"/>
    <x v="2"/>
    <x v="289"/>
    <x v="0"/>
    <x v="0"/>
    <x v="0"/>
    <s v="N"/>
    <x v="0"/>
    <n v="129079"/>
    <s v="NORMAL"/>
    <d v="2022-03-12T00:00:00"/>
    <d v="2022-03-21T00:00:00"/>
    <x v="25"/>
    <d v="2022-05-30T00:00:00"/>
    <n v="309501"/>
    <s v="RESOLI"/>
    <s v="-"/>
    <s v="-"/>
    <s v="S"/>
    <x v="0"/>
    <n v="1"/>
    <s v="ADQUISICION DE EQUIPO"/>
    <n v="2021"/>
    <n v="1"/>
    <s v="-"/>
    <s v="1-PREG.COSTA-RICA"/>
    <x v="1"/>
    <s v="-"/>
    <s v="-"/>
    <s v="-"/>
    <n v="1"/>
    <n v="1"/>
    <n v="100"/>
    <n v="1"/>
    <n v="0"/>
    <s v="JAZMINGARITA13@GMAIL.COM"/>
    <s v="UNIV. PRIVADA"/>
    <n v="17"/>
    <s v="SOLTERO(A)"/>
    <d v="2022-03-18T00:00:00"/>
    <n v="1"/>
    <s v="LICENCIATURA"/>
    <s v=" "/>
    <s v=" "/>
    <s v=" "/>
    <s v=" "/>
    <n v="3681634"/>
    <n v="5"/>
    <s v="-"/>
    <s v="SAN JOSE"/>
    <s v="INGENIERIA BIOMEDICA"/>
    <x v="3"/>
    <s v="AE"/>
    <s v="INGENIERIA"/>
    <s v="CARMEN"/>
    <s v="SIN ENFASIS"/>
    <s v="COSTA RICA"/>
    <x v="1682"/>
    <s v="-"/>
    <s v="ESTUDIANTE"/>
    <n v="100"/>
    <n v="129079"/>
    <n v="1"/>
    <n v="1"/>
    <n v="70"/>
  </r>
  <r>
    <x v="2"/>
    <x v="1"/>
    <x v="1"/>
    <x v="0"/>
    <n v="31249530"/>
    <x v="24"/>
    <n v="4410000"/>
    <n v="112740313"/>
    <x v="2"/>
    <x v="1045"/>
    <x v="0"/>
    <x v="0"/>
    <x v="2"/>
    <s v="N"/>
    <x v="0"/>
    <n v="129083"/>
    <s v="NORMAL"/>
    <d v="2022-03-02T00:00:00"/>
    <d v="2022-03-21T00:00:00"/>
    <x v="24"/>
    <d v="2022-05-23T00:00:00"/>
    <n v="308582"/>
    <s v="RESOLI"/>
    <s v="-"/>
    <s v="-"/>
    <s v="S"/>
    <x v="0"/>
    <n v="1"/>
    <s v="ADQUISICION DE EQUIPO"/>
    <n v="2003"/>
    <n v="19"/>
    <s v="-"/>
    <s v="3-POSG.COSTA-RICA"/>
    <x v="3"/>
    <s v="-"/>
    <s v="-"/>
    <s v="-"/>
    <n v="7"/>
    <n v="3"/>
    <n v="100"/>
    <n v="1"/>
    <n v="0"/>
    <s v="JOARLINE.MATA@GMAIL.COM"/>
    <s v="UNIV. PUBLICA"/>
    <n v="36"/>
    <s v="CASADO(A)"/>
    <d v="2022-03-18T00:00:00"/>
    <n v="1"/>
    <s v="MAESTRIA"/>
    <s v=" "/>
    <s v=" "/>
    <s v=" "/>
    <s v=" "/>
    <n v="1378757"/>
    <n v="3"/>
    <s v="-"/>
    <s v="MORA"/>
    <s v="EXTENSION AGRICOLA"/>
    <x v="58"/>
    <s v="AE"/>
    <s v="AGRICULTURA"/>
    <s v="TABARCIA"/>
    <s v="DESARROLLO RURAL"/>
    <s v="COSTA RICA"/>
    <x v="1683"/>
    <n v="21052112"/>
    <s v="PLANIFICADORA"/>
    <n v="90.96"/>
    <n v="129083"/>
    <n v="2"/>
    <n v="3"/>
    <n v="59"/>
  </r>
  <r>
    <x v="0"/>
    <x v="1"/>
    <x v="1"/>
    <x v="1"/>
    <n v="31242620"/>
    <x v="14"/>
    <n v="3817990"/>
    <n v="118910741"/>
    <x v="4"/>
    <x v="1046"/>
    <x v="0"/>
    <x v="1"/>
    <x v="2"/>
    <s v="N"/>
    <x v="3"/>
    <n v="127074"/>
    <s v="NORMAL"/>
    <d v="2021-12-02T00:00:00"/>
    <d v="2021-12-17T00:00:00"/>
    <x v="14"/>
    <d v="2022-03-31T00:00:00"/>
    <n v="300494"/>
    <s v="RESOLI"/>
    <s v="-"/>
    <s v="S"/>
    <s v="-"/>
    <x v="1"/>
    <n v="1"/>
    <s v="ADQUISICION DE EQUIPO"/>
    <n v="2019"/>
    <n v="3"/>
    <s v="-"/>
    <s v="1-PREG.COSTA-RICA"/>
    <x v="4"/>
    <s v="-"/>
    <s v="-"/>
    <s v="-"/>
    <n v="13"/>
    <n v="1"/>
    <n v="100"/>
    <n v="2"/>
    <n v="0"/>
    <s v="CUBEROBRANDON4@GMAIL.COM"/>
    <s v="UNIV. PRIVADA"/>
    <n v="19"/>
    <s v="SOLTERO(A)"/>
    <d v="2021-12-16T00:00:00"/>
    <n v="1"/>
    <s v="BACHILLER"/>
    <s v="LICENCIATURA"/>
    <s v=" "/>
    <s v=" "/>
    <s v=" "/>
    <n v="1033435"/>
    <n v="6"/>
    <s v="-"/>
    <s v="UPALA"/>
    <s v="CRIMINOLOGIA"/>
    <x v="108"/>
    <s v="AE"/>
    <s v="DERECHO"/>
    <s v="UPALA"/>
    <s v="SIN ENFASIS"/>
    <s v="COSTA RICA"/>
    <x v="1684"/>
    <s v="-"/>
    <s v="ESTUDIANTE"/>
    <n v="75"/>
    <n v="127074"/>
    <n v="1"/>
    <n v="1"/>
    <n v="100"/>
  </r>
  <r>
    <x v="0"/>
    <x v="1"/>
    <x v="1"/>
    <x v="0"/>
    <n v="31248850"/>
    <x v="24"/>
    <n v="1395970"/>
    <n v="503670481"/>
    <x v="3"/>
    <x v="1047"/>
    <x v="0"/>
    <x v="0"/>
    <x v="1"/>
    <s v="N"/>
    <x v="0"/>
    <n v="129090"/>
    <s v="NORMAL"/>
    <d v="2022-02-15T00:00:00"/>
    <d v="2022-03-21T00:00:00"/>
    <x v="24"/>
    <d v="2022-05-23T00:00:00"/>
    <n v="307424"/>
    <s v="RESOLI"/>
    <s v="-"/>
    <s v="S"/>
    <s v="-"/>
    <x v="1"/>
    <n v="1"/>
    <s v="-"/>
    <n v="2015"/>
    <n v="7"/>
    <s v="-"/>
    <s v="1-PREG.COSTA-RICA"/>
    <x v="6"/>
    <s v="-"/>
    <s v="-"/>
    <s v="-"/>
    <n v="6"/>
    <n v="1"/>
    <n v="100"/>
    <n v="1"/>
    <n v="0"/>
    <s v="LUISPINOZA600@GMAIL.COM"/>
    <s v="UNIV. PRIVADA"/>
    <n v="33"/>
    <s v="SOLTERO(A)"/>
    <d v="2022-03-18T00:00:00"/>
    <n v="1"/>
    <s v="BACHILLER"/>
    <s v=" "/>
    <s v=" "/>
    <s v=" "/>
    <s v=" "/>
    <n v="360000"/>
    <n v="2"/>
    <s v="-"/>
    <s v="ASERRI"/>
    <s v="INGENIERIA DE SISTEMAS"/>
    <x v="31"/>
    <s v="-"/>
    <s v="COMPUTO"/>
    <s v="ASERRI"/>
    <s v="SIN ENFASIS"/>
    <s v="COSTA RICA"/>
    <x v="1685"/>
    <n v="40358100"/>
    <s v="MENSAJERO"/>
    <n v="95"/>
    <n v="129090"/>
    <n v="1"/>
    <n v="1"/>
    <n v="59"/>
  </r>
  <r>
    <x v="0"/>
    <x v="1"/>
    <x v="1"/>
    <x v="1"/>
    <n v="31248870"/>
    <x v="24"/>
    <n v="8619427"/>
    <n v="119060169"/>
    <x v="4"/>
    <x v="348"/>
    <x v="0"/>
    <x v="1"/>
    <x v="0"/>
    <s v="N"/>
    <x v="0"/>
    <n v="129101"/>
    <s v="NORMAL"/>
    <d v="2022-03-17T00:00:00"/>
    <d v="2022-03-22T00:00:00"/>
    <x v="24"/>
    <d v="2022-05-23T00:00:00"/>
    <n v="309983"/>
    <s v="RESOLI"/>
    <s v="-"/>
    <s v="-"/>
    <s v="S"/>
    <x v="0"/>
    <n v="1"/>
    <s v="-"/>
    <n v="2021"/>
    <n v="1"/>
    <s v="-"/>
    <s v="1-PREG.COSTA-RICA"/>
    <x v="4"/>
    <s v="-"/>
    <s v="-"/>
    <s v="-"/>
    <n v="8"/>
    <n v="4"/>
    <n v="100"/>
    <n v="1"/>
    <n v="0"/>
    <s v="ISA14ALVARADO@ICLOUD.COM"/>
    <s v="UNIV. PRIVADA"/>
    <n v="18"/>
    <s v="SOLTERO(A)"/>
    <d v="2022-03-21T00:00:00"/>
    <n v="1"/>
    <s v="BACHILLER"/>
    <s v="LICENCIATURA"/>
    <s v=" "/>
    <s v=" "/>
    <s v=" "/>
    <n v="952729"/>
    <n v="4"/>
    <s v="-"/>
    <s v="GOICOECHEA"/>
    <s v="PSICOLOGIA"/>
    <x v="13"/>
    <s v="-"/>
    <s v="PSICOLOGIA"/>
    <s v="MATA DE PLATANO"/>
    <s v="SIN ENFASIS"/>
    <s v="COSTA RICA"/>
    <x v="1686"/>
    <s v="-"/>
    <s v="ESTUDIANTE"/>
    <n v="95.47"/>
    <n v="129101"/>
    <n v="1"/>
    <n v="1"/>
    <n v="58"/>
  </r>
  <r>
    <x v="0"/>
    <x v="1"/>
    <x v="1"/>
    <x v="1"/>
    <n v="31242430"/>
    <x v="14"/>
    <n v="3201000"/>
    <n v="305370596"/>
    <x v="1"/>
    <x v="398"/>
    <x v="0"/>
    <x v="1"/>
    <x v="1"/>
    <s v="N"/>
    <x v="2"/>
    <n v="127377"/>
    <s v="NORMAL"/>
    <d v="2021-10-21T00:00:00"/>
    <d v="2022-01-07T00:00:00"/>
    <x v="14"/>
    <d v="2022-03-31T00:00:00"/>
    <n v="298353"/>
    <s v="RESOLI"/>
    <s v="-"/>
    <s v="-"/>
    <s v="S"/>
    <x v="0"/>
    <n v="1"/>
    <s v="-"/>
    <n v="2019"/>
    <n v="3"/>
    <s v="-"/>
    <s v="1-PREG.COSTA-RICA"/>
    <x v="2"/>
    <s v="-"/>
    <s v="-"/>
    <s v="-"/>
    <n v="5"/>
    <n v="1"/>
    <n v="100"/>
    <n v="3"/>
    <n v="0"/>
    <s v="VALEMARREROYT@GMAIL.COM"/>
    <s v="UNIV. PRIVADA"/>
    <n v="20"/>
    <s v="SOLTERO(A)"/>
    <d v="2022-01-06T00:00:00"/>
    <n v="1"/>
    <s v="BACHILLER"/>
    <s v=" "/>
    <s v=" "/>
    <s v=" "/>
    <s v=" "/>
    <n v="643824"/>
    <n v="3"/>
    <s v="-"/>
    <s v="TURRIALBA"/>
    <s v="ENSEÑANZA DE LA MUSICA"/>
    <x v="51"/>
    <s v="-"/>
    <s v="EDUCACION TECNICA,ARTISTICA Y DEPORTIVA"/>
    <s v="TURRIALBA"/>
    <s v="SIN ENFASIS"/>
    <s v="COSTA RICA"/>
    <x v="1687"/>
    <s v="-"/>
    <s v="ESTUDIANTE"/>
    <n v="86.8"/>
    <n v="127377"/>
    <n v="1"/>
    <n v="1"/>
    <n v="79"/>
  </r>
  <r>
    <x v="0"/>
    <x v="1"/>
    <x v="0"/>
    <x v="1"/>
    <n v="31160980"/>
    <x v="14"/>
    <n v="1442000"/>
    <n v="207440237"/>
    <x v="4"/>
    <x v="357"/>
    <x v="0"/>
    <x v="1"/>
    <x v="1"/>
    <s v="N"/>
    <x v="3"/>
    <n v="127476"/>
    <s v="NORMAL"/>
    <d v="2022-01-03T00:00:00"/>
    <d v="2022-01-12T00:00:00"/>
    <x v="14"/>
    <s v="-"/>
    <n v="303058"/>
    <s v="RESOLI"/>
    <s v="-"/>
    <s v="S"/>
    <s v="-"/>
    <x v="1"/>
    <n v="1"/>
    <s v="-"/>
    <s v="-"/>
    <s v="-"/>
    <s v="-"/>
    <s v="1-PREG.COSTA-RICA"/>
    <x v="0"/>
    <s v="-"/>
    <s v="-"/>
    <s v="-"/>
    <n v="7"/>
    <n v="5"/>
    <n v="100"/>
    <n v="2"/>
    <n v="0"/>
    <s v="GEANCA18@OUTLOOK.COM"/>
    <s v="UNIV. PRIVADA"/>
    <n v="26"/>
    <s v="SOLTERO(A)"/>
    <d v="2022-01-11T00:00:00"/>
    <n v="1"/>
    <s v="LICENCIATURA"/>
    <s v=" "/>
    <s v=" "/>
    <s v=" "/>
    <s v=" "/>
    <s v="-"/>
    <s v="-"/>
    <s v="-"/>
    <s v="PALMARES"/>
    <s v="ADMINISTRACION DE EMPRESAS"/>
    <x v="160"/>
    <s v="-"/>
    <s v="ADMINISTRACION"/>
    <s v="CANDELARIA"/>
    <s v="RECURSOS HUMANOS"/>
    <s v="COSTA RICA"/>
    <x v="1688"/>
    <n v="24539270"/>
    <s v="OPERARIO EN EL AREA"/>
    <s v="-"/>
    <n v="127476"/>
    <n v="1"/>
    <n v="1"/>
    <n v="74"/>
  </r>
  <r>
    <x v="0"/>
    <x v="1"/>
    <x v="1"/>
    <x v="1"/>
    <n v="31249010"/>
    <x v="24"/>
    <n v="7134090"/>
    <n v="118800212"/>
    <x v="5"/>
    <x v="1048"/>
    <x v="0"/>
    <x v="1"/>
    <x v="0"/>
    <s v="N"/>
    <x v="0"/>
    <n v="129114"/>
    <s v="NORMAL"/>
    <d v="2022-02-28T00:00:00"/>
    <d v="2022-03-22T00:00:00"/>
    <x v="24"/>
    <d v="2022-05-23T00:00:00"/>
    <n v="308336"/>
    <s v="RESOLI"/>
    <s v="-"/>
    <s v="-"/>
    <s v="S"/>
    <x v="0"/>
    <n v="1"/>
    <s v="-"/>
    <n v="2022"/>
    <n v="0"/>
    <s v="-"/>
    <s v="1-PREG.COSTA-RICA"/>
    <x v="3"/>
    <s v="-"/>
    <s v="-"/>
    <s v="-"/>
    <n v="11"/>
    <n v="4"/>
    <n v="100"/>
    <n v="1"/>
    <n v="0"/>
    <s v="PAULITAFUENTES17@GMAIL.COM"/>
    <s v="UNIV. PRIVADA"/>
    <n v="18"/>
    <s v="SOLTERO(A)"/>
    <d v="2022-03-21T00:00:00"/>
    <n v="1"/>
    <s v="BACHILLER"/>
    <s v=" "/>
    <s v=" "/>
    <s v=" "/>
    <s v=" "/>
    <n v="1877055"/>
    <n v="3"/>
    <s v="-"/>
    <s v="VAZQUEZ DE CORONADO"/>
    <s v="ANIMACION DIGITAL"/>
    <x v="5"/>
    <s v="-"/>
    <s v="ARTE PUBLICITARIO"/>
    <s v="PATALILLO"/>
    <s v="SIN ENFASIS"/>
    <s v="COSTA RICA"/>
    <x v="1689"/>
    <s v="-"/>
    <s v="ESTUDIANTE"/>
    <n v="90.23"/>
    <n v="129114"/>
    <n v="1"/>
    <n v="1"/>
    <n v="58"/>
  </r>
  <r>
    <x v="2"/>
    <x v="1"/>
    <x v="1"/>
    <x v="1"/>
    <n v="31242450"/>
    <x v="14"/>
    <n v="2664400"/>
    <n v="109730316"/>
    <x v="4"/>
    <x v="1049"/>
    <x v="0"/>
    <x v="1"/>
    <x v="2"/>
    <s v="N"/>
    <x v="2"/>
    <n v="127502"/>
    <s v="NORMAL"/>
    <d v="2022-01-04T00:00:00"/>
    <d v="2022-01-13T00:00:00"/>
    <x v="14"/>
    <d v="2022-03-31T00:00:00"/>
    <n v="303268"/>
    <s v="RESOLI"/>
    <s v="-"/>
    <s v="-"/>
    <s v="S"/>
    <x v="0"/>
    <n v="1"/>
    <s v="-"/>
    <n v="2007"/>
    <n v="15"/>
    <s v="-"/>
    <s v="3-POSG.COSTA-RICA"/>
    <x v="4"/>
    <s v="-"/>
    <s v="-"/>
    <s v="-"/>
    <n v="3"/>
    <n v="8"/>
    <n v="100"/>
    <n v="3"/>
    <n v="0"/>
    <s v="NVILLEGAS27@HOTMAIL.COM"/>
    <s v="UNIV. PRIVADA"/>
    <n v="44"/>
    <s v="UNION LIBRE"/>
    <d v="2022-01-12T00:00:00"/>
    <n v="1"/>
    <s v="MAESTRIA"/>
    <s v=" "/>
    <s v=" "/>
    <s v=" "/>
    <s v=" "/>
    <n v="858996"/>
    <n v="3"/>
    <s v="-"/>
    <s v="LA UNION"/>
    <s v="DIRECCION DE EMPRESAS"/>
    <x v="64"/>
    <s v="-"/>
    <s v="ADMINISTRACION"/>
    <s v="RIO AZUL"/>
    <s v="BANCA Y FINANZAS"/>
    <s v="COSTA RICA"/>
    <x v="1690"/>
    <n v="22579060"/>
    <s v="ASESOR DE DESAROLLO HUMANO"/>
    <n v="80"/>
    <n v="127502"/>
    <n v="1"/>
    <n v="3"/>
    <n v="73"/>
  </r>
  <r>
    <x v="0"/>
    <x v="1"/>
    <x v="1"/>
    <x v="0"/>
    <n v="31249270"/>
    <x v="24"/>
    <n v="3095760"/>
    <n v="111600638"/>
    <x v="2"/>
    <x v="1050"/>
    <x v="0"/>
    <x v="0"/>
    <x v="1"/>
    <s v="N"/>
    <x v="0"/>
    <n v="129153"/>
    <s v="NORMAL"/>
    <d v="2022-02-15T00:00:00"/>
    <d v="2022-03-23T00:00:00"/>
    <x v="24"/>
    <d v="2022-05-23T00:00:00"/>
    <n v="307304"/>
    <s v="RESOLI"/>
    <s v="-"/>
    <s v="-"/>
    <s v="S"/>
    <x v="0"/>
    <n v="1"/>
    <s v="-"/>
    <n v="2008"/>
    <n v="14"/>
    <s v="-"/>
    <s v="1-PREG.COSTA-RICA"/>
    <x v="3"/>
    <s v="-"/>
    <s v="-"/>
    <s v="-"/>
    <n v="1"/>
    <n v="7"/>
    <n v="100"/>
    <n v="1"/>
    <n v="0"/>
    <s v="YELE777@GMAIL.COM"/>
    <s v="UNIV. PRIVADA"/>
    <n v="39"/>
    <s v="CASADO(A)"/>
    <d v="2022-03-22T00:00:00"/>
    <n v="1"/>
    <s v="BACHILLER"/>
    <s v=" "/>
    <s v=" "/>
    <s v=" "/>
    <s v=" "/>
    <n v="1361581"/>
    <n v="4"/>
    <s v="-"/>
    <s v="SAN JOSE"/>
    <s v="INGENIERIA INDUSTRIAL"/>
    <x v="0"/>
    <s v="-"/>
    <s v="INGENIERIA"/>
    <s v="URUCA"/>
    <s v="SIN ENFASIS"/>
    <s v="COSTA RICA"/>
    <x v="1691"/>
    <s v="-"/>
    <s v="ESTUDIANTE"/>
    <n v="70.8"/>
    <n v="129153"/>
    <n v="1"/>
    <n v="1"/>
    <n v="57"/>
  </r>
  <r>
    <x v="0"/>
    <x v="1"/>
    <x v="1"/>
    <x v="0"/>
    <n v="31248970"/>
    <x v="24"/>
    <n v="1200000"/>
    <n v="604400814"/>
    <x v="2"/>
    <x v="1051"/>
    <x v="0"/>
    <x v="0"/>
    <x v="1"/>
    <s v="N"/>
    <x v="6"/>
    <n v="129160"/>
    <s v="NORMAL"/>
    <d v="2022-03-21T00:00:00"/>
    <d v="2022-03-24T00:00:00"/>
    <x v="24"/>
    <d v="2022-05-23T00:00:00"/>
    <n v="310182"/>
    <s v="RESOLI"/>
    <s v="-"/>
    <s v="S"/>
    <s v="-"/>
    <x v="1"/>
    <n v="1"/>
    <s v="-"/>
    <n v="2014"/>
    <n v="8"/>
    <s v="-"/>
    <s v="1-PREG.COSTA-RICA"/>
    <x v="2"/>
    <s v="-"/>
    <s v="-"/>
    <s v="-"/>
    <n v="4"/>
    <n v="1"/>
    <n v="100"/>
    <n v="6"/>
    <n v="0"/>
    <s v="DANIGONZALEZ1997.DG@GMAIL.COM"/>
    <s v="UNIV. PUBLICA"/>
    <n v="24"/>
    <s v="SOLTERO(A)"/>
    <d v="2022-03-23T00:00:00"/>
    <n v="1"/>
    <s v="LICENCIATURA"/>
    <s v=" "/>
    <s v=" "/>
    <s v=" "/>
    <s v=" "/>
    <n v="560689"/>
    <n v="3"/>
    <s v="-"/>
    <s v="MONTES DE ORO"/>
    <s v="INGENIERIA CIVIL"/>
    <x v="52"/>
    <s v="-"/>
    <s v="OBRAS CIVILES"/>
    <s v="MIRAMAR"/>
    <s v="SIN ENFASIS"/>
    <s v="COSTA RICA"/>
    <x v="1692"/>
    <s v="-"/>
    <s v="ESTUDIANTE"/>
    <n v="84"/>
    <n v="129160"/>
    <n v="2"/>
    <n v="1"/>
    <n v="56"/>
  </r>
  <r>
    <x v="0"/>
    <x v="1"/>
    <x v="1"/>
    <x v="0"/>
    <n v="31249090"/>
    <x v="24"/>
    <n v="4075000"/>
    <n v="901180046"/>
    <x v="0"/>
    <x v="247"/>
    <x v="0"/>
    <x v="0"/>
    <x v="2"/>
    <s v="N"/>
    <x v="6"/>
    <n v="129162"/>
    <s v="NORMAL"/>
    <d v="2022-03-19T00:00:00"/>
    <d v="2022-03-24T00:00:00"/>
    <x v="24"/>
    <d v="2022-05-23T00:00:00"/>
    <n v="310140"/>
    <s v="RESOLI"/>
    <s v="-"/>
    <s v="S"/>
    <s v="-"/>
    <x v="1"/>
    <n v="1"/>
    <s v="-"/>
    <n v="2019"/>
    <n v="3"/>
    <s v="-"/>
    <s v="1-PREG.COSTA-RICA"/>
    <x v="4"/>
    <s v="-"/>
    <s v="-"/>
    <s v="-"/>
    <n v="3"/>
    <n v="1"/>
    <n v="100"/>
    <n v="6"/>
    <n v="0"/>
    <s v="KYLEJOELDURAN13@GMAIL.COM"/>
    <s v="PARAUNIV. PRIV"/>
    <n v="21"/>
    <s v="SOLTERO(A)"/>
    <d v="2022-03-23T00:00:00"/>
    <n v="1"/>
    <s v="DIPLOMADO"/>
    <s v=" "/>
    <s v=" "/>
    <s v=" "/>
    <s v=" "/>
    <n v="894121"/>
    <n v="3"/>
    <s v="-"/>
    <s v="BUENOS AIRES"/>
    <s v="RADIOLOGIA E IMAGENES MEDICAS"/>
    <x v="132"/>
    <s v="-"/>
    <s v="MEDICINA HUMANA"/>
    <s v="BUENOS AIRES"/>
    <s v="SIN ENFASIS"/>
    <s v="COSTA RICA"/>
    <x v="1693"/>
    <s v="-"/>
    <s v="ESTUDIANTE"/>
    <n v="91.15"/>
    <n v="129162"/>
    <n v="3"/>
    <n v="1"/>
    <n v="56"/>
  </r>
  <r>
    <x v="0"/>
    <x v="1"/>
    <x v="1"/>
    <x v="1"/>
    <n v="31249570"/>
    <x v="25"/>
    <n v="8230000"/>
    <n v="402620904"/>
    <x v="4"/>
    <x v="248"/>
    <x v="0"/>
    <x v="1"/>
    <x v="1"/>
    <s v="N"/>
    <x v="4"/>
    <n v="129179"/>
    <s v="NORMAL"/>
    <d v="2022-03-05T00:00:00"/>
    <d v="2022-03-24T00:00:00"/>
    <x v="25"/>
    <d v="2022-05-30T00:00:00"/>
    <n v="308789"/>
    <s v="RESOLI"/>
    <s v="-"/>
    <s v="S"/>
    <s v="-"/>
    <x v="1"/>
    <n v="1"/>
    <s v="-"/>
    <n v="2022"/>
    <n v="0"/>
    <s v="-"/>
    <s v="1-PREG.COSTA-RICA"/>
    <x v="3"/>
    <s v="-"/>
    <s v="-"/>
    <s v="-"/>
    <n v="8"/>
    <n v="3"/>
    <n v="100"/>
    <n v="5"/>
    <n v="0"/>
    <s v="ALEXANDERCABEZAS16@GMAIL.COM"/>
    <s v="UNIV. PUBLICA"/>
    <n v="18"/>
    <s v="SOLTERO(A)"/>
    <d v="2022-03-23T00:00:00"/>
    <n v="1"/>
    <s v="BACHILLER"/>
    <s v=" "/>
    <s v=" "/>
    <s v=" "/>
    <s v=" "/>
    <n v="1482839"/>
    <n v="2"/>
    <s v="-"/>
    <s v="TILARAN"/>
    <s v="ADMINISTRACION DE EMPRESAS"/>
    <x v="61"/>
    <s v="-"/>
    <s v="ADMINISTRACION"/>
    <s v="TRONADORA"/>
    <s v="SIN ENFASIS"/>
    <s v="COSTA RICA"/>
    <x v="1694"/>
    <s v="-"/>
    <s v="ESTUDIANTE"/>
    <n v="99.83"/>
    <n v="129179"/>
    <n v="2"/>
    <n v="1"/>
    <n v="67"/>
  </r>
  <r>
    <x v="0"/>
    <x v="1"/>
    <x v="1"/>
    <x v="0"/>
    <n v="31249650"/>
    <x v="25"/>
    <n v="7999997"/>
    <n v="118270661"/>
    <x v="2"/>
    <x v="1052"/>
    <x v="0"/>
    <x v="0"/>
    <x v="1"/>
    <s v="N"/>
    <x v="0"/>
    <n v="129182"/>
    <s v="NORMAL"/>
    <d v="2022-02-11T00:00:00"/>
    <d v="2022-03-24T00:00:00"/>
    <x v="25"/>
    <d v="2022-05-30T00:00:00"/>
    <n v="307098"/>
    <s v="RESOLI"/>
    <s v="-"/>
    <s v="S"/>
    <s v="-"/>
    <x v="1"/>
    <n v="1"/>
    <s v="-"/>
    <n v="2020"/>
    <n v="2"/>
    <s v="-"/>
    <s v="1-PREG.COSTA-RICA"/>
    <x v="1"/>
    <s v="-"/>
    <s v="-"/>
    <s v="-"/>
    <n v="1"/>
    <n v="10"/>
    <n v="100"/>
    <n v="1"/>
    <n v="0"/>
    <s v="JEREMYJ7210@GMAIL.COM"/>
    <s v="UNIV. PRIVADA"/>
    <n v="20"/>
    <s v="SOLTERO(A)"/>
    <d v="2022-03-23T00:00:00"/>
    <n v="1"/>
    <s v="BACHILLER"/>
    <s v="LICENCIATURA"/>
    <s v=" "/>
    <s v=" "/>
    <s v=" "/>
    <n v="2642760"/>
    <n v="6"/>
    <s v="-"/>
    <s v="SAN JOSE"/>
    <s v="INGENIERIA ELECTROMECANICA"/>
    <x v="6"/>
    <s v="-"/>
    <s v="INGENIERIA"/>
    <s v="HATILLO"/>
    <s v="SIN ENFASIS"/>
    <s v="COSTA RICA"/>
    <x v="1695"/>
    <s v="-"/>
    <s v="ESTUDIANTE"/>
    <n v="90.55"/>
    <n v="129182"/>
    <n v="1"/>
    <n v="1"/>
    <n v="67"/>
  </r>
  <r>
    <x v="0"/>
    <x v="1"/>
    <x v="1"/>
    <x v="1"/>
    <n v="31250030"/>
    <x v="25"/>
    <n v="3592775"/>
    <n v="118510807"/>
    <x v="1"/>
    <x v="564"/>
    <x v="0"/>
    <x v="1"/>
    <x v="0"/>
    <s v="N"/>
    <x v="0"/>
    <n v="129184"/>
    <s v="NORMAL"/>
    <d v="2022-01-17T00:00:00"/>
    <d v="2022-03-24T00:00:00"/>
    <x v="25"/>
    <d v="2022-05-30T00:00:00"/>
    <n v="304871"/>
    <s v="RESOLI"/>
    <s v="-"/>
    <s v="S"/>
    <s v="-"/>
    <x v="1"/>
    <n v="1"/>
    <s v="-"/>
    <n v="2017"/>
    <n v="5"/>
    <s v="-"/>
    <s v="1-PREG.COSTA-RICA"/>
    <x v="2"/>
    <s v="-"/>
    <s v="-"/>
    <s v="-"/>
    <n v="11"/>
    <n v="1"/>
    <n v="100"/>
    <n v="1"/>
    <n v="0"/>
    <s v="AS45720@GMAIL.COM"/>
    <s v="UNIV. PRIVADA"/>
    <n v="22"/>
    <s v="SOLTERO(A)"/>
    <d v="2022-03-23T00:00:00"/>
    <n v="1"/>
    <s v="BACHILLER"/>
    <s v=" "/>
    <s v=" "/>
    <s v=" "/>
    <s v=" "/>
    <n v="470500"/>
    <n v="6"/>
    <s v="-"/>
    <s v="VAZQUEZ DE CORONADO"/>
    <s v="CIENCIAS DE LA EDUCACION"/>
    <x v="31"/>
    <s v="-"/>
    <s v="EDUCACION SECUNDARIA"/>
    <s v="SAN ISIDRO"/>
    <s v="ENS. DE LAS CIENCIAS NATURALES"/>
    <s v="COSTA RICA"/>
    <x v="1696"/>
    <s v="-"/>
    <s v="ESTUDIANTE"/>
    <n v="75"/>
    <n v="129184"/>
    <n v="1"/>
    <n v="1"/>
    <n v="67"/>
  </r>
  <r>
    <x v="0"/>
    <x v="1"/>
    <x v="1"/>
    <x v="1"/>
    <n v="31248520"/>
    <x v="24"/>
    <n v="3000000"/>
    <n v="113140575"/>
    <x v="4"/>
    <x v="1053"/>
    <x v="1"/>
    <x v="1"/>
    <x v="1"/>
    <s v="N"/>
    <x v="1"/>
    <n v="129190"/>
    <s v="NORMAL"/>
    <d v="2022-03-22T00:00:00"/>
    <d v="2022-03-25T00:00:00"/>
    <x v="24"/>
    <d v="2022-05-23T00:00:00"/>
    <n v="310437"/>
    <s v="RESOLI"/>
    <s v="-"/>
    <s v="S"/>
    <s v="-"/>
    <x v="1"/>
    <n v="1"/>
    <s v="COBERTURA INFERIOR"/>
    <n v="2007"/>
    <n v="15"/>
    <s v="-"/>
    <s v="1-PREG.COSTA-RICA"/>
    <x v="2"/>
    <s v="-"/>
    <s v="-"/>
    <s v="-"/>
    <n v="1"/>
    <n v="3"/>
    <n v="100"/>
    <n v="4"/>
    <n v="7"/>
    <s v="ALE953CHAVES@GMAIL.COM"/>
    <s v="UNIV. PRIVADA"/>
    <n v="35"/>
    <s v="SOLTERO(A)"/>
    <d v="2022-03-24T00:00:00"/>
    <n v="1"/>
    <s v="BACHILLER"/>
    <s v=" "/>
    <s v=" "/>
    <s v=" "/>
    <s v=" "/>
    <n v="542676"/>
    <n v="0"/>
    <s v="-"/>
    <s v="HEREDIA"/>
    <s v="ADMINISTRACION"/>
    <x v="31"/>
    <s v="CI"/>
    <s v="ADMINISTRACION"/>
    <s v="SAN FRANCISCO"/>
    <s v="SIN ENFASIS"/>
    <s v="COSTA RICA"/>
    <x v="1697"/>
    <n v="22619959"/>
    <s v="AGENTE TELEFONISTA"/>
    <n v="80.069999999999993"/>
    <n v="129190"/>
    <n v="1"/>
    <n v="1"/>
    <n v="55"/>
  </r>
  <r>
    <x v="0"/>
    <x v="1"/>
    <x v="1"/>
    <x v="1"/>
    <n v="31249660"/>
    <x v="25"/>
    <n v="6138990"/>
    <n v="604860239"/>
    <x v="1"/>
    <x v="361"/>
    <x v="0"/>
    <x v="1"/>
    <x v="3"/>
    <s v="N"/>
    <x v="6"/>
    <n v="129195"/>
    <s v="NORMAL"/>
    <d v="2022-03-18T00:00:00"/>
    <d v="2022-03-25T00:00:00"/>
    <x v="25"/>
    <d v="2022-05-30T00:00:00"/>
    <n v="310052"/>
    <s v="RESOLI"/>
    <s v="-"/>
    <s v="-"/>
    <s v="S"/>
    <x v="0"/>
    <n v="1"/>
    <s v="-"/>
    <n v="2021"/>
    <n v="1"/>
    <s v="-"/>
    <s v="1-PREG.COSTA-RICA"/>
    <x v="3"/>
    <s v="-"/>
    <s v="-"/>
    <s v="-"/>
    <n v="10"/>
    <n v="3"/>
    <n v="100"/>
    <n v="6"/>
    <n v="0"/>
    <s v="RIVEDANA30@GMAIL.COM"/>
    <s v="UNIV. PUBLICA"/>
    <n v="18"/>
    <s v="SOLTERO(A)"/>
    <d v="2022-03-24T00:00:00"/>
    <n v="1"/>
    <s v="LICENCIATURA"/>
    <s v=" "/>
    <s v=" "/>
    <s v=" "/>
    <s v=" "/>
    <n v="1238487"/>
    <n v="4"/>
    <s v="-"/>
    <s v="CORREDORES"/>
    <s v="ENSEÑANZA DE LA MATEMATICA"/>
    <x v="52"/>
    <s v="-"/>
    <s v="EDUCACION GENERAL"/>
    <s v="CANOAS"/>
    <s v="SIN ENFASIS"/>
    <s v="COSTA RICA"/>
    <x v="1698"/>
    <s v="-"/>
    <s v="ESTUDIANTE"/>
    <n v="75.14"/>
    <n v="129195"/>
    <n v="2"/>
    <n v="1"/>
    <n v="66"/>
  </r>
  <r>
    <x v="0"/>
    <x v="1"/>
    <x v="1"/>
    <x v="0"/>
    <n v="31249280"/>
    <x v="25"/>
    <n v="2210620"/>
    <n v="401720705"/>
    <x v="0"/>
    <x v="1054"/>
    <x v="0"/>
    <x v="0"/>
    <x v="2"/>
    <s v="N"/>
    <x v="1"/>
    <n v="129196"/>
    <s v="NORMAL"/>
    <d v="2022-03-18T00:00:00"/>
    <d v="2022-03-25T00:00:00"/>
    <x v="25"/>
    <d v="2022-05-30T00:00:00"/>
    <n v="310040"/>
    <s v="RESOLI"/>
    <s v="-"/>
    <s v="-"/>
    <s v="S"/>
    <x v="0"/>
    <n v="1"/>
    <s v="-"/>
    <n v="2022"/>
    <n v="0"/>
    <s v="-"/>
    <s v="1-PREG.COSTA-RICA"/>
    <x v="5"/>
    <s v="-"/>
    <s v="-"/>
    <s v="-"/>
    <n v="10"/>
    <n v="3"/>
    <n v="100"/>
    <n v="4"/>
    <n v="0"/>
    <s v="SUSANAVILLALOBOS388@GMAIL.COM"/>
    <s v="UNIV. PRIVADA"/>
    <n v="41"/>
    <s v="DIVORCIADO(A)"/>
    <d v="2022-03-24T00:00:00"/>
    <n v="1"/>
    <s v="TECNICO"/>
    <s v=" "/>
    <s v=" "/>
    <s v=" "/>
    <s v=" "/>
    <n v="200000"/>
    <n v="4"/>
    <s v="-"/>
    <s v="SARAPIQUI"/>
    <s v="TECNICO ATENCION PRIMARIA"/>
    <x v="13"/>
    <s v="-"/>
    <s v="MEDICINA HUMANA"/>
    <s v="HORQUETAS"/>
    <s v="SIN ENFASIS"/>
    <s v="COSTA RICA"/>
    <x v="1699"/>
    <n v="63653866"/>
    <s v="VENDEDORA INDEPENDIE"/>
    <n v="95.66"/>
    <n v="129196"/>
    <n v="1"/>
    <n v="1"/>
    <n v="66"/>
  </r>
  <r>
    <x v="0"/>
    <x v="3"/>
    <x v="1"/>
    <x v="1"/>
    <n v="31248570"/>
    <x v="24"/>
    <n v="7663665"/>
    <n v="702920670"/>
    <x v="1"/>
    <x v="2"/>
    <x v="0"/>
    <x v="1"/>
    <x v="3"/>
    <s v="N"/>
    <x v="5"/>
    <n v="129217"/>
    <s v="NORMAL"/>
    <d v="2022-02-01T00:00:00"/>
    <d v="2022-03-25T00:00:00"/>
    <x v="24"/>
    <d v="2022-05-23T00:00:00"/>
    <n v="306283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4"/>
    <n v="4"/>
    <n v="100"/>
    <n v="7"/>
    <n v="0"/>
    <s v="MORALESVIVIANA842@GMAIL.COM"/>
    <s v="UNIV. PRIVADA"/>
    <n v="20"/>
    <s v="SOLTERO(A)"/>
    <d v="2022-03-24T00:00:00"/>
    <n v="1"/>
    <s v="BACHILLER"/>
    <s v=" "/>
    <s v=" "/>
    <s v=" "/>
    <s v=" "/>
    <n v="0"/>
    <n v="2"/>
    <s v="-"/>
    <s v="TALAMANCA"/>
    <s v="CIENCIAS DE LA EDUCACION"/>
    <x v="31"/>
    <s v="AE"/>
    <s v="EDUCACION SECUNDARIA"/>
    <s v="TELIRE"/>
    <s v="ENS. DE LAS CIENCIAS NATURALES"/>
    <s v="COSTA RICA"/>
    <x v="1700"/>
    <s v="-"/>
    <s v="ESTUDIANTE"/>
    <n v="83.5"/>
    <n v="129217"/>
    <n v="1"/>
    <n v="1"/>
    <n v="55"/>
  </r>
  <r>
    <x v="0"/>
    <x v="1"/>
    <x v="1"/>
    <x v="0"/>
    <n v="31250250"/>
    <x v="25"/>
    <n v="17659500"/>
    <n v="118630879"/>
    <x v="0"/>
    <x v="522"/>
    <x v="0"/>
    <x v="0"/>
    <x v="0"/>
    <s v="N"/>
    <x v="0"/>
    <n v="129219"/>
    <s v="NORMAL"/>
    <d v="2022-01-04T00:00:00"/>
    <d v="2022-03-25T00:00:00"/>
    <x v="25"/>
    <d v="2022-05-30T00:00:00"/>
    <n v="303216"/>
    <s v="RESOLI"/>
    <s v="-"/>
    <s v="-"/>
    <s v="S"/>
    <x v="0"/>
    <n v="1"/>
    <s v="-"/>
    <n v="2020"/>
    <n v="2"/>
    <s v="-"/>
    <s v="1-PREG.COSTA-RICA"/>
    <x v="4"/>
    <s v="-"/>
    <s v="-"/>
    <s v="-"/>
    <n v="14"/>
    <n v="1"/>
    <n v="100"/>
    <n v="1"/>
    <n v="0"/>
    <s v="MADILO2712@GMAIL.COM"/>
    <s v="UNIV. PRIVADA"/>
    <n v="19"/>
    <s v="SOLTERO(A)"/>
    <d v="2022-03-24T00:00:00"/>
    <n v="1"/>
    <s v="LICENCIATURA"/>
    <s v=" "/>
    <s v=" "/>
    <s v=" "/>
    <s v=" "/>
    <n v="891000"/>
    <n v="3"/>
    <s v="-"/>
    <s v="MORAVIA"/>
    <s v="MEDICINA Y CIRUGIA"/>
    <x v="53"/>
    <s v="-"/>
    <s v="MEDICINA HUMANA"/>
    <s v="SAN VICENTE"/>
    <s v="SIN ENFASIS"/>
    <s v="COSTA RICA"/>
    <x v="1701"/>
    <s v="-"/>
    <s v="ESTUDIANTE"/>
    <n v="98"/>
    <n v="129219"/>
    <n v="1"/>
    <n v="1"/>
    <n v="66"/>
  </r>
  <r>
    <x v="0"/>
    <x v="1"/>
    <x v="1"/>
    <x v="1"/>
    <n v="31249240"/>
    <x v="25"/>
    <n v="3463500"/>
    <n v="703060263"/>
    <x v="1"/>
    <x v="1055"/>
    <x v="0"/>
    <x v="1"/>
    <x v="1"/>
    <s v="N"/>
    <x v="5"/>
    <n v="129227"/>
    <s v="NORMAL"/>
    <d v="2022-03-23T00:00:00"/>
    <d v="2022-03-28T00:00:00"/>
    <x v="25"/>
    <d v="2022-05-30T00:00:00"/>
    <n v="310488"/>
    <s v="RESOLI"/>
    <s v="-"/>
    <s v="-"/>
    <s v="S"/>
    <x v="0"/>
    <n v="1"/>
    <s v="-"/>
    <n v="2021"/>
    <n v="1"/>
    <s v="-"/>
    <s v="1-PREG.COSTA-RICA"/>
    <x v="6"/>
    <s v="-"/>
    <s v="-"/>
    <s v="-"/>
    <n v="2"/>
    <n v="1"/>
    <n v="100"/>
    <n v="7"/>
    <n v="0"/>
    <s v="NAOMIBONILLAARCE@GMAIL.COM"/>
    <s v="UNIV. PRIVADA"/>
    <n v="18"/>
    <s v="SOLTERO(A)"/>
    <d v="2022-03-25T00:00:00"/>
    <n v="1"/>
    <s v="BACHILLER"/>
    <s v=" "/>
    <s v=" "/>
    <s v=" "/>
    <s v=" "/>
    <n v="350000"/>
    <n v="4"/>
    <s v="-"/>
    <s v="POCOCI"/>
    <s v="CS EDUCACION PREESCOLAR"/>
    <x v="99"/>
    <s v="-"/>
    <s v="EDUCACION PREESCOLAR"/>
    <s v="GUAPILES"/>
    <s v="SIN ENFASIS"/>
    <s v="COSTA RICA"/>
    <x v="1702"/>
    <s v="-"/>
    <s v="ESTUDIANTE"/>
    <n v="91.62"/>
    <n v="129227"/>
    <n v="1"/>
    <n v="1"/>
    <n v="63"/>
  </r>
  <r>
    <x v="0"/>
    <x v="1"/>
    <x v="1"/>
    <x v="0"/>
    <n v="31248860"/>
    <x v="24"/>
    <n v="10509857"/>
    <n v="801390826"/>
    <x v="0"/>
    <x v="1056"/>
    <x v="2"/>
    <x v="0"/>
    <x v="1"/>
    <s v="N"/>
    <x v="0"/>
    <n v="129233"/>
    <s v="NORMAL"/>
    <d v="2022-03-22T00:00:00"/>
    <d v="2022-03-28T00:00:00"/>
    <x v="24"/>
    <d v="2022-05-23T00:00:00"/>
    <n v="310326"/>
    <s v="RESOLI"/>
    <s v="-"/>
    <s v="S"/>
    <s v="-"/>
    <x v="1"/>
    <n v="1"/>
    <s v="COBERTURA INFERIOR, ADQUISICION DE EQUIPO"/>
    <n v="2021"/>
    <n v="1"/>
    <s v="-"/>
    <s v="1-PREG.COSTA-RICA"/>
    <x v="4"/>
    <s v="-"/>
    <s v="-"/>
    <s v="-"/>
    <n v="19"/>
    <n v="3"/>
    <n v="100"/>
    <n v="1"/>
    <n v="6"/>
    <s v="JUANDAFORERO28@GMAIL.COM"/>
    <s v="UNIV. PRIVADA"/>
    <n v="17"/>
    <s v="SOLTERO(A)"/>
    <d v="2022-03-25T00:00:00"/>
    <n v="1"/>
    <s v="LICENCIATURA"/>
    <s v=" "/>
    <s v=" "/>
    <s v=" "/>
    <s v=" "/>
    <n v="1100000"/>
    <n v="5"/>
    <s v="-"/>
    <s v="PEREZ ZELEDON"/>
    <s v="MEDICINA Y CIRUGIA"/>
    <x v="5"/>
    <s v="CI, AE"/>
    <s v="MEDICINA HUMANA"/>
    <s v="DANIEL FLORES"/>
    <s v="SIN ENFASIS"/>
    <s v="COSTA RICA"/>
    <x v="1703"/>
    <s v="-"/>
    <s v="ESTUDIANTE"/>
    <n v="94.62"/>
    <n v="129233"/>
    <n v="1"/>
    <n v="1"/>
    <n v="52"/>
  </r>
  <r>
    <x v="0"/>
    <x v="1"/>
    <x v="1"/>
    <x v="1"/>
    <n v="31249080"/>
    <x v="24"/>
    <n v="6284560"/>
    <n v="113500116"/>
    <x v="4"/>
    <x v="1057"/>
    <x v="0"/>
    <x v="1"/>
    <x v="0"/>
    <s v="N"/>
    <x v="0"/>
    <n v="129238"/>
    <s v="NORMAL"/>
    <d v="2022-03-17T00:00:00"/>
    <d v="2022-03-28T00:00:00"/>
    <x v="24"/>
    <d v="2022-05-23T00:00:00"/>
    <n v="310008"/>
    <s v="RESOLI"/>
    <s v="-"/>
    <s v="-"/>
    <s v="S"/>
    <x v="0"/>
    <n v="1"/>
    <s v="ADQUISICION DE EQUIPO"/>
    <n v="2010"/>
    <n v="12"/>
    <s v="-"/>
    <s v="1-PREG.COSTA-RICA"/>
    <x v="6"/>
    <s v="-"/>
    <s v="-"/>
    <s v="-"/>
    <n v="2"/>
    <n v="1"/>
    <n v="100"/>
    <n v="1"/>
    <n v="0"/>
    <s v="PORRAS.MARIASOLEDAD@GMAIL.COM"/>
    <s v="UNIV. PRIVADA"/>
    <n v="35"/>
    <s v="CASADO(A)"/>
    <d v="2022-03-25T00:00:00"/>
    <n v="1"/>
    <s v="LICENCIATURA"/>
    <s v=" "/>
    <s v=" "/>
    <s v=" "/>
    <s v=" "/>
    <n v="393063"/>
    <n v="5"/>
    <s v="-"/>
    <s v="ESCAZU"/>
    <s v="DERECHO"/>
    <x v="31"/>
    <s v="AE"/>
    <s v="DERECHO"/>
    <s v="ESCAZU"/>
    <s v="SIN ENFASIS"/>
    <s v="COSTA RICA"/>
    <x v="1704"/>
    <s v="-"/>
    <s v="ESTUDIANTE"/>
    <n v="80"/>
    <n v="129238"/>
    <n v="1"/>
    <n v="1"/>
    <n v="52"/>
  </r>
  <r>
    <x v="0"/>
    <x v="1"/>
    <x v="1"/>
    <x v="1"/>
    <n v="31249070"/>
    <x v="24"/>
    <n v="3812815"/>
    <n v="115740557"/>
    <x v="1"/>
    <x v="1058"/>
    <x v="0"/>
    <x v="1"/>
    <x v="1"/>
    <s v="N"/>
    <x v="1"/>
    <n v="129242"/>
    <s v="NORMAL"/>
    <d v="2022-03-16T00:00:00"/>
    <d v="2022-03-28T00:00:00"/>
    <x v="24"/>
    <d v="2022-05-23T00:00:00"/>
    <n v="309820"/>
    <s v="RESOLI"/>
    <s v="-"/>
    <s v="-"/>
    <s v="S"/>
    <x v="0"/>
    <n v="1"/>
    <s v="-"/>
    <n v="2014"/>
    <n v="8"/>
    <s v="-"/>
    <s v="1-PREG.COSTA-RICA"/>
    <x v="6"/>
    <s v="-"/>
    <s v="-"/>
    <s v="-"/>
    <n v="2"/>
    <n v="2"/>
    <n v="100"/>
    <n v="4"/>
    <n v="0"/>
    <s v="VALERIACR426@GMAIL.COM"/>
    <s v="UNIV. PRIVADA"/>
    <n v="27"/>
    <s v="CASADO(A)"/>
    <d v="2022-03-25T00:00:00"/>
    <n v="1"/>
    <s v="BACHILLER"/>
    <s v="LICENCIATURA"/>
    <s v=" "/>
    <s v=" "/>
    <s v=" "/>
    <n v="425140"/>
    <n v="2"/>
    <s v="-"/>
    <s v="BARVA"/>
    <s v="ENSEÑANZA DEL SECRETARIADO"/>
    <x v="168"/>
    <s v="-"/>
    <s v="EDUCACION SECUNDARIA"/>
    <s v="SAN PEDRO"/>
    <s v="SIN ENFASIS"/>
    <s v="COSTA RICA"/>
    <x v="1705"/>
    <s v="-"/>
    <s v="ESTUDIANTE"/>
    <n v="84.29"/>
    <n v="129242"/>
    <n v="1"/>
    <n v="1"/>
    <n v="52"/>
  </r>
  <r>
    <x v="0"/>
    <x v="1"/>
    <x v="1"/>
    <x v="0"/>
    <n v="31249580"/>
    <x v="25"/>
    <n v="6260748"/>
    <n v="504520638"/>
    <x v="2"/>
    <x v="1059"/>
    <x v="0"/>
    <x v="0"/>
    <x v="1"/>
    <s v="N"/>
    <x v="4"/>
    <n v="129245"/>
    <s v="NORMAL"/>
    <d v="2022-03-08T00:00:00"/>
    <d v="2022-03-28T00:00:00"/>
    <x v="25"/>
    <d v="2022-05-30T00:00:00"/>
    <n v="309065"/>
    <s v="RESOLI"/>
    <s v="-"/>
    <s v="-"/>
    <s v="S"/>
    <x v="0"/>
    <n v="1"/>
    <s v="-"/>
    <n v="2021"/>
    <n v="1"/>
    <s v="-"/>
    <s v="1-PREG.COSTA-RICA"/>
    <x v="3"/>
    <s v="-"/>
    <s v="-"/>
    <s v="-"/>
    <n v="3"/>
    <n v="1"/>
    <n v="100"/>
    <n v="5"/>
    <n v="0"/>
    <s v="MONSECP29@GMAIL.COM"/>
    <s v="UNIV. PRIVADA"/>
    <n v="18"/>
    <s v="SOLTERO(A)"/>
    <d v="2022-03-25T00:00:00"/>
    <n v="1"/>
    <s v="BACHILLER"/>
    <s v=" "/>
    <s v=" "/>
    <s v=" "/>
    <s v=" "/>
    <n v="1171695"/>
    <n v="6"/>
    <s v="-"/>
    <s v="SANTA CRUZ"/>
    <s v="INGENIERIA INDUSTRIAL"/>
    <x v="6"/>
    <s v="-"/>
    <s v="INGENIERIA"/>
    <s v="SANTA CRUZ"/>
    <s v="SIN ENFASIS"/>
    <s v="COSTA RICA"/>
    <x v="1706"/>
    <s v="-"/>
    <s v="ESTUDIANTE"/>
    <n v="97.83"/>
    <n v="129245"/>
    <n v="1"/>
    <n v="1"/>
    <n v="63"/>
  </r>
  <r>
    <x v="0"/>
    <x v="1"/>
    <x v="1"/>
    <x v="0"/>
    <n v="31249670"/>
    <x v="25"/>
    <n v="7938418"/>
    <n v="119150155"/>
    <x v="0"/>
    <x v="1060"/>
    <x v="0"/>
    <x v="0"/>
    <x v="0"/>
    <s v="N"/>
    <x v="0"/>
    <n v="129252"/>
    <s v="NORMAL"/>
    <d v="2022-02-21T00:00:00"/>
    <d v="2022-03-28T00:00:00"/>
    <x v="25"/>
    <d v="2022-05-30T00:00:00"/>
    <n v="307912"/>
    <s v="RESOLI"/>
    <s v="-"/>
    <s v="-"/>
    <s v="S"/>
    <x v="0"/>
    <n v="1"/>
    <s v="-"/>
    <n v="2021"/>
    <n v="1"/>
    <s v="-"/>
    <s v="1-PREG.COSTA-RICA"/>
    <x v="6"/>
    <s v="-"/>
    <s v="-"/>
    <s v="-"/>
    <n v="18"/>
    <n v="3"/>
    <n v="100"/>
    <n v="1"/>
    <n v="0"/>
    <s v="FIOSOLIS04@GMAIL.COM"/>
    <s v="UNIV. PRIVADA"/>
    <n v="17"/>
    <s v="SOLTERO(A)"/>
    <d v="2022-03-25T00:00:00"/>
    <n v="1"/>
    <s v="BACHILLER"/>
    <s v="LICENCIATURA"/>
    <s v=" "/>
    <s v=" "/>
    <s v=" "/>
    <n v="279703"/>
    <n v="5"/>
    <s v="-"/>
    <s v="CURRIDABAT"/>
    <s v="NUTRICION HUMANA Y DIETETICA"/>
    <x v="12"/>
    <s v="-"/>
    <s v="MEDICINA HUMANA"/>
    <s v="SANCHEZ"/>
    <s v="SIN ENFASIS"/>
    <s v="COSTA RICA"/>
    <x v="1707"/>
    <s v="-"/>
    <s v="ESTUDIANTE"/>
    <n v="93.12"/>
    <n v="129252"/>
    <n v="1"/>
    <n v="1"/>
    <n v="63"/>
  </r>
  <r>
    <x v="0"/>
    <x v="1"/>
    <x v="1"/>
    <x v="1"/>
    <n v="31242310"/>
    <x v="14"/>
    <n v="4079120"/>
    <n v="603780330"/>
    <x v="1"/>
    <x v="1061"/>
    <x v="0"/>
    <x v="1"/>
    <x v="1"/>
    <s v="N"/>
    <x v="3"/>
    <n v="127696"/>
    <s v="NORMAL"/>
    <d v="2022-01-09T00:00:00"/>
    <d v="2022-01-20T00:00:00"/>
    <x v="14"/>
    <d v="2022-03-29T00:00:00"/>
    <n v="303878"/>
    <s v="RESOLI"/>
    <s v="-"/>
    <s v="-"/>
    <s v="S"/>
    <x v="0"/>
    <n v="1"/>
    <s v="-"/>
    <n v="2022"/>
    <n v="0"/>
    <s v="-"/>
    <s v="1-PREG.COSTA-RICA"/>
    <x v="5"/>
    <s v="-"/>
    <s v="-"/>
    <s v="-"/>
    <n v="9"/>
    <n v="2"/>
    <n v="100"/>
    <n v="2"/>
    <n v="0"/>
    <s v="GERALDIN17_@HOTMAIL.COM"/>
    <s v="UNIV. PRIVADA"/>
    <n v="33"/>
    <s v="SOLTERO(A)"/>
    <d v="2022-01-19T00:00:00"/>
    <n v="1"/>
    <s v="BACHILLER"/>
    <s v=" "/>
    <s v=" "/>
    <s v=" "/>
    <s v=" "/>
    <n v="120000"/>
    <n v="4"/>
    <s v="-"/>
    <s v="OROTINA"/>
    <s v="CIENCIAS DE LA EDUCACION"/>
    <x v="165"/>
    <s v="-"/>
    <s v="EDUCACION PRIMARIA"/>
    <s v="MASTATE"/>
    <s v="I Y  II CICLOS"/>
    <s v="COSTA RICA"/>
    <x v="1708"/>
    <s v="-"/>
    <s v="PROPIO"/>
    <n v="70"/>
    <n v="127696"/>
    <n v="1"/>
    <n v="1"/>
    <n v="66"/>
  </r>
  <r>
    <x v="0"/>
    <x v="1"/>
    <x v="1"/>
    <x v="0"/>
    <n v="31250040"/>
    <x v="25"/>
    <n v="7040770"/>
    <n v="402610527"/>
    <x v="2"/>
    <x v="547"/>
    <x v="0"/>
    <x v="0"/>
    <x v="0"/>
    <s v="N"/>
    <x v="1"/>
    <n v="129276"/>
    <s v="NORMAL"/>
    <d v="2022-03-19T00:00:00"/>
    <d v="2022-03-30T00:00:00"/>
    <x v="25"/>
    <d v="2022-05-30T00:00:00"/>
    <n v="310129"/>
    <s v="RESOLI"/>
    <s v="-"/>
    <s v="S"/>
    <s v="-"/>
    <x v="1"/>
    <n v="1"/>
    <s v="-"/>
    <n v="2020"/>
    <n v="2"/>
    <s v="-"/>
    <s v="1-PREG.COSTA-RICA"/>
    <x v="5"/>
    <s v="-"/>
    <s v="-"/>
    <s v="-"/>
    <n v="6"/>
    <n v="1"/>
    <n v="100"/>
    <n v="4"/>
    <n v="0"/>
    <s v="MARCOCHAVES1909@GMAIL.COM"/>
    <s v="UNIV. PRIVADA"/>
    <n v="18"/>
    <s v="SOLTERO(A)"/>
    <d v="2022-03-28T00:00:00"/>
    <n v="1"/>
    <s v="BACHILLER"/>
    <s v=" "/>
    <s v=" "/>
    <s v=" "/>
    <s v=" "/>
    <n v="200000"/>
    <n v="5"/>
    <s v="-"/>
    <s v="SAN ISIDRO"/>
    <s v="ING SISTEMAS EN COMPUTACION"/>
    <x v="8"/>
    <s v="-"/>
    <s v="INGENIERIA"/>
    <s v="SAN ISIDRO"/>
    <s v="SIN ENFASIS"/>
    <s v="COSTA RICA"/>
    <x v="1709"/>
    <s v="-"/>
    <s v="ESTUDIANTE"/>
    <n v="99.15"/>
    <n v="129276"/>
    <n v="1"/>
    <n v="1"/>
    <n v="61"/>
  </r>
  <r>
    <x v="2"/>
    <x v="1"/>
    <x v="2"/>
    <x v="0"/>
    <n v="31248460"/>
    <x v="24"/>
    <n v="16631730"/>
    <n v="112170677"/>
    <x v="0"/>
    <x v="233"/>
    <x v="0"/>
    <x v="0"/>
    <x v="2"/>
    <s v="N"/>
    <x v="0"/>
    <n v="129293"/>
    <s v="NORMAL"/>
    <d v="2021-12-21T00:00:00"/>
    <d v="2022-03-30T00:00:00"/>
    <x v="24"/>
    <d v="2022-05-23T00:00:00"/>
    <n v="302489"/>
    <s v="RESOLI"/>
    <s v="-"/>
    <s v="-"/>
    <s v="S"/>
    <x v="0"/>
    <n v="1"/>
    <s v="-"/>
    <n v="2012"/>
    <n v="10"/>
    <s v="-"/>
    <s v="7-REFUND.POSG.C.R"/>
    <x v="6"/>
    <s v="-"/>
    <s v="-"/>
    <s v="-"/>
    <n v="6"/>
    <n v="4"/>
    <n v="100"/>
    <n v="1"/>
    <n v="0"/>
    <s v="LAURAMIREZ25@HOTMAIL.COM"/>
    <s v="UNIV. PRIVADA"/>
    <n v="37"/>
    <s v="SOLTERO(A)"/>
    <d v="2022-03-28T00:00:00"/>
    <n v="1"/>
    <s v="MAESTRIA"/>
    <s v=" "/>
    <s v=" "/>
    <s v=" "/>
    <s v=" "/>
    <n v="451757"/>
    <n v="3"/>
    <s v="-"/>
    <s v="ASERRI"/>
    <s v="MATERNO INFANTIL Y OBSTETRICIA"/>
    <x v="11"/>
    <s v="-"/>
    <s v="ENFERMERIA"/>
    <s v="SAN GABRIEL"/>
    <s v="SIN ENFASIS"/>
    <s v="COSTA RICA"/>
    <x v="1710"/>
    <n v="22499004"/>
    <s v="AUXILIAR DE ENFERMERÍA"/>
    <n v="71"/>
    <n v="129293"/>
    <n v="1"/>
    <n v="7"/>
    <n v="50"/>
  </r>
  <r>
    <x v="1"/>
    <x v="1"/>
    <x v="1"/>
    <x v="1"/>
    <n v="31242240"/>
    <x v="14"/>
    <n v="17979986"/>
    <n v="113090723"/>
    <x v="4"/>
    <x v="411"/>
    <x v="0"/>
    <x v="1"/>
    <x v="1"/>
    <s v="N"/>
    <x v="2"/>
    <n v="128012"/>
    <s v="NORMAL"/>
    <d v="2021-12-02T00:00:00"/>
    <d v="2022-01-31T00:00:00"/>
    <x v="14"/>
    <d v="2022-03-31T00:00:00"/>
    <n v="300410"/>
    <s v="RESOLI"/>
    <s v="-"/>
    <s v="S"/>
    <s v="-"/>
    <x v="1"/>
    <n v="1"/>
    <s v="ADQUISICION DE EQUIPO"/>
    <n v="2005"/>
    <n v="17"/>
    <s v="-"/>
    <s v="4-POSG.EXTERIOR"/>
    <x v="5"/>
    <s v="-"/>
    <s v="-"/>
    <s v="-"/>
    <n v="7"/>
    <n v="1"/>
    <n v="130"/>
    <n v="3"/>
    <n v="0"/>
    <s v="EDGUERREROLUNA@GMAIL.COM"/>
    <s v="UNIV. PRIVADA"/>
    <n v="35"/>
    <s v="SOLTERO(A)"/>
    <d v="2022-01-28T00:00:00"/>
    <n v="1"/>
    <s v="MAESTRIA"/>
    <s v=" "/>
    <s v=" "/>
    <s v=" "/>
    <s v=" "/>
    <n v="0"/>
    <n v="4"/>
    <s v="-"/>
    <s v="OREAMUNO"/>
    <s v="DIRECCION Y ADM DE EMPRESAS"/>
    <x v="107"/>
    <s v="AE"/>
    <s v="ADMINISTRACION"/>
    <s v="SAN RAFAEL"/>
    <s v="SIN ENFASIS"/>
    <s v="ESPAÑA"/>
    <x v="1711"/>
    <s v="-"/>
    <s v="ESTUDIANTE"/>
    <n v="85"/>
    <n v="128012"/>
    <n v="1"/>
    <n v="4"/>
    <n v="55"/>
  </r>
  <r>
    <x v="0"/>
    <x v="1"/>
    <x v="1"/>
    <x v="1"/>
    <n v="31242470"/>
    <x v="14"/>
    <n v="4617519"/>
    <n v="207930666"/>
    <x v="5"/>
    <x v="1062"/>
    <x v="0"/>
    <x v="1"/>
    <x v="1"/>
    <s v="N"/>
    <x v="3"/>
    <n v="128039"/>
    <s v="NORMAL"/>
    <d v="2022-01-03T00:00:00"/>
    <d v="2022-02-01T00:00:00"/>
    <x v="14"/>
    <d v="2022-03-31T00:00:00"/>
    <n v="303114"/>
    <s v="RESOLI"/>
    <s v="-"/>
    <s v="-"/>
    <s v="S"/>
    <x v="0"/>
    <n v="1"/>
    <s v="-"/>
    <n v="2016"/>
    <n v="6"/>
    <s v="-"/>
    <s v="1-PREG.COSTA-RICA"/>
    <x v="4"/>
    <s v="-"/>
    <s v="-"/>
    <s v="-"/>
    <n v="2"/>
    <n v="3"/>
    <n v="100"/>
    <n v="2"/>
    <n v="0"/>
    <s v="ANDREAS72@HOTMAIL.ES"/>
    <s v="UNIV. PRIVADA"/>
    <n v="22"/>
    <s v="SOLTERO(A)"/>
    <d v="2022-01-31T00:00:00"/>
    <n v="1"/>
    <s v="BACHILLER"/>
    <s v=" "/>
    <s v=" "/>
    <s v=" "/>
    <s v=" "/>
    <n v="814839"/>
    <n v="2"/>
    <s v="-"/>
    <s v="SAN RAMON"/>
    <s v="DISEÑO GRAFICO"/>
    <x v="74"/>
    <s v="-"/>
    <s v="ARTE PUBLICITARIO"/>
    <s v="SAN JUAN"/>
    <s v="SIN ENFASIS"/>
    <s v="COSTA RICA"/>
    <x v="1712"/>
    <s v="-"/>
    <s v="ESTUDIANTE"/>
    <n v="82.93"/>
    <n v="128039"/>
    <n v="1"/>
    <n v="1"/>
    <n v="54"/>
  </r>
  <r>
    <x v="0"/>
    <x v="1"/>
    <x v="1"/>
    <x v="1"/>
    <n v="31250060"/>
    <x v="25"/>
    <n v="6798097"/>
    <n v="208110064"/>
    <x v="4"/>
    <x v="1063"/>
    <x v="0"/>
    <x v="1"/>
    <x v="0"/>
    <s v="N"/>
    <x v="0"/>
    <n v="129335"/>
    <s v="NORMAL"/>
    <d v="2022-03-27T00:00:00"/>
    <d v="2022-04-01T00:00:00"/>
    <x v="25"/>
    <d v="2022-05-30T00:00:00"/>
    <n v="310843"/>
    <s v="RESOLI"/>
    <s v="-"/>
    <s v="-"/>
    <s v="S"/>
    <x v="0"/>
    <n v="1"/>
    <s v="-"/>
    <n v="2018"/>
    <n v="4"/>
    <s v="-"/>
    <s v="1-PREG.COSTA-RICA"/>
    <x v="2"/>
    <s v="-"/>
    <s v="-"/>
    <s v="-"/>
    <n v="1"/>
    <n v="1"/>
    <n v="100"/>
    <n v="1"/>
    <n v="0"/>
    <s v="OCINTHIA990@GMAIL.COM"/>
    <s v="UNIV. PRIVADA"/>
    <n v="21"/>
    <s v="SOLTERO(A)"/>
    <d v="2022-03-30T00:00:00"/>
    <n v="1"/>
    <s v="BACHILLER"/>
    <s v="LICENCIATURA"/>
    <s v=" "/>
    <s v=" "/>
    <s v=" "/>
    <n v="510352"/>
    <n v="6"/>
    <s v="-"/>
    <s v="SAN JOSE"/>
    <s v="PSICOLOGIA"/>
    <x v="78"/>
    <s v="-"/>
    <s v="PSICOLOGIA"/>
    <s v="CARMEN"/>
    <s v="SIN ENFASIS"/>
    <s v="COSTA RICA"/>
    <x v="1713"/>
    <s v="-"/>
    <s v="ESTUDIANTE"/>
    <n v="87.75"/>
    <n v="129335"/>
    <n v="1"/>
    <n v="1"/>
    <n v="59"/>
  </r>
  <r>
    <x v="0"/>
    <x v="1"/>
    <x v="0"/>
    <x v="1"/>
    <n v="31182930"/>
    <x v="14"/>
    <n v="1823300"/>
    <n v="304090698"/>
    <x v="4"/>
    <x v="1064"/>
    <x v="0"/>
    <x v="1"/>
    <x v="0"/>
    <s v="N"/>
    <x v="2"/>
    <n v="128045"/>
    <s v="NORMAL"/>
    <d v="2021-11-25T00:00:00"/>
    <d v="2022-02-01T00:00:00"/>
    <x v="14"/>
    <d v="2022-04-06T00:00:00"/>
    <n v="299996"/>
    <s v="RESOLI"/>
    <s v="-"/>
    <s v="S"/>
    <s v="-"/>
    <x v="1"/>
    <n v="1"/>
    <s v="-"/>
    <s v="-"/>
    <s v="-"/>
    <s v="-"/>
    <s v="1-PREG.COSTA-RICA"/>
    <x v="0"/>
    <s v="-"/>
    <s v="-"/>
    <s v="-"/>
    <n v="3"/>
    <n v="3"/>
    <n v="100"/>
    <n v="3"/>
    <n v="0"/>
    <s v="MARLONVH17@GMAIL.COM"/>
    <s v="UNIV. PRIVADA"/>
    <n v="36"/>
    <s v="SOLTERO(A)"/>
    <d v="2022-01-31T00:00:00"/>
    <n v="1"/>
    <s v="LICENCIATURA"/>
    <s v=" "/>
    <s v=" "/>
    <s v=" "/>
    <s v=" "/>
    <s v="-"/>
    <s v="-"/>
    <s v="-"/>
    <s v="LA UNION"/>
    <s v="ADMINISTRACION DE EMPRESAS"/>
    <x v="6"/>
    <s v="-"/>
    <s v="ADMINISTRACION"/>
    <s v="SAN JUAN"/>
    <s v="BANCA Y FINANZAS"/>
    <s v="COSTA RICA"/>
    <x v="1714"/>
    <n v="40525940"/>
    <s v="JEFE DE TIENDA"/>
    <s v="-"/>
    <n v="128045"/>
    <n v="1"/>
    <n v="1"/>
    <n v="54"/>
  </r>
  <r>
    <x v="0"/>
    <x v="1"/>
    <x v="0"/>
    <x v="1"/>
    <n v="31193290"/>
    <x v="24"/>
    <n v="750191"/>
    <n v="116990254"/>
    <x v="4"/>
    <x v="1065"/>
    <x v="0"/>
    <x v="1"/>
    <x v="0"/>
    <s v="N"/>
    <x v="0"/>
    <n v="129371"/>
    <s v="NORMAL"/>
    <d v="2022-03-29T00:00:00"/>
    <d v="2022-04-01T00:00:00"/>
    <x v="24"/>
    <d v="2022-05-27T00:00:00"/>
    <n v="311045"/>
    <s v="RESOLI"/>
    <s v="-"/>
    <s v="S"/>
    <s v="-"/>
    <x v="1"/>
    <n v="1"/>
    <s v="-"/>
    <s v="-"/>
    <s v="-"/>
    <s v="-"/>
    <s v="1-PREG.COSTA-RICA"/>
    <x v="0"/>
    <s v="-"/>
    <s v="-"/>
    <s v="-"/>
    <n v="1"/>
    <n v="5"/>
    <n v="100"/>
    <n v="1"/>
    <n v="0"/>
    <s v="DIEGOF.98@HOTMAIL.COM"/>
    <s v="UNIV. PRIVADA"/>
    <n v="24"/>
    <s v="SOLTERO(A)"/>
    <d v="2022-03-31T00:00:00"/>
    <n v="1"/>
    <s v="BACHILLER"/>
    <s v=" "/>
    <s v=" "/>
    <s v=" "/>
    <s v=" "/>
    <s v="-"/>
    <s v="-"/>
    <s v="-"/>
    <s v="SAN JOSE"/>
    <s v="DERECHO"/>
    <x v="28"/>
    <s v="-"/>
    <s v="DERECHO"/>
    <s v="ZAPOTE"/>
    <s v="SIN ENFASIS"/>
    <s v="COSTA RICA"/>
    <x v="1715"/>
    <s v="-"/>
    <s v="ESTUDIANTE"/>
    <s v="-"/>
    <n v="129371"/>
    <n v="1"/>
    <n v="1"/>
    <n v="48"/>
  </r>
  <r>
    <x v="0"/>
    <x v="1"/>
    <x v="0"/>
    <x v="0"/>
    <n v="31191650"/>
    <x v="25"/>
    <n v="863900"/>
    <n v="206640643"/>
    <x v="3"/>
    <x v="968"/>
    <x v="0"/>
    <x v="0"/>
    <x v="2"/>
    <s v="N"/>
    <x v="1"/>
    <n v="129374"/>
    <s v="NORMAL"/>
    <d v="2022-03-28T00:00:00"/>
    <d v="2022-04-01T00:00:00"/>
    <x v="25"/>
    <s v="-"/>
    <n v="310881"/>
    <s v="RESOLI"/>
    <s v="-"/>
    <s v="S"/>
    <s v="-"/>
    <x v="1"/>
    <n v="1"/>
    <s v="-"/>
    <s v="-"/>
    <s v="-"/>
    <s v="-"/>
    <s v="1-PREG.COSTA-RICA"/>
    <x v="0"/>
    <s v="-"/>
    <s v="-"/>
    <s v="-"/>
    <n v="10"/>
    <n v="2"/>
    <n v="100"/>
    <n v="4"/>
    <n v="0"/>
    <s v="JFNM69@HOTMAIL.ES"/>
    <s v="UNIV. PUBLICA"/>
    <n v="32"/>
    <s v="SOLTERO(A)"/>
    <d v="2022-03-31T00:00:00"/>
    <n v="1"/>
    <s v="BACHILLER"/>
    <s v=" "/>
    <s v=" "/>
    <s v=" "/>
    <s v=" "/>
    <s v="-"/>
    <s v="-"/>
    <s v="-"/>
    <s v="SARAPIQUI"/>
    <s v="INGENIERIA INFORMATICA"/>
    <x v="58"/>
    <s v="-"/>
    <s v="COMPUTO"/>
    <s v="LA VIRGEN"/>
    <s v="SIN ENFASIS"/>
    <s v="COSTA RICA"/>
    <x v="1716"/>
    <s v="-"/>
    <s v="ESTUDIANTE"/>
    <s v="-"/>
    <n v="129374"/>
    <n v="2"/>
    <n v="1"/>
    <n v="59"/>
  </r>
  <r>
    <x v="0"/>
    <x v="1"/>
    <x v="0"/>
    <x v="1"/>
    <n v="31175640"/>
    <x v="14"/>
    <n v="1194420"/>
    <n v="304750862"/>
    <x v="4"/>
    <x v="1066"/>
    <x v="0"/>
    <x v="1"/>
    <x v="0"/>
    <s v="N"/>
    <x v="2"/>
    <n v="128381"/>
    <s v="NORMAL"/>
    <d v="2022-02-10T00:00:00"/>
    <d v="2022-02-17T00:00:00"/>
    <x v="14"/>
    <d v="2022-04-07T00:00:00"/>
    <n v="307038"/>
    <s v="RESOLI"/>
    <s v="-"/>
    <s v="-"/>
    <s v="S"/>
    <x v="0"/>
    <n v="1"/>
    <s v="-"/>
    <s v="-"/>
    <s v="-"/>
    <s v="-"/>
    <s v="1-PREG.COSTA-RICA"/>
    <x v="0"/>
    <s v="-"/>
    <s v="-"/>
    <s v="-"/>
    <n v="1"/>
    <n v="9"/>
    <n v="100"/>
    <n v="3"/>
    <n v="0"/>
    <s v="NANAJG.0694@HOTMAIL.COM"/>
    <s v="UNIV. PRIVADA"/>
    <n v="28"/>
    <s v="SOLTERO(A)"/>
    <d v="2022-02-16T00:00:00"/>
    <n v="1"/>
    <s v="LICENCIATURA"/>
    <s v=" "/>
    <s v=" "/>
    <s v=" "/>
    <s v=" "/>
    <s v="-"/>
    <s v="-"/>
    <s v="-"/>
    <s v="CARTAGO"/>
    <s v="CONTADURIA PUBLICA"/>
    <x v="89"/>
    <s v="-"/>
    <s v="ADMINISTRACION"/>
    <s v="DULCE NOMBRE"/>
    <s v="SIN ENFASIS"/>
    <s v="COSTA RICA"/>
    <x v="1717"/>
    <s v="-"/>
    <s v="ESTUDIANTE"/>
    <s v="-"/>
    <n v="128381"/>
    <n v="1"/>
    <n v="1"/>
    <n v="38"/>
  </r>
  <r>
    <x v="0"/>
    <x v="3"/>
    <x v="1"/>
    <x v="0"/>
    <n v="31249510"/>
    <x v="24"/>
    <n v="7728745"/>
    <n v="402530901"/>
    <x v="2"/>
    <x v="2"/>
    <x v="0"/>
    <x v="0"/>
    <x v="2"/>
    <s v="N"/>
    <x v="1"/>
    <n v="129383"/>
    <s v="ESPECIAL"/>
    <d v="2022-03-23T00:00:00"/>
    <d v="2022-04-01T00:00:00"/>
    <x v="24"/>
    <d v="2022-05-23T00:00:00"/>
    <n v="310487"/>
    <s v="RESOLI"/>
    <s v="-"/>
    <s v="S"/>
    <s v="-"/>
    <x v="1"/>
    <n v="8"/>
    <s v="ADQUISICION DE EQUIPO"/>
    <n v="2020"/>
    <n v="2"/>
    <s v="-"/>
    <s v="1-PREG.COSTA-RICA"/>
    <x v="5"/>
    <s v="-"/>
    <s v="-"/>
    <s v="-"/>
    <n v="10"/>
    <n v="3"/>
    <n v="100"/>
    <n v="4"/>
    <n v="0"/>
    <s v="BRANDON39LIVE@GMAIL.COM"/>
    <s v="UNIV. PRIVADA"/>
    <n v="20"/>
    <s v="SOLTERO(A)"/>
    <d v="2022-03-31T00:00:00"/>
    <n v="1"/>
    <s v="BACHILLER"/>
    <s v=" "/>
    <s v=" "/>
    <s v=" "/>
    <s v=" "/>
    <n v="82000"/>
    <n v="1"/>
    <s v="-"/>
    <s v="SARAPIQUI"/>
    <s v="INGENIERIA CIVIL"/>
    <x v="15"/>
    <s v="AE"/>
    <s v="OBRAS CIVILES"/>
    <s v="HORQUETAS"/>
    <s v="SIN ENFASIS"/>
    <s v="COSTA RICA"/>
    <x v="1718"/>
    <s v="-"/>
    <s v="ESTUDIANTE"/>
    <n v="70"/>
    <n v="129383"/>
    <n v="1"/>
    <n v="1"/>
    <n v="48"/>
  </r>
  <r>
    <x v="0"/>
    <x v="2"/>
    <x v="1"/>
    <x v="0"/>
    <n v="31250000"/>
    <x v="25"/>
    <n v="20521779"/>
    <n v="119100759"/>
    <x v="0"/>
    <x v="2"/>
    <x v="0"/>
    <x v="0"/>
    <x v="2"/>
    <s v="N"/>
    <x v="6"/>
    <n v="129389"/>
    <s v="NORMAL"/>
    <d v="2022-03-21T00:00:00"/>
    <d v="2022-04-01T00:00:00"/>
    <x v="25"/>
    <d v="2022-05-30T00:00:00"/>
    <n v="310233"/>
    <s v="RESOLI"/>
    <s v="-"/>
    <s v="-"/>
    <s v="S"/>
    <x v="0"/>
    <n v="2"/>
    <s v="-"/>
    <n v="2022"/>
    <n v="0"/>
    <s v="-"/>
    <s v="1-PREG.COSTA-RICA"/>
    <x v="6"/>
    <n v="143.47999999999999"/>
    <s v="-"/>
    <s v="-"/>
    <n v="3"/>
    <n v="1"/>
    <n v="100"/>
    <n v="6"/>
    <n v="0"/>
    <s v="MORALESVASNA@GMAIL.COM"/>
    <s v="UNIV. PRIVADA"/>
    <n v="17"/>
    <s v="SOLTERO(A)"/>
    <d v="2022-03-31T00:00:00"/>
    <n v="1"/>
    <s v="BACHILLER"/>
    <s v=" "/>
    <s v=" "/>
    <s v=" "/>
    <s v=" "/>
    <n v="397469"/>
    <n v="4"/>
    <s v="-"/>
    <s v="BUENOS AIRES"/>
    <s v="MEDICINA"/>
    <x v="12"/>
    <s v="-"/>
    <s v="MEDICINA HUMANA"/>
    <s v="BUENOS AIRES"/>
    <s v="SIN ENFASIS"/>
    <s v="COSTA RICA"/>
    <x v="1719"/>
    <s v="-"/>
    <s v="ESTUDIANTE"/>
    <n v="98.66"/>
    <n v="129389"/>
    <n v="1"/>
    <n v="1"/>
    <n v="59"/>
  </r>
  <r>
    <x v="0"/>
    <x v="1"/>
    <x v="1"/>
    <x v="1"/>
    <n v="31242990"/>
    <x v="15"/>
    <n v="15913700"/>
    <n v="118960737"/>
    <x v="5"/>
    <x v="1067"/>
    <x v="0"/>
    <x v="1"/>
    <x v="0"/>
    <s v="N"/>
    <x v="2"/>
    <n v="127507"/>
    <s v="NORMAL"/>
    <d v="2021-12-21T00:00:00"/>
    <d v="2022-01-13T00:00:00"/>
    <x v="15"/>
    <d v="2022-04-06T00:00:00"/>
    <n v="302564"/>
    <s v="RESOLI"/>
    <s v="-"/>
    <s v="-"/>
    <s v="S"/>
    <x v="0"/>
    <n v="1"/>
    <s v="-"/>
    <n v="2021"/>
    <n v="1"/>
    <s v="-"/>
    <s v="1-PREG.COSTA-RICA"/>
    <x v="1"/>
    <s v="-"/>
    <s v="-"/>
    <s v="-"/>
    <n v="1"/>
    <n v="6"/>
    <n v="100"/>
    <n v="3"/>
    <n v="0"/>
    <s v="OFECARVAJ19@HOTMAIL.COM"/>
    <s v="UNIV. PRIVADA"/>
    <n v="18"/>
    <s v="SOLTERO(A)"/>
    <d v="2022-01-12T00:00:00"/>
    <n v="1"/>
    <s v="BACHILLER"/>
    <s v=" "/>
    <s v=" "/>
    <s v=" "/>
    <s v=" "/>
    <n v="2849639"/>
    <n v="3"/>
    <s v="-"/>
    <s v="CARTAGO"/>
    <s v="DISEÑO DEL PRODUCTO"/>
    <x v="33"/>
    <s v="-"/>
    <s v="ARTE PUBLICITARIO"/>
    <s v="GUADALUPE"/>
    <s v="DISEÑO DE MODA"/>
    <s v="COSTA RICA"/>
    <x v="1720"/>
    <s v="-"/>
    <s v="ESTUDIANTE"/>
    <n v="95.42"/>
    <n v="127507"/>
    <n v="1"/>
    <n v="1"/>
    <n v="80"/>
  </r>
  <r>
    <x v="0"/>
    <x v="1"/>
    <x v="1"/>
    <x v="1"/>
    <n v="31243240"/>
    <x v="15"/>
    <n v="3338000"/>
    <n v="603230353"/>
    <x v="1"/>
    <x v="1068"/>
    <x v="0"/>
    <x v="1"/>
    <x v="1"/>
    <s v="N"/>
    <x v="3"/>
    <n v="127697"/>
    <s v="NORMAL"/>
    <d v="2022-01-08T00:00:00"/>
    <d v="2022-01-20T00:00:00"/>
    <x v="15"/>
    <d v="2022-04-06T00:00:00"/>
    <n v="303862"/>
    <s v="RESOLI"/>
    <s v="-"/>
    <s v="-"/>
    <s v="S"/>
    <x v="0"/>
    <n v="1"/>
    <s v="-"/>
    <n v="2019"/>
    <n v="3"/>
    <s v="-"/>
    <s v="1-PREG.COSTA-RICA"/>
    <x v="3"/>
    <s v="-"/>
    <s v="-"/>
    <s v="-"/>
    <n v="9"/>
    <n v="1"/>
    <n v="100"/>
    <n v="2"/>
    <n v="0"/>
    <s v="MAESPINOZA280882@GMAIL.COM"/>
    <s v="UNIV. PRIVADA"/>
    <n v="39"/>
    <s v="CASADO(A)"/>
    <d v="2022-01-19T00:00:00"/>
    <n v="1"/>
    <s v="BACHILLER"/>
    <s v=" "/>
    <s v=" "/>
    <s v=" "/>
    <s v=" "/>
    <n v="1238455"/>
    <n v="5"/>
    <s v="-"/>
    <s v="OROTINA"/>
    <s v="CIENCIAS DE LA EDUCACION"/>
    <x v="165"/>
    <s v="-"/>
    <s v="EDUCACION PRIMARIA"/>
    <s v="OROTINA"/>
    <s v="I Y  II CICLOS"/>
    <s v="COSTA RICA"/>
    <x v="1721"/>
    <n v="40701337"/>
    <s v="CAJERA"/>
    <n v="74.33"/>
    <n v="127697"/>
    <n v="1"/>
    <n v="1"/>
    <n v="73"/>
  </r>
  <r>
    <x v="0"/>
    <x v="1"/>
    <x v="1"/>
    <x v="1"/>
    <n v="31242960"/>
    <x v="15"/>
    <n v="2508930"/>
    <n v="305310227"/>
    <x v="1"/>
    <x v="1069"/>
    <x v="0"/>
    <x v="1"/>
    <x v="1"/>
    <s v="N"/>
    <x v="2"/>
    <n v="127954"/>
    <s v="NORMAL"/>
    <d v="2022-01-21T00:00:00"/>
    <d v="2022-01-28T00:00:00"/>
    <x v="15"/>
    <d v="2022-04-06T00:00:00"/>
    <n v="305401"/>
    <s v="RESOLI"/>
    <s v="-"/>
    <s v="-"/>
    <s v="S"/>
    <x v="0"/>
    <n v="1"/>
    <s v="-"/>
    <n v="2019"/>
    <n v="3"/>
    <s v="-"/>
    <s v="1-PREG.COSTA-RICA"/>
    <x v="6"/>
    <s v="-"/>
    <s v="-"/>
    <s v="-"/>
    <n v="7"/>
    <n v="1"/>
    <n v="100"/>
    <n v="3"/>
    <n v="0"/>
    <s v="MARIS.MA2803@GMAIL.COM"/>
    <s v="UNIV. PRIVADA"/>
    <n v="21"/>
    <s v="SOLTERO(A)"/>
    <d v="2022-01-27T00:00:00"/>
    <n v="1"/>
    <s v="BACHILLER"/>
    <s v="LICENCIATURA"/>
    <s v=" "/>
    <s v=" "/>
    <s v=" "/>
    <n v="360000"/>
    <n v="3"/>
    <s v="-"/>
    <s v="OREAMUNO"/>
    <s v="CIENCIAS DE LA EDUCACION"/>
    <x v="31"/>
    <s v="-"/>
    <s v="EDUCACION SECUNDARIA"/>
    <s v="SAN RAFAEL"/>
    <s v="ENS. DE LA MATEMATICA"/>
    <s v="COSTA RICA"/>
    <x v="1722"/>
    <s v="-"/>
    <s v="ESTUDIANTE"/>
    <n v="87"/>
    <n v="127954"/>
    <n v="1"/>
    <n v="1"/>
    <n v="65"/>
  </r>
  <r>
    <x v="0"/>
    <x v="1"/>
    <x v="1"/>
    <x v="1"/>
    <n v="31250180"/>
    <x v="25"/>
    <n v="3410655"/>
    <n v="701550741"/>
    <x v="1"/>
    <x v="806"/>
    <x v="0"/>
    <x v="1"/>
    <x v="2"/>
    <s v="N"/>
    <x v="5"/>
    <n v="129441"/>
    <s v="NORMAL"/>
    <d v="2022-03-29T00:00:00"/>
    <d v="2022-04-05T00:00:00"/>
    <x v="25"/>
    <d v="2022-05-30T00:00:00"/>
    <n v="311076"/>
    <s v="RESOLI"/>
    <s v="-"/>
    <s v="-"/>
    <s v="S"/>
    <x v="0"/>
    <n v="1"/>
    <s v="-"/>
    <n v="2021"/>
    <n v="1"/>
    <s v="-"/>
    <s v="1-PREG.COSTA-RICA"/>
    <x v="2"/>
    <s v="-"/>
    <s v="-"/>
    <s v="-"/>
    <n v="6"/>
    <n v="3"/>
    <n v="100"/>
    <n v="7"/>
    <n v="0"/>
    <s v="KGOMEZ1021@HOTMAIL.COM"/>
    <s v="UNIV. PRIVADA"/>
    <n v="38"/>
    <s v="CASADO(A)"/>
    <d v="2022-04-01T00:00:00"/>
    <n v="1"/>
    <s v="BACHILLER"/>
    <s v=" "/>
    <s v=" "/>
    <s v=" "/>
    <s v=" "/>
    <n v="700000"/>
    <n v="4"/>
    <s v="-"/>
    <s v="GUACIMO"/>
    <s v="CS.EDUC.I Y II CICLO"/>
    <x v="18"/>
    <s v="-"/>
    <s v="EDUCACION PRIMARIA"/>
    <s v="POCORA"/>
    <s v="SIN ENFASIS"/>
    <s v="COSTA RICA"/>
    <x v="1723"/>
    <s v="-"/>
    <s v="ESTUDIANTE"/>
    <n v="70"/>
    <n v="129441"/>
    <n v="1"/>
    <n v="1"/>
    <n v="55"/>
  </r>
  <r>
    <x v="0"/>
    <x v="1"/>
    <x v="0"/>
    <x v="0"/>
    <n v="31176030"/>
    <x v="25"/>
    <n v="3103021"/>
    <n v="402510427"/>
    <x v="2"/>
    <x v="1070"/>
    <x v="0"/>
    <x v="0"/>
    <x v="0"/>
    <s v="N"/>
    <x v="1"/>
    <n v="129458"/>
    <s v="NORMAL"/>
    <d v="2022-03-14T00:00:00"/>
    <d v="2022-04-05T00:00:00"/>
    <x v="25"/>
    <s v="-"/>
    <n v="309648"/>
    <s v="RESOLI"/>
    <s v="-"/>
    <s v="-"/>
    <s v="S"/>
    <x v="0"/>
    <n v="1"/>
    <s v="COBERTURA INFERIOR, ADQUISICION DE EQUIPO"/>
    <s v="-"/>
    <s v="-"/>
    <s v="-"/>
    <s v="1-PREG.COSTA-RICA"/>
    <x v="0"/>
    <s v="-"/>
    <s v="-"/>
    <s v="-"/>
    <n v="2"/>
    <n v="4"/>
    <n v="100"/>
    <n v="4"/>
    <n v="0"/>
    <s v="SOFIAAIFOS029@GMAIL.COM"/>
    <s v="UNIV. PRIVADA"/>
    <n v="21"/>
    <s v="SOLTERO(A)"/>
    <d v="2022-04-01T00:00:00"/>
    <n v="1"/>
    <s v="BACHILLER"/>
    <s v=" "/>
    <s v=" "/>
    <s v=" "/>
    <s v=" "/>
    <s v="-"/>
    <s v="-"/>
    <s v="-"/>
    <s v="BARVA"/>
    <s v="ING. ELECTRONICA"/>
    <x v="30"/>
    <s v="CI, AE"/>
    <s v="INGENIERIA"/>
    <s v="SAN ROQUE"/>
    <s v="SIN ENFASIS"/>
    <s v="COSTA RICA"/>
    <x v="1724"/>
    <s v="-"/>
    <s v="ESTUDIANTE"/>
    <s v="-"/>
    <n v="129458"/>
    <n v="1"/>
    <n v="1"/>
    <n v="55"/>
  </r>
  <r>
    <x v="0"/>
    <x v="1"/>
    <x v="1"/>
    <x v="0"/>
    <n v="31246990"/>
    <x v="24"/>
    <n v="6110000"/>
    <n v="604820925"/>
    <x v="3"/>
    <x v="251"/>
    <x v="0"/>
    <x v="0"/>
    <x v="2"/>
    <s v="N"/>
    <x v="6"/>
    <n v="129520"/>
    <s v="NORMAL"/>
    <d v="2022-03-31T00:00:00"/>
    <d v="2022-04-18T00:00:00"/>
    <x v="24"/>
    <d v="2022-05-23T00:00:00"/>
    <n v="311227"/>
    <s v="RESOLI"/>
    <s v="-"/>
    <s v="S"/>
    <s v="-"/>
    <x v="1"/>
    <n v="1"/>
    <s v="ADQUISICION DE EQUIPO"/>
    <n v="2021"/>
    <n v="1"/>
    <s v="-"/>
    <s v="1-PREG.COSTA-RICA"/>
    <x v="6"/>
    <s v="-"/>
    <s v="-"/>
    <s v="-"/>
    <n v="7"/>
    <n v="3"/>
    <n v="100"/>
    <n v="6"/>
    <n v="0"/>
    <s v="STEVENBADILLANAVARRO@GMAIL.COM"/>
    <s v="UNIV. PRIVADA"/>
    <n v="18"/>
    <s v="SOLTERO(A)"/>
    <d v="2022-04-06T00:00:00"/>
    <n v="1"/>
    <s v="BACHILLER"/>
    <s v=" "/>
    <s v=" "/>
    <s v=" "/>
    <s v=" "/>
    <n v="370000"/>
    <n v="2"/>
    <s v="-"/>
    <s v="GOLFITO"/>
    <s v="INGENIERIA DE SISTEMAS"/>
    <x v="96"/>
    <s v="AE"/>
    <s v="COMPUTO"/>
    <s v="GUAYCARA"/>
    <s v="SIN ENFASIS"/>
    <s v="COSTA RICA"/>
    <x v="1725"/>
    <s v="-"/>
    <s v="ESTUDIANTE"/>
    <n v="95"/>
    <n v="129520"/>
    <n v="1"/>
    <n v="1"/>
    <n v="31"/>
  </r>
  <r>
    <x v="0"/>
    <x v="1"/>
    <x v="1"/>
    <x v="1"/>
    <n v="31248690"/>
    <x v="24"/>
    <n v="5254850"/>
    <n v="402550333"/>
    <x v="1"/>
    <x v="1071"/>
    <x v="2"/>
    <x v="1"/>
    <x v="0"/>
    <s v="N"/>
    <x v="1"/>
    <n v="129539"/>
    <s v="NORMAL"/>
    <d v="2022-02-22T00:00:00"/>
    <d v="2022-04-18T00:00:00"/>
    <x v="24"/>
    <d v="2022-05-23T00:00:00"/>
    <n v="308030"/>
    <s v="RESOLI"/>
    <s v="-"/>
    <s v="-"/>
    <s v="S"/>
    <x v="0"/>
    <n v="1"/>
    <s v="COBERTURA INFERIOR"/>
    <n v="2020"/>
    <n v="2"/>
    <s v="-"/>
    <s v="1-PREG.COSTA-RICA"/>
    <x v="4"/>
    <s v="-"/>
    <s v="-"/>
    <s v="-"/>
    <n v="9"/>
    <n v="1"/>
    <n v="100"/>
    <n v="4"/>
    <n v="6"/>
    <s v="SUSSANDELGADO1004@GMAIL.COM"/>
    <s v="UNIV. PRIVADA"/>
    <n v="20"/>
    <s v="SOLTERO(A)"/>
    <d v="2022-04-06T00:00:00"/>
    <n v="1"/>
    <s v="BACHILLER"/>
    <s v=" "/>
    <s v=" "/>
    <s v=" "/>
    <s v=" "/>
    <n v="870903"/>
    <n v="4"/>
    <s v="-"/>
    <s v="SAN PABLO"/>
    <s v="CS.EDUC.PREESCOLAR"/>
    <x v="5"/>
    <s v="CI"/>
    <s v="EDUCACION PREESCOLAR"/>
    <s v="SAN PABLO"/>
    <s v="CS.EDUC.PREESCOLAR.ENF.INGLES"/>
    <s v="COSTA RICA"/>
    <x v="1726"/>
    <n v="88895297"/>
    <s v="-"/>
    <n v="87.65"/>
    <n v="129539"/>
    <n v="1"/>
    <n v="1"/>
    <n v="31"/>
  </r>
  <r>
    <x v="0"/>
    <x v="3"/>
    <x v="1"/>
    <x v="1"/>
    <n v="31243430"/>
    <x v="17"/>
    <n v="3619010"/>
    <n v="304220327"/>
    <x v="1"/>
    <x v="2"/>
    <x v="0"/>
    <x v="1"/>
    <x v="1"/>
    <s v="N"/>
    <x v="2"/>
    <n v="127076"/>
    <s v="NORMAL"/>
    <d v="2021-12-02T00:00:00"/>
    <d v="2021-12-17T00:00:00"/>
    <x v="17"/>
    <d v="2022-04-18T00:00:00"/>
    <n v="300475"/>
    <s v="RESOLI"/>
    <s v="-"/>
    <s v="-"/>
    <s v="S"/>
    <x v="0"/>
    <n v="8"/>
    <s v="-"/>
    <n v="2021"/>
    <n v="1"/>
    <s v="-"/>
    <s v="1-PREG.COSTA-RICA"/>
    <x v="5"/>
    <s v="-"/>
    <s v="-"/>
    <s v="-"/>
    <n v="1"/>
    <n v="3"/>
    <n v="100"/>
    <n v="3"/>
    <n v="0"/>
    <s v="MARELICL22@GMAIL.COM"/>
    <s v="UNIV. PRIVADA"/>
    <n v="34"/>
    <s v="SOLTERO(A)"/>
    <d v="2021-12-16T00:00:00"/>
    <n v="1"/>
    <s v="LICENCIATURA"/>
    <s v=" "/>
    <s v=" "/>
    <s v=" "/>
    <s v=" "/>
    <n v="82"/>
    <n v="2"/>
    <s v="-"/>
    <s v="CARTAGO"/>
    <s v="EDUCACION ESPECIAL"/>
    <x v="89"/>
    <s v="-"/>
    <s v="EDUCACION ESPECIAL"/>
    <s v="CARMEN"/>
    <s v="SIN ENFASIS"/>
    <s v="COSTA RICA"/>
    <x v="1727"/>
    <s v="-"/>
    <s v="ESTUDIANTE"/>
    <n v="90"/>
    <n v="127076"/>
    <n v="1"/>
    <n v="1"/>
    <n v="112"/>
  </r>
  <r>
    <x v="0"/>
    <x v="3"/>
    <x v="1"/>
    <x v="1"/>
    <n v="31247800"/>
    <x v="25"/>
    <n v="6139878"/>
    <n v="118580776"/>
    <x v="1"/>
    <x v="2"/>
    <x v="0"/>
    <x v="1"/>
    <x v="2"/>
    <s v="N"/>
    <x v="6"/>
    <n v="129611"/>
    <s v="NORMAL"/>
    <d v="2022-04-06T00:00:00"/>
    <d v="2022-04-18T00:00:00"/>
    <x v="25"/>
    <d v="2022-05-30T00:00:00"/>
    <n v="311707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3"/>
    <n v="1"/>
    <n v="100"/>
    <n v="6"/>
    <n v="0"/>
    <s v="MORAMELANNY16@GMAIL.COM"/>
    <s v="UNIV. PRIVADA"/>
    <n v="19"/>
    <s v="SOLTERO(A)"/>
    <d v="2022-04-08T00:00:00"/>
    <n v="1"/>
    <s v="BACHILLER"/>
    <s v=" "/>
    <s v=" "/>
    <s v=" "/>
    <s v=" "/>
    <n v="150000"/>
    <n v="4"/>
    <s v="-"/>
    <s v="BUENOS AIRES"/>
    <s v="ENSEÑANZA DE LA EDUC. FISICA"/>
    <x v="89"/>
    <s v="AE"/>
    <s v="EDUCACION TECNICA,ARTISTICA Y DEPORTIVA"/>
    <s v="BUENOS AIRES"/>
    <s v="SIN ENFASIS"/>
    <s v="COSTA RICA"/>
    <x v="1728"/>
    <s v="-"/>
    <s v="ESTUDIANTE"/>
    <n v="90"/>
    <n v="129611"/>
    <n v="1"/>
    <n v="1"/>
    <n v="42"/>
  </r>
  <r>
    <x v="2"/>
    <x v="1"/>
    <x v="1"/>
    <x v="1"/>
    <n v="31248720"/>
    <x v="24"/>
    <n v="1800000"/>
    <n v="110970462"/>
    <x v="5"/>
    <x v="1072"/>
    <x v="0"/>
    <x v="1"/>
    <x v="0"/>
    <s v="N"/>
    <x v="0"/>
    <n v="129631"/>
    <s v="NORMAL"/>
    <d v="2022-01-19T00:00:00"/>
    <d v="2022-04-18T00:00:00"/>
    <x v="24"/>
    <d v="2022-05-23T00:00:00"/>
    <n v="305167"/>
    <s v="RESOLI"/>
    <s v="-"/>
    <s v="S"/>
    <s v="-"/>
    <x v="1"/>
    <n v="1"/>
    <s v="-"/>
    <n v="1999"/>
    <n v="23"/>
    <s v="-"/>
    <s v="3-POSG.COSTA-RICA"/>
    <x v="3"/>
    <s v="-"/>
    <s v="-"/>
    <s v="-"/>
    <n v="1"/>
    <n v="1"/>
    <n v="100"/>
    <n v="1"/>
    <n v="0"/>
    <s v="JMORA@CONAPE.GO.CR"/>
    <s v="UNIV. PUBLICA"/>
    <n v="41"/>
    <s v="CASADO(A)"/>
    <d v="2022-04-18T00:00:00"/>
    <n v="1"/>
    <s v="MAESTRIA"/>
    <s v=" "/>
    <s v=" "/>
    <s v=" "/>
    <s v=" "/>
    <n v="1271450"/>
    <n v="1"/>
    <s v="-"/>
    <s v="SAN JOSE"/>
    <s v="BIBLIOTECOLOGIA"/>
    <x v="52"/>
    <s v="-"/>
    <s v="BIBLIOTECOLOGIA"/>
    <s v="CARMEN"/>
    <s v="CENTRADA EN INVESTIGACION"/>
    <s v="COSTA RICA"/>
    <x v="1729"/>
    <n v="25278651"/>
    <s v="ARCHIVISTA"/>
    <n v="70"/>
    <n v="129631"/>
    <n v="2"/>
    <n v="3"/>
    <n v="31"/>
  </r>
  <r>
    <x v="0"/>
    <x v="3"/>
    <x v="1"/>
    <x v="0"/>
    <n v="31248580"/>
    <x v="25"/>
    <n v="7201000"/>
    <n v="208540250"/>
    <x v="3"/>
    <x v="2"/>
    <x v="0"/>
    <x v="0"/>
    <x v="0"/>
    <s v="N"/>
    <x v="1"/>
    <n v="129632"/>
    <s v="NORMAL"/>
    <d v="2022-03-29T00:00:00"/>
    <d v="2022-04-18T00:00:00"/>
    <x v="25"/>
    <d v="2022-05-30T00:00:00"/>
    <n v="310994"/>
    <s v="RESOLI"/>
    <s v="-"/>
    <s v="S"/>
    <s v="-"/>
    <x v="1"/>
    <n v="8"/>
    <s v="-"/>
    <n v="2021"/>
    <n v="1"/>
    <s v="-"/>
    <s v="1-PREG.COSTA-RICA"/>
    <x v="5"/>
    <s v="-"/>
    <s v="-"/>
    <s v="-"/>
    <n v="4"/>
    <n v="1"/>
    <n v="100"/>
    <n v="4"/>
    <n v="0"/>
    <s v="JOSHCALEB6604@GMAIL.COM"/>
    <s v="UNIV. PRIVADA"/>
    <n v="17"/>
    <s v="SOLTERO(A)"/>
    <d v="2022-04-08T00:00:00"/>
    <n v="1"/>
    <s v="BACHILLER"/>
    <s v=" "/>
    <s v=" "/>
    <s v=" "/>
    <s v=" "/>
    <n v="180000"/>
    <n v="4"/>
    <s v="-"/>
    <s v="SANTA BARBARA"/>
    <s v="ING INFORMATICA"/>
    <x v="1"/>
    <s v="-"/>
    <s v="COMPUTO"/>
    <s v="SANTA BARBARA"/>
    <s v="SIN ENFASIS"/>
    <s v="COSTA RICA"/>
    <x v="1730"/>
    <s v="-"/>
    <s v="ESTUDIANTE"/>
    <n v="81"/>
    <n v="129632"/>
    <n v="1"/>
    <n v="1"/>
    <n v="42"/>
  </r>
  <r>
    <x v="0"/>
    <x v="1"/>
    <x v="1"/>
    <x v="1"/>
    <n v="31250080"/>
    <x v="25"/>
    <n v="6044035"/>
    <n v="402640343"/>
    <x v="4"/>
    <x v="1073"/>
    <x v="0"/>
    <x v="1"/>
    <x v="1"/>
    <s v="N"/>
    <x v="1"/>
    <n v="129666"/>
    <s v="NORMAL"/>
    <d v="2022-04-11T00:00:00"/>
    <d v="2022-04-19T00:00:00"/>
    <x v="25"/>
    <d v="2022-05-30T00:00:00"/>
    <n v="312045"/>
    <s v="RESOLI"/>
    <s v="-"/>
    <s v="-"/>
    <s v="S"/>
    <x v="0"/>
    <n v="1"/>
    <s v="-"/>
    <n v="2022"/>
    <n v="0"/>
    <s v="-"/>
    <s v="1-PREG.COSTA-RICA"/>
    <x v="3"/>
    <s v="-"/>
    <s v="-"/>
    <s v="-"/>
    <n v="1"/>
    <n v="3"/>
    <n v="100"/>
    <n v="4"/>
    <n v="0"/>
    <s v="31GPMARIA@GMAIL.COM"/>
    <s v="UNIV. PUBLICA"/>
    <n v="18"/>
    <s v="SOLTERO(A)"/>
    <d v="2022-04-18T00:00:00"/>
    <n v="1"/>
    <s v="BACHILLER"/>
    <s v="LICENCIATURA"/>
    <s v=" "/>
    <s v=" "/>
    <s v=" "/>
    <n v="1714781"/>
    <n v="4"/>
    <s v="-"/>
    <s v="HEREDIA"/>
    <s v="CIENCIAS POLITICAS"/>
    <x v="52"/>
    <s v="-"/>
    <s v="POLITOLOGIA"/>
    <s v="SAN FRANCISCO"/>
    <s v="SIN ENFASIS"/>
    <s v="COSTA RICA"/>
    <x v="1731"/>
    <s v="-"/>
    <s v="ESTUDIANTE"/>
    <n v="99.35"/>
    <n v="129666"/>
    <n v="2"/>
    <n v="1"/>
    <n v="41"/>
  </r>
  <r>
    <x v="0"/>
    <x v="1"/>
    <x v="1"/>
    <x v="0"/>
    <n v="31249250"/>
    <x v="24"/>
    <n v="17750000"/>
    <n v="118590864"/>
    <x v="0"/>
    <x v="430"/>
    <x v="0"/>
    <x v="0"/>
    <x v="1"/>
    <s v="N"/>
    <x v="0"/>
    <n v="129833"/>
    <s v="NORMAL"/>
    <d v="2021-12-18T00:00:00"/>
    <d v="2022-04-21T00:00:00"/>
    <x v="24"/>
    <d v="2022-05-23T00:00:00"/>
    <n v="302284"/>
    <s v="RESOLI"/>
    <s v="-"/>
    <s v="-"/>
    <s v="S"/>
    <x v="0"/>
    <n v="1"/>
    <s v="-"/>
    <n v="2019"/>
    <n v="3"/>
    <s v="-"/>
    <s v="1-PREG.COSTA-RICA"/>
    <x v="3"/>
    <s v="-"/>
    <s v="-"/>
    <s v="-"/>
    <n v="19"/>
    <n v="3"/>
    <n v="100"/>
    <n v="1"/>
    <n v="0"/>
    <s v="MARIANCCORDERO@GMAIL.COM"/>
    <s v="UNIV. PRIVADA"/>
    <n v="19"/>
    <s v="SOLTERO(A)"/>
    <d v="2022-04-20T00:00:00"/>
    <n v="1"/>
    <s v="LICENCIATURA"/>
    <s v=" "/>
    <s v=" "/>
    <s v=" "/>
    <s v=" "/>
    <n v="1902896"/>
    <n v="4"/>
    <s v="-"/>
    <s v="PEREZ ZELEDON"/>
    <s v="FARMACIA"/>
    <x v="0"/>
    <s v="-"/>
    <s v="FARMACIA"/>
    <s v="DANIEL FLORES"/>
    <s v="SIN ENFASIS"/>
    <s v="COSTA RICA"/>
    <x v="1732"/>
    <s v="-"/>
    <s v="ESTUDIANTE"/>
    <n v="78.150000000000006"/>
    <n v="129833"/>
    <n v="1"/>
    <n v="1"/>
    <n v="28"/>
  </r>
  <r>
    <x v="0"/>
    <x v="1"/>
    <x v="1"/>
    <x v="0"/>
    <n v="31250270"/>
    <x v="25"/>
    <n v="3646000"/>
    <n v="115370574"/>
    <x v="3"/>
    <x v="1074"/>
    <x v="0"/>
    <x v="0"/>
    <x v="1"/>
    <s v="N"/>
    <x v="0"/>
    <n v="129867"/>
    <s v="NORMAL"/>
    <d v="2022-02-11T00:00:00"/>
    <d v="2022-04-22T00:00:00"/>
    <x v="25"/>
    <d v="2022-05-30T00:00:00"/>
    <n v="307104"/>
    <s v="RESOLI"/>
    <s v="-"/>
    <s v="S"/>
    <s v="-"/>
    <x v="1"/>
    <n v="1"/>
    <s v="-"/>
    <n v="2010"/>
    <n v="12"/>
    <s v="-"/>
    <s v="1-PREG.COSTA-RICA"/>
    <x v="2"/>
    <s v="-"/>
    <s v="-"/>
    <s v="-"/>
    <n v="19"/>
    <n v="1"/>
    <n v="100"/>
    <n v="1"/>
    <n v="0"/>
    <s v="COCOPZ_21@HOTMAIL.COM"/>
    <s v="UNIV. PRIVADA"/>
    <n v="29"/>
    <s v="UNION LIBRE"/>
    <s v="-"/>
    <n v="1"/>
    <s v="BACHILLER"/>
    <s v=" "/>
    <s v=" "/>
    <s v=" "/>
    <s v=" "/>
    <n v="726254"/>
    <n v="9"/>
    <s v="-"/>
    <s v="PEREZ ZELEDON"/>
    <s v="ING DE SISTEMAS"/>
    <x v="34"/>
    <s v="-"/>
    <s v="COMPUTO"/>
    <s v="SAN ISIDRO DE EL GENERAL"/>
    <s v="SIN ENFASIS"/>
    <s v="COSTA RICA"/>
    <x v="1733"/>
    <n v="22930969"/>
    <s v="MISCELANEO"/>
    <n v="84.68"/>
    <n v="129867"/>
    <n v="1"/>
    <n v="1"/>
    <n v="38"/>
  </r>
  <r>
    <x v="0"/>
    <x v="1"/>
    <x v="1"/>
    <x v="0"/>
    <n v="31249700"/>
    <x v="27"/>
    <n v="2150000"/>
    <n v="119060170"/>
    <x v="0"/>
    <x v="3"/>
    <x v="0"/>
    <x v="0"/>
    <x v="0"/>
    <s v="N"/>
    <x v="0"/>
    <n v="129943"/>
    <s v="NORMAL"/>
    <d v="2022-01-26T00:00:00"/>
    <d v="2022-04-22T00:00:00"/>
    <x v="27"/>
    <d v="2022-05-25T00:00:00"/>
    <n v="305786"/>
    <s v="RESOLI"/>
    <s v="-"/>
    <s v="S"/>
    <s v="-"/>
    <x v="1"/>
    <n v="1"/>
    <s v="-"/>
    <n v="5"/>
    <n v="2017"/>
    <s v="-"/>
    <s v="1-PREG.COSTA-RICA"/>
    <x v="2"/>
    <s v="-"/>
    <s v="-"/>
    <n v="6"/>
    <n v="1"/>
    <n v="6"/>
    <n v="100"/>
    <n v="1"/>
    <n v="0"/>
    <s v="YOMELLAMOEDWIN@GMAIL.COM"/>
    <s v="UNIV. PRIVADA"/>
    <n v="18"/>
    <s v="SOLTERO(A)"/>
    <d v="2022-03-02T00:00:00"/>
    <n v="1"/>
    <s v="TECNICO"/>
    <s v=" "/>
    <s v=" "/>
    <s v=" "/>
    <s v=" "/>
    <n v="726222"/>
    <n v="4"/>
    <s v="MARIO PORTA GARCIA"/>
    <s v="SAN JOSE"/>
    <s v="TECNICO ATENCION PRIMARIA"/>
    <x v="13"/>
    <s v="-"/>
    <s v="MEDICINA HUMANA"/>
    <s v="SAN FRANCISCO"/>
    <s v="SIN ENFASIS"/>
    <s v="COSTA RICA"/>
    <x v="1734"/>
    <s v="-"/>
    <s v="ESTUDIANTE"/>
    <n v="70"/>
    <n v="129943"/>
    <n v="1"/>
    <n v="1"/>
    <n v="31"/>
  </r>
  <r>
    <x v="0"/>
    <x v="1"/>
    <x v="1"/>
    <x v="1"/>
    <n v="31250280"/>
    <x v="25"/>
    <n v="3191500"/>
    <n v="112000573"/>
    <x v="1"/>
    <x v="1075"/>
    <x v="0"/>
    <x v="1"/>
    <x v="2"/>
    <s v="N"/>
    <x v="6"/>
    <n v="130040"/>
    <s v="NORMAL"/>
    <d v="2022-04-20T00:00:00"/>
    <d v="2022-04-29T00:00:00"/>
    <x v="25"/>
    <d v="2022-05-30T00:00:00"/>
    <n v="312537"/>
    <s v="RESOLI"/>
    <s v="-"/>
    <s v="-"/>
    <s v="S"/>
    <x v="0"/>
    <n v="1"/>
    <s v="-"/>
    <n v="2022"/>
    <n v="0"/>
    <s v="-"/>
    <s v="1-PREG.COSTA-RICA"/>
    <x v="6"/>
    <s v="-"/>
    <s v="-"/>
    <s v="-"/>
    <n v="3"/>
    <n v="9"/>
    <n v="100"/>
    <n v="6"/>
    <n v="0"/>
    <s v="TEREVILLAVILLALOBOS@GMAIL.COM"/>
    <s v="UNIV. PRIVADA"/>
    <n v="38"/>
    <s v="CASADO(A)"/>
    <d v="2022-04-28T00:00:00"/>
    <n v="1"/>
    <s v="BACHILLER"/>
    <s v=" "/>
    <s v=" "/>
    <s v=" "/>
    <s v=" "/>
    <n v="300000"/>
    <n v="5"/>
    <s v="-"/>
    <s v="BUENOS AIRES"/>
    <s v="CS. EDUC. I Y II CICLOS"/>
    <x v="73"/>
    <s v="-"/>
    <s v="EDUCACION PRIMARIA"/>
    <s v="BRUNKA"/>
    <s v="SIN ENFASIS"/>
    <s v="COSTA RICA"/>
    <x v="1735"/>
    <n v="85658549"/>
    <s v="DUEÑA "/>
    <n v="70"/>
    <n v="130040"/>
    <n v="1"/>
    <n v="1"/>
    <n v="31"/>
  </r>
  <r>
    <x v="0"/>
    <x v="1"/>
    <x v="1"/>
    <x v="1"/>
    <n v="31250300"/>
    <x v="25"/>
    <n v="3882000"/>
    <n v="114720632"/>
    <x v="4"/>
    <x v="1076"/>
    <x v="0"/>
    <x v="1"/>
    <x v="1"/>
    <s v="N"/>
    <x v="0"/>
    <n v="130049"/>
    <s v="NORMAL"/>
    <d v="2022-04-11T00:00:00"/>
    <d v="2022-04-29T00:00:00"/>
    <x v="25"/>
    <d v="2022-05-30T00:00:00"/>
    <n v="312047"/>
    <s v="RESOLI"/>
    <s v="-"/>
    <s v="-"/>
    <s v="S"/>
    <x v="0"/>
    <n v="1"/>
    <s v="-"/>
    <n v="2009"/>
    <n v="13"/>
    <s v="-"/>
    <s v="1-PREG.COSTA-RICA"/>
    <x v="3"/>
    <s v="-"/>
    <s v="-"/>
    <s v="-"/>
    <n v="19"/>
    <n v="3"/>
    <n v="100"/>
    <n v="1"/>
    <n v="0"/>
    <s v="STEFANHER@HOTMAIL.COM"/>
    <s v="UNIV. PRIVADA"/>
    <n v="30"/>
    <s v="CASADO(A)"/>
    <d v="2022-04-28T00:00:00"/>
    <n v="1"/>
    <s v="BACHILLER"/>
    <s v="LICENCIATURA"/>
    <s v=" "/>
    <s v=" "/>
    <s v=" "/>
    <n v="1718770"/>
    <n v="2"/>
    <s v="-"/>
    <s v="PEREZ ZELEDON"/>
    <s v="DERECHO"/>
    <x v="35"/>
    <s v="-"/>
    <s v="DERECHO"/>
    <s v="DANIEL FLORES"/>
    <s v="SIN ENFASIS"/>
    <s v="COSTA RICA"/>
    <x v="1736"/>
    <n v="27850324"/>
    <s v="TÉCNICO JUDICIAL"/>
    <n v="88.66"/>
    <n v="130049"/>
    <n v="1"/>
    <n v="1"/>
    <n v="31"/>
  </r>
  <r>
    <x v="0"/>
    <x v="2"/>
    <x v="1"/>
    <x v="0"/>
    <n v="31250310"/>
    <x v="25"/>
    <n v="41521000"/>
    <n v="118830364"/>
    <x v="0"/>
    <x v="2"/>
    <x v="0"/>
    <x v="0"/>
    <x v="1"/>
    <s v="N"/>
    <x v="0"/>
    <n v="130060"/>
    <s v="NORMAL"/>
    <d v="2022-01-11T00:00:00"/>
    <d v="2022-04-29T00:00:00"/>
    <x v="25"/>
    <d v="2022-05-30T00:00:00"/>
    <n v="304180"/>
    <s v="RESOLI"/>
    <s v="-"/>
    <s v="-"/>
    <s v="S"/>
    <x v="0"/>
    <n v="2"/>
    <s v="-"/>
    <n v="2020"/>
    <n v="2"/>
    <s v="-"/>
    <s v="1-PREG.COSTA-RICA"/>
    <x v="6"/>
    <n v="100.01"/>
    <s v="-"/>
    <s v="-"/>
    <n v="19"/>
    <n v="1"/>
    <n v="100"/>
    <n v="1"/>
    <n v="0"/>
    <s v="MARIAPAULAOR@LIVE.COM"/>
    <s v="UNIV. PRIVADA"/>
    <n v="18"/>
    <s v="SOLTERO(A)"/>
    <s v="-"/>
    <n v="1"/>
    <s v="BACHILLER"/>
    <s v="LICENCIATURA"/>
    <s v=" "/>
    <s v=" "/>
    <s v=" "/>
    <n v="350000"/>
    <n v="3"/>
    <s v="-"/>
    <s v="PEREZ ZELEDON"/>
    <s v="MEDICINA"/>
    <x v="13"/>
    <s v="-"/>
    <s v="MEDICINA HUMANA"/>
    <s v="SAN ISIDRO DE EL GENERAL"/>
    <s v="SIN ENFASIS"/>
    <s v="COSTA RICA"/>
    <x v="1737"/>
    <s v="-"/>
    <s v="ESTUDIANTE"/>
    <n v="96.64"/>
    <n v="130060"/>
    <n v="1"/>
    <n v="1"/>
    <n v="31"/>
  </r>
  <r>
    <x v="0"/>
    <x v="1"/>
    <x v="1"/>
    <x v="1"/>
    <n v="31243470"/>
    <x v="17"/>
    <n v="6019000"/>
    <n v="118890665"/>
    <x v="4"/>
    <x v="1077"/>
    <x v="0"/>
    <x v="1"/>
    <x v="2"/>
    <s v="N"/>
    <x v="3"/>
    <n v="127685"/>
    <s v="NORMAL"/>
    <d v="2022-01-17T00:00:00"/>
    <d v="2022-01-20T00:00:00"/>
    <x v="17"/>
    <d v="2022-04-18T00:00:00"/>
    <n v="304817"/>
    <s v="RESOLI"/>
    <s v="-"/>
    <s v="-"/>
    <s v="S"/>
    <x v="0"/>
    <n v="1"/>
    <s v="-"/>
    <n v="2022"/>
    <n v="0"/>
    <s v="-"/>
    <s v="1-PREG.COSTA-RICA"/>
    <x v="4"/>
    <s v="-"/>
    <s v="-"/>
    <s v="-"/>
    <n v="8"/>
    <n v="5"/>
    <n v="100"/>
    <n v="2"/>
    <n v="0"/>
    <s v="MEYBELLAGOMEZ@GMAIL.COM"/>
    <s v="UNIV. PRIVADA"/>
    <n v="18"/>
    <s v="SOLTERO(A)"/>
    <d v="2022-01-19T00:00:00"/>
    <n v="1"/>
    <s v="BACHILLER"/>
    <s v=" "/>
    <s v=" "/>
    <s v=" "/>
    <s v=" "/>
    <n v="991464"/>
    <n v="4"/>
    <s v="-"/>
    <s v="POAS"/>
    <s v="DERECHO"/>
    <x v="3"/>
    <s v="-"/>
    <s v="DERECHO"/>
    <s v="SABANA REDONDA"/>
    <s v="SIN ENFASIS"/>
    <s v="COSTA RICA"/>
    <x v="1738"/>
    <s v="-"/>
    <s v="ESTUDIANTE"/>
    <n v="84.17"/>
    <n v="127685"/>
    <n v="1"/>
    <n v="1"/>
    <n v="78"/>
  </r>
  <r>
    <x v="0"/>
    <x v="1"/>
    <x v="1"/>
    <x v="1"/>
    <n v="31249930"/>
    <x v="25"/>
    <n v="1532039"/>
    <n v="118520757"/>
    <x v="1"/>
    <x v="860"/>
    <x v="0"/>
    <x v="1"/>
    <x v="2"/>
    <s v="N"/>
    <x v="0"/>
    <n v="130350"/>
    <s v="NORMAL"/>
    <d v="2022-05-10T00:00:00"/>
    <d v="2022-05-18T00:00:00"/>
    <x v="25"/>
    <d v="2022-05-30T00:00:00"/>
    <n v="313754"/>
    <s v="RESOLI"/>
    <s v="-"/>
    <s v="S"/>
    <s v="-"/>
    <x v="1"/>
    <n v="1"/>
    <s v="ADQUISICION DE EQUIPO"/>
    <n v="2019"/>
    <n v="3"/>
    <s v="-"/>
    <s v="1-PREG.COSTA-RICA"/>
    <x v="2"/>
    <s v="-"/>
    <s v="-"/>
    <s v="-"/>
    <n v="19"/>
    <n v="8"/>
    <n v="100"/>
    <n v="1"/>
    <n v="0"/>
    <s v="JOHANFERNANDEZ020990@GMAIL.COM"/>
    <s v="UNIV. PRIVADA"/>
    <n v="19"/>
    <s v="SOLTERO(A)"/>
    <d v="2022-05-17T00:00:00"/>
    <n v="1"/>
    <s v="BACHILLER"/>
    <s v=" "/>
    <s v=" "/>
    <s v=" "/>
    <s v=" "/>
    <n v="478803"/>
    <n v="4"/>
    <s v="-"/>
    <s v="PEREZ ZELEDON"/>
    <s v="CS.EDUCACION FÌSICA"/>
    <x v="75"/>
    <s v="AE"/>
    <s v="EDUCACION TECNICA,ARTISTICA Y DEPORTIVA"/>
    <s v="CAJON"/>
    <s v="SIN ENFASIS"/>
    <s v="COSTA RICA"/>
    <x v="1739"/>
    <s v="-"/>
    <s v="ESTUDIANTE"/>
    <n v="86.5"/>
    <n v="130350"/>
    <n v="1"/>
    <n v="1"/>
    <n v="12"/>
  </r>
  <r>
    <x v="0"/>
    <x v="1"/>
    <x v="1"/>
    <x v="0"/>
    <n v="31241550"/>
    <x v="33"/>
    <n v="8184288"/>
    <n v="119190626"/>
    <x v="3"/>
    <x v="1078"/>
    <x v="0"/>
    <x v="0"/>
    <x v="1"/>
    <s v="N"/>
    <x v="0"/>
    <n v="128868"/>
    <s v="NORMAL"/>
    <d v="2022-02-16T00:00:00"/>
    <d v="2022-03-04T00:00:00"/>
    <x v="33"/>
    <d v="2022-06-02T00:00:00"/>
    <n v="307521"/>
    <s v="RESOLI"/>
    <s v="-"/>
    <s v="S"/>
    <s v="-"/>
    <x v="1"/>
    <n v="1"/>
    <s v="-"/>
    <n v="2021"/>
    <n v="1"/>
    <s v="-"/>
    <s v="1-PREG.COSTA-RICA"/>
    <x v="4"/>
    <s v="-"/>
    <s v="-"/>
    <n v="6"/>
    <n v="8"/>
    <n v="7"/>
    <n v="100"/>
    <n v="1"/>
    <n v="0"/>
    <s v="SEBASFLORES041028@GMAIL.COM"/>
    <s v="UNIV. PRIVADA"/>
    <n v="17"/>
    <s v="SOLTERO(A)"/>
    <d v="2022-02-18T00:00:00"/>
    <n v="1"/>
    <s v="BACHILLER"/>
    <s v=" "/>
    <s v=" "/>
    <s v=" "/>
    <s v=" "/>
    <n v="800000"/>
    <n v="4"/>
    <s v="MARIO PORTA GARCIA"/>
    <s v="GOICOECHEA"/>
    <s v="ING.TECNOLOGIAS INF Y COMUNIC"/>
    <x v="67"/>
    <s v="-"/>
    <s v="COMPUTO"/>
    <s v="PURRAL"/>
    <s v="SIN ENFASIS"/>
    <s v="COSTA RICA"/>
    <x v="1740"/>
    <s v="-"/>
    <s v="ESTUDIANTE"/>
    <n v="83.5"/>
    <n v="128868"/>
    <n v="1"/>
    <n v="1"/>
    <n v="88"/>
  </r>
  <r>
    <x v="0"/>
    <x v="1"/>
    <x v="1"/>
    <x v="1"/>
    <n v="31243550"/>
    <x v="17"/>
    <n v="9178400"/>
    <n v="118700539"/>
    <x v="4"/>
    <x v="247"/>
    <x v="0"/>
    <x v="1"/>
    <x v="1"/>
    <s v="N"/>
    <x v="3"/>
    <n v="128073"/>
    <s v="NORMAL"/>
    <d v="2022-01-08T00:00:00"/>
    <d v="2022-02-02T00:00:00"/>
    <x v="17"/>
    <d v="2022-04-18T00:00:00"/>
    <n v="303833"/>
    <s v="RESOLI"/>
    <s v="-"/>
    <s v="-"/>
    <s v="S"/>
    <x v="0"/>
    <n v="1"/>
    <s v="-"/>
    <n v="2020"/>
    <n v="2"/>
    <s v="-"/>
    <s v="1-PREG.COSTA-RICA"/>
    <x v="2"/>
    <s v="-"/>
    <s v="-"/>
    <s v="-"/>
    <n v="3"/>
    <n v="1"/>
    <n v="100"/>
    <n v="2"/>
    <n v="0"/>
    <s v="VIELKAGR7@GMAIL.COM"/>
    <s v="UNIV. PRIVADA"/>
    <n v="19"/>
    <s v="SOLTERO(A)"/>
    <d v="2022-02-01T00:00:00"/>
    <n v="1"/>
    <s v="BACHILLER"/>
    <s v=" "/>
    <s v=" "/>
    <s v=" "/>
    <s v=" "/>
    <n v="729097"/>
    <n v="4"/>
    <s v="-"/>
    <s v="GRECIA"/>
    <s v="TRABAJO SOCIAL"/>
    <x v="5"/>
    <s v="-"/>
    <s v="CIENCIAS SOCIALES"/>
    <s v="GRECIA"/>
    <s v="SIN ENFASIS"/>
    <s v="COSTA RICA"/>
    <x v="1741"/>
    <s v="-"/>
    <s v="ESTUDIANTE"/>
    <n v="82.33"/>
    <n v="128073"/>
    <n v="1"/>
    <n v="1"/>
    <n v="65"/>
  </r>
  <r>
    <x v="0"/>
    <x v="1"/>
    <x v="1"/>
    <x v="1"/>
    <n v="31243500"/>
    <x v="17"/>
    <n v="7527000"/>
    <n v="115430383"/>
    <x v="4"/>
    <x v="1079"/>
    <x v="0"/>
    <x v="1"/>
    <x v="2"/>
    <s v="N"/>
    <x v="3"/>
    <n v="128408"/>
    <s v="NORMAL"/>
    <d v="2022-02-15T00:00:00"/>
    <d v="2022-02-18T00:00:00"/>
    <x v="17"/>
    <d v="2022-04-18T00:00:00"/>
    <n v="307306"/>
    <s v="RESOLI"/>
    <s v="-"/>
    <s v="-"/>
    <s v="S"/>
    <x v="0"/>
    <n v="1"/>
    <s v="-"/>
    <n v="2021"/>
    <n v="1"/>
    <s v="-"/>
    <s v="1-PREG.COSTA-RICA"/>
    <x v="3"/>
    <s v="-"/>
    <s v="-"/>
    <s v="-"/>
    <n v="13"/>
    <n v="1"/>
    <n v="100"/>
    <n v="2"/>
    <n v="0"/>
    <s v="OCAMPO2993@GMAIL.COM"/>
    <s v="UNIV. PRIVADA"/>
    <n v="28"/>
    <s v="SOLTERO(A)"/>
    <d v="2022-02-17T00:00:00"/>
    <n v="1"/>
    <s v="BACHILLER"/>
    <s v=" "/>
    <s v=" "/>
    <s v=" "/>
    <s v=" "/>
    <n v="1742162"/>
    <n v="4"/>
    <s v="-"/>
    <s v="UPALA"/>
    <s v="TRABAJO SOCIAL"/>
    <x v="108"/>
    <s v="-"/>
    <s v="CIENCIAS SOCIALES"/>
    <s v="UPALA"/>
    <s v="SIN ENFASIS"/>
    <s v="COSTA RICA"/>
    <x v="1742"/>
    <s v="-"/>
    <s v="ESTUDIANTE"/>
    <n v="71.33"/>
    <n v="128408"/>
    <n v="1"/>
    <n v="1"/>
    <n v="49"/>
  </r>
  <r>
    <x v="0"/>
    <x v="1"/>
    <x v="1"/>
    <x v="0"/>
    <n v="31250990"/>
    <x v="28"/>
    <n v="3045340"/>
    <n v="118270492"/>
    <x v="2"/>
    <x v="1080"/>
    <x v="0"/>
    <x v="0"/>
    <x v="0"/>
    <s v="N"/>
    <x v="0"/>
    <n v="127372"/>
    <s v="ESPECIAL"/>
    <d v="2021-12-03T00:00:00"/>
    <d v="2022-01-07T00:00:00"/>
    <x v="28"/>
    <d v="2022-06-09T00:00:00"/>
    <n v="300683"/>
    <s v="RESOLI"/>
    <s v="-"/>
    <s v="S"/>
    <s v="-"/>
    <x v="1"/>
    <n v="1"/>
    <s v="COBERTURA INFERIOR"/>
    <n v="2019"/>
    <n v="3"/>
    <s v="-"/>
    <s v="1-PREG.COSTA-RICA"/>
    <x v="5"/>
    <s v="-"/>
    <s v="-"/>
    <s v="-"/>
    <n v="1"/>
    <n v="1"/>
    <n v="100"/>
    <n v="1"/>
    <n v="0"/>
    <s v="DVASCANTE@GMAIL.COM"/>
    <s v="UNIV. PRIVADA"/>
    <n v="20"/>
    <s v="SOLTERO(A)"/>
    <s v="-"/>
    <n v="1"/>
    <s v="BACHILLER"/>
    <s v=" "/>
    <s v=" "/>
    <s v=" "/>
    <s v=" "/>
    <n v="0"/>
    <n v="5"/>
    <s v="-"/>
    <s v="SAN JOSE"/>
    <s v="INGENIERIA INFORMATICA"/>
    <x v="88"/>
    <s v="CI"/>
    <s v="INGENIERIA"/>
    <s v="CARMEN"/>
    <s v="SISTEMAS INFORMACION"/>
    <s v="COSTA RICA"/>
    <x v="1743"/>
    <s v="-"/>
    <s v="ESTUDIANTE"/>
    <n v="79"/>
    <n v="127372"/>
    <n v="1"/>
    <n v="1"/>
    <n v="149"/>
  </r>
  <r>
    <x v="0"/>
    <x v="1"/>
    <x v="0"/>
    <x v="1"/>
    <n v="31156780"/>
    <x v="28"/>
    <n v="2159240"/>
    <n v="402410958"/>
    <x v="4"/>
    <x v="839"/>
    <x v="0"/>
    <x v="1"/>
    <x v="1"/>
    <s v="N"/>
    <x v="1"/>
    <n v="127530"/>
    <s v="ESPECIAL"/>
    <d v="2022-01-07T00:00:00"/>
    <d v="2022-01-14T00:00:00"/>
    <x v="28"/>
    <d v="2022-06-10T00:00:00"/>
    <n v="303728"/>
    <s v="RESOLI"/>
    <s v="-"/>
    <s v="S"/>
    <s v="-"/>
    <x v="1"/>
    <n v="1"/>
    <s v="-"/>
    <s v="-"/>
    <s v="-"/>
    <s v="-"/>
    <s v="1-PREG.COSTA-RICA"/>
    <x v="0"/>
    <s v="-"/>
    <s v="-"/>
    <s v="-"/>
    <n v="3"/>
    <n v="8"/>
    <n v="100"/>
    <n v="4"/>
    <n v="0"/>
    <s v="JARSA22@OUTLOOK.ES"/>
    <s v="UNIV. PRIVADA"/>
    <n v="23"/>
    <s v="SOLTERO(A)"/>
    <d v="2022-01-13T00:00:00"/>
    <n v="1"/>
    <s v="LICENCIATURA"/>
    <s v=" "/>
    <s v=" "/>
    <s v=" "/>
    <s v=" "/>
    <s v="-"/>
    <s v="-"/>
    <s v="-"/>
    <s v="SANTO DOMINGO"/>
    <s v="COMUNICACION DE MERCADEO"/>
    <x v="5"/>
    <s v="-"/>
    <s v="COMUNICACION"/>
    <s v="PARA"/>
    <s v="SIN ENFASIS"/>
    <s v="COSTA RICA"/>
    <x v="1744"/>
    <s v="-"/>
    <s v="ESTUDIANTE"/>
    <s v="-"/>
    <n v="127530"/>
    <n v="1"/>
    <n v="1"/>
    <n v="142"/>
  </r>
  <r>
    <x v="0"/>
    <x v="1"/>
    <x v="1"/>
    <x v="0"/>
    <n v="31250560"/>
    <x v="28"/>
    <n v="9507955"/>
    <n v="504530280"/>
    <x v="0"/>
    <x v="233"/>
    <x v="0"/>
    <x v="0"/>
    <x v="1"/>
    <s v="N"/>
    <x v="4"/>
    <n v="127640"/>
    <s v="NORMAL"/>
    <d v="2022-01-12T00:00:00"/>
    <d v="2022-01-19T00:00:00"/>
    <x v="28"/>
    <d v="2022-06-09T00:00:00"/>
    <n v="304231"/>
    <s v="RESOLI"/>
    <s v="-"/>
    <s v="-"/>
    <s v="S"/>
    <x v="0"/>
    <n v="1"/>
    <s v="-"/>
    <n v="2021"/>
    <n v="1"/>
    <s v="-"/>
    <s v="1-PREG.COSTA-RICA"/>
    <x v="2"/>
    <s v="-"/>
    <s v="-"/>
    <s v="-"/>
    <n v="3"/>
    <n v="5"/>
    <n v="100"/>
    <n v="5"/>
    <n v="0"/>
    <s v="RACHANYGOMEZ29@GMAIL.COM"/>
    <s v="UNIV. PRIVADA"/>
    <n v="18"/>
    <s v="SOLTERO(A)"/>
    <d v="2022-01-18T00:00:00"/>
    <n v="1"/>
    <s v="LICENCIATURA"/>
    <s v=" "/>
    <s v=" "/>
    <s v=" "/>
    <s v=" "/>
    <n v="584773"/>
    <n v="4"/>
    <s v="-"/>
    <s v="SANTA CRUZ"/>
    <s v="ENFERMERIA"/>
    <x v="88"/>
    <s v="-"/>
    <s v="ENFERMERIA"/>
    <s v="CARTAGENA"/>
    <s v="SIN ENFASIS"/>
    <s v="COSTA RICA"/>
    <x v="1745"/>
    <s v="-"/>
    <s v="ESTUDIANTE"/>
    <n v="96"/>
    <n v="127640"/>
    <n v="1"/>
    <n v="1"/>
    <n v="137"/>
  </r>
  <r>
    <x v="0"/>
    <x v="1"/>
    <x v="0"/>
    <x v="0"/>
    <n v="31167320"/>
    <x v="28"/>
    <n v="4705600"/>
    <n v="901370688"/>
    <x v="2"/>
    <x v="964"/>
    <x v="0"/>
    <x v="0"/>
    <x v="0"/>
    <s v="N"/>
    <x v="0"/>
    <n v="127735"/>
    <s v="NORMAL"/>
    <d v="2022-01-05T00:00:00"/>
    <d v="2022-01-21T00:00:00"/>
    <x v="28"/>
    <s v="-"/>
    <n v="303475"/>
    <s v="RESOLI"/>
    <s v="-"/>
    <s v="-"/>
    <s v="S"/>
    <x v="0"/>
    <n v="1"/>
    <s v="-"/>
    <s v="-"/>
    <s v="-"/>
    <s v="-"/>
    <s v="1-PREG.COSTA-RICA"/>
    <x v="0"/>
    <s v="-"/>
    <s v="-"/>
    <s v="-"/>
    <n v="8"/>
    <n v="3"/>
    <n v="100"/>
    <n v="1"/>
    <n v="0"/>
    <s v="IVANA.RODRIGUEZ.CALDERON@GMAIL.COM"/>
    <s v="UNIV. PRIVADA"/>
    <n v="26"/>
    <s v="SOLTERO(A)"/>
    <d v="2022-01-20T00:00:00"/>
    <n v="1"/>
    <s v="LICENCIATURA"/>
    <s v=" "/>
    <s v=" "/>
    <s v=" "/>
    <s v=" "/>
    <s v="-"/>
    <s v="-"/>
    <s v="-"/>
    <s v="GOICOECHEA"/>
    <s v="ARQUITECTURA"/>
    <x v="30"/>
    <s v="-"/>
    <s v="OBRAS CIVILES"/>
    <s v="CALLE BLANCOS"/>
    <s v="SIN ENFASIS"/>
    <s v="COSTA RICA"/>
    <x v="1746"/>
    <s v="-"/>
    <s v="ESTUDIANTE"/>
    <s v="-"/>
    <n v="127735"/>
    <n v="1"/>
    <n v="1"/>
    <n v="135"/>
  </r>
  <r>
    <x v="0"/>
    <x v="1"/>
    <x v="1"/>
    <x v="1"/>
    <n v="31250980"/>
    <x v="28"/>
    <n v="1928433"/>
    <n v="115160946"/>
    <x v="4"/>
    <x v="1081"/>
    <x v="0"/>
    <x v="1"/>
    <x v="0"/>
    <s v="N"/>
    <x v="0"/>
    <n v="127745"/>
    <s v="NORMAL"/>
    <d v="2021-12-13T00:00:00"/>
    <d v="2022-01-21T00:00:00"/>
    <x v="28"/>
    <d v="2022-06-09T00:00:00"/>
    <n v="301566"/>
    <s v="RESOLI"/>
    <s v="-"/>
    <s v="S"/>
    <s v="-"/>
    <x v="1"/>
    <n v="1"/>
    <s v="-"/>
    <n v="2014"/>
    <n v="8"/>
    <s v="-"/>
    <s v="1-PREG.COSTA-RICA"/>
    <x v="5"/>
    <s v="-"/>
    <s v="-"/>
    <s v="-"/>
    <n v="2"/>
    <n v="3"/>
    <n v="100"/>
    <n v="1"/>
    <n v="0"/>
    <s v="JOSUESANDI@LIVE.COM"/>
    <s v="UNIV. PRIVADA"/>
    <n v="29"/>
    <s v="SOLTERO(A)"/>
    <d v="2022-01-20T00:00:00"/>
    <n v="1"/>
    <s v="LICENCIATURA"/>
    <s v=" "/>
    <s v=" "/>
    <s v=" "/>
    <s v=" "/>
    <n v="75000"/>
    <n v="0"/>
    <s v="-"/>
    <s v="ESCAZU"/>
    <s v="DERECHO"/>
    <x v="37"/>
    <s v="-"/>
    <s v="DERECHO"/>
    <s v="SAN RAFAEL"/>
    <s v="SIN ENFASIS"/>
    <s v="COSTA RICA"/>
    <x v="1747"/>
    <s v="-"/>
    <s v="propio"/>
    <n v="88"/>
    <n v="127745"/>
    <n v="1"/>
    <n v="1"/>
    <n v="135"/>
  </r>
  <r>
    <x v="0"/>
    <x v="1"/>
    <x v="1"/>
    <x v="0"/>
    <n v="31250360"/>
    <x v="28"/>
    <n v="10626350"/>
    <n v="504540897"/>
    <x v="2"/>
    <x v="1082"/>
    <x v="0"/>
    <x v="0"/>
    <x v="1"/>
    <s v="N"/>
    <x v="4"/>
    <n v="127910"/>
    <s v="NORMAL"/>
    <d v="2022-01-23T00:00:00"/>
    <d v="2022-01-27T00:00:00"/>
    <x v="28"/>
    <d v="2022-06-09T00:00:00"/>
    <n v="305454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"/>
    <n v="2"/>
    <n v="100"/>
    <n v="5"/>
    <n v="0"/>
    <s v="JOSEANDRESRUIZVIALES18@GMAIL.COM"/>
    <s v="UNIV. PUBLICA"/>
    <n v="17"/>
    <s v="SOLTERO(A)"/>
    <d v="2022-01-26T00:00:00"/>
    <n v="1"/>
    <s v="LICENCIATURA"/>
    <s v=" "/>
    <s v=" "/>
    <s v=" "/>
    <s v=" "/>
    <n v="1392538"/>
    <n v="5"/>
    <s v="-"/>
    <s v="LIBERIA"/>
    <s v="INGENIERIA PRODUC.INDUSTRIAL"/>
    <x v="61"/>
    <s v="AE"/>
    <s v="INDUSTRIA"/>
    <s v="CANAS DULCES"/>
    <s v="SIN ENFASIS"/>
    <s v="COSTA RICA"/>
    <x v="1748"/>
    <s v="-"/>
    <s v="ESTUDIANTE"/>
    <n v="99.94"/>
    <n v="127910"/>
    <n v="2"/>
    <n v="1"/>
    <n v="129"/>
  </r>
  <r>
    <x v="0"/>
    <x v="1"/>
    <x v="1"/>
    <x v="0"/>
    <n v="31248940"/>
    <x v="28"/>
    <n v="6647000"/>
    <n v="114090456"/>
    <x v="2"/>
    <x v="251"/>
    <x v="0"/>
    <x v="0"/>
    <x v="0"/>
    <s v="N"/>
    <x v="0"/>
    <n v="127928"/>
    <s v="NORMAL"/>
    <d v="2022-01-12T00:00:00"/>
    <d v="2022-01-27T00:00:00"/>
    <x v="28"/>
    <d v="2022-06-09T00:00:00"/>
    <n v="304292"/>
    <s v="RESOLI"/>
    <s v="-"/>
    <s v="S"/>
    <s v="-"/>
    <x v="1"/>
    <n v="1"/>
    <s v="-"/>
    <n v="2008"/>
    <n v="14"/>
    <s v="-"/>
    <s v="1-PREG.COSTA-RICA"/>
    <x v="2"/>
    <s v="-"/>
    <s v="-"/>
    <s v="-"/>
    <n v="1"/>
    <n v="1"/>
    <n v="100"/>
    <n v="1"/>
    <n v="0"/>
    <s v="DLARA89@HOTMAIL.ES"/>
    <s v="UNIV. PRIVADA"/>
    <n v="32"/>
    <s v="SOLTERO(A)"/>
    <d v="2022-01-26T00:00:00"/>
    <n v="1"/>
    <s v="BACHILLER"/>
    <s v=" "/>
    <s v=" "/>
    <s v=" "/>
    <s v=" "/>
    <n v="671979"/>
    <n v="2"/>
    <s v="-"/>
    <s v="SAN JOSE"/>
    <s v="INGENIERIA CIENCIAS DE DATOS"/>
    <x v="27"/>
    <s v="-"/>
    <s v="INGENIERIA"/>
    <s v="CARMEN"/>
    <s v="SIN ENFASIS"/>
    <s v="COSTA RICA"/>
    <x v="1749"/>
    <n v="25084400"/>
    <s v="KNOWLEDGE MANAGER"/>
    <n v="81"/>
    <n v="127928"/>
    <n v="1"/>
    <n v="1"/>
    <n v="129"/>
  </r>
  <r>
    <x v="0"/>
    <x v="1"/>
    <x v="1"/>
    <x v="1"/>
    <n v="31243580"/>
    <x v="17"/>
    <n v="2841600"/>
    <n v="112510889"/>
    <x v="1"/>
    <x v="1083"/>
    <x v="0"/>
    <x v="1"/>
    <x v="2"/>
    <s v="N"/>
    <x v="3"/>
    <n v="128508"/>
    <s v="NORMAL"/>
    <d v="2022-02-19T00:00:00"/>
    <d v="2022-02-24T00:00:00"/>
    <x v="17"/>
    <d v="2022-04-18T00:00:00"/>
    <n v="307774"/>
    <s v="RESOLI"/>
    <s v="-"/>
    <s v="S"/>
    <s v="-"/>
    <x v="1"/>
    <n v="1"/>
    <s v="-"/>
    <n v="2003"/>
    <n v="19"/>
    <s v="-"/>
    <s v="1-PREG.COSTA-RICA"/>
    <x v="4"/>
    <s v="-"/>
    <s v="-"/>
    <s v="-"/>
    <n v="15"/>
    <n v="4"/>
    <n v="100"/>
    <n v="2"/>
    <n v="0"/>
    <s v="KEYJ07@GMAIL.COM"/>
    <s v="UNIV. PRIVADA"/>
    <n v="36"/>
    <s v="SOLTERO(A)"/>
    <d v="2022-02-23T00:00:00"/>
    <n v="1"/>
    <s v="BACHILLER"/>
    <s v=" "/>
    <s v=" "/>
    <s v=" "/>
    <s v=" "/>
    <n v="768412"/>
    <n v="3"/>
    <s v="-"/>
    <s v="GUATUSO"/>
    <s v="ENSEÑANZA DEL INGLES"/>
    <x v="125"/>
    <s v="-"/>
    <s v="EDUCACION SECUNDARIA"/>
    <s v="KATIRA"/>
    <s v="SIN ENFASIS"/>
    <s v="COSTA RICA"/>
    <x v="1750"/>
    <n v="22499296"/>
    <s v="OFICIAL DE POLICIA"/>
    <n v="70"/>
    <n v="128508"/>
    <n v="1"/>
    <n v="1"/>
    <n v="43"/>
  </r>
  <r>
    <x v="2"/>
    <x v="1"/>
    <x v="1"/>
    <x v="1"/>
    <n v="31250750"/>
    <x v="28"/>
    <n v="2635827"/>
    <n v="111060437"/>
    <x v="4"/>
    <x v="1084"/>
    <x v="0"/>
    <x v="1"/>
    <x v="1"/>
    <s v="N"/>
    <x v="5"/>
    <n v="128248"/>
    <s v="NORMAL"/>
    <d v="2022-01-28T00:00:00"/>
    <d v="2022-02-10T00:00:00"/>
    <x v="28"/>
    <d v="2022-06-09T00:00:00"/>
    <n v="306029"/>
    <s v="RESOLI"/>
    <s v="-"/>
    <s v="-"/>
    <s v="S"/>
    <x v="0"/>
    <n v="1"/>
    <s v="-"/>
    <n v="1999"/>
    <n v="23"/>
    <s v="-"/>
    <s v="3-POSG.COSTA-RICA"/>
    <x v="1"/>
    <s v="-"/>
    <s v="-"/>
    <s v="-"/>
    <n v="1"/>
    <n v="1"/>
    <n v="100"/>
    <n v="7"/>
    <n v="0"/>
    <s v="WALLACE1512@HOTMAIL.COM"/>
    <s v="UNIV. PRIVADA"/>
    <n v="41"/>
    <s v="SOLTERO(A)"/>
    <d v="2022-02-09T00:00:00"/>
    <n v="1"/>
    <s v="MAESTRIA"/>
    <s v=" "/>
    <s v=" "/>
    <s v=" "/>
    <s v=" "/>
    <n v="2751732"/>
    <n v="2"/>
    <s v="-"/>
    <s v="LIMON"/>
    <s v="GEREN HOSPIT Y SERVIC DE SALUD"/>
    <x v="13"/>
    <s v="-"/>
    <s v="ADMINISTRACION"/>
    <s v="LIMON"/>
    <s v="SIN ENFASIS"/>
    <s v="COSTA RICA"/>
    <x v="1751"/>
    <n v="27983200"/>
    <s v="JEFATURA DE FARMACIA"/>
    <n v="85.5"/>
    <n v="128248"/>
    <n v="1"/>
    <n v="3"/>
    <n v="115"/>
  </r>
  <r>
    <x v="0"/>
    <x v="1"/>
    <x v="1"/>
    <x v="1"/>
    <n v="31248510"/>
    <x v="28"/>
    <n v="10201100"/>
    <n v="305540203"/>
    <x v="4"/>
    <x v="1085"/>
    <x v="0"/>
    <x v="1"/>
    <x v="2"/>
    <s v="N"/>
    <x v="5"/>
    <n v="128296"/>
    <s v="ESPECIAL"/>
    <d v="2022-02-11T00:00:00"/>
    <d v="2022-02-14T00:00:00"/>
    <x v="28"/>
    <d v="2022-06-09T00:00:00"/>
    <n v="307065"/>
    <s v="RESOLI"/>
    <s v="-"/>
    <s v="-"/>
    <s v="S"/>
    <x v="0"/>
    <n v="1"/>
    <s v="-"/>
    <n v="2021"/>
    <n v="1"/>
    <s v="-"/>
    <s v="1-PREG.COSTA-RICA"/>
    <x v="1"/>
    <s v="-"/>
    <s v="-"/>
    <s v="-"/>
    <n v="3"/>
    <n v="1"/>
    <n v="100"/>
    <n v="7"/>
    <n v="0"/>
    <s v="MISHELLE2908@GMAIL.COM"/>
    <s v="UNIV. PRIVADA"/>
    <n v="17"/>
    <s v="SOLTERO(A)"/>
    <d v="2022-02-11T00:00:00"/>
    <n v="1"/>
    <s v="BACHILLER"/>
    <s v="LICENCIATURA"/>
    <s v=" "/>
    <s v=" "/>
    <s v=" "/>
    <n v="5156975"/>
    <n v="4"/>
    <s v="-"/>
    <s v="SIQUIRRES"/>
    <s v="DERECHO"/>
    <x v="3"/>
    <s v="-"/>
    <s v="DERECHO"/>
    <s v="SIQUIRRES"/>
    <s v="SIN ENFASIS"/>
    <s v="COSTA RICA"/>
    <x v="1752"/>
    <s v="-"/>
    <s v="ESTUDIANTE"/>
    <n v="96.33"/>
    <n v="128296"/>
    <n v="1"/>
    <n v="1"/>
    <n v="111"/>
  </r>
  <r>
    <x v="0"/>
    <x v="1"/>
    <x v="1"/>
    <x v="0"/>
    <n v="31250430"/>
    <x v="28"/>
    <n v="18748000"/>
    <n v="118870296"/>
    <x v="0"/>
    <x v="71"/>
    <x v="0"/>
    <x v="0"/>
    <x v="0"/>
    <s v="N"/>
    <x v="1"/>
    <n v="128363"/>
    <s v="NORMAL"/>
    <d v="2022-01-12T00:00:00"/>
    <d v="2022-02-16T00:00:00"/>
    <x v="28"/>
    <d v="2022-06-09T00:00:00"/>
    <n v="304330"/>
    <s v="RESOLI"/>
    <s v="-"/>
    <s v="-"/>
    <s v="S"/>
    <x v="0"/>
    <n v="1"/>
    <s v="-"/>
    <n v="2021"/>
    <n v="1"/>
    <s v="-"/>
    <s v="1-PREG.COSTA-RICA"/>
    <x v="5"/>
    <s v="-"/>
    <s v="-"/>
    <s v="-"/>
    <n v="1"/>
    <n v="2"/>
    <n v="100"/>
    <n v="4"/>
    <n v="0"/>
    <s v="ADRIARAYABAR100803@GMAIL.COM"/>
    <s v="UNIV. PRIVADA"/>
    <n v="18"/>
    <s v="SOLTERO(A)"/>
    <d v="2022-02-15T00:00:00"/>
    <n v="1"/>
    <s v="LICENCIATURA"/>
    <s v=" "/>
    <s v=" "/>
    <s v=" "/>
    <s v=" "/>
    <n v="0"/>
    <n v="6"/>
    <s v="-"/>
    <s v="HEREDIA"/>
    <s v="MEDICINA Y CIRUGIA"/>
    <x v="53"/>
    <s v="-"/>
    <s v="MEDICINA HUMANA"/>
    <s v="MERCEDES"/>
    <s v="SIN ENFASIS"/>
    <s v="COSTA RICA"/>
    <x v="1753"/>
    <s v="-"/>
    <s v="ESTUDIANTE"/>
    <n v="94"/>
    <n v="128363"/>
    <n v="1"/>
    <n v="1"/>
    <n v="109"/>
  </r>
  <r>
    <x v="0"/>
    <x v="2"/>
    <x v="1"/>
    <x v="0"/>
    <n v="31250890"/>
    <x v="28"/>
    <n v="11561053"/>
    <n v="702290123"/>
    <x v="0"/>
    <x v="2"/>
    <x v="0"/>
    <x v="0"/>
    <x v="0"/>
    <s v="N"/>
    <x v="0"/>
    <n v="128374"/>
    <s v="NORMAL"/>
    <d v="2022-02-14T00:00:00"/>
    <d v="2022-02-17T00:00:00"/>
    <x v="28"/>
    <d v="2022-06-09T00:00:00"/>
    <n v="307211"/>
    <s v="RESOLI"/>
    <s v="-"/>
    <s v="-"/>
    <s v="S"/>
    <x v="0"/>
    <n v="2"/>
    <s v="-"/>
    <n v="2012"/>
    <n v="10"/>
    <s v="-"/>
    <s v="1-PREG.COSTA-RICA"/>
    <x v="4"/>
    <n v="127.81"/>
    <s v="-"/>
    <s v="-"/>
    <n v="13"/>
    <n v="3"/>
    <n v="100"/>
    <n v="1"/>
    <n v="0"/>
    <s v="AN09EM@GMAIL.COM"/>
    <s v="UNIV. PRIVADA"/>
    <n v="27"/>
    <s v="SOLTERO(A)"/>
    <d v="2022-02-16T00:00:00"/>
    <n v="1"/>
    <s v="LICENCIATURA"/>
    <s v=" "/>
    <s v=" "/>
    <s v=" "/>
    <s v=" "/>
    <n v="1124816"/>
    <n v="2"/>
    <s v="-"/>
    <s v="TIBAS"/>
    <s v="MEDICINA Y CIRUGIA"/>
    <x v="0"/>
    <s v="-"/>
    <s v="MEDICINA HUMANA"/>
    <s v="ANSELMO LLORENTE"/>
    <s v="SIN ENFASIS"/>
    <s v="COSTA RICA"/>
    <x v="1754"/>
    <s v="-"/>
    <s v="ESTUDIANTE"/>
    <n v="77.709999999999994"/>
    <n v="128374"/>
    <n v="1"/>
    <n v="1"/>
    <n v="108"/>
  </r>
  <r>
    <x v="0"/>
    <x v="1"/>
    <x v="1"/>
    <x v="0"/>
    <n v="31247820"/>
    <x v="28"/>
    <n v="1170000"/>
    <n v="504320582"/>
    <x v="2"/>
    <x v="1086"/>
    <x v="0"/>
    <x v="0"/>
    <x v="1"/>
    <s v="N"/>
    <x v="4"/>
    <n v="128382"/>
    <s v="NORMAL"/>
    <d v="2022-02-09T00:00:00"/>
    <d v="2022-02-17T00:00:00"/>
    <x v="28"/>
    <d v="2022-06-09T00:00:00"/>
    <n v="306956"/>
    <s v="RESOLI"/>
    <s v="-"/>
    <s v="-"/>
    <s v="S"/>
    <x v="0"/>
    <n v="1"/>
    <s v="-"/>
    <n v="2017"/>
    <n v="5"/>
    <s v="-"/>
    <s v="1-PREG.COSTA-RICA"/>
    <x v="1"/>
    <s v="-"/>
    <s v="-"/>
    <s v="-"/>
    <n v="5"/>
    <n v="1"/>
    <n v="100"/>
    <n v="5"/>
    <n v="0"/>
    <s v="MARIVAG100@GMAIL.COM"/>
    <s v="UNIV. PUBLICA"/>
    <n v="22"/>
    <s v="SOLTERO(A)"/>
    <d v="2022-02-16T00:00:00"/>
    <n v="1"/>
    <s v="LICENCIATURA"/>
    <s v=" "/>
    <s v=" "/>
    <s v=" "/>
    <s v=" "/>
    <n v="2705385"/>
    <n v="4"/>
    <s v="-"/>
    <s v="CARRILLO"/>
    <s v="INGENIERIA CIVIL"/>
    <x v="52"/>
    <s v="-"/>
    <s v="OBRAS CIVILES"/>
    <s v="FILADELFIA"/>
    <s v="SIN ENFASIS"/>
    <s v="COSTA RICA"/>
    <x v="1755"/>
    <s v="-"/>
    <s v="ESTUDIANTE"/>
    <n v="80.05"/>
    <n v="128382"/>
    <n v="2"/>
    <n v="1"/>
    <n v="108"/>
  </r>
  <r>
    <x v="2"/>
    <x v="1"/>
    <x v="1"/>
    <x v="1"/>
    <n v="31243390"/>
    <x v="17"/>
    <n v="3109960"/>
    <n v="114720074"/>
    <x v="4"/>
    <x v="780"/>
    <x v="0"/>
    <x v="1"/>
    <x v="1"/>
    <s v="N"/>
    <x v="2"/>
    <n v="128819"/>
    <s v="NORMAL"/>
    <d v="2022-03-01T00:00:00"/>
    <d v="2022-03-10T00:00:00"/>
    <x v="17"/>
    <d v="2022-04-18T00:00:00"/>
    <n v="308410"/>
    <s v="RESOLI"/>
    <s v="-"/>
    <s v="S"/>
    <s v="-"/>
    <x v="1"/>
    <n v="1"/>
    <s v="-"/>
    <n v="2007"/>
    <n v="15"/>
    <s v="-"/>
    <s v="3-POSG.COSTA-RICA"/>
    <x v="2"/>
    <s v="-"/>
    <s v="-"/>
    <s v="-"/>
    <n v="1"/>
    <n v="5"/>
    <n v="100"/>
    <n v="3"/>
    <n v="0"/>
    <s v="MRVG9121@GMAIL.COM"/>
    <s v="UNIV. PUBLICA"/>
    <n v="30"/>
    <s v="SOLTERO(A)"/>
    <d v="2022-03-09T00:00:00"/>
    <n v="1"/>
    <s v="MAESTRIA"/>
    <s v=" "/>
    <s v=" "/>
    <s v=" "/>
    <s v=" "/>
    <n v="654260"/>
    <n v="3"/>
    <s v="-"/>
    <s v="CARTAGO"/>
    <s v="DERECHO COMUNIT Y DER HUMANOS"/>
    <x v="52"/>
    <s v="-"/>
    <s v="DERECHO"/>
    <s v="AGUACALIENTE (SAN FRANCISCO)"/>
    <s v="SIN ENFASIS"/>
    <s v="COSTA RICA"/>
    <x v="1756"/>
    <n v="22877203"/>
    <s v="TEC FUNCIONAL 2 "/>
    <n v="85.1"/>
    <n v="128819"/>
    <n v="2"/>
    <n v="3"/>
    <n v="29"/>
  </r>
  <r>
    <x v="1"/>
    <x v="1"/>
    <x v="1"/>
    <x v="1"/>
    <n v="31250680"/>
    <x v="28"/>
    <n v="6009000"/>
    <n v="206240905"/>
    <x v="4"/>
    <x v="481"/>
    <x v="0"/>
    <x v="1"/>
    <x v="0"/>
    <s v="N"/>
    <x v="0"/>
    <n v="128488"/>
    <s v="NORMAL"/>
    <d v="2022-02-15T00:00:00"/>
    <d v="2022-02-23T00:00:00"/>
    <x v="28"/>
    <d v="2022-06-09T00:00:00"/>
    <n v="307385"/>
    <s v="RESOLI"/>
    <s v="-"/>
    <s v="-"/>
    <s v="S"/>
    <x v="0"/>
    <n v="1"/>
    <s v="ADQUISICION DE EQUIPO"/>
    <n v="2003"/>
    <n v="19"/>
    <s v="-"/>
    <s v="4-POSG.EXTERIOR"/>
    <x v="3"/>
    <s v="-"/>
    <s v="-"/>
    <s v="-"/>
    <n v="1"/>
    <n v="1"/>
    <n v="130"/>
    <n v="1"/>
    <n v="0"/>
    <s v="JECARIAS@GMAIL.COM"/>
    <s v="UNIV. PRIVADA"/>
    <n v="35"/>
    <s v="SOLTERO(A)"/>
    <d v="2022-02-22T00:00:00"/>
    <n v="1"/>
    <s v="MAESTRIA"/>
    <s v=" "/>
    <s v=" "/>
    <s v=" "/>
    <s v=" "/>
    <n v="1203788"/>
    <n v="2"/>
    <s v="-"/>
    <s v="SAN JOSE"/>
    <s v="DIRECCION DE EMPRESAS"/>
    <x v="169"/>
    <s v="AE"/>
    <s v="ADMINISTRACION"/>
    <s v="CARMEN"/>
    <s v="SIN ENFASIS"/>
    <s v="ESPAÑA"/>
    <x v="1757"/>
    <n v="20011182"/>
    <s v="PROFESIONAL EN GEOQUIMICA"/>
    <n v="90"/>
    <n v="128488"/>
    <n v="1"/>
    <n v="4"/>
    <n v="102"/>
  </r>
  <r>
    <x v="0"/>
    <x v="1"/>
    <x v="1"/>
    <x v="0"/>
    <n v="31250480"/>
    <x v="28"/>
    <n v="9754380"/>
    <n v="118440493"/>
    <x v="0"/>
    <x v="366"/>
    <x v="0"/>
    <x v="0"/>
    <x v="0"/>
    <s v="N"/>
    <x v="0"/>
    <n v="128501"/>
    <s v="NORMAL"/>
    <d v="2022-02-22T00:00:00"/>
    <d v="2022-02-24T00:00:00"/>
    <x v="28"/>
    <d v="2022-06-09T00:00:00"/>
    <n v="308040"/>
    <s v="RESOLI"/>
    <s v="-"/>
    <s v="-"/>
    <s v="S"/>
    <x v="0"/>
    <n v="1"/>
    <s v="-"/>
    <n v="2020"/>
    <n v="2"/>
    <s v="-"/>
    <s v="1-PREG.COSTA-RICA"/>
    <x v="2"/>
    <s v="-"/>
    <s v="-"/>
    <s v="-"/>
    <n v="1"/>
    <n v="1"/>
    <n v="100"/>
    <n v="1"/>
    <n v="0"/>
    <s v="PAULAALEJA02@HOTMAIL.COM"/>
    <s v="UNIV. PRIVADA"/>
    <n v="20"/>
    <s v="SOLTERO(A)"/>
    <d v="2022-02-23T00:00:00"/>
    <n v="1"/>
    <s v="BACHILLER"/>
    <s v="LICENCIATURA"/>
    <s v=" "/>
    <s v=" "/>
    <s v=" "/>
    <n v="535145"/>
    <n v="5"/>
    <s v="-"/>
    <s v="SAN JOSE"/>
    <s v="TERAPIA FISICA"/>
    <x v="5"/>
    <s v="-"/>
    <s v="MEDICINA HUMANA"/>
    <s v="CARMEN"/>
    <s v="SIN ENFASIS"/>
    <s v="COSTA RICA"/>
    <x v="1758"/>
    <s v="-"/>
    <s v="ESTUDIANTE"/>
    <n v="96"/>
    <n v="128501"/>
    <n v="1"/>
    <n v="1"/>
    <n v="101"/>
  </r>
  <r>
    <x v="0"/>
    <x v="1"/>
    <x v="1"/>
    <x v="0"/>
    <n v="31251080"/>
    <x v="28"/>
    <n v="4180000"/>
    <n v="504410421"/>
    <x v="0"/>
    <x v="1087"/>
    <x v="0"/>
    <x v="0"/>
    <x v="2"/>
    <s v="N"/>
    <x v="4"/>
    <n v="128571"/>
    <s v="ESPECIAL"/>
    <d v="2022-02-21T00:00:00"/>
    <d v="2022-03-01T00:00:00"/>
    <x v="28"/>
    <d v="2022-06-09T00:00:00"/>
    <n v="307904"/>
    <s v="RESOLI"/>
    <s v="-"/>
    <s v="-"/>
    <s v="S"/>
    <x v="0"/>
    <n v="1"/>
    <s v="COBERTURA INFERIOR"/>
    <n v="2019"/>
    <n v="3"/>
    <s v="-"/>
    <s v="1-PREG.COSTA-RICA"/>
    <x v="2"/>
    <s v="-"/>
    <s v="-"/>
    <s v="-"/>
    <n v="6"/>
    <n v="4"/>
    <n v="100"/>
    <n v="5"/>
    <n v="0"/>
    <s v="LOPEZEIMY6@GMAIL.COM"/>
    <s v="UNIV. PRIVADA"/>
    <n v="20"/>
    <s v="SOLTERO(A)"/>
    <d v="2022-02-28T00:00:00"/>
    <n v="1"/>
    <s v="BACHILLER"/>
    <s v="LICENCIATURA"/>
    <s v=" "/>
    <s v=" "/>
    <s v=" "/>
    <n v="713937"/>
    <n v="5"/>
    <s v="-"/>
    <s v="CANAS"/>
    <s v="ENFERMERIA"/>
    <x v="49"/>
    <s v="CI"/>
    <s v="ENFERMERIA"/>
    <s v="BEBEDERO"/>
    <s v="SIN ENFASIS"/>
    <s v="COSTA RICA"/>
    <x v="1759"/>
    <s v="-"/>
    <s v="ESTUDIANTE"/>
    <n v="84.68"/>
    <n v="128571"/>
    <n v="1"/>
    <n v="1"/>
    <n v="96"/>
  </r>
  <r>
    <x v="0"/>
    <x v="1"/>
    <x v="2"/>
    <x v="0"/>
    <n v="31250500"/>
    <x v="28"/>
    <n v="16760455"/>
    <n v="207390788"/>
    <x v="0"/>
    <x v="3"/>
    <x v="0"/>
    <x v="0"/>
    <x v="0"/>
    <s v="N"/>
    <x v="0"/>
    <n v="128607"/>
    <s v="NORMAL"/>
    <d v="2022-01-30T00:00:00"/>
    <d v="2022-03-01T00:00:00"/>
    <x v="28"/>
    <d v="2022-06-09T00:00:00"/>
    <n v="306124"/>
    <s v="RESOLI"/>
    <s v="-"/>
    <s v="S"/>
    <s v="-"/>
    <x v="1"/>
    <n v="1"/>
    <s v="COBERTURA INFERIOR"/>
    <n v="2015"/>
    <n v="7"/>
    <s v="-"/>
    <s v="5-REFUND.PREG.C.R"/>
    <x v="6"/>
    <s v="-"/>
    <s v="-"/>
    <s v="-"/>
    <n v="13"/>
    <n v="1"/>
    <n v="100"/>
    <n v="1"/>
    <n v="0"/>
    <s v="RENNER_95@OUTLOOK.COM"/>
    <s v="UNIV. PRIVADA"/>
    <n v="27"/>
    <s v="SOLTERO(A)"/>
    <d v="2022-02-28T00:00:00"/>
    <n v="1"/>
    <s v="BACHILLER"/>
    <s v=" "/>
    <s v=" "/>
    <s v=" "/>
    <s v=" "/>
    <n v="354964"/>
    <n v="2"/>
    <s v="-"/>
    <s v="TIBAS"/>
    <s v="MEDICINA"/>
    <x v="13"/>
    <s v="CI"/>
    <s v="MEDICINA HUMANA"/>
    <s v="SAN JUAN"/>
    <s v="SIN ENFASIS"/>
    <s v="COSTA RICA"/>
    <x v="1760"/>
    <n v="88584464"/>
    <s v="ESTUDIANTE"/>
    <n v="90.5"/>
    <n v="128607"/>
    <n v="1"/>
    <n v="5"/>
    <n v="96"/>
  </r>
  <r>
    <x v="0"/>
    <x v="1"/>
    <x v="1"/>
    <x v="0"/>
    <n v="31250950"/>
    <x v="28"/>
    <n v="9060000"/>
    <n v="604460617"/>
    <x v="0"/>
    <x v="1088"/>
    <x v="0"/>
    <x v="0"/>
    <x v="2"/>
    <s v="N"/>
    <x v="6"/>
    <n v="128612"/>
    <s v="NORMAL"/>
    <d v="2022-01-17T00:00:00"/>
    <d v="2022-03-01T00:00:00"/>
    <x v="28"/>
    <d v="2022-06-09T00:00:00"/>
    <n v="304849"/>
    <s v="RESOLI"/>
    <s v="-"/>
    <s v="-"/>
    <s v="S"/>
    <x v="0"/>
    <n v="1"/>
    <s v="ADQUISICION DE EQUIPO"/>
    <n v="2018"/>
    <n v="4"/>
    <s v="-"/>
    <s v="1-PREG.COSTA-RICA"/>
    <x v="4"/>
    <s v="-"/>
    <s v="-"/>
    <s v="-"/>
    <n v="10"/>
    <n v="1"/>
    <n v="100"/>
    <n v="6"/>
    <n v="0"/>
    <s v="ESTERMS.0398@GMAIL.COM"/>
    <s v="UNIV. PRIVADA"/>
    <n v="24"/>
    <s v="UNION LIBRE"/>
    <d v="2022-02-28T00:00:00"/>
    <n v="1"/>
    <s v="BACHILLER"/>
    <s v="LICENCIATURA"/>
    <s v=" "/>
    <s v=" "/>
    <s v=" "/>
    <n v="1088854"/>
    <n v="2"/>
    <s v="-"/>
    <s v="CORREDORES"/>
    <s v="ENFERMERIA"/>
    <x v="49"/>
    <s v="AE"/>
    <s v="ENFERMERIA"/>
    <s v="CORREDOR"/>
    <s v="SIN ENFASIS"/>
    <s v="COSTA RICA"/>
    <x v="1761"/>
    <s v="-"/>
    <s v="ESTUDIANTE"/>
    <n v="91.85"/>
    <n v="128612"/>
    <n v="1"/>
    <n v="1"/>
    <n v="96"/>
  </r>
  <r>
    <x v="0"/>
    <x v="1"/>
    <x v="1"/>
    <x v="0"/>
    <n v="31250920"/>
    <x v="28"/>
    <n v="8313020"/>
    <n v="504560167"/>
    <x v="0"/>
    <x v="1089"/>
    <x v="0"/>
    <x v="0"/>
    <x v="0"/>
    <s v="N"/>
    <x v="1"/>
    <n v="128613"/>
    <s v="NORMAL"/>
    <d v="2022-01-08T00:00:00"/>
    <d v="2022-03-01T00:00:00"/>
    <x v="28"/>
    <d v="2022-06-09T00:00:00"/>
    <n v="303864"/>
    <s v="RESOLI"/>
    <s v="-"/>
    <s v="-"/>
    <s v="S"/>
    <x v="0"/>
    <n v="1"/>
    <s v="-"/>
    <n v="2022"/>
    <n v="0"/>
    <s v="-"/>
    <s v="1-PREG.COSTA-RICA"/>
    <x v="2"/>
    <s v="-"/>
    <s v="-"/>
    <s v="-"/>
    <n v="6"/>
    <n v="4"/>
    <n v="100"/>
    <n v="4"/>
    <n v="0"/>
    <s v="VALESVARGAS@GMAIL.COM"/>
    <s v="UNIV. PRIVADA"/>
    <n v="17"/>
    <s v="SOLTERO(A)"/>
    <d v="2022-02-28T00:00:00"/>
    <n v="1"/>
    <s v="BACHILLER"/>
    <s v=" "/>
    <s v=" "/>
    <s v=" "/>
    <s v=" "/>
    <n v="694995"/>
    <n v="4"/>
    <s v="-"/>
    <s v="SAN ISIDRO"/>
    <s v="ING.ELECTROMEDICINA"/>
    <x v="5"/>
    <s v="-"/>
    <s v="MEDICINA HUMANA"/>
    <s v="SAN FRANCISCO"/>
    <s v="SIN ENFASIS"/>
    <s v="COSTA RICA"/>
    <x v="1762"/>
    <s v="-"/>
    <s v="ESTUDIANTE"/>
    <n v="94"/>
    <n v="128613"/>
    <n v="1"/>
    <n v="1"/>
    <n v="96"/>
  </r>
  <r>
    <x v="0"/>
    <x v="1"/>
    <x v="1"/>
    <x v="1"/>
    <n v="31244040"/>
    <x v="18"/>
    <n v="6248000"/>
    <n v="304670860"/>
    <x v="1"/>
    <x v="1090"/>
    <x v="0"/>
    <x v="1"/>
    <x v="1"/>
    <s v="N"/>
    <x v="2"/>
    <n v="126997"/>
    <s v="NORMAL"/>
    <d v="2021-12-02T00:00:00"/>
    <d v="2021-12-15T00:00:00"/>
    <x v="18"/>
    <d v="2022-04-27T00:00:00"/>
    <n v="300515"/>
    <s v="RESOLI"/>
    <s v="-"/>
    <s v="S"/>
    <s v="-"/>
    <x v="1"/>
    <n v="1"/>
    <s v="COBERTURA INFERIOR"/>
    <n v="2011"/>
    <n v="11"/>
    <s v="-"/>
    <s v="1-PREG.COSTA-RICA"/>
    <x v="6"/>
    <s v="-"/>
    <s v="-"/>
    <s v="-"/>
    <n v="1"/>
    <n v="5"/>
    <n v="100"/>
    <n v="3"/>
    <n v="0"/>
    <s v="RANDALLHCB@ICLOUD.COM"/>
    <s v="UNIV. PRIVADA"/>
    <n v="29"/>
    <s v="SOLTERO(A)"/>
    <d v="2021-12-14T00:00:00"/>
    <n v="1"/>
    <s v="BACHILLER"/>
    <s v=" "/>
    <s v=" "/>
    <s v=" "/>
    <s v=" "/>
    <n v="269655"/>
    <n v="5"/>
    <s v="-"/>
    <s v="CARTAGO"/>
    <s v="CS.EDUC./EDUC.RELIGIOSA"/>
    <x v="20"/>
    <s v="CI"/>
    <s v="EDUCACION TECNICA,ARTISTICA Y DEPORTIVA"/>
    <s v="AGUACALIENTE (SAN FRANCISCO)"/>
    <s v="ED.REL.III CIC.Y ED.DIVERSIFIC"/>
    <s v="COSTA RICA"/>
    <x v="1763"/>
    <n v="84124968"/>
    <s v="DOCENTE Y OFICINISTA"/>
    <n v="88"/>
    <n v="126997"/>
    <n v="1"/>
    <n v="1"/>
    <n v="130"/>
  </r>
  <r>
    <x v="0"/>
    <x v="1"/>
    <x v="1"/>
    <x v="1"/>
    <n v="31244100"/>
    <x v="18"/>
    <n v="1705000"/>
    <n v="207350210"/>
    <x v="1"/>
    <x v="1091"/>
    <x v="0"/>
    <x v="1"/>
    <x v="3"/>
    <s v="N"/>
    <x v="3"/>
    <n v="127472"/>
    <s v="NORMAL"/>
    <d v="2022-01-04T00:00:00"/>
    <d v="2022-01-12T00:00:00"/>
    <x v="18"/>
    <d v="2022-04-27T00:00:00"/>
    <n v="303202"/>
    <s v="RESOLI"/>
    <s v="-"/>
    <s v="-"/>
    <s v="S"/>
    <x v="0"/>
    <n v="1"/>
    <s v="-"/>
    <n v="2013"/>
    <n v="9"/>
    <s v="-"/>
    <s v="1-PREG.COSTA-RICA"/>
    <x v="6"/>
    <s v="-"/>
    <s v="-"/>
    <s v="-"/>
    <n v="10"/>
    <n v="11"/>
    <n v="100"/>
    <n v="2"/>
    <n v="0"/>
    <s v="M.SOTO.ARTAVIA@GMAIL.COM"/>
    <s v="UNIV. PRIVADA"/>
    <n v="27"/>
    <s v="CASADO(A)"/>
    <d v="2022-01-11T00:00:00"/>
    <n v="1"/>
    <s v="LICENCIATURA"/>
    <s v=" "/>
    <s v=" "/>
    <s v=" "/>
    <s v=" "/>
    <n v="300000"/>
    <n v="5"/>
    <s v="-"/>
    <s v="SAN CARLOS"/>
    <s v="CS DE LA EDUCACION"/>
    <x v="79"/>
    <s v="-"/>
    <s v="EDUCACION PRIMARIA"/>
    <s v="CUTRIS"/>
    <s v="I Y II CICLO"/>
    <s v="COSTA RICA"/>
    <x v="1764"/>
    <s v="-"/>
    <s v="ESTUDIANTE"/>
    <n v="90"/>
    <n v="127472"/>
    <n v="1"/>
    <n v="1"/>
    <n v="102"/>
  </r>
  <r>
    <x v="0"/>
    <x v="1"/>
    <x v="2"/>
    <x v="1"/>
    <n v="31243720"/>
    <x v="18"/>
    <n v="3114789"/>
    <n v="117520784"/>
    <x v="4"/>
    <x v="778"/>
    <x v="0"/>
    <x v="1"/>
    <x v="2"/>
    <s v="N"/>
    <x v="2"/>
    <n v="127638"/>
    <s v="NORMAL"/>
    <d v="2022-01-13T00:00:00"/>
    <d v="2022-01-19T00:00:00"/>
    <x v="18"/>
    <d v="2022-04-27T00:00:00"/>
    <n v="304482"/>
    <s v="RESOLI"/>
    <s v="-"/>
    <s v="S"/>
    <s v="-"/>
    <x v="1"/>
    <n v="1"/>
    <s v="-"/>
    <n v="2016"/>
    <n v="6"/>
    <s v="-"/>
    <s v="5-REFUND.PREG.C.R"/>
    <x v="2"/>
    <s v="-"/>
    <s v="-"/>
    <s v="-"/>
    <n v="5"/>
    <n v="5"/>
    <n v="100"/>
    <n v="3"/>
    <n v="0"/>
    <s v="JEANCAOBANDO30@HOTMAIL.COM"/>
    <s v="UNIV. PRIVADA"/>
    <n v="22"/>
    <s v="SOLTERO(A)"/>
    <d v="2022-01-18T00:00:00"/>
    <n v="1"/>
    <s v="LICENCIATURA"/>
    <s v=" "/>
    <s v=" "/>
    <s v=" "/>
    <s v=" "/>
    <n v="685713"/>
    <n v="3"/>
    <s v="-"/>
    <s v="TURRIALBA"/>
    <s v="ADM.REC.HUMANOS"/>
    <x v="157"/>
    <s v="-"/>
    <s v="ADMINISTRACION"/>
    <s v="SANTA TERESITA"/>
    <s v="SIN ENFASIS"/>
    <s v="COSTA RICA"/>
    <x v="1765"/>
    <s v="-"/>
    <s v="ESTUDIANTE"/>
    <n v="84"/>
    <n v="127638"/>
    <n v="1"/>
    <n v="5"/>
    <n v="95"/>
  </r>
  <r>
    <x v="0"/>
    <x v="1"/>
    <x v="1"/>
    <x v="0"/>
    <n v="31250370"/>
    <x v="28"/>
    <n v="7271140"/>
    <n v="703070387"/>
    <x v="3"/>
    <x v="1092"/>
    <x v="0"/>
    <x v="0"/>
    <x v="1"/>
    <s v="N"/>
    <x v="5"/>
    <n v="128688"/>
    <s v="NORMAL"/>
    <d v="2022-02-28T00:00:00"/>
    <d v="2022-03-04T00:00:00"/>
    <x v="28"/>
    <d v="2022-06-09T00:00:00"/>
    <n v="308281"/>
    <s v="RESOLI"/>
    <s v="-"/>
    <s v="S"/>
    <s v="-"/>
    <x v="1"/>
    <n v="1"/>
    <s v="-"/>
    <n v="2022"/>
    <n v="0"/>
    <s v="-"/>
    <s v="1-PREG.COSTA-RICA"/>
    <x v="3"/>
    <s v="-"/>
    <s v="-"/>
    <s v="-"/>
    <n v="2"/>
    <n v="7"/>
    <n v="100"/>
    <n v="7"/>
    <n v="0"/>
    <s v="APT016@HOTMAIL.COM"/>
    <s v="UNIV. PRIVADA"/>
    <n v="18"/>
    <s v="SOLTERO(A)"/>
    <d v="2022-03-03T00:00:00"/>
    <n v="1"/>
    <s v="BACHILLER"/>
    <s v=" "/>
    <s v=" "/>
    <s v=" "/>
    <s v=" "/>
    <n v="1910282"/>
    <n v="4"/>
    <s v="-"/>
    <s v="POCOCI"/>
    <s v="ING SISTEMAS COMPUTACIONALES"/>
    <x v="18"/>
    <s v="-"/>
    <s v="COMPUTO"/>
    <s v="PARAISO"/>
    <s v="SIN ENFASIS"/>
    <s v="COSTA RICA"/>
    <x v="1766"/>
    <s v="-"/>
    <s v="ESTUDIANTE"/>
    <n v="70"/>
    <n v="128688"/>
    <n v="1"/>
    <n v="1"/>
    <n v="93"/>
  </r>
  <r>
    <x v="0"/>
    <x v="1"/>
    <x v="1"/>
    <x v="0"/>
    <n v="31250260"/>
    <x v="28"/>
    <n v="19000000"/>
    <n v="703020174"/>
    <x v="0"/>
    <x v="530"/>
    <x v="0"/>
    <x v="0"/>
    <x v="1"/>
    <s v="N"/>
    <x v="5"/>
    <n v="128712"/>
    <s v="NORMAL"/>
    <d v="2022-03-01T00:00:00"/>
    <d v="2022-03-07T00:00:00"/>
    <x v="28"/>
    <d v="2022-06-09T00:00:00"/>
    <n v="308437"/>
    <s v="RESOLI"/>
    <s v="-"/>
    <s v="S"/>
    <s v="-"/>
    <x v="1"/>
    <n v="1"/>
    <s v="-"/>
    <n v="2020"/>
    <n v="2"/>
    <s v="-"/>
    <s v="1-PREG.COSTA-RICA"/>
    <x v="1"/>
    <s v="-"/>
    <s v="-"/>
    <s v="-"/>
    <n v="1"/>
    <n v="1"/>
    <n v="100"/>
    <n v="7"/>
    <n v="0"/>
    <s v="JRAMIREZ2616@GMAIL.COM"/>
    <s v="UNIV. PRIVADA"/>
    <n v="18"/>
    <s v="SOLTERO(A)"/>
    <d v="2022-03-04T00:00:00"/>
    <n v="1"/>
    <s v="BACHILLER"/>
    <s v="LICENCIATURA"/>
    <s v=" "/>
    <s v=" "/>
    <s v=" "/>
    <n v="4517174"/>
    <n v="3"/>
    <s v="-"/>
    <s v="LIMON"/>
    <s v="MEDICINA"/>
    <x v="13"/>
    <s v="-"/>
    <s v="MEDICINA HUMANA"/>
    <s v="LIMON"/>
    <s v="SIN ENFASIS"/>
    <s v="COSTA RICA"/>
    <x v="1767"/>
    <s v="-"/>
    <s v="ESTUDIANTE"/>
    <n v="83.92"/>
    <n v="128712"/>
    <n v="1"/>
    <n v="1"/>
    <n v="90"/>
  </r>
  <r>
    <x v="0"/>
    <x v="1"/>
    <x v="1"/>
    <x v="1"/>
    <n v="31244430"/>
    <x v="18"/>
    <n v="2460347"/>
    <n v="207490829"/>
    <x v="1"/>
    <x v="1093"/>
    <x v="0"/>
    <x v="1"/>
    <x v="2"/>
    <s v="N"/>
    <x v="3"/>
    <n v="127659"/>
    <s v="ESPECIAL"/>
    <d v="2021-12-10T00:00:00"/>
    <d v="2022-01-19T00:00:00"/>
    <x v="18"/>
    <d v="2022-04-27T00:00:00"/>
    <n v="301460"/>
    <s v="RESOLI"/>
    <s v="-"/>
    <s v="-"/>
    <s v="S"/>
    <x v="0"/>
    <n v="1"/>
    <s v="COBERTURA INFERIOR"/>
    <n v="2015"/>
    <n v="7"/>
    <s v="-"/>
    <s v="1-PREG.COSTA-RICA"/>
    <x v="6"/>
    <s v="-"/>
    <s v="-"/>
    <s v="-"/>
    <n v="10"/>
    <n v="4"/>
    <n v="100"/>
    <n v="2"/>
    <n v="0"/>
    <s v="SGAM44@GMAIL.COM"/>
    <s v="UNIV. PRIVADA"/>
    <n v="26"/>
    <s v="SOLTERO(A)"/>
    <d v="2022-01-18T00:00:00"/>
    <n v="1"/>
    <s v="LICENCIATURA"/>
    <s v=" "/>
    <s v=" "/>
    <s v=" "/>
    <s v=" "/>
    <n v="436544"/>
    <n v="4"/>
    <s v="-"/>
    <s v="SAN CARLOS"/>
    <s v="CS EDUC/DOCENCIA"/>
    <x v="69"/>
    <s v="CI"/>
    <s v="EDUCACION GENERAL"/>
    <s v="AGUAS ZARCAS"/>
    <s v="SIN ENFASIS"/>
    <s v="COSTA RICA"/>
    <x v="1768"/>
    <s v="-"/>
    <s v="ESTUDIANTE"/>
    <n v="93.7"/>
    <n v="127659"/>
    <n v="1"/>
    <n v="1"/>
    <n v="95"/>
  </r>
  <r>
    <x v="2"/>
    <x v="1"/>
    <x v="1"/>
    <x v="1"/>
    <n v="31243860"/>
    <x v="18"/>
    <n v="3316320"/>
    <n v="116420251"/>
    <x v="1"/>
    <x v="1094"/>
    <x v="0"/>
    <x v="1"/>
    <x v="1"/>
    <s v="N"/>
    <x v="3"/>
    <n v="127704"/>
    <s v="NORMAL"/>
    <d v="2022-01-02T00:00:00"/>
    <d v="2022-01-20T00:00:00"/>
    <x v="18"/>
    <d v="2022-04-27T00:00:00"/>
    <n v="303003"/>
    <s v="RESOLI"/>
    <s v="-"/>
    <s v="S"/>
    <s v="-"/>
    <x v="1"/>
    <n v="1"/>
    <s v="-"/>
    <n v="2013"/>
    <n v="9"/>
    <s v="-"/>
    <s v="3-POSG.COSTA-RICA"/>
    <x v="5"/>
    <s v="-"/>
    <s v="-"/>
    <s v="-"/>
    <n v="2"/>
    <n v="9"/>
    <n v="100"/>
    <n v="2"/>
    <n v="0"/>
    <s v="ARTUROMEMO2096@GMAIL.COM"/>
    <s v="UNIV. PUBLICA"/>
    <n v="25"/>
    <s v="SOLTERO(A)"/>
    <d v="2022-01-19T00:00:00"/>
    <n v="1"/>
    <s v="MAESTRIA"/>
    <s v=" "/>
    <s v=" "/>
    <s v=" "/>
    <s v=" "/>
    <n v="0"/>
    <n v="2"/>
    <s v="-"/>
    <s v="SAN RAMON"/>
    <s v="PEDAGOGIA"/>
    <x v="63"/>
    <s v="-"/>
    <s v="EDUCACION GENERAL"/>
    <s v="ALFARO"/>
    <s v="DIVERSIDAD PROCESOS EDUCATIVOS"/>
    <s v="COSTA RICA"/>
    <x v="1769"/>
    <s v="-"/>
    <s v="ESTUDIANTE"/>
    <n v="80"/>
    <n v="127704"/>
    <n v="2"/>
    <n v="3"/>
    <n v="94"/>
  </r>
  <r>
    <x v="0"/>
    <x v="1"/>
    <x v="1"/>
    <x v="0"/>
    <n v="31251050"/>
    <x v="28"/>
    <n v="6490000"/>
    <n v="604430144"/>
    <x v="0"/>
    <x v="103"/>
    <x v="0"/>
    <x v="0"/>
    <x v="2"/>
    <s v="N"/>
    <x v="6"/>
    <n v="128887"/>
    <s v="NORMAL"/>
    <d v="2022-03-08T00:00:00"/>
    <d v="2022-03-14T00:00:00"/>
    <x v="28"/>
    <d v="2022-06-09T00:00:00"/>
    <n v="309058"/>
    <s v="RESOLI"/>
    <s v="-"/>
    <s v="S"/>
    <s v="-"/>
    <x v="1"/>
    <n v="1"/>
    <s v="-"/>
    <n v="2016"/>
    <n v="6"/>
    <s v="-"/>
    <s v="1-PREG.COSTA-RICA"/>
    <x v="2"/>
    <s v="-"/>
    <s v="-"/>
    <s v="-"/>
    <n v="1"/>
    <n v="8"/>
    <n v="100"/>
    <n v="6"/>
    <n v="0"/>
    <s v="OR908430@GMAIL.COM"/>
    <s v="UNIV. PRIVADA"/>
    <n v="24"/>
    <s v="SOLTERO(A)"/>
    <d v="2022-03-11T00:00:00"/>
    <n v="1"/>
    <s v="BACHILLER"/>
    <s v="LICENCIATURA"/>
    <s v=" "/>
    <s v=" "/>
    <s v=" "/>
    <n v="462419"/>
    <n v="1"/>
    <s v="-"/>
    <s v="PUNTARENAS"/>
    <s v="ENFERMERIA"/>
    <x v="49"/>
    <s v="-"/>
    <s v="ENFERMERIA"/>
    <s v="BARRANCA"/>
    <s v="SIN ENFASIS"/>
    <s v="COSTA RICA"/>
    <x v="1770"/>
    <n v="26632948"/>
    <s v="TECNICO DE ATENCION PRIMARIA"/>
    <n v="85"/>
    <n v="128887"/>
    <n v="1"/>
    <n v="1"/>
    <n v="83"/>
  </r>
  <r>
    <x v="0"/>
    <x v="1"/>
    <x v="1"/>
    <x v="1"/>
    <n v="31250520"/>
    <x v="28"/>
    <n v="4763840"/>
    <n v="702700449"/>
    <x v="4"/>
    <x v="1095"/>
    <x v="0"/>
    <x v="1"/>
    <x v="0"/>
    <s v="N"/>
    <x v="0"/>
    <n v="128895"/>
    <s v="NORMAL"/>
    <d v="2022-03-02T00:00:00"/>
    <d v="2022-03-14T00:00:00"/>
    <x v="28"/>
    <d v="2022-06-09T00:00:00"/>
    <n v="308604"/>
    <s v="RESOLI"/>
    <s v="-"/>
    <s v="-"/>
    <s v="S"/>
    <x v="0"/>
    <n v="1"/>
    <s v="ADQUISICION DE EQUIPO"/>
    <n v="2016"/>
    <n v="6"/>
    <s v="-"/>
    <s v="1-PREG.COSTA-RICA"/>
    <x v="3"/>
    <s v="-"/>
    <s v="-"/>
    <s v="-"/>
    <n v="1"/>
    <n v="1"/>
    <n v="100"/>
    <n v="1"/>
    <n v="0"/>
    <s v="VALERIAANGULO20@GMAIL.COM"/>
    <s v="UNIV. PRIVADA"/>
    <n v="22"/>
    <s v="SOLTERO(A)"/>
    <d v="2022-03-11T00:00:00"/>
    <n v="1"/>
    <s v="BACHILLER"/>
    <s v=" "/>
    <s v=" "/>
    <s v=" "/>
    <s v=" "/>
    <n v="1420088"/>
    <n v="2"/>
    <s v="-"/>
    <s v="SAN JOSE"/>
    <s v="DERECHO"/>
    <x v="43"/>
    <s v="AE"/>
    <s v="DERECHO"/>
    <s v="CARMEN"/>
    <s v="SIN ENFASIS"/>
    <s v="COSTA RICA"/>
    <x v="1771"/>
    <s v="-"/>
    <s v="ESTUDIANTE"/>
    <n v="76.61"/>
    <n v="128895"/>
    <n v="1"/>
    <n v="1"/>
    <n v="83"/>
  </r>
  <r>
    <x v="0"/>
    <x v="2"/>
    <x v="1"/>
    <x v="0"/>
    <n v="31250870"/>
    <x v="28"/>
    <n v="17933769"/>
    <n v="603430541"/>
    <x v="0"/>
    <x v="2"/>
    <x v="0"/>
    <x v="0"/>
    <x v="0"/>
    <s v="N"/>
    <x v="0"/>
    <n v="128967"/>
    <s v="NORMAL"/>
    <d v="2022-02-28T00:00:00"/>
    <d v="2022-03-16T00:00:00"/>
    <x v="28"/>
    <d v="2022-06-09T00:00:00"/>
    <n v="308315"/>
    <s v="RESOLI"/>
    <s v="-"/>
    <s v="-"/>
    <s v="S"/>
    <x v="0"/>
    <n v="2"/>
    <s v="-"/>
    <n v="2002"/>
    <n v="20"/>
    <s v="-"/>
    <s v="1-PREG.COSTA-RICA"/>
    <x v="2"/>
    <n v="218.96"/>
    <s v="-"/>
    <s v="-"/>
    <n v="18"/>
    <n v="1"/>
    <n v="100"/>
    <n v="1"/>
    <n v="0"/>
    <s v="Sofia.garita@gmail.com"/>
    <s v="UNIV. PRIVADA"/>
    <n v="37"/>
    <s v="SOLTERO(A)"/>
    <d v="2022-03-15T00:00:00"/>
    <n v="1"/>
    <s v="BACHILLER"/>
    <s v="LICENCIATURA"/>
    <s v=" "/>
    <s v=" "/>
    <s v=" "/>
    <n v="532547"/>
    <n v="1"/>
    <s v="-"/>
    <s v="CURRIDABAT"/>
    <s v="MEDICINA"/>
    <x v="13"/>
    <s v="-"/>
    <s v="MEDICINA HUMANA"/>
    <s v="CURRIDABAT"/>
    <s v="SIN ENFASIS"/>
    <s v="COSTA RICA"/>
    <x v="1772"/>
    <n v="83289932"/>
    <s v="ESTUDIANTE"/>
    <n v="90"/>
    <n v="128967"/>
    <n v="1"/>
    <n v="1"/>
    <n v="81"/>
  </r>
  <r>
    <x v="0"/>
    <x v="1"/>
    <x v="1"/>
    <x v="1"/>
    <n v="31244550"/>
    <x v="18"/>
    <n v="6993870"/>
    <n v="208410957"/>
    <x v="5"/>
    <x v="642"/>
    <x v="0"/>
    <x v="1"/>
    <x v="1"/>
    <s v="N"/>
    <x v="3"/>
    <n v="127829"/>
    <s v="NORMAL"/>
    <d v="2022-01-13T00:00:00"/>
    <d v="2022-01-25T00:00:00"/>
    <x v="18"/>
    <d v="2022-04-27T00:00:00"/>
    <n v="304531"/>
    <s v="RESOLI"/>
    <s v="-"/>
    <s v="-"/>
    <s v="S"/>
    <x v="0"/>
    <n v="1"/>
    <s v="-"/>
    <n v="2021"/>
    <n v="1"/>
    <s v="-"/>
    <s v="1-PREG.COSTA-RICA"/>
    <x v="3"/>
    <s v="-"/>
    <s v="-"/>
    <s v="-"/>
    <n v="3"/>
    <n v="5"/>
    <n v="100"/>
    <n v="2"/>
    <n v="0"/>
    <s v="HANNALFARO@GMAIL.COM"/>
    <s v="UNIV. PRIVADA"/>
    <n v="18"/>
    <s v="SOLTERO(A)"/>
    <d v="2022-01-24T00:00:00"/>
    <n v="1"/>
    <s v="BACHILLER"/>
    <s v=" "/>
    <s v=" "/>
    <s v=" "/>
    <s v=" "/>
    <n v="1947857"/>
    <n v="3"/>
    <s v="-"/>
    <s v="GRECIA"/>
    <s v="ANIMACION DIGITAL"/>
    <x v="30"/>
    <s v="-"/>
    <s v="ARTE PUBLICITARIO"/>
    <s v="TACARES"/>
    <s v="SIN ENFASIS"/>
    <s v="COSTA RICA"/>
    <x v="1773"/>
    <s v="-"/>
    <s v="ESTUDIANTE"/>
    <n v="97.47"/>
    <n v="127829"/>
    <n v="1"/>
    <n v="1"/>
    <n v="89"/>
  </r>
  <r>
    <x v="0"/>
    <x v="1"/>
    <x v="1"/>
    <x v="1"/>
    <n v="31250780"/>
    <x v="28"/>
    <n v="9381477"/>
    <n v="119050183"/>
    <x v="4"/>
    <x v="1096"/>
    <x v="0"/>
    <x v="1"/>
    <x v="1"/>
    <s v="N"/>
    <x v="0"/>
    <n v="129000"/>
    <s v="NORMAL"/>
    <d v="2022-03-02T00:00:00"/>
    <d v="2022-03-17T00:00:00"/>
    <x v="28"/>
    <d v="2022-06-09T00:00:00"/>
    <n v="308610"/>
    <s v="RESOLI"/>
    <s v="-"/>
    <s v="-"/>
    <s v="S"/>
    <x v="0"/>
    <n v="1"/>
    <s v="ADQUISICION DE EQUIPO"/>
    <n v="2021"/>
    <n v="1"/>
    <s v="-"/>
    <s v="1-PREG.COSTA-RICA"/>
    <x v="4"/>
    <s v="-"/>
    <s v="-"/>
    <s v="-"/>
    <n v="1"/>
    <n v="9"/>
    <n v="100"/>
    <n v="1"/>
    <n v="0"/>
    <s v="MARIANA.SEG2907@GMAIL.COM"/>
    <s v="UNIV. PRIVADA"/>
    <n v="18"/>
    <s v="SOLTERO(A)"/>
    <d v="2022-03-16T00:00:00"/>
    <n v="1"/>
    <s v="BACHILLER"/>
    <s v=" "/>
    <s v=" "/>
    <s v=" "/>
    <s v=" "/>
    <n v="945000"/>
    <n v="7"/>
    <s v="-"/>
    <s v="SAN JOSE"/>
    <s v="INTEL NEG Y GEST INFORMACION"/>
    <x v="3"/>
    <s v="AE"/>
    <s v="ADMINISTRACION"/>
    <s v="PAVAS"/>
    <s v="SIN ENFASIS"/>
    <s v="COSTA RICA"/>
    <x v="1774"/>
    <s v="-"/>
    <s v="ESTUDIANTE"/>
    <n v="95.22"/>
    <n v="129000"/>
    <n v="1"/>
    <n v="1"/>
    <n v="80"/>
  </r>
  <r>
    <x v="0"/>
    <x v="1"/>
    <x v="1"/>
    <x v="1"/>
    <n v="31250930"/>
    <x v="28"/>
    <n v="6617970"/>
    <n v="402610475"/>
    <x v="4"/>
    <x v="43"/>
    <x v="0"/>
    <x v="1"/>
    <x v="0"/>
    <s v="N"/>
    <x v="1"/>
    <n v="129004"/>
    <s v="NORMAL"/>
    <d v="2022-02-24T00:00:00"/>
    <d v="2022-03-17T00:00:00"/>
    <x v="28"/>
    <d v="2022-06-09T00:00:00"/>
    <n v="308215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"/>
    <n v="2"/>
    <n v="100"/>
    <n v="4"/>
    <n v="0"/>
    <s v="RBART82@YAHOO.ES"/>
    <s v="UNIV. PRIVADA"/>
    <n v="18"/>
    <s v="SOLTERO(A)"/>
    <d v="2022-03-16T00:00:00"/>
    <n v="1"/>
    <s v="BACHILLER"/>
    <s v=" "/>
    <s v=" "/>
    <s v=" "/>
    <s v=" "/>
    <n v="1589806"/>
    <n v="5"/>
    <s v="-"/>
    <s v="HEREDIA"/>
    <s v="RELACIONES INTERNACIONALES"/>
    <x v="5"/>
    <s v="AE"/>
    <s v="POLITOLOGIA"/>
    <s v="MERCEDES"/>
    <s v="SIN ENFASIS"/>
    <s v="COSTA RICA"/>
    <x v="1775"/>
    <s v="-"/>
    <s v="ESTUDIANTE"/>
    <n v="86.92"/>
    <n v="129004"/>
    <n v="1"/>
    <n v="1"/>
    <n v="80"/>
  </r>
  <r>
    <x v="0"/>
    <x v="1"/>
    <x v="0"/>
    <x v="0"/>
    <n v="31145210"/>
    <x v="28"/>
    <n v="6491380"/>
    <n v="117510539"/>
    <x v="0"/>
    <x v="1097"/>
    <x v="0"/>
    <x v="0"/>
    <x v="0"/>
    <s v="N"/>
    <x v="1"/>
    <n v="129016"/>
    <s v="NORMAL"/>
    <d v="2022-01-15T00:00:00"/>
    <d v="2022-03-17T00:00:00"/>
    <x v="28"/>
    <d v="2022-07-01T00:00:00"/>
    <n v="304713"/>
    <s v="RESOLI"/>
    <s v="-"/>
    <s v="-"/>
    <s v="S"/>
    <x v="0"/>
    <n v="1"/>
    <s v="COBERTURA INFERIOR"/>
    <s v="-"/>
    <s v="-"/>
    <s v="-"/>
    <s v="1-PREG.COSTA-RICA"/>
    <x v="0"/>
    <s v="-"/>
    <s v="-"/>
    <s v="-"/>
    <n v="9"/>
    <n v="1"/>
    <n v="100"/>
    <n v="4"/>
    <n v="0"/>
    <s v="ANGEL130899@HOTMAIL.COM"/>
    <s v="UNIV. PRIVADA"/>
    <n v="22"/>
    <s v="SOLTERO(A)"/>
    <s v="-"/>
    <n v="1"/>
    <s v="LICENCIATURA"/>
    <s v=" "/>
    <s v=" "/>
    <s v=" "/>
    <s v=" "/>
    <s v="-"/>
    <s v="-"/>
    <s v="-"/>
    <s v="SAN PABLO"/>
    <s v="TERAPIA FISICA"/>
    <x v="5"/>
    <s v="CI"/>
    <s v="MEDICINA HUMANA"/>
    <s v="SAN PABLO"/>
    <s v="SIN ENFASIS"/>
    <s v="COSTA RICA"/>
    <x v="1776"/>
    <s v="-"/>
    <s v="ESTUDIANTE"/>
    <s v="-"/>
    <n v="129016"/>
    <n v="1"/>
    <n v="1"/>
    <n v="80"/>
  </r>
  <r>
    <x v="0"/>
    <x v="1"/>
    <x v="1"/>
    <x v="0"/>
    <n v="31250630"/>
    <x v="28"/>
    <n v="1568975"/>
    <n v="118650158"/>
    <x v="2"/>
    <x v="1098"/>
    <x v="0"/>
    <x v="0"/>
    <x v="1"/>
    <s v="N"/>
    <x v="0"/>
    <n v="129032"/>
    <s v="NORMAL"/>
    <d v="2022-03-09T00:00:00"/>
    <d v="2022-03-18T00:00:00"/>
    <x v="28"/>
    <d v="2022-06-09T00:00:00"/>
    <n v="309179"/>
    <s v="RESOLI"/>
    <s v="-"/>
    <s v="-"/>
    <s v="S"/>
    <x v="0"/>
    <n v="1"/>
    <s v="-"/>
    <n v="2021"/>
    <n v="1"/>
    <s v="-"/>
    <s v="1-PREG.COSTA-RICA"/>
    <x v="6"/>
    <s v="-"/>
    <s v="-"/>
    <s v="-"/>
    <n v="1"/>
    <n v="9"/>
    <n v="100"/>
    <n v="1"/>
    <n v="0"/>
    <s v="VALEARIASC1102@GMAIL.COM"/>
    <s v="UNIV. PRIVADA"/>
    <n v="19"/>
    <s v="SOLTERO(A)"/>
    <d v="2022-03-17T00:00:00"/>
    <n v="1"/>
    <s v="BACHILLER"/>
    <s v=" "/>
    <s v=" "/>
    <s v=" "/>
    <s v=" "/>
    <n v="260000"/>
    <n v="3"/>
    <s v="-"/>
    <s v="SAN JOSE"/>
    <s v="ING SISTEMAS EN COMPUTACION"/>
    <x v="8"/>
    <s v="-"/>
    <s v="INGENIERIA"/>
    <s v="PAVAS"/>
    <s v="SIN ENFASIS"/>
    <s v="COSTA RICA"/>
    <x v="1777"/>
    <s v="-"/>
    <s v="ESTUDIANTE"/>
    <n v="95.89"/>
    <n v="129032"/>
    <n v="1"/>
    <n v="1"/>
    <n v="79"/>
  </r>
  <r>
    <x v="0"/>
    <x v="1"/>
    <x v="1"/>
    <x v="1"/>
    <n v="31251020"/>
    <x v="28"/>
    <n v="4370600"/>
    <n v="118000505"/>
    <x v="5"/>
    <x v="1099"/>
    <x v="0"/>
    <x v="1"/>
    <x v="1"/>
    <s v="N"/>
    <x v="0"/>
    <n v="129035"/>
    <s v="NORMAL"/>
    <d v="2022-03-08T00:00:00"/>
    <d v="2022-03-18T00:00:00"/>
    <x v="28"/>
    <d v="2022-06-09T00:00:00"/>
    <n v="309105"/>
    <s v="RESOLI"/>
    <s v="-"/>
    <s v="S"/>
    <s v="-"/>
    <x v="1"/>
    <n v="1"/>
    <s v="ADQUISICION DE EQUIPO"/>
    <n v="2019"/>
    <n v="3"/>
    <s v="-"/>
    <s v="1-PREG.COSTA-RICA"/>
    <x v="6"/>
    <s v="-"/>
    <s v="-"/>
    <s v="-"/>
    <n v="3"/>
    <n v="4"/>
    <n v="100"/>
    <n v="1"/>
    <n v="0"/>
    <s v="JONASEI5225@GMAIL.COM"/>
    <s v="UNIV. PRIVADA"/>
    <n v="21"/>
    <s v="SOLTERO(A)"/>
    <d v="2022-03-17T00:00:00"/>
    <n v="1"/>
    <s v="TECNICO"/>
    <s v=" "/>
    <s v=" "/>
    <s v=" "/>
    <s v=" "/>
    <n v="450000"/>
    <n v="4"/>
    <s v="-"/>
    <s v="DESAMPARADOS"/>
    <s v="TEC SUPERIOR PROD AUDIOVISUAL"/>
    <x v="33"/>
    <s v="AE"/>
    <s v="ARTE PUBLICITARIO"/>
    <s v="SAN RAFAEL ARRIBA"/>
    <s v="NINGUNO"/>
    <s v="COSTA RICA"/>
    <x v="1778"/>
    <n v="22091300"/>
    <s v="CAD DESIGNER 1"/>
    <n v="81.540000000000006"/>
    <n v="129035"/>
    <n v="1"/>
    <n v="1"/>
    <n v="79"/>
  </r>
  <r>
    <x v="0"/>
    <x v="2"/>
    <x v="0"/>
    <x v="0"/>
    <n v="31069070"/>
    <x v="28"/>
    <n v="22326175"/>
    <n v="402430001"/>
    <x v="0"/>
    <x v="2"/>
    <x v="0"/>
    <x v="0"/>
    <x v="0"/>
    <s v="N"/>
    <x v="1"/>
    <n v="129119"/>
    <s v="NORMAL"/>
    <d v="2022-02-07T00:00:00"/>
    <d v="2022-03-22T00:00:00"/>
    <x v="28"/>
    <d v="2022-06-15T00:00:00"/>
    <n v="306760"/>
    <s v="RESOLI"/>
    <s v="-"/>
    <s v="-"/>
    <s v="S"/>
    <x v="0"/>
    <n v="2"/>
    <s v="-"/>
    <s v="-"/>
    <s v="-"/>
    <s v="-"/>
    <s v="1-PREG.COSTA-RICA"/>
    <x v="0"/>
    <n v="140.65"/>
    <s v="-"/>
    <s v="-"/>
    <n v="5"/>
    <n v="1"/>
    <n v="100"/>
    <n v="4"/>
    <n v="0"/>
    <s v="JESYRUMO@HOTMAIL.COM"/>
    <s v="UNIV. PRIVADA"/>
    <n v="23"/>
    <s v="SOLTERO(A)"/>
    <d v="2022-03-21T00:00:00"/>
    <n v="1"/>
    <s v="LICENCIATURA"/>
    <s v=" "/>
    <s v=" "/>
    <s v=" "/>
    <s v=" "/>
    <s v="-"/>
    <s v="-"/>
    <s v="-"/>
    <s v="SAN RAFAEL"/>
    <s v="MEDICINA Y CIRUGIA"/>
    <x v="0"/>
    <s v="-"/>
    <s v="MEDICINA HUMANA"/>
    <s v="SAN RAFAEL"/>
    <s v="SIN ENFASIS"/>
    <s v="COSTA RICA"/>
    <x v="1779"/>
    <s v="-"/>
    <s v="ESTUDIANTE"/>
    <s v="-"/>
    <n v="129119"/>
    <n v="1"/>
    <n v="1"/>
    <n v="75"/>
  </r>
  <r>
    <x v="0"/>
    <x v="1"/>
    <x v="1"/>
    <x v="0"/>
    <n v="31251010"/>
    <x v="28"/>
    <n v="5033455"/>
    <n v="118660870"/>
    <x v="0"/>
    <x v="3"/>
    <x v="0"/>
    <x v="0"/>
    <x v="0"/>
    <s v="N"/>
    <x v="0"/>
    <n v="129124"/>
    <s v="NORMAL"/>
    <d v="2021-11-15T00:00:00"/>
    <d v="2022-03-22T00:00:00"/>
    <x v="28"/>
    <d v="2022-06-09T00:00:00"/>
    <n v="299412"/>
    <s v="RESOLI"/>
    <s v="-"/>
    <s v="-"/>
    <s v="S"/>
    <x v="0"/>
    <n v="1"/>
    <s v="COBERTURA INFERIOR, ADQUISICION DE EQUIPO"/>
    <n v="2020"/>
    <n v="2"/>
    <s v="-"/>
    <s v="1-PREG.COSTA-RICA"/>
    <x v="4"/>
    <s v="-"/>
    <s v="-"/>
    <s v="-"/>
    <n v="1"/>
    <n v="1"/>
    <n v="100"/>
    <n v="1"/>
    <n v="0"/>
    <s v="KATM2601@GMAIL.COM"/>
    <s v="UNIV. PRIVADA"/>
    <n v="19"/>
    <s v="SOLTERO(A)"/>
    <d v="2022-03-21T00:00:00"/>
    <n v="1"/>
    <s v="DIPLOMADO"/>
    <s v=" "/>
    <s v=" "/>
    <s v=" "/>
    <s v=" "/>
    <n v="826959"/>
    <n v="4"/>
    <s v="-"/>
    <s v="SAN JOSE"/>
    <s v="ASISTENTE LAB QUIMICO CLINICO"/>
    <x v="77"/>
    <s v="CI, AE"/>
    <s v="MEDICINA HUMANA"/>
    <s v="CARMEN"/>
    <s v="SIN ENFASIS"/>
    <s v="COSTA RICA"/>
    <x v="1780"/>
    <s v="-"/>
    <s v="ESTUDIANTE"/>
    <n v="94.33"/>
    <n v="129124"/>
    <n v="1"/>
    <n v="1"/>
    <n v="75"/>
  </r>
  <r>
    <x v="0"/>
    <x v="1"/>
    <x v="1"/>
    <x v="0"/>
    <n v="31251000"/>
    <x v="28"/>
    <n v="6457148"/>
    <n v="116890367"/>
    <x v="0"/>
    <x v="1100"/>
    <x v="0"/>
    <x v="0"/>
    <x v="0"/>
    <s v="N"/>
    <x v="0"/>
    <n v="129130"/>
    <s v="NORMAL"/>
    <d v="2022-03-19T00:00:00"/>
    <d v="2022-03-23T00:00:00"/>
    <x v="28"/>
    <d v="2022-06-09T00:00:00"/>
    <n v="310158"/>
    <s v="RESOLI"/>
    <s v="-"/>
    <s v="-"/>
    <s v="S"/>
    <x v="0"/>
    <n v="1"/>
    <s v="-"/>
    <n v="2015"/>
    <n v="7"/>
    <s v="-"/>
    <s v="1-PREG.COSTA-RICA"/>
    <x v="4"/>
    <s v="-"/>
    <s v="-"/>
    <s v="-"/>
    <n v="9"/>
    <n v="3"/>
    <n v="100"/>
    <n v="1"/>
    <n v="0"/>
    <s v="MARIANYELACHAVARRIA@GMAIL.COM"/>
    <s v="UNIV. PRIVADA"/>
    <n v="24"/>
    <s v="SOLTERO(A)"/>
    <d v="2022-03-22T00:00:00"/>
    <n v="1"/>
    <s v="LICENCIATURA"/>
    <s v=" "/>
    <s v=" "/>
    <s v=" "/>
    <s v=" "/>
    <n v="1013333"/>
    <n v="3"/>
    <s v="-"/>
    <s v="SANTA ANA"/>
    <s v="FARMACIA"/>
    <x v="0"/>
    <s v="-"/>
    <s v="FARMACIA"/>
    <s v="POZOS"/>
    <s v="SIN ENFASIS"/>
    <s v="COSTA RICA"/>
    <x v="1781"/>
    <n v="85553087"/>
    <s v="SENIOR ACCOUNTS PAYA"/>
    <n v="90"/>
    <n v="129130"/>
    <n v="1"/>
    <n v="1"/>
    <n v="74"/>
  </r>
  <r>
    <x v="0"/>
    <x v="2"/>
    <x v="1"/>
    <x v="0"/>
    <n v="31250670"/>
    <x v="28"/>
    <n v="27078843"/>
    <n v="118550791"/>
    <x v="0"/>
    <x v="2"/>
    <x v="0"/>
    <x v="0"/>
    <x v="1"/>
    <s v="N"/>
    <x v="0"/>
    <n v="129132"/>
    <s v="NORMAL"/>
    <d v="2022-03-18T00:00:00"/>
    <d v="2022-03-23T00:00:00"/>
    <x v="28"/>
    <d v="2022-06-09T00:00:00"/>
    <n v="310070"/>
    <s v="RESOLI"/>
    <s v="-"/>
    <s v="-"/>
    <s v="S"/>
    <x v="0"/>
    <n v="2"/>
    <s v="-"/>
    <n v="2020"/>
    <n v="2"/>
    <s v="-"/>
    <s v="1-PREG.COSTA-RICA"/>
    <x v="4"/>
    <n v="100"/>
    <s v="-"/>
    <s v="-"/>
    <n v="8"/>
    <n v="5"/>
    <n v="100"/>
    <n v="1"/>
    <n v="0"/>
    <s v="MARILCD910@GMAIL.COM"/>
    <s v="UNIV. PRIVADA"/>
    <n v="19"/>
    <s v="SOLTERO(A)"/>
    <d v="2022-03-22T00:00:00"/>
    <n v="1"/>
    <s v="LICENCIATURA"/>
    <s v=" "/>
    <s v=" "/>
    <s v=" "/>
    <s v=" "/>
    <n v="991349"/>
    <n v="4"/>
    <s v="-"/>
    <s v="GOICOECHEA"/>
    <s v="MEDICINA Y CIRUGIA VETERINARIA"/>
    <x v="19"/>
    <s v="-"/>
    <s v="MEDICINA VETERINARIA"/>
    <s v="IPIS"/>
    <s v="SIN ENFASIS"/>
    <s v="COSTA RICA"/>
    <x v="1782"/>
    <s v="-"/>
    <s v="ESTUDIANTE"/>
    <n v="85.94"/>
    <n v="129132"/>
    <n v="1"/>
    <n v="1"/>
    <n v="74"/>
  </r>
  <r>
    <x v="0"/>
    <x v="3"/>
    <x v="1"/>
    <x v="1"/>
    <n v="31244940"/>
    <x v="18"/>
    <n v="7869900"/>
    <n v="208220114"/>
    <x v="4"/>
    <x v="2"/>
    <x v="0"/>
    <x v="1"/>
    <x v="3"/>
    <s v="N"/>
    <x v="3"/>
    <n v="127857"/>
    <s v="NORMAL"/>
    <d v="2022-01-07T00:00:00"/>
    <d v="2022-01-26T00:00:00"/>
    <x v="18"/>
    <d v="2022-04-27T00:00:00"/>
    <n v="303800"/>
    <s v="RESOLI"/>
    <s v="-"/>
    <s v="-"/>
    <s v="S"/>
    <x v="0"/>
    <n v="8"/>
    <s v="-"/>
    <n v="2022"/>
    <n v="0"/>
    <s v="-"/>
    <s v="1-PREG.COSTA-RICA"/>
    <x v="5"/>
    <s v="-"/>
    <s v="-"/>
    <s v="-"/>
    <n v="15"/>
    <n v="1"/>
    <n v="100"/>
    <n v="2"/>
    <n v="0"/>
    <s v="KYRARBLA@GMAIL.COM"/>
    <s v="UNIV. PRIVADA"/>
    <n v="33"/>
    <s v="CASADO(A)"/>
    <d v="2022-01-25T00:00:00"/>
    <n v="1"/>
    <s v="BACHILLER"/>
    <s v=" "/>
    <s v=" "/>
    <s v=" "/>
    <s v=" "/>
    <n v="0"/>
    <n v="3"/>
    <s v="-"/>
    <s v="GUATUSO"/>
    <s v="ADM SISTEMAS INFORM.SALUD"/>
    <x v="79"/>
    <s v="-"/>
    <s v="ADMINISTRACION"/>
    <s v="SAN RAFAEL"/>
    <s v="SIN ENFASIS"/>
    <s v="COSTA RICA"/>
    <x v="1783"/>
    <s v="-"/>
    <s v="ESTUDIANTE"/>
    <n v="88.1"/>
    <n v="127857"/>
    <n v="1"/>
    <n v="1"/>
    <n v="88"/>
  </r>
  <r>
    <x v="2"/>
    <x v="1"/>
    <x v="1"/>
    <x v="1"/>
    <n v="31244580"/>
    <x v="18"/>
    <n v="2291940"/>
    <n v="304570397"/>
    <x v="4"/>
    <x v="1101"/>
    <x v="0"/>
    <x v="1"/>
    <x v="1"/>
    <s v="N"/>
    <x v="2"/>
    <n v="128291"/>
    <s v="NORMAL"/>
    <d v="2021-11-29T00:00:00"/>
    <d v="2022-02-11T00:00:00"/>
    <x v="18"/>
    <d v="2022-04-27T00:00:00"/>
    <n v="300184"/>
    <s v="RESOLI"/>
    <s v="-"/>
    <s v="S"/>
    <s v="-"/>
    <x v="1"/>
    <n v="1"/>
    <s v="-"/>
    <n v="2008"/>
    <n v="14"/>
    <s v="-"/>
    <s v="3-POSG.COSTA-RICA"/>
    <x v="3"/>
    <s v="-"/>
    <s v="-"/>
    <s v="-"/>
    <n v="5"/>
    <n v="1"/>
    <n v="100"/>
    <n v="3"/>
    <n v="0"/>
    <s v="IBCH1991@GMAIL.COM"/>
    <s v="UNIV. PRIVADA"/>
    <n v="30"/>
    <s v="SOLTERO(A)"/>
    <d v="2022-02-10T00:00:00"/>
    <n v="1"/>
    <s v="DOCTORADO"/>
    <s v=" "/>
    <s v=" "/>
    <s v=" "/>
    <s v=" "/>
    <n v="1787060"/>
    <n v="3"/>
    <s v="-"/>
    <s v="TURRIALBA"/>
    <s v="GEST PUBLICA Y CIENC EMPRESARI"/>
    <x v="117"/>
    <s v="-"/>
    <s v="CIENCIAS SOCIALES"/>
    <s v="TURRIALBA"/>
    <s v="SIN ENFASIS"/>
    <s v="COSTA RICA"/>
    <x v="1784"/>
    <n v="88794333"/>
    <s v="SUPPLY PLANNER"/>
    <n v="91"/>
    <n v="128291"/>
    <n v="1"/>
    <n v="3"/>
    <n v="72"/>
  </r>
  <r>
    <x v="0"/>
    <x v="1"/>
    <x v="1"/>
    <x v="0"/>
    <n v="31250820"/>
    <x v="28"/>
    <n v="12956625"/>
    <n v="119180373"/>
    <x v="0"/>
    <x v="663"/>
    <x v="0"/>
    <x v="0"/>
    <x v="0"/>
    <s v="N"/>
    <x v="0"/>
    <n v="129155"/>
    <s v="NORMAL"/>
    <d v="2022-01-24T00:00:00"/>
    <d v="2022-03-23T00:00:00"/>
    <x v="28"/>
    <d v="2022-06-09T00:00:00"/>
    <n v="305590"/>
    <s v="RESOLI"/>
    <s v="-"/>
    <s v="S"/>
    <s v="-"/>
    <x v="1"/>
    <n v="1"/>
    <s v="-"/>
    <n v="2022"/>
    <n v="0"/>
    <s v="-"/>
    <s v="1-PREG.COSTA-RICA"/>
    <x v="2"/>
    <s v="-"/>
    <s v="-"/>
    <s v="-"/>
    <n v="1"/>
    <n v="1"/>
    <n v="100"/>
    <n v="1"/>
    <n v="0"/>
    <s v="ALEJANDROCORRALESMARIN@GMAIL.COM"/>
    <s v="UNIV. PRIVADA"/>
    <n v="17"/>
    <s v="SOLTERO(A)"/>
    <d v="2022-03-22T00:00:00"/>
    <n v="1"/>
    <s v="BACHILLER"/>
    <s v="LICENCIATURA"/>
    <s v=" "/>
    <s v=" "/>
    <s v=" "/>
    <n v="653000"/>
    <n v="3"/>
    <s v="-"/>
    <s v="SAN JOSE"/>
    <s v="NUTRICION"/>
    <x v="1"/>
    <s v="-"/>
    <s v="MEDICINA HUMANA"/>
    <s v="CARMEN"/>
    <s v="SIN ENFASIS"/>
    <s v="COSTA RICA"/>
    <x v="1785"/>
    <s v="-"/>
    <s v="ESTUDIANTE"/>
    <n v="94.93"/>
    <n v="129155"/>
    <n v="1"/>
    <n v="1"/>
    <n v="74"/>
  </r>
  <r>
    <x v="0"/>
    <x v="2"/>
    <x v="0"/>
    <x v="0"/>
    <n v="31137890"/>
    <x v="28"/>
    <n v="5787153"/>
    <n v="503250369"/>
    <x v="2"/>
    <x v="1102"/>
    <x v="0"/>
    <x v="0"/>
    <x v="1"/>
    <s v="N"/>
    <x v="1"/>
    <n v="129159"/>
    <s v="NORMAL"/>
    <d v="2022-03-22T00:00:00"/>
    <d v="2022-03-24T00:00:00"/>
    <x v="28"/>
    <d v="2022-06-30T00:00:00"/>
    <n v="310398"/>
    <s v="RESOLI"/>
    <s v="-"/>
    <s v="S"/>
    <s v="-"/>
    <x v="1"/>
    <n v="2"/>
    <s v="-"/>
    <s v="-"/>
    <s v="-"/>
    <s v="-"/>
    <s v="1-PREG.COSTA-RICA"/>
    <x v="0"/>
    <n v="73.81"/>
    <s v="-"/>
    <s v="-"/>
    <n v="1"/>
    <n v="3"/>
    <n v="100"/>
    <n v="4"/>
    <n v="0"/>
    <s v="C-SANCHEZ261@HOTMAIL.COM"/>
    <s v="UNIV. PRIVADA"/>
    <n v="40"/>
    <s v="SOLTERO(A)"/>
    <d v="2022-03-23T00:00:00"/>
    <n v="1"/>
    <s v="LICENCIATURA"/>
    <s v=" "/>
    <s v=" "/>
    <s v=" "/>
    <s v=" "/>
    <s v="-"/>
    <s v="-"/>
    <s v="-"/>
    <s v="HEREDIA"/>
    <s v="INGENIERIA CIVIL"/>
    <x v="8"/>
    <s v="-"/>
    <s v="OBRAS CIVILES"/>
    <s v="SAN FRANCISCO"/>
    <s v="SIN ENFASIS"/>
    <s v="COSTA RICA"/>
    <x v="1786"/>
    <n v="25196923"/>
    <s v="COMPRADOR "/>
    <s v="-"/>
    <n v="129159"/>
    <n v="1"/>
    <n v="1"/>
    <n v="73"/>
  </r>
  <r>
    <x v="0"/>
    <x v="1"/>
    <x v="1"/>
    <x v="1"/>
    <n v="31244600"/>
    <x v="18"/>
    <n v="6774080"/>
    <n v="208570378"/>
    <x v="4"/>
    <x v="1103"/>
    <x v="2"/>
    <x v="1"/>
    <x v="1"/>
    <s v="N"/>
    <x v="3"/>
    <n v="128579"/>
    <s v="NORMAL"/>
    <d v="2022-02-17T00:00:00"/>
    <d v="2022-03-01T00:00:00"/>
    <x v="18"/>
    <d v="2022-04-27T00:00:00"/>
    <n v="307620"/>
    <s v="RESOLI"/>
    <s v="-"/>
    <s v="-"/>
    <s v="S"/>
    <x v="0"/>
    <n v="1"/>
    <s v="COBERTURA INFERIOR"/>
    <n v="2022"/>
    <n v="0"/>
    <s v="-"/>
    <s v="1-PREG.COSTA-RICA"/>
    <x v="6"/>
    <s v="-"/>
    <s v="-"/>
    <s v="-"/>
    <n v="1"/>
    <n v="11"/>
    <n v="100"/>
    <n v="2"/>
    <n v="6"/>
    <s v="MORAKRISBELL4@GMAIL.COM"/>
    <s v="UNIV. PRIVADA"/>
    <n v="17"/>
    <s v="SOLTERO(A)"/>
    <d v="2022-02-28T00:00:00"/>
    <n v="1"/>
    <s v="BACHILLER"/>
    <s v=" "/>
    <s v=" "/>
    <s v=" "/>
    <s v=" "/>
    <n v="436500"/>
    <n v="4"/>
    <s v="-"/>
    <s v="ALAJUELA"/>
    <s v="PUBLICIDAD"/>
    <x v="30"/>
    <s v="CI"/>
    <s v="COMUNICACION"/>
    <s v="TURRUCARES"/>
    <s v="SIN ENFASIS"/>
    <s v="COSTA RICA"/>
    <x v="1787"/>
    <s v="-"/>
    <s v="ESTUDIANTE"/>
    <n v="94"/>
    <n v="128579"/>
    <n v="1"/>
    <n v="1"/>
    <n v="54"/>
  </r>
  <r>
    <x v="2"/>
    <x v="1"/>
    <x v="2"/>
    <x v="1"/>
    <n v="31250850"/>
    <x v="28"/>
    <n v="14006783"/>
    <n v="113530311"/>
    <x v="4"/>
    <x v="1104"/>
    <x v="0"/>
    <x v="1"/>
    <x v="0"/>
    <s v="N"/>
    <x v="0"/>
    <n v="129183"/>
    <s v="NORMAL"/>
    <d v="2022-01-24T00:00:00"/>
    <d v="2022-03-24T00:00:00"/>
    <x v="28"/>
    <d v="2022-06-09T00:00:00"/>
    <n v="305498"/>
    <s v="RESOLI"/>
    <s v="-"/>
    <s v="S"/>
    <s v="-"/>
    <x v="1"/>
    <n v="1"/>
    <s v="-"/>
    <n v="2006"/>
    <n v="16"/>
    <s v="-"/>
    <s v="7-REFUND.POSG.C.R"/>
    <x v="3"/>
    <s v="-"/>
    <s v="-"/>
    <s v="-"/>
    <n v="18"/>
    <n v="1"/>
    <n v="100"/>
    <n v="1"/>
    <n v="0"/>
    <s v="GERAR888@YAHOO.COM"/>
    <s v="UNIV. PRIVADA"/>
    <n v="34"/>
    <s v="SOLTERO(A)"/>
    <d v="2022-03-23T00:00:00"/>
    <n v="1"/>
    <s v="MAESTRIA"/>
    <s v=" "/>
    <s v=" "/>
    <s v=" "/>
    <s v=" "/>
    <n v="1950334"/>
    <n v="0"/>
    <s v="-"/>
    <s v="CURRIDABAT"/>
    <s v="BUSINESS ANALYTICS"/>
    <x v="47"/>
    <s v="-"/>
    <s v="ADMINISTRACION"/>
    <s v="CURRIDABAT"/>
    <s v="SIN NEFASIS"/>
    <s v="COSTA RICA"/>
    <x v="1788"/>
    <n v="22959000"/>
    <s v="BLACK BELT "/>
    <n v="72"/>
    <n v="129183"/>
    <n v="1"/>
    <n v="7"/>
    <n v="73"/>
  </r>
  <r>
    <x v="0"/>
    <x v="1"/>
    <x v="0"/>
    <x v="1"/>
    <n v="31151110"/>
    <x v="28"/>
    <n v="1883380"/>
    <n v="117240698"/>
    <x v="4"/>
    <x v="1105"/>
    <x v="0"/>
    <x v="1"/>
    <x v="0"/>
    <s v="N"/>
    <x v="0"/>
    <n v="129187"/>
    <s v="NORMAL"/>
    <d v="2022-03-24T00:00:00"/>
    <d v="2022-03-25T00:00:00"/>
    <x v="28"/>
    <d v="2022-06-21T00:00:00"/>
    <n v="310615"/>
    <s v="RESOLI"/>
    <s v="-"/>
    <s v="-"/>
    <s v="S"/>
    <x v="0"/>
    <n v="1"/>
    <s v="-"/>
    <s v="-"/>
    <s v="-"/>
    <s v="-"/>
    <s v="1-PREG.COSTA-RICA"/>
    <x v="0"/>
    <s v="-"/>
    <s v="-"/>
    <s v="-"/>
    <n v="1"/>
    <n v="8"/>
    <n v="100"/>
    <n v="1"/>
    <n v="0"/>
    <s v="MRAMIREZP1021@GMAIL.COM"/>
    <s v="UNIV. PRIVADA"/>
    <n v="23"/>
    <s v="SOLTERO(A)"/>
    <d v="2022-03-24T00:00:00"/>
    <n v="1"/>
    <s v="LICENCIATURA"/>
    <s v=" "/>
    <s v=" "/>
    <s v=" "/>
    <s v=" "/>
    <s v="-"/>
    <s v="-"/>
    <s v="-"/>
    <s v="SAN JOSE"/>
    <s v="ADMINISTRACION DE NEGOCIOS"/>
    <x v="8"/>
    <s v="-"/>
    <s v="ADMINISTRACION"/>
    <s v="MATA REDONDA"/>
    <s v="MERCADEO"/>
    <s v="COSTA RICA"/>
    <x v="1789"/>
    <n v="22931275"/>
    <s v="RECEPCIONISTA"/>
    <s v="-"/>
    <n v="129187"/>
    <n v="1"/>
    <n v="1"/>
    <n v="72"/>
  </r>
  <r>
    <x v="0"/>
    <x v="1"/>
    <x v="0"/>
    <x v="0"/>
    <n v="31214810"/>
    <x v="28"/>
    <n v="990496"/>
    <n v="116560064"/>
    <x v="7"/>
    <x v="1106"/>
    <x v="0"/>
    <x v="0"/>
    <x v="1"/>
    <s v="N"/>
    <x v="0"/>
    <n v="129191"/>
    <s v="NORMAL"/>
    <d v="2022-03-22T00:00:00"/>
    <d v="2022-03-25T00:00:00"/>
    <x v="28"/>
    <d v="2022-06-14T00:00:00"/>
    <n v="310360"/>
    <s v="RESOLI"/>
    <s v="-"/>
    <s v="S"/>
    <s v="-"/>
    <x v="1"/>
    <n v="1"/>
    <s v="-"/>
    <s v="-"/>
    <s v="-"/>
    <s v="-"/>
    <s v="1-PREG.COSTA-RICA"/>
    <x v="0"/>
    <s v="-"/>
    <s v="-"/>
    <s v="-"/>
    <n v="7"/>
    <n v="2"/>
    <n v="100"/>
    <n v="1"/>
    <n v="0"/>
    <s v="ALEJO131096@LIVE.COM"/>
    <s v="UNIV. PRIVADA"/>
    <n v="25"/>
    <s v="SOLTERO(A)"/>
    <d v="2022-03-24T00:00:00"/>
    <n v="1"/>
    <s v="TECNICO"/>
    <s v=" "/>
    <s v=" "/>
    <s v=" "/>
    <s v=" "/>
    <s v="-"/>
    <s v="-"/>
    <s v="-"/>
    <s v="MORA"/>
    <s v="TEC INGENIERIA DEL SONIDO"/>
    <x v="3"/>
    <s v="-"/>
    <s v="TECNICO"/>
    <s v="GUAYABO"/>
    <s v="SIN ENFASIS"/>
    <s v="COSTA RICA"/>
    <x v="1790"/>
    <s v="-"/>
    <s v="ESTUDIANTE"/>
    <s v="-"/>
    <n v="129191"/>
    <n v="1"/>
    <n v="1"/>
    <n v="72"/>
  </r>
  <r>
    <x v="0"/>
    <x v="1"/>
    <x v="1"/>
    <x v="1"/>
    <n v="31245330"/>
    <x v="20"/>
    <n v="5070845"/>
    <n v="402060771"/>
    <x v="1"/>
    <x v="1107"/>
    <x v="2"/>
    <x v="1"/>
    <x v="2"/>
    <s v="N"/>
    <x v="3"/>
    <n v="127553"/>
    <s v="NORMAL"/>
    <d v="2022-01-12T00:00:00"/>
    <d v="2022-01-17T00:00:00"/>
    <x v="20"/>
    <d v="2022-05-04T00:00:00"/>
    <n v="304369"/>
    <s v="RESOLI"/>
    <s v="-"/>
    <s v="-"/>
    <s v="S"/>
    <x v="0"/>
    <n v="1"/>
    <s v="COBERTURA INFERIOR"/>
    <n v="2016"/>
    <n v="6"/>
    <s v="-"/>
    <s v="1-PREG.COSTA-RICA"/>
    <x v="3"/>
    <s v="-"/>
    <s v="-"/>
    <s v="-"/>
    <n v="9"/>
    <n v="4"/>
    <n v="100"/>
    <n v="2"/>
    <n v="6"/>
    <s v="VARCE210713@GMAIL.COM"/>
    <s v="UNIV. PRIVADA"/>
    <n v="31"/>
    <s v="UNION LIBRE"/>
    <d v="2022-01-14T00:00:00"/>
    <n v="1"/>
    <s v="BACHILLER"/>
    <s v=" "/>
    <s v=" "/>
    <s v=" "/>
    <s v=" "/>
    <n v="1590674"/>
    <n v="6"/>
    <s v="-"/>
    <s v="OROTINA"/>
    <s v="CIENCIAS DE LA EDUCACION"/>
    <x v="31"/>
    <s v="CI"/>
    <s v="EDUCACION PRIMARIA"/>
    <s v="COYOLAR"/>
    <s v="SIN ENFASIS"/>
    <s v="COSTA RICA"/>
    <x v="1791"/>
    <s v="-"/>
    <s v="ESTUDIANTE"/>
    <n v="70"/>
    <n v="127553"/>
    <n v="1"/>
    <n v="1"/>
    <n v="104"/>
  </r>
  <r>
    <x v="0"/>
    <x v="3"/>
    <x v="1"/>
    <x v="1"/>
    <n v="31245760"/>
    <x v="20"/>
    <n v="9493239"/>
    <n v="207980350"/>
    <x v="4"/>
    <x v="2"/>
    <x v="0"/>
    <x v="1"/>
    <x v="3"/>
    <s v="N"/>
    <x v="3"/>
    <n v="127573"/>
    <s v="NORMAL"/>
    <d v="2021-12-23T00:00:00"/>
    <d v="2022-01-17T00:00:00"/>
    <x v="20"/>
    <d v="2022-05-04T00:00:00"/>
    <n v="302739"/>
    <s v="RESOLI"/>
    <s v="-"/>
    <s v="S"/>
    <s v="-"/>
    <x v="1"/>
    <n v="8"/>
    <s v="ADQUISICION DE EQUIPO"/>
    <n v="2020"/>
    <n v="2"/>
    <s v="-"/>
    <s v="1-PREG.COSTA-RICA"/>
    <x v="6"/>
    <s v="-"/>
    <s v="-"/>
    <s v="-"/>
    <n v="16"/>
    <n v="99"/>
    <n v="100"/>
    <n v="2"/>
    <n v="0"/>
    <s v="ALFAROMONTERORANDY@GMAIL.COM"/>
    <s v="UNIV. PRIVADA"/>
    <n v="22"/>
    <s v="CASADO(A)"/>
    <d v="2022-01-14T00:00:00"/>
    <n v="1"/>
    <s v="BACHILLER"/>
    <s v=" "/>
    <s v=" "/>
    <s v=" "/>
    <s v=" "/>
    <n v="232000"/>
    <n v="4"/>
    <s v="-"/>
    <s v="RIO CUARTO"/>
    <s v="DERECHO"/>
    <x v="8"/>
    <s v="AE"/>
    <s v="DERECHO"/>
    <s v="RIO CUARTO"/>
    <s v="SIN ENFASIS"/>
    <s v="COSTA RICA"/>
    <x v="1792"/>
    <n v="86719558"/>
    <s v="TRABAJADOR INDEPENDIENTE"/>
    <n v="94"/>
    <n v="127573"/>
    <n v="1"/>
    <n v="1"/>
    <n v="104"/>
  </r>
  <r>
    <x v="0"/>
    <x v="1"/>
    <x v="1"/>
    <x v="0"/>
    <n v="31250660"/>
    <x v="28"/>
    <n v="6000000"/>
    <n v="118590522"/>
    <x v="0"/>
    <x v="587"/>
    <x v="0"/>
    <x v="0"/>
    <x v="1"/>
    <s v="N"/>
    <x v="1"/>
    <n v="129248"/>
    <s v="NORMAL"/>
    <d v="2022-03-03T00:00:00"/>
    <d v="2022-03-28T00:00:00"/>
    <x v="28"/>
    <d v="2022-06-09T00:00:00"/>
    <n v="308663"/>
    <s v="RESOLI"/>
    <s v="-"/>
    <s v="-"/>
    <s v="S"/>
    <x v="0"/>
    <n v="1"/>
    <s v="-"/>
    <n v="2019"/>
    <n v="3"/>
    <s v="-"/>
    <s v="1-PREG.COSTA-RICA"/>
    <x v="3"/>
    <s v="-"/>
    <s v="-"/>
    <s v="-"/>
    <n v="2"/>
    <n v="6"/>
    <n v="100"/>
    <n v="4"/>
    <n v="0"/>
    <s v="CAMACHOGARROTE@GMAIL.COM"/>
    <s v="UNIV. PRIVADA"/>
    <n v="19"/>
    <s v="SOLTERO(A)"/>
    <d v="2022-03-25T00:00:00"/>
    <n v="1"/>
    <s v="DIPLOMADO"/>
    <s v=" "/>
    <s v=" "/>
    <s v=" "/>
    <s v=" "/>
    <n v="1755289"/>
    <n v="5"/>
    <s v="-"/>
    <s v="BARVA"/>
    <s v="ASISTENTE LAB QUIMICO CLINICO"/>
    <x v="92"/>
    <s v="-"/>
    <s v="MEDICINA HUMANA"/>
    <s v="SAN JOSE LA MONTANA"/>
    <s v="SIN ENFASIS"/>
    <s v="COSTA RICA"/>
    <x v="1793"/>
    <s v="-"/>
    <s v="ESTUDIANTE"/>
    <n v="84.87"/>
    <n v="129248"/>
    <n v="1"/>
    <n v="1"/>
    <n v="69"/>
  </r>
  <r>
    <x v="0"/>
    <x v="1"/>
    <x v="1"/>
    <x v="1"/>
    <n v="31245690"/>
    <x v="20"/>
    <n v="3052965"/>
    <n v="702490144"/>
    <x v="4"/>
    <x v="1108"/>
    <x v="0"/>
    <x v="1"/>
    <x v="1"/>
    <s v="N"/>
    <x v="3"/>
    <n v="127758"/>
    <s v="NORMAL"/>
    <d v="2022-01-20T00:00:00"/>
    <d v="2022-01-24T00:00:00"/>
    <x v="20"/>
    <d v="2022-05-04T00:00:00"/>
    <n v="305258"/>
    <s v="RESOLI"/>
    <s v="-"/>
    <s v="-"/>
    <s v="S"/>
    <x v="0"/>
    <n v="1"/>
    <s v="-"/>
    <n v="2019"/>
    <n v="3"/>
    <s v="-"/>
    <s v="1-PREG.COSTA-RICA"/>
    <x v="5"/>
    <s v="-"/>
    <s v="-"/>
    <s v="-"/>
    <n v="1"/>
    <n v="12"/>
    <n v="100"/>
    <n v="2"/>
    <n v="0"/>
    <s v="DENDANDAL@GMAIL.COM"/>
    <s v="UNIV. PRIVADA"/>
    <n v="25"/>
    <s v="SOLTERO(A)"/>
    <d v="2022-01-21T00:00:00"/>
    <n v="1"/>
    <s v="BACHILLER"/>
    <s v=" "/>
    <s v=" "/>
    <s v=" "/>
    <s v=" "/>
    <n v="200000"/>
    <n v="3"/>
    <s v="-"/>
    <s v="ALAJUELA"/>
    <s v="ADMINISTRACION"/>
    <x v="31"/>
    <s v="-"/>
    <s v="ADMINISTRACION"/>
    <s v="TAMBOR"/>
    <s v="MERCADEO Y VENTAS"/>
    <s v="COSTA RICA"/>
    <x v="1794"/>
    <s v="-"/>
    <s v="ESTUDIANTE"/>
    <n v="89.43"/>
    <n v="127758"/>
    <n v="1"/>
    <n v="1"/>
    <n v="97"/>
  </r>
  <r>
    <x v="2"/>
    <x v="1"/>
    <x v="1"/>
    <x v="1"/>
    <n v="31250450"/>
    <x v="28"/>
    <n v="935000"/>
    <n v="111160142"/>
    <x v="4"/>
    <x v="1109"/>
    <x v="0"/>
    <x v="1"/>
    <x v="2"/>
    <s v="N"/>
    <x v="0"/>
    <n v="129284"/>
    <s v="ESPECIAL"/>
    <d v="2022-03-08T00:00:00"/>
    <d v="2022-03-30T00:00:00"/>
    <x v="28"/>
    <d v="2022-06-09T00:00:00"/>
    <n v="309102"/>
    <s v="RESOLI"/>
    <s v="-"/>
    <s v="S"/>
    <s v="-"/>
    <x v="1"/>
    <n v="1"/>
    <s v="-"/>
    <n v="2007"/>
    <n v="15"/>
    <s v="-"/>
    <s v="3-POSG.COSTA-RICA"/>
    <x v="3"/>
    <s v="-"/>
    <s v="-"/>
    <s v="-"/>
    <n v="7"/>
    <n v="3"/>
    <n v="100"/>
    <n v="1"/>
    <n v="0"/>
    <s v="JOSEMARINA316@GMAIL.COM"/>
    <s v="UNIV. PRIVADA"/>
    <n v="40"/>
    <s v="DIVORCIADO(A)"/>
    <d v="2022-03-28T00:00:00"/>
    <n v="1"/>
    <s v="MAESTRIA"/>
    <s v=" "/>
    <s v=" "/>
    <s v=" "/>
    <s v=" "/>
    <n v="1707785"/>
    <n v="2"/>
    <s v="-"/>
    <s v="MORA"/>
    <s v="ADM DE SERVICIOS DE SALUD"/>
    <x v="49"/>
    <s v="-"/>
    <s v="ADMINISTRACION"/>
    <s v="TABARCIA"/>
    <s v="SIN ENFASIS"/>
    <s v="COSTA RICA"/>
    <x v="1795"/>
    <n v="22499004"/>
    <s v="ENFERMERO"/>
    <n v="90"/>
    <n v="129284"/>
    <n v="1"/>
    <n v="3"/>
    <n v="67"/>
  </r>
  <r>
    <x v="0"/>
    <x v="1"/>
    <x v="1"/>
    <x v="1"/>
    <n v="31250840"/>
    <x v="28"/>
    <n v="3720000"/>
    <n v="113760294"/>
    <x v="4"/>
    <x v="1110"/>
    <x v="0"/>
    <x v="1"/>
    <x v="1"/>
    <s v="N"/>
    <x v="0"/>
    <n v="129287"/>
    <s v="NORMAL"/>
    <d v="2022-03-07T00:00:00"/>
    <d v="2022-03-30T00:00:00"/>
    <x v="28"/>
    <d v="2022-06-09T00:00:00"/>
    <n v="308941"/>
    <s v="RESOLI"/>
    <s v="-"/>
    <s v="-"/>
    <s v="S"/>
    <x v="0"/>
    <n v="1"/>
    <s v="-"/>
    <n v="2006"/>
    <n v="16"/>
    <s v="-"/>
    <s v="1-PREG.COSTA-RICA"/>
    <x v="3"/>
    <s v="-"/>
    <s v="-"/>
    <s v="-"/>
    <n v="3"/>
    <n v="2"/>
    <n v="100"/>
    <n v="1"/>
    <n v="0"/>
    <s v="TATIHERSE02@HOTMAIL.COM"/>
    <s v="UNIV. PRIVADA"/>
    <n v="33"/>
    <s v="CASADO(A)"/>
    <d v="2022-03-28T00:00:00"/>
    <n v="1"/>
    <s v="BACHILLER"/>
    <s v=" "/>
    <s v=" "/>
    <s v=" "/>
    <s v=" "/>
    <n v="2218963"/>
    <n v="3"/>
    <s v="-"/>
    <s v="DESAMPARADOS"/>
    <s v="DERECHO"/>
    <x v="9"/>
    <s v="-"/>
    <s v="DERECHO"/>
    <s v="SAN MIGUEL"/>
    <s v="SIN ENFASIS"/>
    <s v="COSTA RICA"/>
    <x v="1796"/>
    <n v="22020800"/>
    <s v="ANALISTA DE PRESUPUE"/>
    <n v="87"/>
    <n v="129287"/>
    <n v="1"/>
    <n v="1"/>
    <n v="67"/>
  </r>
  <r>
    <x v="0"/>
    <x v="1"/>
    <x v="1"/>
    <x v="0"/>
    <n v="31250720"/>
    <x v="28"/>
    <n v="10683650"/>
    <n v="208500564"/>
    <x v="2"/>
    <x v="64"/>
    <x v="0"/>
    <x v="0"/>
    <x v="0"/>
    <s v="N"/>
    <x v="0"/>
    <n v="129292"/>
    <s v="NORMAL"/>
    <d v="2022-01-12T00:00:00"/>
    <d v="2022-03-30T00:00:00"/>
    <x v="28"/>
    <d v="2022-06-09T00:00:00"/>
    <n v="304309"/>
    <s v="RESOLI"/>
    <s v="-"/>
    <s v="-"/>
    <s v="S"/>
    <x v="0"/>
    <n v="1"/>
    <s v="ADQUISICION DE EQUIPO"/>
    <n v="2022"/>
    <n v="0"/>
    <s v="-"/>
    <s v="1-PREG.COSTA-RICA"/>
    <x v="6"/>
    <s v="-"/>
    <s v="-"/>
    <s v="-"/>
    <n v="1"/>
    <n v="1"/>
    <n v="100"/>
    <n v="1"/>
    <n v="0"/>
    <s v="ANITALVARADO04@GMAIL.COM"/>
    <s v="UNIV. PRIVADA"/>
    <n v="18"/>
    <s v="UNION LIBRE"/>
    <d v="2022-03-28T00:00:00"/>
    <n v="1"/>
    <s v="LICENCIATURA"/>
    <s v=" "/>
    <s v=" "/>
    <s v=" "/>
    <s v=" "/>
    <n v="400000"/>
    <n v="3"/>
    <s v="-"/>
    <s v="SAN JOSE"/>
    <s v="INGENIERIA QUIMICA INDUSTRIAL"/>
    <x v="3"/>
    <s v="AE"/>
    <s v="INGENIERIA"/>
    <s v="CARMEN"/>
    <s v="SIN ENFASIS"/>
    <s v="COSTA RICA"/>
    <x v="1797"/>
    <s v="-"/>
    <s v="ESTUDIANTE"/>
    <n v="98.93"/>
    <n v="129292"/>
    <n v="1"/>
    <n v="1"/>
    <n v="67"/>
  </r>
  <r>
    <x v="0"/>
    <x v="1"/>
    <x v="0"/>
    <x v="1"/>
    <n v="31192650"/>
    <x v="20"/>
    <n v="1356000"/>
    <n v="604150810"/>
    <x v="4"/>
    <x v="1111"/>
    <x v="0"/>
    <x v="1"/>
    <x v="1"/>
    <s v="N"/>
    <x v="3"/>
    <n v="127921"/>
    <s v="NORMAL"/>
    <d v="2022-01-15T00:00:00"/>
    <d v="2022-01-27T00:00:00"/>
    <x v="20"/>
    <d v="2022-05-06T00:00:00"/>
    <n v="304684"/>
    <s v="RESOLI"/>
    <s v="-"/>
    <s v="-"/>
    <s v="S"/>
    <x v="0"/>
    <n v="1"/>
    <s v="-"/>
    <s v="-"/>
    <s v="-"/>
    <s v="-"/>
    <s v="1-PREG.COSTA-RICA"/>
    <x v="0"/>
    <s v="-"/>
    <s v="-"/>
    <s v="-"/>
    <n v="2"/>
    <n v="3"/>
    <n v="100"/>
    <n v="2"/>
    <n v="0"/>
    <s v="ZELMITREJOS@GMAIL.COM"/>
    <s v="UNIV. PRIVADA"/>
    <n v="28"/>
    <s v="SOLTERO(A)"/>
    <d v="2022-01-26T00:00:00"/>
    <n v="1"/>
    <s v="LICENCIATURA"/>
    <s v=" "/>
    <s v=" "/>
    <s v=" "/>
    <s v=" "/>
    <s v="-"/>
    <s v="-"/>
    <s v="-"/>
    <s v="SAN RAMON"/>
    <s v="ADMINISTRACION DE NEGOCIOS"/>
    <x v="165"/>
    <s v="-"/>
    <s v="ADMINISTRACION"/>
    <s v="SAN JUAN"/>
    <s v="RECURSOS HUMANOS"/>
    <s v="COSTA RICA"/>
    <x v="1798"/>
    <n v="24477050"/>
    <s v="ESTUDIANTE"/>
    <s v="-"/>
    <n v="127921"/>
    <n v="1"/>
    <n v="1"/>
    <n v="94"/>
  </r>
  <r>
    <x v="0"/>
    <x v="1"/>
    <x v="2"/>
    <x v="1"/>
    <n v="31245570"/>
    <x v="20"/>
    <n v="3668907"/>
    <n v="304370789"/>
    <x v="1"/>
    <x v="14"/>
    <x v="0"/>
    <x v="1"/>
    <x v="1"/>
    <s v="N"/>
    <x v="2"/>
    <n v="128164"/>
    <s v="NORMAL"/>
    <d v="2022-02-01T00:00:00"/>
    <d v="2022-02-07T00:00:00"/>
    <x v="20"/>
    <d v="2022-05-04T00:00:00"/>
    <n v="306258"/>
    <s v="RESOLI"/>
    <s v="-"/>
    <s v="-"/>
    <s v="S"/>
    <x v="0"/>
    <n v="1"/>
    <s v="-"/>
    <n v="2006"/>
    <n v="16"/>
    <s v="-"/>
    <s v="5-REFUND.PREG.C.R"/>
    <x v="3"/>
    <s v="-"/>
    <s v="-"/>
    <s v="-"/>
    <n v="7"/>
    <n v="1"/>
    <n v="100"/>
    <n v="3"/>
    <n v="0"/>
    <s v="KATHERINERS89@HOTMAIL.COM"/>
    <s v="UNIV. PRIVADA"/>
    <n v="32"/>
    <s v="CASADO(A)"/>
    <d v="2022-02-04T00:00:00"/>
    <n v="1"/>
    <s v="LICENCIATURA"/>
    <s v=" "/>
    <s v=" "/>
    <s v=" "/>
    <s v=" "/>
    <n v="1586158"/>
    <n v="5"/>
    <s v="-"/>
    <s v="OREAMUNO"/>
    <s v="CS. EDUCACION"/>
    <x v="2"/>
    <s v="-"/>
    <s v="EDUCACION PRIMARIA"/>
    <s v="SAN RAFAEL"/>
    <s v="ADM. EDUC"/>
    <s v="COSTA RICA"/>
    <x v="1799"/>
    <n v="25910181"/>
    <s v="DOCENTE"/>
    <n v="87.24"/>
    <n v="128164"/>
    <n v="1"/>
    <n v="5"/>
    <n v="83"/>
  </r>
  <r>
    <x v="0"/>
    <x v="1"/>
    <x v="1"/>
    <x v="1"/>
    <n v="31250730"/>
    <x v="28"/>
    <n v="7961620"/>
    <n v="118310262"/>
    <x v="4"/>
    <x v="357"/>
    <x v="0"/>
    <x v="1"/>
    <x v="0"/>
    <s v="N"/>
    <x v="0"/>
    <n v="129353"/>
    <s v="NORMAL"/>
    <d v="2022-03-07T00:00:00"/>
    <d v="2022-04-01T00:00:00"/>
    <x v="28"/>
    <d v="2022-06-09T00:00:00"/>
    <n v="308918"/>
    <s v="RESOLI"/>
    <s v="-"/>
    <s v="-"/>
    <s v="S"/>
    <x v="0"/>
    <n v="1"/>
    <s v="-"/>
    <n v="2020"/>
    <n v="2"/>
    <s v="-"/>
    <s v="1-PREG.COSTA-RICA"/>
    <x v="6"/>
    <s v="-"/>
    <s v="-"/>
    <s v="-"/>
    <n v="1"/>
    <n v="1"/>
    <n v="100"/>
    <n v="1"/>
    <n v="0"/>
    <s v="DANIELAGUTIERREZCARVAJAL2001@GMAIL.COM"/>
    <s v="UNIV. PRIVADA"/>
    <n v="20"/>
    <s v="SOLTERO(A)"/>
    <d v="2022-03-30T00:00:00"/>
    <n v="1"/>
    <s v="BACHILLER"/>
    <s v=" "/>
    <s v=" "/>
    <s v=" "/>
    <s v=" "/>
    <n v="308617"/>
    <n v="4"/>
    <s v="-"/>
    <s v="SAN JOSE"/>
    <s v="ECONOMIA"/>
    <x v="5"/>
    <s v="-"/>
    <s v="ECONOMIA"/>
    <s v="CARMEN"/>
    <s v="SIN ENFASIS"/>
    <s v="COSTA RICA"/>
    <x v="1800"/>
    <s v="-"/>
    <s v="ESTUDIANTE"/>
    <n v="99"/>
    <n v="129353"/>
    <n v="1"/>
    <n v="1"/>
    <n v="65"/>
  </r>
  <r>
    <x v="0"/>
    <x v="1"/>
    <x v="0"/>
    <x v="0"/>
    <n v="31193240"/>
    <x v="28"/>
    <n v="2151580"/>
    <n v="118270200"/>
    <x v="2"/>
    <x v="196"/>
    <x v="0"/>
    <x v="0"/>
    <x v="1"/>
    <s v="N"/>
    <x v="0"/>
    <n v="129367"/>
    <s v="NORMAL"/>
    <d v="2022-03-30T00:00:00"/>
    <d v="2022-04-01T00:00:00"/>
    <x v="28"/>
    <d v="2022-06-17T00:00:00"/>
    <n v="311184"/>
    <s v="RESOLI"/>
    <s v="-"/>
    <s v="S"/>
    <s v="-"/>
    <x v="1"/>
    <n v="1"/>
    <s v="-"/>
    <s v="-"/>
    <s v="-"/>
    <s v="-"/>
    <s v="1-PREG.COSTA-RICA"/>
    <x v="0"/>
    <s v="-"/>
    <s v="-"/>
    <s v="-"/>
    <n v="3"/>
    <n v="2"/>
    <n v="100"/>
    <n v="1"/>
    <n v="0"/>
    <s v="AXELMARINS2001@GMAIL.COM"/>
    <s v="UNIV. PRIVADA"/>
    <n v="20"/>
    <s v="SOLTERO(A)"/>
    <d v="2022-03-31T00:00:00"/>
    <n v="1"/>
    <s v="LICENCIATURA"/>
    <s v=" "/>
    <s v=" "/>
    <s v=" "/>
    <s v=" "/>
    <s v="-"/>
    <s v="-"/>
    <s v="-"/>
    <s v="DESAMPARADOS"/>
    <s v="INGENIERIA CIVIL"/>
    <x v="6"/>
    <s v="-"/>
    <s v="OBRAS CIVILES"/>
    <s v="SAN MIGUEL"/>
    <s v="SIN ENFASIS"/>
    <s v="COSTA RICA"/>
    <x v="1801"/>
    <s v="-"/>
    <s v="ESTUDIANTE"/>
    <s v="-"/>
    <n v="129367"/>
    <n v="1"/>
    <n v="1"/>
    <n v="65"/>
  </r>
  <r>
    <x v="0"/>
    <x v="1"/>
    <x v="0"/>
    <x v="0"/>
    <n v="31164730"/>
    <x v="28"/>
    <n v="1705000"/>
    <n v="114000447"/>
    <x v="0"/>
    <x v="3"/>
    <x v="0"/>
    <x v="0"/>
    <x v="1"/>
    <s v="N"/>
    <x v="5"/>
    <n v="129372"/>
    <s v="NORMAL"/>
    <d v="2022-03-29T00:00:00"/>
    <d v="2022-04-01T00:00:00"/>
    <x v="28"/>
    <d v="2022-06-13T00:00:00"/>
    <n v="311022"/>
    <s v="RESOLI"/>
    <s v="-"/>
    <s v="-"/>
    <s v="S"/>
    <x v="0"/>
    <n v="1"/>
    <s v="COBERTURA INFERIOR"/>
    <s v="-"/>
    <s v="-"/>
    <s v="-"/>
    <s v="1-PREG.COSTA-RICA"/>
    <x v="0"/>
    <s v="-"/>
    <s v="-"/>
    <s v="-"/>
    <n v="2"/>
    <n v="1"/>
    <n v="100"/>
    <n v="7"/>
    <n v="0"/>
    <s v="JOSEDEL25@GMAIL.COM"/>
    <s v="UNIV. PRIVADA"/>
    <n v="32"/>
    <s v="CASADO(A)"/>
    <d v="2022-03-31T00:00:00"/>
    <n v="1"/>
    <s v="LICENCIATURA"/>
    <s v=" "/>
    <s v=" "/>
    <s v=" "/>
    <s v=" "/>
    <s v="-"/>
    <s v="-"/>
    <s v="-"/>
    <s v="POCOCI"/>
    <s v="ENFERMERIA"/>
    <x v="98"/>
    <s v="CI"/>
    <s v="ENFERMERIA"/>
    <s v="GUAPILES"/>
    <s v="SIN ENFASIS"/>
    <s v="COSTA RICA"/>
    <x v="1802"/>
    <n v="27106253"/>
    <s v="ESTUDIANTE"/>
    <s v="-"/>
    <n v="129372"/>
    <n v="1"/>
    <n v="1"/>
    <n v="65"/>
  </r>
  <r>
    <x v="0"/>
    <x v="2"/>
    <x v="0"/>
    <x v="0"/>
    <n v="31118950"/>
    <x v="28"/>
    <n v="3354722"/>
    <n v="207560267"/>
    <x v="0"/>
    <x v="2"/>
    <x v="0"/>
    <x v="0"/>
    <x v="0"/>
    <s v="N"/>
    <x v="0"/>
    <n v="129384"/>
    <s v="NORMAL"/>
    <d v="2022-03-23T00:00:00"/>
    <d v="2022-04-01T00:00:00"/>
    <x v="28"/>
    <s v="-"/>
    <n v="310482"/>
    <s v="RESOLI"/>
    <s v="-"/>
    <s v="-"/>
    <s v="S"/>
    <x v="0"/>
    <n v="2"/>
    <s v="-"/>
    <s v="-"/>
    <s v="-"/>
    <s v="-"/>
    <s v="1-PREG.COSTA-RICA"/>
    <x v="0"/>
    <n v="175.03"/>
    <s v="-"/>
    <s v="-"/>
    <n v="1"/>
    <n v="8"/>
    <n v="100"/>
    <n v="1"/>
    <n v="0"/>
    <s v="DANIELA_15.98@HOTMAIL.COM"/>
    <s v="UNIV. PRIVADA"/>
    <n v="25"/>
    <s v="SOLTERO(A)"/>
    <d v="2022-03-31T00:00:00"/>
    <n v="1"/>
    <s v="LICENCIATURA"/>
    <s v=" "/>
    <s v=" "/>
    <s v=" "/>
    <s v=" "/>
    <s v="-"/>
    <s v="-"/>
    <s v="-"/>
    <s v="SAN JOSE"/>
    <s v="MICROBIOLOGI Y QUIMICA CLINICA"/>
    <x v="12"/>
    <s v="-"/>
    <s v="MICROBIOLOGIA"/>
    <s v="MATA REDONDA"/>
    <s v="SIN ENFASIS"/>
    <s v="COSTA RICA"/>
    <x v="1803"/>
    <s v="-"/>
    <s v="ESTUDIANTE"/>
    <s v="-"/>
    <n v="129384"/>
    <n v="1"/>
    <n v="1"/>
    <n v="65"/>
  </r>
  <r>
    <x v="0"/>
    <x v="1"/>
    <x v="1"/>
    <x v="1"/>
    <n v="31251070"/>
    <x v="28"/>
    <n v="7730350"/>
    <n v="504480088"/>
    <x v="4"/>
    <x v="618"/>
    <x v="0"/>
    <x v="1"/>
    <x v="0"/>
    <s v="N"/>
    <x v="0"/>
    <n v="129386"/>
    <s v="NORMAL"/>
    <d v="2022-03-22T00:00:00"/>
    <d v="2022-04-01T00:00:00"/>
    <x v="28"/>
    <d v="2022-06-09T00:00:00"/>
    <n v="310383"/>
    <s v="RESOLI"/>
    <s v="-"/>
    <s v="-"/>
    <s v="S"/>
    <x v="0"/>
    <n v="1"/>
    <s v="-"/>
    <n v="2020"/>
    <n v="2"/>
    <s v="-"/>
    <s v="1-PREG.COSTA-RICA"/>
    <x v="4"/>
    <s v="-"/>
    <s v="-"/>
    <s v="-"/>
    <n v="1"/>
    <n v="1"/>
    <n v="100"/>
    <n v="1"/>
    <n v="0"/>
    <s v="EMILYAMPIE5@GMAIL.COM"/>
    <s v="UNIV. PRIVADA"/>
    <n v="19"/>
    <s v="SOLTERO(A)"/>
    <d v="2022-03-31T00:00:00"/>
    <n v="1"/>
    <s v="BACHILLER"/>
    <s v="LICENCIATURA"/>
    <s v=" "/>
    <s v=" "/>
    <s v=" "/>
    <n v="986343"/>
    <n v="3"/>
    <s v="-"/>
    <s v="SAN JOSE"/>
    <s v="PSICOLOGIA"/>
    <x v="60"/>
    <s v="-"/>
    <s v="PSICOLOGIA"/>
    <s v="CARMEN"/>
    <s v="SIN ENFASIS"/>
    <s v="COSTA RICA"/>
    <x v="1804"/>
    <n v="70229257"/>
    <s v="-"/>
    <n v="80.36"/>
    <n v="129386"/>
    <n v="1"/>
    <n v="1"/>
    <n v="65"/>
  </r>
  <r>
    <x v="0"/>
    <x v="2"/>
    <x v="0"/>
    <x v="1"/>
    <n v="31148270"/>
    <x v="20"/>
    <n v="3740944"/>
    <n v="305040791"/>
    <x v="4"/>
    <x v="2"/>
    <x v="0"/>
    <x v="1"/>
    <x v="1"/>
    <s v="N"/>
    <x v="2"/>
    <n v="128372"/>
    <s v="NORMAL"/>
    <d v="2022-02-15T00:00:00"/>
    <d v="2022-02-17T00:00:00"/>
    <x v="20"/>
    <d v="2022-05-17T00:00:00"/>
    <n v="307344"/>
    <s v="RESOLI"/>
    <s v="-"/>
    <s v="-"/>
    <s v="S"/>
    <x v="0"/>
    <n v="2"/>
    <s v="-"/>
    <s v="-"/>
    <s v="-"/>
    <s v="-"/>
    <s v="1-PREG.COSTA-RICA"/>
    <x v="0"/>
    <n v="130.19"/>
    <s v="-"/>
    <s v="-"/>
    <n v="1"/>
    <n v="5"/>
    <n v="100"/>
    <n v="3"/>
    <n v="0"/>
    <s v="ENERO_1974@HOTMAIL.COM"/>
    <s v="UNIV. PRIVADA"/>
    <n v="24"/>
    <s v="SOLTERO(A)"/>
    <d v="2022-02-16T00:00:00"/>
    <n v="1"/>
    <s v="LICENCIATURA"/>
    <s v=" "/>
    <s v=" "/>
    <s v=" "/>
    <s v=" "/>
    <s v="-"/>
    <s v="-"/>
    <s v="-"/>
    <s v="CARTAGO"/>
    <s v="PSICOLOGIA"/>
    <x v="26"/>
    <s v="-"/>
    <s v="PSICOLOGIA"/>
    <s v="AGUACALIENTE (SAN FRANCISCO)"/>
    <s v="SIN ENFASIS"/>
    <s v="COSTA RICA"/>
    <x v="1805"/>
    <n v="86466684"/>
    <s v="ESTUDIANTE"/>
    <s v="-"/>
    <n v="128372"/>
    <n v="1"/>
    <n v="1"/>
    <n v="73"/>
  </r>
  <r>
    <x v="1"/>
    <x v="1"/>
    <x v="1"/>
    <x v="1"/>
    <n v="31250830"/>
    <x v="28"/>
    <n v="19000000"/>
    <n v="111990332"/>
    <x v="4"/>
    <x v="933"/>
    <x v="0"/>
    <x v="1"/>
    <x v="0"/>
    <s v="N"/>
    <x v="0"/>
    <n v="129467"/>
    <s v="NORMAL"/>
    <d v="2021-12-03T00:00:00"/>
    <d v="2022-04-05T00:00:00"/>
    <x v="28"/>
    <d v="2022-06-09T00:00:00"/>
    <n v="300582"/>
    <s v="RESOLI"/>
    <s v="-"/>
    <s v="S"/>
    <s v="-"/>
    <x v="1"/>
    <n v="1"/>
    <s v="-"/>
    <n v="2001"/>
    <n v="21"/>
    <s v="-"/>
    <s v="4-POSG.EXTERIOR"/>
    <x v="5"/>
    <s v="-"/>
    <s v="-"/>
    <s v="-"/>
    <n v="14"/>
    <n v="1"/>
    <n v="380"/>
    <n v="1"/>
    <n v="0"/>
    <s v="DAVIDGOLDBERG7@GMAIL.COM"/>
    <s v="UNIV. PRIVADA"/>
    <n v="38"/>
    <s v="SOLTERO(A)"/>
    <d v="2022-04-01T00:00:00"/>
    <n v="1"/>
    <s v="MAESTRIA"/>
    <s v=" "/>
    <s v=" "/>
    <s v=" "/>
    <s v=" "/>
    <n v="0"/>
    <n v="1"/>
    <s v="-"/>
    <s v="MORAVIA"/>
    <s v="ADM, LEG Y HUM DEL DEPORTE"/>
    <x v="170"/>
    <s v="-"/>
    <s v="ADMINISTRACION"/>
    <s v="SAN VICENTE"/>
    <s v="SIN ENFASIS"/>
    <s v="SUIZA"/>
    <x v="1806"/>
    <n v="88317048"/>
    <s v="-"/>
    <n v="83.79"/>
    <n v="129467"/>
    <n v="1"/>
    <n v="4"/>
    <n v="61"/>
  </r>
  <r>
    <x v="0"/>
    <x v="1"/>
    <x v="0"/>
    <x v="1"/>
    <n v="31161300"/>
    <x v="28"/>
    <n v="563285"/>
    <n v="116930451"/>
    <x v="4"/>
    <x v="1112"/>
    <x v="0"/>
    <x v="1"/>
    <x v="0"/>
    <s v="N"/>
    <x v="1"/>
    <n v="129472"/>
    <s v="NORMAL"/>
    <d v="2022-04-01T00:00:00"/>
    <d v="2022-04-06T00:00:00"/>
    <x v="28"/>
    <d v="2022-06-17T00:00:00"/>
    <n v="311285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4"/>
    <n v="0"/>
    <s v="NELA_1115@HOTMAIL.COM"/>
    <s v="UNIV. PRIVADA"/>
    <n v="24"/>
    <s v="SOLTERO(A)"/>
    <d v="2022-04-05T00:00:00"/>
    <n v="1"/>
    <s v="BACHILLER"/>
    <s v=" "/>
    <s v=" "/>
    <s v=" "/>
    <s v=" "/>
    <s v="-"/>
    <s v="-"/>
    <s v="-"/>
    <s v="HEREDIA"/>
    <s v="ADMINISTRACION DE NEGOCIOS"/>
    <x v="30"/>
    <s v="-"/>
    <s v="ADMINISTRACION"/>
    <s v="HEREDIA"/>
    <s v="NINGUNO"/>
    <s v="COSTA RICA"/>
    <x v="1807"/>
    <n v="22399298"/>
    <s v="OPERARIO DE PRODUCCI"/>
    <s v="-"/>
    <n v="129472"/>
    <n v="1"/>
    <n v="1"/>
    <n v="60"/>
  </r>
  <r>
    <x v="0"/>
    <x v="1"/>
    <x v="1"/>
    <x v="1"/>
    <n v="31245250"/>
    <x v="20"/>
    <n v="5876042"/>
    <n v="207470659"/>
    <x v="4"/>
    <x v="1113"/>
    <x v="0"/>
    <x v="1"/>
    <x v="1"/>
    <s v="N"/>
    <x v="3"/>
    <n v="128450"/>
    <s v="NORMAL"/>
    <d v="2022-01-31T00:00:00"/>
    <d v="2022-02-21T00:00:00"/>
    <x v="20"/>
    <d v="2022-05-04T00:00:00"/>
    <n v="306193"/>
    <s v="RESOLI"/>
    <s v="-"/>
    <s v="-"/>
    <s v="S"/>
    <x v="0"/>
    <n v="1"/>
    <s v="-"/>
    <n v="2014"/>
    <n v="8"/>
    <s v="-"/>
    <s v="1-PREG.COSTA-RICA"/>
    <x v="3"/>
    <s v="-"/>
    <s v="-"/>
    <s v="-"/>
    <n v="2"/>
    <n v="9"/>
    <n v="100"/>
    <n v="2"/>
    <n v="0"/>
    <s v="NIKYSL@HOTMAIL.COM"/>
    <s v="UNIV. PRIVADA"/>
    <n v="26"/>
    <s v="SOLTERO(A)"/>
    <d v="2022-02-18T00:00:00"/>
    <n v="1"/>
    <s v="BACHILLER"/>
    <s v="LICENCIATURA"/>
    <s v=" "/>
    <s v=" "/>
    <s v=" "/>
    <n v="1508978"/>
    <n v="6"/>
    <s v="-"/>
    <s v="SAN RAMON"/>
    <s v="PSICOLOGIA"/>
    <x v="78"/>
    <s v="-"/>
    <s v="PSICOLOGIA"/>
    <s v="ALFARO"/>
    <s v="SIN ENFASIS"/>
    <s v="COSTA RICA"/>
    <x v="1808"/>
    <s v="-"/>
    <s v="ESTUDIANTE"/>
    <n v="94.5"/>
    <n v="128450"/>
    <n v="1"/>
    <n v="1"/>
    <n v="69"/>
  </r>
  <r>
    <x v="0"/>
    <x v="1"/>
    <x v="1"/>
    <x v="0"/>
    <n v="31250880"/>
    <x v="28"/>
    <n v="1434695"/>
    <n v="113400838"/>
    <x v="7"/>
    <x v="1114"/>
    <x v="0"/>
    <x v="0"/>
    <x v="0"/>
    <s v="N"/>
    <x v="0"/>
    <n v="129513"/>
    <s v="NORMAL"/>
    <d v="2022-04-03T00:00:00"/>
    <d v="2022-04-18T00:00:00"/>
    <x v="28"/>
    <d v="2022-06-09T00:00:00"/>
    <n v="311419"/>
    <s v="RESOLI"/>
    <s v="-"/>
    <s v="S"/>
    <s v="-"/>
    <x v="1"/>
    <n v="1"/>
    <s v="ADQUISICION DE EQUIPO"/>
    <n v="2007"/>
    <n v="15"/>
    <s v="-"/>
    <s v="1-PREG.COSTA-RICA"/>
    <x v="2"/>
    <s v="-"/>
    <s v="-"/>
    <s v="-"/>
    <n v="11"/>
    <n v="1"/>
    <n v="100"/>
    <n v="1"/>
    <n v="0"/>
    <s v="IA2188@LIVE.COM"/>
    <s v="UNIV. PUBLICA"/>
    <n v="34"/>
    <s v="SOLTERO(A)"/>
    <d v="2022-04-06T00:00:00"/>
    <n v="1"/>
    <s v="TECNICO"/>
    <s v=" "/>
    <s v=" "/>
    <s v=" "/>
    <s v=" "/>
    <n v="611235"/>
    <n v="0"/>
    <s v="-"/>
    <s v="VAZQUEZ DE CORONADO"/>
    <s v="TECNICO CISCO CCNA"/>
    <x v="52"/>
    <s v="AE"/>
    <s v="TECNICO"/>
    <s v="SAN ISIDRO"/>
    <s v="SIN ENFASIS"/>
    <s v="COSTA RICA"/>
    <x v="1809"/>
    <n v="25473700"/>
    <s v="BOMBERO RASO."/>
    <n v="78.58"/>
    <n v="129513"/>
    <n v="2"/>
    <n v="1"/>
    <n v="48"/>
  </r>
  <r>
    <x v="0"/>
    <x v="1"/>
    <x v="1"/>
    <x v="0"/>
    <n v="31250800"/>
    <x v="28"/>
    <n v="1201720"/>
    <n v="116890368"/>
    <x v="0"/>
    <x v="1115"/>
    <x v="0"/>
    <x v="0"/>
    <x v="0"/>
    <s v="N"/>
    <x v="0"/>
    <n v="129515"/>
    <s v="NORMAL"/>
    <d v="2022-04-01T00:00:00"/>
    <d v="2022-04-18T00:00:00"/>
    <x v="28"/>
    <d v="2022-06-09T00:00:00"/>
    <n v="311336"/>
    <s v="RESOLI"/>
    <s v="-"/>
    <s v="-"/>
    <s v="S"/>
    <x v="0"/>
    <n v="1"/>
    <s v="-"/>
    <n v="2015"/>
    <n v="7"/>
    <s v="-"/>
    <s v="1-PREG.COSTA-RICA"/>
    <x v="2"/>
    <s v="-"/>
    <s v="-"/>
    <s v="-"/>
    <n v="1"/>
    <n v="5"/>
    <n v="100"/>
    <n v="1"/>
    <n v="0"/>
    <s v="ALEXADVEGA@GMAIL.COM"/>
    <s v="UNIV. PRIVADA"/>
    <n v="24"/>
    <s v="SOLTERO(A)"/>
    <d v="2022-04-06T00:00:00"/>
    <n v="1"/>
    <s v="DIPLOMADO"/>
    <s v=" "/>
    <s v=" "/>
    <s v=" "/>
    <s v=" "/>
    <n v="676183"/>
    <n v="3"/>
    <s v="-"/>
    <s v="SAN JOSE"/>
    <s v="ASISTENTE LAB QUIMICO CLINICO"/>
    <x v="77"/>
    <s v="-"/>
    <s v="MEDICINA HUMANA"/>
    <s v="ZAPOTE"/>
    <s v="SIN ENFASIS"/>
    <s v="COSTA RICA"/>
    <x v="1810"/>
    <s v="-"/>
    <s v="ESTUDIANTE"/>
    <n v="81"/>
    <n v="129515"/>
    <n v="1"/>
    <n v="1"/>
    <n v="48"/>
  </r>
  <r>
    <x v="0"/>
    <x v="1"/>
    <x v="1"/>
    <x v="1"/>
    <n v="31250760"/>
    <x v="28"/>
    <n v="7640895"/>
    <n v="118450057"/>
    <x v="4"/>
    <x v="377"/>
    <x v="0"/>
    <x v="1"/>
    <x v="0"/>
    <s v="N"/>
    <x v="1"/>
    <n v="129560"/>
    <s v="NORMAL"/>
    <d v="2022-03-30T00:00:00"/>
    <d v="2022-04-18T00:00:00"/>
    <x v="28"/>
    <d v="2022-06-09T00:00:00"/>
    <n v="311182"/>
    <s v="RESOLI"/>
    <s v="-"/>
    <s v="-"/>
    <s v="S"/>
    <x v="0"/>
    <n v="1"/>
    <s v="-"/>
    <n v="2019"/>
    <n v="3"/>
    <s v="-"/>
    <s v="1-PREG.COSTA-RICA"/>
    <x v="3"/>
    <s v="-"/>
    <s v="-"/>
    <s v="-"/>
    <n v="8"/>
    <n v="1"/>
    <n v="100"/>
    <n v="4"/>
    <n v="0"/>
    <s v="CAROLINA.VIVES7@GMAIL.COM"/>
    <s v="UNIV. PRIVADA"/>
    <n v="19"/>
    <s v="SOLTERO(A)"/>
    <d v="2022-04-07T00:00:00"/>
    <n v="1"/>
    <s v="BACHILLER"/>
    <s v=" "/>
    <s v=" "/>
    <s v=" "/>
    <s v=" "/>
    <n v="2300000"/>
    <n v="4"/>
    <s v="-"/>
    <s v="FLORES"/>
    <s v="ADM HOTELERA"/>
    <x v="30"/>
    <s v="-"/>
    <s v="ADMINISTRACION"/>
    <s v="SAN JOAQUIN"/>
    <s v="SIN ENFASIS"/>
    <s v="COSTA RICA"/>
    <x v="1811"/>
    <s v="-"/>
    <s v="ESTUDIANTE"/>
    <n v="96"/>
    <n v="129560"/>
    <n v="1"/>
    <n v="1"/>
    <n v="48"/>
  </r>
  <r>
    <x v="0"/>
    <x v="1"/>
    <x v="1"/>
    <x v="1"/>
    <n v="31245260"/>
    <x v="20"/>
    <n v="4655000"/>
    <n v="208310198"/>
    <x v="4"/>
    <x v="1116"/>
    <x v="0"/>
    <x v="1"/>
    <x v="1"/>
    <s v="N"/>
    <x v="3"/>
    <n v="128477"/>
    <s v="NORMAL"/>
    <d v="2022-01-13T00:00:00"/>
    <d v="2022-02-22T00:00:00"/>
    <x v="20"/>
    <d v="2022-05-04T00:00:00"/>
    <n v="304431"/>
    <s v="RESOLI"/>
    <s v="-"/>
    <s v="-"/>
    <s v="S"/>
    <x v="0"/>
    <n v="1"/>
    <s v="-"/>
    <n v="2020"/>
    <n v="2"/>
    <s v="-"/>
    <s v="1-PREG.COSTA-RICA"/>
    <x v="5"/>
    <s v="-"/>
    <s v="-"/>
    <s v="-"/>
    <n v="6"/>
    <n v="2"/>
    <n v="100"/>
    <n v="2"/>
    <n v="0"/>
    <s v="XIMENARRRUEDA@GMAIL.COM"/>
    <s v="UNIV. PRIVADA"/>
    <n v="19"/>
    <s v="SOLTERO(A)"/>
    <d v="2022-02-21T00:00:00"/>
    <n v="1"/>
    <s v="BACHILLER"/>
    <s v=" "/>
    <s v=" "/>
    <s v=" "/>
    <s v=" "/>
    <n v="82000"/>
    <n v="3"/>
    <s v="-"/>
    <s v="NARANJO"/>
    <s v="ADMINISTRACION"/>
    <x v="111"/>
    <s v="-"/>
    <s v="ADMINISTRACION"/>
    <s v="SAN MIGUEL"/>
    <s v="SIN ENFASIS"/>
    <s v="COSTA RICA"/>
    <x v="1812"/>
    <s v="-"/>
    <s v="ESTUDIANTE"/>
    <n v="96.71"/>
    <n v="128477"/>
    <n v="1"/>
    <n v="1"/>
    <n v="68"/>
  </r>
  <r>
    <x v="0"/>
    <x v="1"/>
    <x v="1"/>
    <x v="0"/>
    <n v="31250970"/>
    <x v="28"/>
    <n v="949110"/>
    <n v="604160618"/>
    <x v="2"/>
    <x v="1117"/>
    <x v="0"/>
    <x v="0"/>
    <x v="2"/>
    <s v="N"/>
    <x v="6"/>
    <n v="129575"/>
    <s v="NORMAL"/>
    <d v="2022-03-22T00:00:00"/>
    <d v="2022-04-18T00:00:00"/>
    <x v="28"/>
    <d v="2022-06-09T00:00:00"/>
    <n v="310341"/>
    <s v="RESOLI"/>
    <s v="-"/>
    <s v="S"/>
    <s v="-"/>
    <x v="1"/>
    <n v="1"/>
    <s v="-"/>
    <n v="2012"/>
    <n v="10"/>
    <s v="-"/>
    <s v="1-PREG.COSTA-RICA"/>
    <x v="6"/>
    <s v="-"/>
    <s v="-"/>
    <s v="-"/>
    <n v="5"/>
    <n v="1"/>
    <n v="100"/>
    <n v="6"/>
    <n v="0"/>
    <s v="ANDREKAI36@GMAIL.COM"/>
    <s v="UNIV. PRIVADA"/>
    <n v="28"/>
    <s v="SOLTERO(A)"/>
    <d v="2022-04-07T00:00:00"/>
    <n v="1"/>
    <s v="BACHILLER"/>
    <s v=" "/>
    <s v=" "/>
    <s v=" "/>
    <s v=" "/>
    <n v="354960"/>
    <n v="2"/>
    <s v="-"/>
    <s v="OSA"/>
    <s v="INGENIERIA INDUSTRIAL"/>
    <x v="40"/>
    <s v="-"/>
    <s v="INDUSTRIA"/>
    <s v="PUERTO CORTES"/>
    <s v="SIN ENFASIS"/>
    <s v="COSTA RICA"/>
    <x v="1813"/>
    <n v="27438439"/>
    <s v="VENDEDOR"/>
    <n v="82.5"/>
    <n v="129575"/>
    <n v="1"/>
    <n v="1"/>
    <n v="48"/>
  </r>
  <r>
    <x v="0"/>
    <x v="1"/>
    <x v="1"/>
    <x v="0"/>
    <n v="31250770"/>
    <x v="28"/>
    <n v="3758155"/>
    <n v="116510424"/>
    <x v="2"/>
    <x v="654"/>
    <x v="0"/>
    <x v="0"/>
    <x v="0"/>
    <s v="N"/>
    <x v="0"/>
    <n v="129615"/>
    <s v="NORMAL"/>
    <d v="2022-04-04T00:00:00"/>
    <d v="2022-04-18T00:00:00"/>
    <x v="28"/>
    <d v="2022-06-09T00:00:00"/>
    <n v="311525"/>
    <s v="RESOLI"/>
    <s v="-"/>
    <s v="S"/>
    <s v="-"/>
    <x v="1"/>
    <n v="1"/>
    <s v="COBERTURA INFERIOR"/>
    <n v="2020"/>
    <n v="2"/>
    <s v="-"/>
    <s v="1-PREG.COSTA-RICA"/>
    <x v="2"/>
    <s v="-"/>
    <s v="-"/>
    <s v="-"/>
    <n v="13"/>
    <n v="1"/>
    <n v="100"/>
    <n v="1"/>
    <n v="0"/>
    <s v="JOSEFLAVIOSOTORAMOS@GMAIL.COM"/>
    <s v="UNIV. PRIVADA"/>
    <n v="25"/>
    <s v="SOLTERO(A)"/>
    <d v="2022-04-08T00:00:00"/>
    <n v="1"/>
    <s v="BACHILLER"/>
    <s v=" "/>
    <s v=" "/>
    <s v=" "/>
    <s v=" "/>
    <n v="628766"/>
    <n v="4"/>
    <s v="-"/>
    <s v="TIBAS"/>
    <s v="INGENIERIA INDUSTRIAL"/>
    <x v="4"/>
    <s v="CI"/>
    <s v="INDUSTRIA"/>
    <s v="SAN JUAN"/>
    <s v="SIN ENFASIS"/>
    <s v="COSTA RICA"/>
    <x v="1814"/>
    <n v="22770636"/>
    <s v="OPERARIO"/>
    <n v="70"/>
    <n v="129615"/>
    <n v="1"/>
    <n v="1"/>
    <n v="48"/>
  </r>
  <r>
    <x v="0"/>
    <x v="1"/>
    <x v="1"/>
    <x v="1"/>
    <n v="31251060"/>
    <x v="28"/>
    <n v="4809000"/>
    <n v="119030431"/>
    <x v="4"/>
    <x v="378"/>
    <x v="0"/>
    <x v="1"/>
    <x v="1"/>
    <s v="N"/>
    <x v="0"/>
    <n v="129677"/>
    <s v="NORMAL"/>
    <d v="2022-04-05T00:00:00"/>
    <d v="2022-04-19T00:00:00"/>
    <x v="28"/>
    <d v="2022-06-09T00:00:00"/>
    <n v="311651"/>
    <s v="RESOLI"/>
    <s v="-"/>
    <s v="-"/>
    <s v="S"/>
    <x v="0"/>
    <n v="1"/>
    <s v="-"/>
    <n v="2021"/>
    <n v="1"/>
    <s v="-"/>
    <s v="1-PREG.COSTA-RICA"/>
    <x v="4"/>
    <s v="-"/>
    <s v="-"/>
    <s v="-"/>
    <n v="1"/>
    <n v="10"/>
    <n v="100"/>
    <n v="1"/>
    <n v="0"/>
    <s v="ARIELA1904@HOTMAIL.COM"/>
    <s v="UNIV. PRIVADA"/>
    <n v="18"/>
    <s v="SOLTERO(A)"/>
    <d v="2022-04-18T00:00:00"/>
    <n v="1"/>
    <s v="BACHILLER"/>
    <s v=" "/>
    <s v=" "/>
    <s v=" "/>
    <s v=" "/>
    <n v="1117500"/>
    <n v="4"/>
    <s v="-"/>
    <s v="SAN JOSE"/>
    <s v="ADMINISTRACION DE EMPRESAS"/>
    <x v="0"/>
    <s v="-"/>
    <s v="ADMINISTRACION"/>
    <s v="HATILLO"/>
    <s v="SIN ENFASIS"/>
    <s v="COSTA RICA"/>
    <x v="1815"/>
    <s v="-"/>
    <s v="ESTUDIANTE"/>
    <n v="91.86"/>
    <n v="129677"/>
    <n v="1"/>
    <n v="1"/>
    <n v="47"/>
  </r>
  <r>
    <x v="0"/>
    <x v="1"/>
    <x v="1"/>
    <x v="1"/>
    <n v="31250460"/>
    <x v="28"/>
    <n v="2966400"/>
    <n v="111220910"/>
    <x v="4"/>
    <x v="25"/>
    <x v="0"/>
    <x v="1"/>
    <x v="1"/>
    <s v="N"/>
    <x v="0"/>
    <n v="129755"/>
    <s v="NORMAL"/>
    <d v="2022-03-15T00:00:00"/>
    <d v="2022-04-20T00:00:00"/>
    <x v="28"/>
    <d v="2022-06-09T00:00:00"/>
    <n v="309779"/>
    <s v="RESOLI"/>
    <s v="-"/>
    <s v="-"/>
    <s v="S"/>
    <x v="0"/>
    <n v="1"/>
    <s v="-"/>
    <n v="1999"/>
    <n v="23"/>
    <s v="-"/>
    <s v="1-PREG.COSTA-RICA"/>
    <x v="6"/>
    <s v="-"/>
    <s v="-"/>
    <s v="-"/>
    <n v="19"/>
    <n v="1"/>
    <n v="100"/>
    <n v="1"/>
    <n v="0"/>
    <s v="JULIETHMULI@HOTMAIL.COM"/>
    <s v="UNIV. PRIVADA"/>
    <n v="40"/>
    <s v="SOLTERO(A)"/>
    <s v="-"/>
    <n v="1"/>
    <s v="BACHILLER"/>
    <s v="LICENCIATURA"/>
    <s v=" "/>
    <s v=" "/>
    <s v=" "/>
    <n v="351965"/>
    <n v="5"/>
    <s v="-"/>
    <s v="PEREZ ZELEDON"/>
    <s v="DERECHO"/>
    <x v="24"/>
    <s v="-"/>
    <s v="DERECHO"/>
    <s v="SAN ISIDRO DE EL GENERAL"/>
    <s v="SIN ENFASIS"/>
    <s v="COSTA RICA"/>
    <x v="1816"/>
    <n v="27723160"/>
    <s v="RECEPCIONISTA"/>
    <n v="90"/>
    <n v="129755"/>
    <n v="1"/>
    <n v="1"/>
    <n v="46"/>
  </r>
  <r>
    <x v="0"/>
    <x v="1"/>
    <x v="1"/>
    <x v="0"/>
    <n v="31250810"/>
    <x v="28"/>
    <n v="1726015"/>
    <n v="116420611"/>
    <x v="0"/>
    <x v="1118"/>
    <x v="0"/>
    <x v="0"/>
    <x v="1"/>
    <s v="N"/>
    <x v="0"/>
    <n v="129807"/>
    <s v="NORMAL"/>
    <d v="2022-04-19T00:00:00"/>
    <d v="2022-04-21T00:00:00"/>
    <x v="28"/>
    <d v="2022-06-09T00:00:00"/>
    <n v="312428"/>
    <s v="RESOLI"/>
    <s v="-"/>
    <s v="S"/>
    <s v="-"/>
    <x v="1"/>
    <n v="1"/>
    <s v="-"/>
    <n v="2016"/>
    <n v="6"/>
    <s v="-"/>
    <s v="1-PREG.COSTA-RICA"/>
    <x v="4"/>
    <s v="-"/>
    <s v="-"/>
    <s v="-"/>
    <n v="10"/>
    <n v="4"/>
    <n v="100"/>
    <n v="1"/>
    <n v="0"/>
    <s v="ARIELRG.23@GMAIL.COM"/>
    <s v="UNIV. PRIVADA"/>
    <n v="26"/>
    <s v="SOLTERO(A)"/>
    <d v="2022-04-20T00:00:00"/>
    <n v="1"/>
    <s v="TECNICO"/>
    <s v=" "/>
    <s v=" "/>
    <s v=" "/>
    <s v=" "/>
    <n v="968648"/>
    <n v="5"/>
    <s v="-"/>
    <s v="ALAJUELITA"/>
    <s v="TECNICO ATENCION PRIMARIA"/>
    <x v="13"/>
    <s v="-"/>
    <s v="MEDICINA HUMANA"/>
    <s v="CONCEPCION"/>
    <s v="SIN ENFASIS"/>
    <s v="COSTA RICA"/>
    <x v="1817"/>
    <s v="-"/>
    <s v="ESTUDIANTE"/>
    <n v="79.2"/>
    <n v="129807"/>
    <n v="1"/>
    <n v="1"/>
    <n v="45"/>
  </r>
  <r>
    <x v="0"/>
    <x v="1"/>
    <x v="1"/>
    <x v="1"/>
    <n v="31245080"/>
    <x v="20"/>
    <n v="6024980"/>
    <n v="118570710"/>
    <x v="4"/>
    <x v="1119"/>
    <x v="0"/>
    <x v="1"/>
    <x v="0"/>
    <s v="N"/>
    <x v="3"/>
    <n v="128561"/>
    <s v="NORMAL"/>
    <d v="2022-02-23T00:00:00"/>
    <d v="2022-03-01T00:00:00"/>
    <x v="20"/>
    <d v="2022-05-04T00:00:00"/>
    <n v="308113"/>
    <s v="RESOLI"/>
    <s v="-"/>
    <s v="-"/>
    <s v="S"/>
    <x v="0"/>
    <n v="1"/>
    <s v="-"/>
    <n v="2019"/>
    <n v="3"/>
    <s v="-"/>
    <s v="1-PREG.COSTA-RICA"/>
    <x v="5"/>
    <s v="-"/>
    <s v="-"/>
    <s v="-"/>
    <n v="7"/>
    <n v="3"/>
    <n v="100"/>
    <n v="2"/>
    <n v="0"/>
    <s v="TRIZ1214A@GMAIL.COM"/>
    <s v="UNIV. PRIVADA"/>
    <n v="19"/>
    <s v="SOLTERO(A)"/>
    <d v="2022-02-28T00:00:00"/>
    <n v="1"/>
    <s v="BACHILLER"/>
    <s v=" "/>
    <s v=" "/>
    <s v=" "/>
    <s v=" "/>
    <n v="200000"/>
    <n v="4"/>
    <s v="-"/>
    <s v="PALMARES"/>
    <s v="ADMINISTRACION"/>
    <x v="31"/>
    <s v="-"/>
    <s v="ADMINISTRACION"/>
    <s v="BUENOS AIRES"/>
    <s v="SIN ENFASIS"/>
    <s v="COSTA RICA"/>
    <x v="1818"/>
    <s v="-"/>
    <s v="ESTUDIANTE"/>
    <n v="70"/>
    <n v="128561"/>
    <n v="1"/>
    <n v="1"/>
    <n v="61"/>
  </r>
  <r>
    <x v="0"/>
    <x v="1"/>
    <x v="1"/>
    <x v="0"/>
    <n v="31250570"/>
    <x v="28"/>
    <n v="9565497"/>
    <n v="208550957"/>
    <x v="2"/>
    <x v="1120"/>
    <x v="0"/>
    <x v="0"/>
    <x v="1"/>
    <s v="N"/>
    <x v="0"/>
    <n v="129864"/>
    <s v="NORMAL"/>
    <d v="2022-03-16T00:00:00"/>
    <d v="2022-04-22T00:00:00"/>
    <x v="28"/>
    <d v="2022-06-09T00:00:00"/>
    <n v="309901"/>
    <s v="RESOLI"/>
    <s v="-"/>
    <s v="S"/>
    <s v="-"/>
    <x v="1"/>
    <n v="1"/>
    <s v="ADQUISICION DE EQUIPO"/>
    <n v="2022"/>
    <n v="0"/>
    <s v="-"/>
    <s v="1-PREG.COSTA-RICA"/>
    <x v="3"/>
    <s v="-"/>
    <s v="-"/>
    <s v="-"/>
    <n v="1"/>
    <n v="3"/>
    <n v="100"/>
    <n v="1"/>
    <n v="0"/>
    <s v="JULIANCALDEVILLA@GMAIL.COM"/>
    <s v="UNIV. PRIVADA"/>
    <n v="17"/>
    <s v="SOLTERO(A)"/>
    <d v="2022-03-23T00:00:00"/>
    <n v="1"/>
    <s v="BACHILLER"/>
    <s v=" "/>
    <s v=" "/>
    <s v=" "/>
    <s v=" "/>
    <n v="1336000"/>
    <n v="5"/>
    <s v="-"/>
    <s v="SAN JOSE"/>
    <s v="INGENIERIA INDUSTRIAL"/>
    <x v="3"/>
    <s v="AE"/>
    <s v="INGENIERIA"/>
    <s v="HOSPITAL"/>
    <s v="SIN ENFASIS"/>
    <s v="COSTA RICA"/>
    <x v="1819"/>
    <s v="-"/>
    <s v="ESTUDIANTE"/>
    <n v="86.07"/>
    <n v="129864"/>
    <n v="1"/>
    <n v="1"/>
    <n v="44"/>
  </r>
  <r>
    <x v="0"/>
    <x v="1"/>
    <x v="0"/>
    <x v="1"/>
    <n v="31083230"/>
    <x v="20"/>
    <n v="1484300"/>
    <n v="111450511"/>
    <x v="4"/>
    <x v="443"/>
    <x v="0"/>
    <x v="1"/>
    <x v="1"/>
    <s v="N"/>
    <x v="3"/>
    <n v="128863"/>
    <s v="NORMAL"/>
    <d v="2022-02-18T00:00:00"/>
    <d v="2022-03-11T00:00:00"/>
    <x v="20"/>
    <d v="2022-05-17T00:00:00"/>
    <n v="307704"/>
    <s v="RESOLI"/>
    <s v="-"/>
    <s v="S"/>
    <s v="-"/>
    <x v="1"/>
    <n v="1"/>
    <s v="-"/>
    <s v="-"/>
    <s v="-"/>
    <s v="-"/>
    <s v="1-PREG.COSTA-RICA"/>
    <x v="0"/>
    <s v="-"/>
    <s v="-"/>
    <s v="-"/>
    <n v="1"/>
    <n v="6"/>
    <n v="100"/>
    <n v="2"/>
    <n v="0"/>
    <s v="GMIRANDAA@ICE.GO.CR"/>
    <s v="UNIV. PRIVADA"/>
    <n v="39"/>
    <s v="SOLTERO(A)"/>
    <d v="2022-03-10T00:00:00"/>
    <n v="1"/>
    <s v="LICENCIATURA"/>
    <s v=" "/>
    <s v=" "/>
    <s v=" "/>
    <s v=" "/>
    <s v="-"/>
    <s v="-"/>
    <s v="-"/>
    <s v="ALAJUELA"/>
    <s v="ADM. EMPRESAS"/>
    <x v="42"/>
    <s v="-"/>
    <s v="ADMINISTRACION"/>
    <s v="SAN ISIDRO"/>
    <s v="SIN ENFASIS"/>
    <s v="COSTA RICA"/>
    <x v="1820"/>
    <n v="20003531"/>
    <s v="OFICINISTA"/>
    <s v="-"/>
    <n v="128863"/>
    <n v="1"/>
    <n v="1"/>
    <n v="51"/>
  </r>
  <r>
    <x v="0"/>
    <x v="1"/>
    <x v="1"/>
    <x v="0"/>
    <n v="31250550"/>
    <x v="28"/>
    <n v="2745000"/>
    <n v="117600095"/>
    <x v="2"/>
    <x v="196"/>
    <x v="0"/>
    <x v="0"/>
    <x v="2"/>
    <s v="N"/>
    <x v="6"/>
    <n v="130129"/>
    <s v="NORMAL"/>
    <d v="2022-04-28T00:00:00"/>
    <d v="2022-05-05T00:00:00"/>
    <x v="28"/>
    <d v="2022-06-09T00:00:00"/>
    <n v="313060"/>
    <s v="RESOLI"/>
    <s v="-"/>
    <s v="S"/>
    <s v="-"/>
    <x v="1"/>
    <n v="1"/>
    <s v="-"/>
    <n v="2019"/>
    <n v="3"/>
    <s v="-"/>
    <s v="1-PREG.COSTA-RICA"/>
    <x v="2"/>
    <s v="-"/>
    <s v="-"/>
    <s v="-"/>
    <n v="3"/>
    <n v="1"/>
    <n v="100"/>
    <n v="6"/>
    <n v="0"/>
    <s v="MSALAZARHIDALGO150@GMAIL.COM"/>
    <s v="UNIV. PRIVADA"/>
    <n v="22"/>
    <s v="SOLTERO(A)"/>
    <d v="2022-05-04T00:00:00"/>
    <n v="1"/>
    <s v="BACHILLER"/>
    <s v=" "/>
    <s v=" "/>
    <s v=" "/>
    <s v=" "/>
    <n v="549217"/>
    <n v="5"/>
    <s v="-"/>
    <s v="BUENOS AIRES"/>
    <s v="INGENIERIA CIVIL"/>
    <x v="96"/>
    <s v="-"/>
    <s v="OBRAS CIVILES"/>
    <s v="BUENOS AIRES"/>
    <s v="SIN ENFASIS"/>
    <s v="COSTA RICA"/>
    <x v="1821"/>
    <s v="-"/>
    <s v="ESTUDIANTE"/>
    <n v="83.34"/>
    <n v="130129"/>
    <n v="1"/>
    <n v="1"/>
    <n v="31"/>
  </r>
  <r>
    <x v="0"/>
    <x v="1"/>
    <x v="1"/>
    <x v="0"/>
    <n v="31250530"/>
    <x v="28"/>
    <n v="5750000"/>
    <n v="109810380"/>
    <x v="0"/>
    <x v="156"/>
    <x v="0"/>
    <x v="0"/>
    <x v="1"/>
    <s v="N"/>
    <x v="0"/>
    <n v="130155"/>
    <s v="NORMAL"/>
    <d v="2022-05-03T00:00:00"/>
    <d v="2022-05-06T00:00:00"/>
    <x v="28"/>
    <d v="2022-06-09T00:00:00"/>
    <n v="313325"/>
    <s v="RESOLI"/>
    <s v="-"/>
    <s v="-"/>
    <s v="S"/>
    <x v="0"/>
    <n v="1"/>
    <s v="ADQUISICION DE EQUIPO"/>
    <n v="2008"/>
    <n v="14"/>
    <s v="-"/>
    <s v="1-PREG.COSTA-RICA"/>
    <x v="3"/>
    <s v="-"/>
    <s v="-"/>
    <s v="-"/>
    <n v="19"/>
    <n v="1"/>
    <n v="100"/>
    <n v="1"/>
    <n v="0"/>
    <s v="ANDRECHACON@HOTMAIL.ES"/>
    <s v="UNIV. PRIVADA"/>
    <n v="44"/>
    <s v="CASADO(A)"/>
    <d v="2022-05-05T00:00:00"/>
    <n v="1"/>
    <s v="BACHILLER"/>
    <s v=" "/>
    <s v=" "/>
    <s v=" "/>
    <s v=" "/>
    <n v="1330409"/>
    <n v="6"/>
    <s v="-"/>
    <s v="PEREZ ZELEDON"/>
    <s v="FARMACIA"/>
    <x v="13"/>
    <s v="AE"/>
    <s v="FARMACIA"/>
    <s v="SAN ISIDRO DE EL GENERAL"/>
    <s v="SIN ENFASIS"/>
    <s v="COSTA RICA"/>
    <x v="1822"/>
    <n v="72981332"/>
    <s v="PROPIETARIA"/>
    <n v="70"/>
    <n v="130155"/>
    <n v="1"/>
    <n v="1"/>
    <n v="30"/>
  </r>
  <r>
    <x v="0"/>
    <x v="1"/>
    <x v="1"/>
    <x v="0"/>
    <n v="31250540"/>
    <x v="28"/>
    <n v="3532500"/>
    <n v="118810563"/>
    <x v="0"/>
    <x v="1059"/>
    <x v="0"/>
    <x v="0"/>
    <x v="1"/>
    <s v="N"/>
    <x v="0"/>
    <n v="130184"/>
    <s v="NORMAL"/>
    <d v="2022-05-03T00:00:00"/>
    <d v="2022-05-09T00:00:00"/>
    <x v="28"/>
    <d v="2022-06-09T00:00:00"/>
    <n v="313341"/>
    <s v="RESOLI"/>
    <s v="-"/>
    <s v="-"/>
    <s v="S"/>
    <x v="0"/>
    <n v="1"/>
    <s v="-"/>
    <n v="2020"/>
    <n v="2"/>
    <s v="-"/>
    <s v="1-PREG.COSTA-RICA"/>
    <x v="5"/>
    <s v="-"/>
    <s v="-"/>
    <s v="-"/>
    <n v="19"/>
    <n v="1"/>
    <n v="100"/>
    <n v="1"/>
    <n v="0"/>
    <s v="CAMPOSVALERIA126@GMAIL.COM"/>
    <s v="PARAUNIV. PRIV"/>
    <n v="18"/>
    <s v="SOLTERO(A)"/>
    <d v="2022-05-06T00:00:00"/>
    <n v="1"/>
    <s v="DIPLOMADO"/>
    <s v=" "/>
    <s v=" "/>
    <s v=" "/>
    <s v=" "/>
    <n v="80000"/>
    <n v="3"/>
    <s v="-"/>
    <s v="PEREZ ZELEDON"/>
    <s v="LABORATORIO CLINICO"/>
    <x v="41"/>
    <s v="-"/>
    <s v="MEDICINA HUMANA"/>
    <s v="SAN ISIDRO DE EL GENERAL"/>
    <s v="SIN ENFASIS"/>
    <s v="COSTA RICA"/>
    <x v="1823"/>
    <s v="-"/>
    <s v="ESTUDIANTE"/>
    <n v="99.9"/>
    <n v="130184"/>
    <n v="3"/>
    <n v="1"/>
    <n v="27"/>
  </r>
  <r>
    <x v="0"/>
    <x v="1"/>
    <x v="1"/>
    <x v="1"/>
    <n v="31250580"/>
    <x v="28"/>
    <n v="4659120"/>
    <n v="118030946"/>
    <x v="4"/>
    <x v="1121"/>
    <x v="0"/>
    <x v="1"/>
    <x v="1"/>
    <s v="N"/>
    <x v="0"/>
    <n v="130188"/>
    <s v="NORMAL"/>
    <d v="2022-05-02T00:00:00"/>
    <d v="2022-05-09T00:00:00"/>
    <x v="28"/>
    <d v="2022-06-09T00:00:00"/>
    <n v="313302"/>
    <s v="RESOLI"/>
    <s v="-"/>
    <s v="-"/>
    <s v="S"/>
    <x v="0"/>
    <n v="1"/>
    <s v="-"/>
    <n v="2018"/>
    <n v="4"/>
    <s v="-"/>
    <s v="1-PREG.COSTA-RICA"/>
    <x v="2"/>
    <s v="-"/>
    <s v="-"/>
    <s v="-"/>
    <n v="19"/>
    <n v="1"/>
    <n v="100"/>
    <n v="1"/>
    <n v="0"/>
    <s v="MARIANGELVILLARREALH@GMAIL.COM"/>
    <s v="UNIV. PRIVADA"/>
    <n v="21"/>
    <s v="SOLTERO(A)"/>
    <d v="2022-05-06T00:00:00"/>
    <n v="1"/>
    <s v="BACHILLER"/>
    <s v=" "/>
    <s v=" "/>
    <s v=" "/>
    <s v=" "/>
    <n v="616371"/>
    <n v="3"/>
    <s v="-"/>
    <s v="PEREZ ZELEDON"/>
    <s v="RELACIONES PUBLICAS"/>
    <x v="5"/>
    <s v="-"/>
    <s v="COMUNICACION"/>
    <s v="SAN ISIDRO DE EL GENERAL"/>
    <s v="COMUNICACION Y MERCADEO"/>
    <s v="COSTA RICA"/>
    <x v="1824"/>
    <s v="-"/>
    <s v="ESTUDIANTE"/>
    <n v="89.81"/>
    <n v="130188"/>
    <n v="1"/>
    <n v="1"/>
    <n v="27"/>
  </r>
  <r>
    <x v="0"/>
    <x v="1"/>
    <x v="1"/>
    <x v="0"/>
    <n v="31250600"/>
    <x v="28"/>
    <n v="17989656"/>
    <n v="117120066"/>
    <x v="0"/>
    <x v="235"/>
    <x v="0"/>
    <x v="0"/>
    <x v="1"/>
    <s v="N"/>
    <x v="0"/>
    <n v="130199"/>
    <s v="NORMAL"/>
    <d v="2022-04-24T00:00:00"/>
    <d v="2022-05-09T00:00:00"/>
    <x v="28"/>
    <d v="2022-06-09T00:00:00"/>
    <n v="312750"/>
    <s v="RESOLI"/>
    <s v="-"/>
    <s v="S"/>
    <s v="-"/>
    <x v="1"/>
    <n v="1"/>
    <s v="-"/>
    <n v="2022"/>
    <n v="0"/>
    <s v="-"/>
    <s v="1-PREG.COSTA-RICA"/>
    <x v="3"/>
    <s v="-"/>
    <s v="-"/>
    <s v="-"/>
    <n v="19"/>
    <n v="1"/>
    <n v="100"/>
    <n v="1"/>
    <n v="0"/>
    <s v="AXL1506@GMAIL.COM"/>
    <s v="UNIV. PRIVADA"/>
    <n v="23"/>
    <s v="SOLTERO(A)"/>
    <d v="2022-05-06T00:00:00"/>
    <n v="1"/>
    <s v="BACHILLER"/>
    <s v="LICENCIATURA"/>
    <s v=" "/>
    <s v=" "/>
    <s v=" "/>
    <n v="1524258"/>
    <n v="1"/>
    <s v="-"/>
    <s v="PEREZ ZELEDON"/>
    <s v="FARMACIA"/>
    <x v="13"/>
    <s v="-"/>
    <s v="FARMACIA"/>
    <s v="SAN ISIDRO DE EL GENERAL"/>
    <s v="SIN ENFASIS"/>
    <s v="COSTA RICA"/>
    <x v="1825"/>
    <s v="-"/>
    <s v="ESTUDIANTE"/>
    <n v="75.83"/>
    <n v="130199"/>
    <n v="1"/>
    <n v="1"/>
    <n v="27"/>
  </r>
  <r>
    <x v="0"/>
    <x v="1"/>
    <x v="1"/>
    <x v="0"/>
    <n v="31251030"/>
    <x v="28"/>
    <n v="18989454"/>
    <n v="118950284"/>
    <x v="0"/>
    <x v="316"/>
    <x v="0"/>
    <x v="0"/>
    <x v="0"/>
    <s v="N"/>
    <x v="1"/>
    <n v="129198"/>
    <s v="NORMAL"/>
    <d v="2022-03-17T00:00:00"/>
    <d v="2022-03-25T00:00:00"/>
    <x v="28"/>
    <d v="2022-06-09T00:00:00"/>
    <n v="310013"/>
    <s v="RESOLI"/>
    <s v="-"/>
    <s v="-"/>
    <s v="S"/>
    <x v="0"/>
    <n v="1"/>
    <s v="-"/>
    <n v="2020"/>
    <n v="2"/>
    <s v="-"/>
    <s v="1-PREG.COSTA-RICA"/>
    <x v="3"/>
    <s v="-"/>
    <s v="-"/>
    <s v="-"/>
    <n v="5"/>
    <n v="4"/>
    <n v="100"/>
    <n v="4"/>
    <n v="0"/>
    <s v="BOGANTESSCELESTE19@GMAIL.COM"/>
    <s v="UNIV. PRIVADA"/>
    <n v="18"/>
    <s v="SOLTERO(A)"/>
    <d v="2022-03-24T00:00:00"/>
    <n v="1"/>
    <s v="BACHILLER"/>
    <s v=" "/>
    <s v=" "/>
    <s v=" "/>
    <s v=" "/>
    <n v="1200879"/>
    <n v="4"/>
    <s v="-"/>
    <s v="SAN RAFAEL"/>
    <s v="MICROBIOLOGI Y QUIMICA CLINICA"/>
    <x v="12"/>
    <s v="-"/>
    <s v="MICROBIOLOGIA"/>
    <s v="ANGELES"/>
    <s v="SIN ENFASIS"/>
    <s v="COSTA RICA"/>
    <x v="1826"/>
    <s v="-"/>
    <s v="ESTUDIANTE"/>
    <n v="95.82"/>
    <n v="129198"/>
    <n v="1"/>
    <n v="1"/>
    <n v="72"/>
  </r>
  <r>
    <x v="0"/>
    <x v="4"/>
    <x v="3"/>
    <x v="0"/>
    <n v="31108030"/>
    <x v="28"/>
    <n v="1060230"/>
    <n v="117010670"/>
    <x v="2"/>
    <x v="162"/>
    <x v="0"/>
    <x v="0"/>
    <x v="1"/>
    <s v="S"/>
    <x v="1"/>
    <n v="129651"/>
    <s v="NORMAL"/>
    <s v="-"/>
    <s v="-"/>
    <x v="28"/>
    <s v="-"/>
    <s v="-"/>
    <s v="PRESENCIAL"/>
    <d v="2022-06-10T00:00:00"/>
    <s v="-"/>
    <s v="S"/>
    <x v="0"/>
    <n v="9"/>
    <s v="-"/>
    <n v="0"/>
    <n v="0"/>
    <s v="-"/>
    <s v="1-PREG.COSTA-RICA"/>
    <x v="0"/>
    <n v="0"/>
    <s v="-"/>
    <n v="0"/>
    <n v="1"/>
    <n v="3"/>
    <n v="100"/>
    <n v="4"/>
    <n v="0"/>
    <s v="NATALIABARCAM@GMAIL.COM"/>
    <s v="UNIV. PRIVADA"/>
    <n v="0"/>
    <s v="-"/>
    <s v="-"/>
    <s v="-"/>
    <s v="DESCONOCIDO"/>
    <s v="DESCONOCIDO"/>
    <s v="DESCONOCIDO"/>
    <s v="DESCONOCIDO"/>
    <s v="DESCONOCIDO"/>
    <s v="-"/>
    <n v="0"/>
    <s v="-"/>
    <s v="HEREDIA"/>
    <s v="ARQUITECTURA"/>
    <x v="5"/>
    <s v="-"/>
    <s v="-"/>
    <s v="SAN FRANCISCO"/>
    <s v="-"/>
    <s v="COSTA RICA"/>
    <x v="1827"/>
    <s v="-"/>
    <s v="-"/>
    <s v="-"/>
    <n v="129651"/>
    <n v="1"/>
    <n v="1"/>
    <s v="-"/>
  </r>
  <r>
    <x v="2"/>
    <x v="2"/>
    <x v="1"/>
    <x v="0"/>
    <n v="31251370"/>
    <x v="34"/>
    <n v="32735770"/>
    <n v="116510452"/>
    <x v="0"/>
    <x v="2"/>
    <x v="0"/>
    <x v="0"/>
    <x v="2"/>
    <s v="N"/>
    <x v="6"/>
    <n v="130578"/>
    <s v="NORMAL"/>
    <d v="2022-02-28T00:00:00"/>
    <d v="2022-05-26T00:00:00"/>
    <x v="34"/>
    <d v="2022-06-14T00:00:00"/>
    <n v="308280"/>
    <s v="RESOLI"/>
    <s v="-"/>
    <s v="-"/>
    <s v="S"/>
    <x v="0"/>
    <n v="2"/>
    <s v="-"/>
    <n v="2013"/>
    <n v="9"/>
    <s v="-"/>
    <s v="3-POSG.COSTA-RICA"/>
    <x v="2"/>
    <n v="133.99"/>
    <s v="-"/>
    <n v="6"/>
    <n v="9"/>
    <n v="1"/>
    <n v="100"/>
    <n v="6"/>
    <n v="0"/>
    <s v="DRA.GONZALEZDELGADO@GMAIL.COM"/>
    <s v="UNIV. PRIVADA"/>
    <n v="25"/>
    <s v="SOLTERO(A)"/>
    <d v="2022-02-28T00:00:00"/>
    <n v="1"/>
    <s v="ESPECIALIZACION"/>
    <s v=" "/>
    <s v=" "/>
    <s v=" "/>
    <s v=" "/>
    <n v="724167"/>
    <n v="3"/>
    <s v="MARIO PORTA GARCIA"/>
    <s v="PARRITA"/>
    <s v="ORTODONCIA Y ORTOP.FUNCIONAL"/>
    <x v="3"/>
    <s v="-"/>
    <s v="ODONTOLOGIA"/>
    <s v="PARRITA"/>
    <s v="SIN ENFASIS"/>
    <s v="COSTA RICA"/>
    <x v="1828"/>
    <n v="84216650"/>
    <s v="ODONTÓLOGA"/>
    <n v="85"/>
    <n v="130578"/>
    <n v="1"/>
    <n v="3"/>
    <n v="14"/>
  </r>
  <r>
    <x v="0"/>
    <x v="1"/>
    <x v="1"/>
    <x v="1"/>
    <n v="31247150"/>
    <x v="21"/>
    <n v="3979520"/>
    <n v="204970146"/>
    <x v="4"/>
    <x v="1122"/>
    <x v="0"/>
    <x v="1"/>
    <x v="1"/>
    <s v="N"/>
    <x v="3"/>
    <n v="127236"/>
    <s v="NORMAL"/>
    <d v="2021-12-12T00:00:00"/>
    <d v="2022-01-05T00:00:00"/>
    <x v="21"/>
    <d v="2022-05-11T00:00:00"/>
    <n v="301541"/>
    <s v="RESOLI"/>
    <s v="-"/>
    <s v="-"/>
    <s v="S"/>
    <x v="0"/>
    <n v="1"/>
    <s v="-"/>
    <n v="1992"/>
    <n v="30"/>
    <s v="-"/>
    <s v="1-PREG.COSTA-RICA"/>
    <x v="3"/>
    <s v="-"/>
    <s v="-"/>
    <s v="-"/>
    <n v="1"/>
    <n v="10"/>
    <n v="100"/>
    <n v="2"/>
    <n v="0"/>
    <s v="SVILLALOBOS@GBM.NET"/>
    <s v="UNIV. PRIVADA"/>
    <n v="47"/>
    <s v="DIVORCIADO(A)"/>
    <d v="2021-12-22T00:00:00"/>
    <n v="1"/>
    <s v="BACHILLER"/>
    <s v="LICENCIATURA"/>
    <s v=" "/>
    <s v=" "/>
    <s v=" "/>
    <n v="1253019"/>
    <n v="3"/>
    <s v="-"/>
    <s v="ALAJUELA"/>
    <s v="DERECHO"/>
    <x v="31"/>
    <s v="-"/>
    <s v="DERECHO"/>
    <s v="DESAMPARADOS"/>
    <s v="SIN ENFASIS"/>
    <s v="COSTA RICA"/>
    <x v="1829"/>
    <n v="25044500"/>
    <s v="MS PRACTICE SPECIALIST,"/>
    <n v="80"/>
    <n v="127236"/>
    <n v="1"/>
    <n v="1"/>
    <n v="120"/>
  </r>
  <r>
    <x v="0"/>
    <x v="1"/>
    <x v="1"/>
    <x v="0"/>
    <n v="31250290"/>
    <x v="29"/>
    <n v="2702445"/>
    <n v="114130628"/>
    <x v="2"/>
    <x v="117"/>
    <x v="0"/>
    <x v="0"/>
    <x v="0"/>
    <s v="N"/>
    <x v="0"/>
    <n v="127156"/>
    <s v="ESPECIAL"/>
    <d v="2021-12-17T00:00:00"/>
    <d v="2021-12-22T00:00:00"/>
    <x v="29"/>
    <d v="2022-06-16T00:00:00"/>
    <n v="302276"/>
    <s v="RESOLI"/>
    <s v="-"/>
    <s v="-"/>
    <s v="S"/>
    <x v="0"/>
    <n v="1"/>
    <s v="-"/>
    <n v="2009"/>
    <n v="13"/>
    <s v="-"/>
    <s v="1-PREG.COSTA-RICA"/>
    <x v="2"/>
    <s v="-"/>
    <s v="-"/>
    <s v="-"/>
    <n v="8"/>
    <n v="3"/>
    <n v="100"/>
    <n v="1"/>
    <n v="0"/>
    <s v="isaer.2189@gmail.com"/>
    <s v="UNIV. PRIVADA"/>
    <n v="32"/>
    <s v="SOLTERO(A)"/>
    <d v="2021-12-21T00:00:00"/>
    <n v="1"/>
    <s v="BACHILLER"/>
    <s v="LICENCIATURA"/>
    <s v=" "/>
    <s v=" "/>
    <s v=" "/>
    <n v="624180"/>
    <n v="2"/>
    <s v="-"/>
    <s v="GOICOECHEA"/>
    <s v="INGENIERIA INDUSTRIAL"/>
    <x v="88"/>
    <s v="-"/>
    <s v="INDUSTRIA"/>
    <s v="CALLE BLANCOS"/>
    <s v="SIN ENFASIS"/>
    <s v="COSTA RICA"/>
    <x v="1830"/>
    <n v="22104000"/>
    <s v="OFICIAL CONTROL"/>
    <n v="80"/>
    <n v="127156"/>
    <n v="1"/>
    <n v="1"/>
    <n v="174"/>
  </r>
  <r>
    <x v="0"/>
    <x v="1"/>
    <x v="1"/>
    <x v="0"/>
    <n v="31250350"/>
    <x v="29"/>
    <n v="7978000"/>
    <n v="801120663"/>
    <x v="0"/>
    <x v="1123"/>
    <x v="0"/>
    <x v="0"/>
    <x v="1"/>
    <s v="N"/>
    <x v="0"/>
    <n v="127326"/>
    <s v="NORMAL"/>
    <d v="2021-12-22T00:00:00"/>
    <d v="2022-01-07T00:00:00"/>
    <x v="29"/>
    <d v="2022-06-16T00:00:00"/>
    <n v="302634"/>
    <s v="RESOLI"/>
    <s v="-"/>
    <s v="-"/>
    <s v="S"/>
    <x v="0"/>
    <n v="1"/>
    <s v="COBERTURA INFERIOR"/>
    <n v="1998"/>
    <n v="24"/>
    <s v="-"/>
    <s v="1-PREG.COSTA-RICA"/>
    <x v="3"/>
    <s v="-"/>
    <s v="-"/>
    <s v="-"/>
    <n v="14"/>
    <n v="3"/>
    <n v="100"/>
    <n v="1"/>
    <n v="0"/>
    <s v="SONIAMM113@GMAIL.COM"/>
    <s v="UNIV. PRIVADA"/>
    <n v="40"/>
    <s v="CASADO(A)"/>
    <d v="2022-01-06T00:00:00"/>
    <n v="1"/>
    <s v="BACHILLER"/>
    <s v=" "/>
    <s v=" "/>
    <s v=" "/>
    <s v=" "/>
    <n v="1812131"/>
    <n v="6"/>
    <s v="-"/>
    <s v="MORAVIA"/>
    <s v="ENFERMERIA"/>
    <x v="11"/>
    <s v="CI"/>
    <s v="ENFERMERIA"/>
    <s v="TRINIDAD"/>
    <s v="SIN ENFASIS"/>
    <s v="COSTA RICA"/>
    <x v="1831"/>
    <n v="25478000"/>
    <s v="AUX ENFERMERIA"/>
    <n v="70"/>
    <n v="127326"/>
    <n v="1"/>
    <n v="1"/>
    <n v="158"/>
  </r>
  <r>
    <x v="0"/>
    <x v="1"/>
    <x v="0"/>
    <x v="1"/>
    <n v="31121310"/>
    <x v="21"/>
    <n v="3473400"/>
    <n v="207880065"/>
    <x v="5"/>
    <x v="1124"/>
    <x v="0"/>
    <x v="1"/>
    <x v="1"/>
    <s v="N"/>
    <x v="3"/>
    <n v="127272"/>
    <s v="NORMAL"/>
    <d v="2021-12-24T00:00:00"/>
    <d v="2022-01-06T00:00:00"/>
    <x v="21"/>
    <d v="2022-05-13T00:00:00"/>
    <n v="302765"/>
    <s v="RESOLI"/>
    <s v="-"/>
    <s v="S"/>
    <s v="-"/>
    <x v="1"/>
    <n v="1"/>
    <s v="-"/>
    <s v="-"/>
    <s v="-"/>
    <s v="-"/>
    <s v="1-PREG.COSTA-RICA"/>
    <x v="0"/>
    <s v="-"/>
    <s v="-"/>
    <s v="-"/>
    <n v="10"/>
    <n v="9"/>
    <n v="100"/>
    <n v="2"/>
    <n v="0"/>
    <s v="JONA.TINCR@GMAIL.COM"/>
    <s v="UNIV. PRIVADA"/>
    <n v="23"/>
    <s v="SOLTERO(A)"/>
    <d v="2022-01-05T00:00:00"/>
    <n v="1"/>
    <s v="LICENCIATURA"/>
    <s v=" "/>
    <s v=" "/>
    <s v=" "/>
    <s v=" "/>
    <s v="-"/>
    <s v="-"/>
    <s v="-"/>
    <s v="SAN CARLOS"/>
    <s v="ANIMACION DIGITAL"/>
    <x v="33"/>
    <s v="-"/>
    <s v="ARTES Y LETRAS "/>
    <s v="PALMERA"/>
    <s v="SIN ENFASIS"/>
    <s v="COSTA RICA"/>
    <x v="1832"/>
    <s v="-"/>
    <s v="ESTUDIANTE"/>
    <s v="-"/>
    <n v="127272"/>
    <n v="1"/>
    <n v="1"/>
    <n v="119"/>
  </r>
  <r>
    <x v="0"/>
    <x v="1"/>
    <x v="1"/>
    <x v="0"/>
    <n v="31251970"/>
    <x v="29"/>
    <n v="3126040"/>
    <n v="118220241"/>
    <x v="7"/>
    <x v="1125"/>
    <x v="0"/>
    <x v="0"/>
    <x v="0"/>
    <s v="N"/>
    <x v="0"/>
    <n v="127720"/>
    <s v="NORMAL"/>
    <d v="2022-01-18T00:00:00"/>
    <d v="2022-01-21T00:00:00"/>
    <x v="29"/>
    <d v="2022-06-16T00:00:00"/>
    <n v="304985"/>
    <s v="RESOLI"/>
    <s v="-"/>
    <s v="S"/>
    <s v="-"/>
    <x v="1"/>
    <n v="1"/>
    <s v="ADQUISICION DE EQUIPO"/>
    <n v="2020"/>
    <n v="2"/>
    <s v="-"/>
    <s v="1-PREG.COSTA-RICA"/>
    <x v="3"/>
    <s v="-"/>
    <s v="-"/>
    <s v="-"/>
    <n v="18"/>
    <n v="1"/>
    <n v="100"/>
    <n v="1"/>
    <n v="0"/>
    <s v="JUANCARLOSQUESADA201@GMAIL.COM"/>
    <s v="UNIV. PRIVADA"/>
    <n v="20"/>
    <s v="SOLTERO(A)"/>
    <d v="2022-01-20T00:00:00"/>
    <n v="1"/>
    <s v="TECNICO"/>
    <s v=" "/>
    <s v=" "/>
    <s v=" "/>
    <s v=" "/>
    <n v="1535708"/>
    <n v="4"/>
    <s v="-"/>
    <s v="CURRIDABAT"/>
    <s v="TEC SUP PRODUC AUDIOVI DIGITAL"/>
    <x v="74"/>
    <s v="AE"/>
    <s v="TECNICO"/>
    <s v="CURRIDABAT"/>
    <s v="SIN ENFASIS"/>
    <s v="COSTA RICA"/>
    <x v="1833"/>
    <s v="-"/>
    <s v="ESTUDIANTE"/>
    <n v="85"/>
    <n v="127720"/>
    <n v="1"/>
    <n v="1"/>
    <n v="144"/>
  </r>
  <r>
    <x v="0"/>
    <x v="1"/>
    <x v="1"/>
    <x v="0"/>
    <n v="31251990"/>
    <x v="29"/>
    <n v="3126040"/>
    <n v="118220242"/>
    <x v="7"/>
    <x v="1125"/>
    <x v="0"/>
    <x v="0"/>
    <x v="0"/>
    <s v="N"/>
    <x v="0"/>
    <n v="127722"/>
    <s v="NORMAL"/>
    <d v="2022-01-18T00:00:00"/>
    <d v="2022-01-21T00:00:00"/>
    <x v="29"/>
    <d v="2022-06-16T00:00:00"/>
    <n v="304994"/>
    <s v="RESOLI"/>
    <s v="-"/>
    <s v="S"/>
    <s v="-"/>
    <x v="1"/>
    <n v="1"/>
    <s v="ADQUISICION DE EQUIPO"/>
    <n v="2020"/>
    <n v="2"/>
    <s v="-"/>
    <s v="1-PREG.COSTA-RICA"/>
    <x v="3"/>
    <s v="-"/>
    <s v="-"/>
    <s v="-"/>
    <n v="18"/>
    <n v="1"/>
    <n v="100"/>
    <n v="1"/>
    <n v="0"/>
    <s v="JOSEANDRESQUESADACORDERO@GMAIL.COM"/>
    <s v="UNIV. PRIVADA"/>
    <n v="20"/>
    <s v="SOLTERO(A)"/>
    <d v="2022-01-20T00:00:00"/>
    <n v="1"/>
    <s v="TECNICO"/>
    <s v=" "/>
    <s v=" "/>
    <s v=" "/>
    <s v=" "/>
    <n v="1535708"/>
    <n v="4"/>
    <s v="-"/>
    <s v="CURRIDABAT"/>
    <s v="TEC SUP PRODUC AUDIOVI DIGITAL"/>
    <x v="74"/>
    <s v="AE"/>
    <s v="TECNICO"/>
    <s v="CURRIDABAT"/>
    <s v="SIN ENFASIS"/>
    <s v="COSTA RICA"/>
    <x v="1834"/>
    <s v="-"/>
    <s v="ESTUDIANTE"/>
    <n v="85"/>
    <n v="127722"/>
    <n v="1"/>
    <n v="1"/>
    <n v="144"/>
  </r>
  <r>
    <x v="0"/>
    <x v="1"/>
    <x v="1"/>
    <x v="0"/>
    <n v="31250070"/>
    <x v="29"/>
    <n v="18893280"/>
    <n v="118770513"/>
    <x v="0"/>
    <x v="1126"/>
    <x v="0"/>
    <x v="0"/>
    <x v="0"/>
    <s v="N"/>
    <x v="0"/>
    <n v="127809"/>
    <s v="ESPECIAL"/>
    <d v="2022-01-20T00:00:00"/>
    <d v="2022-01-25T00:00:00"/>
    <x v="29"/>
    <d v="2022-06-16T00:00:00"/>
    <n v="305209"/>
    <s v="RESOLI"/>
    <s v="-"/>
    <s v="-"/>
    <s v="S"/>
    <x v="0"/>
    <n v="1"/>
    <s v="COBERTURA INFERIOR"/>
    <n v="2020"/>
    <n v="2"/>
    <s v="-"/>
    <s v="1-PREG.COSTA-RICA"/>
    <x v="3"/>
    <s v="-"/>
    <s v="-"/>
    <s v="-"/>
    <n v="1"/>
    <n v="8"/>
    <n v="100"/>
    <n v="1"/>
    <n v="0"/>
    <s v="SOFICALDE@ICLOUD.COM"/>
    <s v="UNIV. PRIVADA"/>
    <n v="18"/>
    <s v="SOLTERO(A)"/>
    <d v="2022-01-24T00:00:00"/>
    <n v="1"/>
    <s v="LICENCIATURA"/>
    <s v=" "/>
    <s v=" "/>
    <s v=" "/>
    <s v=" "/>
    <n v="1692170"/>
    <n v="4"/>
    <s v="-"/>
    <s v="SAN JOSE"/>
    <s v="CIENCIAS MEDICAS O DE LA SALUD"/>
    <x v="103"/>
    <s v="CI"/>
    <s v="MEDICINA HUMANA"/>
    <s v="MATA REDONDA"/>
    <s v="SIN ENFASIS"/>
    <s v="COSTA RICA"/>
    <x v="1835"/>
    <s v="-"/>
    <s v="ESTUDIANTE"/>
    <n v="95"/>
    <n v="127809"/>
    <n v="1"/>
    <n v="1"/>
    <n v="140"/>
  </r>
  <r>
    <x v="0"/>
    <x v="1"/>
    <x v="0"/>
    <x v="0"/>
    <n v="31095230"/>
    <x v="29"/>
    <n v="2951520"/>
    <n v="402430506"/>
    <x v="0"/>
    <x v="1127"/>
    <x v="0"/>
    <x v="0"/>
    <x v="0"/>
    <s v="N"/>
    <x v="1"/>
    <n v="127933"/>
    <s v="NORMAL"/>
    <d v="2021-12-21T00:00:00"/>
    <d v="2022-01-27T00:00:00"/>
    <x v="29"/>
    <s v="-"/>
    <n v="302452"/>
    <s v="RESOLI"/>
    <s v="-"/>
    <s v="-"/>
    <s v="S"/>
    <x v="0"/>
    <n v="1"/>
    <s v="-"/>
    <s v="-"/>
    <s v="-"/>
    <s v="-"/>
    <s v="1-PREG.COSTA-RICA"/>
    <x v="0"/>
    <s v="-"/>
    <s v="-"/>
    <s v="-"/>
    <n v="9"/>
    <n v="1"/>
    <n v="100"/>
    <n v="4"/>
    <n v="0"/>
    <s v="SABRINA_PGM_99@HOTMAIL.COM"/>
    <s v="UNIV. PRIVADA"/>
    <n v="22"/>
    <s v="SOLTERO(A)"/>
    <d v="2022-01-26T00:00:00"/>
    <n v="1"/>
    <s v="BACHILLER"/>
    <s v=" "/>
    <s v=" "/>
    <s v=" "/>
    <s v=" "/>
    <s v="-"/>
    <s v="-"/>
    <s v="-"/>
    <s v="SAN PABLO"/>
    <s v="MICROBIOLOGI Y QUIMICA CLINICA"/>
    <x v="12"/>
    <s v="-"/>
    <s v="MICROBIOLOGIA"/>
    <s v="SAN PABLO"/>
    <s v="SIN ENFASIS"/>
    <s v="COSTA RICA"/>
    <x v="1836"/>
    <s v="-"/>
    <s v="ESTUDIANTE"/>
    <s v="-"/>
    <n v="127933"/>
    <n v="1"/>
    <n v="1"/>
    <n v="138"/>
  </r>
  <r>
    <x v="0"/>
    <x v="1"/>
    <x v="1"/>
    <x v="0"/>
    <n v="31251180"/>
    <x v="29"/>
    <n v="6025351"/>
    <n v="118900341"/>
    <x v="2"/>
    <x v="79"/>
    <x v="0"/>
    <x v="0"/>
    <x v="1"/>
    <s v="N"/>
    <x v="0"/>
    <n v="127957"/>
    <s v="NORMAL"/>
    <d v="2022-01-19T00:00:00"/>
    <d v="2022-01-28T00:00:00"/>
    <x v="29"/>
    <d v="2022-06-16T00:00:00"/>
    <n v="305141"/>
    <s v="RESOLI"/>
    <s v="-"/>
    <s v="S"/>
    <s v="-"/>
    <x v="1"/>
    <n v="1"/>
    <s v="-"/>
    <n v="2022"/>
    <n v="0"/>
    <s v="-"/>
    <s v="1-PREG.COSTA-RICA"/>
    <x v="2"/>
    <s v="-"/>
    <s v="-"/>
    <s v="-"/>
    <n v="6"/>
    <n v="1"/>
    <n v="100"/>
    <n v="1"/>
    <n v="0"/>
    <s v="DAVIDGARRORUIZ04@GMAIL.COM"/>
    <s v="UNIV. PRIVADA"/>
    <n v="18"/>
    <s v="SOLTERO(A)"/>
    <d v="2022-01-27T00:00:00"/>
    <n v="1"/>
    <s v="BACHILLER"/>
    <s v=" "/>
    <s v=" "/>
    <s v=" "/>
    <s v=" "/>
    <n v="558190"/>
    <n v="5"/>
    <s v="-"/>
    <s v="ASERRI"/>
    <s v="INGENIERIA INDUSTRIAL"/>
    <x v="6"/>
    <s v="-"/>
    <s v="INGENIERIA"/>
    <s v="ASERRI"/>
    <s v="SIN ENFASIS"/>
    <s v="COSTA RICA"/>
    <x v="1837"/>
    <s v="-"/>
    <s v="ESTUDIANTE"/>
    <n v="96.61"/>
    <n v="127957"/>
    <n v="1"/>
    <n v="1"/>
    <n v="137"/>
  </r>
  <r>
    <x v="0"/>
    <x v="1"/>
    <x v="1"/>
    <x v="0"/>
    <n v="31251560"/>
    <x v="29"/>
    <n v="8068660"/>
    <n v="119200146"/>
    <x v="2"/>
    <x v="823"/>
    <x v="0"/>
    <x v="0"/>
    <x v="0"/>
    <s v="N"/>
    <x v="0"/>
    <n v="128008"/>
    <s v="NORMAL"/>
    <d v="2022-01-05T00:00:00"/>
    <d v="2022-01-31T00:00:00"/>
    <x v="29"/>
    <d v="2022-06-16T00:00:00"/>
    <n v="303406"/>
    <s v="RESOLI"/>
    <s v="-"/>
    <s v="-"/>
    <s v="S"/>
    <x v="0"/>
    <n v="1"/>
    <s v="-"/>
    <n v="2022"/>
    <n v="0"/>
    <s v="-"/>
    <s v="1-PREG.COSTA-RICA"/>
    <x v="4"/>
    <s v="-"/>
    <s v="-"/>
    <s v="-"/>
    <n v="15"/>
    <n v="4"/>
    <n v="100"/>
    <n v="1"/>
    <n v="0"/>
    <s v="SOFIJACKSON2004@GMAIL.COM"/>
    <s v="UNIV. PRIVADA"/>
    <n v="17"/>
    <s v="SOLTERO(A)"/>
    <d v="2022-01-28T00:00:00"/>
    <n v="1"/>
    <s v="BACHILLER"/>
    <s v=" "/>
    <s v=" "/>
    <s v=" "/>
    <s v=" "/>
    <n v="998000"/>
    <n v="3"/>
    <s v="-"/>
    <s v="MONTES DE OCA"/>
    <s v="DISEÑO GRAFICO"/>
    <x v="5"/>
    <s v="-"/>
    <s v="OBRAS CIVILES"/>
    <s v="SAN RAFAEL"/>
    <s v="SIN ENFASIS"/>
    <s v="COSTA RICA"/>
    <x v="1838"/>
    <s v="-"/>
    <s v="ESTUDIANTE"/>
    <n v="83"/>
    <n v="128008"/>
    <n v="1"/>
    <n v="1"/>
    <n v="134"/>
  </r>
  <r>
    <x v="0"/>
    <x v="1"/>
    <x v="1"/>
    <x v="1"/>
    <n v="31251350"/>
    <x v="29"/>
    <n v="5460460"/>
    <n v="119190770"/>
    <x v="5"/>
    <x v="984"/>
    <x v="0"/>
    <x v="1"/>
    <x v="0"/>
    <s v="N"/>
    <x v="0"/>
    <n v="128009"/>
    <s v="NORMAL"/>
    <d v="2022-01-05T00:00:00"/>
    <d v="2022-01-31T00:00:00"/>
    <x v="29"/>
    <d v="2022-06-16T00:00:00"/>
    <n v="303404"/>
    <s v="RESOLI"/>
    <s v="-"/>
    <s v="-"/>
    <s v="S"/>
    <x v="0"/>
    <n v="1"/>
    <s v="-"/>
    <n v="2022"/>
    <n v="0"/>
    <s v="-"/>
    <s v="1-PREG.COSTA-RICA"/>
    <x v="4"/>
    <s v="-"/>
    <s v="-"/>
    <s v="-"/>
    <n v="15"/>
    <n v="1"/>
    <n v="100"/>
    <n v="1"/>
    <n v="0"/>
    <s v="CAMIIJACKSON29@GMAIL.COM"/>
    <s v="UNIV. PRIVADA"/>
    <n v="17"/>
    <s v="SOLTERO(A)"/>
    <d v="2022-01-28T00:00:00"/>
    <n v="1"/>
    <s v="BACHILLER"/>
    <s v=" "/>
    <s v=" "/>
    <s v=" "/>
    <s v=" "/>
    <n v="999082"/>
    <n v="3"/>
    <s v="-"/>
    <s v="MONTES DE OCA"/>
    <s v="DISEÑO Y DECORACION INTERIOR"/>
    <x v="30"/>
    <s v="-"/>
    <s v="ARTES Y LETRAS "/>
    <s v="SAN PEDRO"/>
    <s v="SIN ENFASIS"/>
    <s v="COSTA RICA"/>
    <x v="1839"/>
    <s v="-"/>
    <s v="ESTUDIANTE"/>
    <n v="83"/>
    <n v="128009"/>
    <n v="1"/>
    <n v="1"/>
    <n v="134"/>
  </r>
  <r>
    <x v="0"/>
    <x v="1"/>
    <x v="1"/>
    <x v="0"/>
    <n v="31248700"/>
    <x v="29"/>
    <n v="16530061"/>
    <n v="117120228"/>
    <x v="0"/>
    <x v="1128"/>
    <x v="0"/>
    <x v="0"/>
    <x v="0"/>
    <s v="N"/>
    <x v="1"/>
    <n v="128071"/>
    <s v="NORMAL"/>
    <d v="2022-01-17T00:00:00"/>
    <d v="2022-02-02T00:00:00"/>
    <x v="29"/>
    <d v="2022-06-16T00:00:00"/>
    <n v="304870"/>
    <s v="RESOLI"/>
    <s v="-"/>
    <s v="-"/>
    <s v="S"/>
    <x v="0"/>
    <n v="1"/>
    <s v="-"/>
    <n v="2015"/>
    <n v="7"/>
    <s v="-"/>
    <s v="1-PREG.COSTA-RICA"/>
    <x v="1"/>
    <s v="-"/>
    <s v="-"/>
    <s v="-"/>
    <n v="1"/>
    <n v="4"/>
    <n v="100"/>
    <n v="4"/>
    <n v="0"/>
    <s v="ZAMORAGMZ01@GMAIL.COM"/>
    <s v="UNIV. PRIVADA"/>
    <n v="23"/>
    <s v="SOLTERO(A)"/>
    <d v="2022-02-01T00:00:00"/>
    <n v="1"/>
    <s v="LICENCIATURA"/>
    <s v=" "/>
    <s v=" "/>
    <s v=" "/>
    <s v=" "/>
    <n v="4710736"/>
    <n v="4"/>
    <s v="-"/>
    <s v="HEREDIA"/>
    <s v="MEDICINA Y CIRUGIA"/>
    <x v="5"/>
    <s v="-"/>
    <s v="MEDICINA HUMANA"/>
    <s v="ULLOA"/>
    <s v="SIN ENFASIS"/>
    <s v="COSTA RICA"/>
    <x v="1840"/>
    <s v="-"/>
    <s v="ESTUDIANTE"/>
    <n v="85"/>
    <n v="128071"/>
    <n v="1"/>
    <n v="1"/>
    <n v="132"/>
  </r>
  <r>
    <x v="0"/>
    <x v="1"/>
    <x v="1"/>
    <x v="1"/>
    <n v="31247050"/>
    <x v="21"/>
    <n v="1663790"/>
    <n v="304190394"/>
    <x v="4"/>
    <x v="1129"/>
    <x v="0"/>
    <x v="1"/>
    <x v="1"/>
    <s v="N"/>
    <x v="2"/>
    <n v="127376"/>
    <s v="NORMAL"/>
    <d v="2021-10-25T00:00:00"/>
    <d v="2022-01-07T00:00:00"/>
    <x v="21"/>
    <d v="2022-05-11T00:00:00"/>
    <n v="298420"/>
    <s v="RESOLI"/>
    <s v="-"/>
    <s v="-"/>
    <s v="S"/>
    <x v="0"/>
    <n v="1"/>
    <s v="-"/>
    <n v="2004"/>
    <n v="18"/>
    <s v="-"/>
    <s v="1-PREG.COSTA-RICA"/>
    <x v="4"/>
    <s v="-"/>
    <s v="-"/>
    <s v="-"/>
    <n v="2"/>
    <n v="1"/>
    <n v="100"/>
    <n v="3"/>
    <n v="0"/>
    <s v="KARENPATRI18@YAHOO.COM"/>
    <s v="UNIV. PRIVADA"/>
    <n v="35"/>
    <s v="CASADO(A)"/>
    <s v="-"/>
    <n v="1"/>
    <s v="LICENCIATURA"/>
    <s v=" "/>
    <s v=" "/>
    <s v=" "/>
    <s v=" "/>
    <n v="1065000"/>
    <n v="4"/>
    <s v="-"/>
    <s v="PARAISO"/>
    <s v="CONTADURIA PUBLICA"/>
    <x v="5"/>
    <s v="-"/>
    <s v="ADMINISTRACION"/>
    <s v="PARAISO"/>
    <s v="SIN ENFASIS"/>
    <s v="COSTA RICA"/>
    <x v="1841"/>
    <n v="22271414"/>
    <s v="CONTADORA"/>
    <n v="88"/>
    <n v="127376"/>
    <n v="1"/>
    <n v="1"/>
    <n v="118"/>
  </r>
  <r>
    <x v="0"/>
    <x v="1"/>
    <x v="1"/>
    <x v="1"/>
    <n v="31251240"/>
    <x v="29"/>
    <n v="1759620"/>
    <n v="702490080"/>
    <x v="1"/>
    <x v="1130"/>
    <x v="0"/>
    <x v="1"/>
    <x v="2"/>
    <s v="N"/>
    <x v="5"/>
    <n v="128132"/>
    <s v="NORMAL"/>
    <d v="2022-01-31T00:00:00"/>
    <d v="2022-02-04T00:00:00"/>
    <x v="29"/>
    <d v="2022-06-16T00:00:00"/>
    <n v="306237"/>
    <s v="RESOLI"/>
    <s v="-"/>
    <s v="S"/>
    <s v="-"/>
    <x v="1"/>
    <n v="1"/>
    <s v="-"/>
    <n v="2014"/>
    <n v="8"/>
    <s v="-"/>
    <s v="1-PREG.COSTA-RICA"/>
    <x v="6"/>
    <s v="-"/>
    <s v="-"/>
    <s v="-"/>
    <n v="2"/>
    <n v="5"/>
    <n v="100"/>
    <n v="7"/>
    <n v="0"/>
    <s v="YANCAMESEN9@GMAIL.COM"/>
    <s v="UNIV. PRIVADA"/>
    <n v="25"/>
    <s v="SOLTERO(A)"/>
    <d v="2022-02-03T00:00:00"/>
    <n v="1"/>
    <s v="BACHILLER"/>
    <s v=" "/>
    <s v=" "/>
    <s v=" "/>
    <s v=" "/>
    <n v="392279"/>
    <n v="5"/>
    <s v="-"/>
    <s v="POCOCI"/>
    <s v="ENSEÑANZA DEL INGLES"/>
    <x v="18"/>
    <s v="-"/>
    <s v="EDUCACION SECUNDARIA"/>
    <s v="CARIARI"/>
    <s v="SIN ENFASIS"/>
    <s v="COSTA RICA"/>
    <x v="1842"/>
    <s v="-"/>
    <s v="ESTUDIANTE"/>
    <n v="90.25"/>
    <n v="128132"/>
    <n v="1"/>
    <n v="1"/>
    <n v="130"/>
  </r>
  <r>
    <x v="0"/>
    <x v="1"/>
    <x v="0"/>
    <x v="0"/>
    <n v="31088860"/>
    <x v="29"/>
    <n v="3890022"/>
    <n v="117280787"/>
    <x v="0"/>
    <x v="1131"/>
    <x v="0"/>
    <x v="0"/>
    <x v="0"/>
    <s v="N"/>
    <x v="1"/>
    <n v="128163"/>
    <s v="ESPECIAL"/>
    <d v="2022-02-01T00:00:00"/>
    <d v="2022-02-07T00:00:00"/>
    <x v="29"/>
    <d v="2022-06-30T00:00:00"/>
    <n v="306273"/>
    <s v="RESOLI"/>
    <s v="-"/>
    <s v="S"/>
    <s v="-"/>
    <x v="1"/>
    <n v="1"/>
    <s v="-"/>
    <s v="-"/>
    <s v="-"/>
    <s v="-"/>
    <s v="1-PREG.COSTA-RICA"/>
    <x v="0"/>
    <s v="-"/>
    <s v="-"/>
    <s v="-"/>
    <n v="8"/>
    <n v="3"/>
    <n v="100"/>
    <n v="4"/>
    <n v="0"/>
    <s v="BRYANVARGAS07@GMAIL.COM"/>
    <s v="UNIV. PRIVADA"/>
    <n v="23"/>
    <s v="SOLTERO(A)"/>
    <d v="2022-02-04T00:00:00"/>
    <n v="1"/>
    <s v="LICENCIATURA"/>
    <s v=" "/>
    <s v=" "/>
    <s v=" "/>
    <s v=" "/>
    <s v="-"/>
    <s v="-"/>
    <s v="-"/>
    <s v="FLORES"/>
    <s v="MICROBIOLOGI Y QUIMICA CLINICA"/>
    <x v="12"/>
    <s v="-"/>
    <s v="MICROBIOLOGIA"/>
    <s v="LLORENTE"/>
    <s v="SIN ENFASIS"/>
    <s v="COSTA RICA"/>
    <x v="1843"/>
    <s v="-"/>
    <s v="ESTUDIANTE"/>
    <s v="-"/>
    <n v="128163"/>
    <n v="1"/>
    <n v="1"/>
    <n v="127"/>
  </r>
  <r>
    <x v="0"/>
    <x v="1"/>
    <x v="1"/>
    <x v="0"/>
    <n v="31251210"/>
    <x v="29"/>
    <n v="2259900"/>
    <n v="119120452"/>
    <x v="2"/>
    <x v="1132"/>
    <x v="0"/>
    <x v="0"/>
    <x v="1"/>
    <s v="N"/>
    <x v="4"/>
    <n v="128180"/>
    <s v="NORMAL"/>
    <d v="2022-01-06T00:00:00"/>
    <d v="2022-02-07T00:00:00"/>
    <x v="29"/>
    <d v="2022-06-16T00:00:00"/>
    <n v="303654"/>
    <s v="RESOLI"/>
    <s v="-"/>
    <s v="S"/>
    <s v="-"/>
    <x v="1"/>
    <n v="1"/>
    <s v="ADQUISICION DE EQUIPO"/>
    <n v="2021"/>
    <n v="1"/>
    <s v="-"/>
    <s v="1-PREG.COSTA-RICA"/>
    <x v="2"/>
    <s v="-"/>
    <s v="-"/>
    <s v="-"/>
    <n v="6"/>
    <n v="1"/>
    <n v="100"/>
    <n v="5"/>
    <n v="0"/>
    <s v="AJCALDERA04@GMAIL.COM"/>
    <s v="UNIV. PUBLICA"/>
    <n v="17"/>
    <s v="SOLTERO(A)"/>
    <d v="2022-02-04T00:00:00"/>
    <n v="1"/>
    <s v="TECNICO"/>
    <s v=" "/>
    <s v=" "/>
    <s v=" "/>
    <s v=" "/>
    <n v="570819"/>
    <n v="6"/>
    <s v="-"/>
    <s v="CANAS"/>
    <s v="METROLOGIA"/>
    <x v="61"/>
    <s v="AE"/>
    <s v="INDUSTRIA"/>
    <s v="CANAS"/>
    <s v="SIN ENFASIS"/>
    <s v="COSTA RICA"/>
    <x v="1844"/>
    <s v="-"/>
    <s v="ESTUDIANTE"/>
    <n v="81"/>
    <n v="128180"/>
    <n v="2"/>
    <n v="1"/>
    <n v="127"/>
  </r>
  <r>
    <x v="0"/>
    <x v="1"/>
    <x v="1"/>
    <x v="0"/>
    <n v="31251360"/>
    <x v="29"/>
    <n v="10847000"/>
    <n v="119220384"/>
    <x v="0"/>
    <x v="1133"/>
    <x v="0"/>
    <x v="0"/>
    <x v="0"/>
    <s v="N"/>
    <x v="0"/>
    <n v="128277"/>
    <s v="NORMAL"/>
    <d v="2022-02-07T00:00:00"/>
    <d v="2022-02-11T00:00:00"/>
    <x v="29"/>
    <d v="2022-06-16T00:00:00"/>
    <n v="306672"/>
    <s v="RESOLI"/>
    <s v="-"/>
    <s v="-"/>
    <s v="S"/>
    <x v="0"/>
    <n v="1"/>
    <s v="-"/>
    <n v="2021"/>
    <n v="1"/>
    <s v="-"/>
    <s v="1-PREG.COSTA-RICA"/>
    <x v="6"/>
    <s v="-"/>
    <s v="-"/>
    <s v="-"/>
    <n v="11"/>
    <n v="1"/>
    <n v="100"/>
    <n v="1"/>
    <n v="0"/>
    <s v="CAMALVARADOJIM22@GMAIL.COM"/>
    <s v="UNIV. PRIVADA"/>
    <n v="17"/>
    <s v="SOLTERO(A)"/>
    <d v="2022-02-10T00:00:00"/>
    <n v="1"/>
    <s v="BACHILLER"/>
    <s v=" "/>
    <s v=" "/>
    <s v=" "/>
    <s v=" "/>
    <n v="425000"/>
    <n v="6"/>
    <s v="-"/>
    <s v="VAZQUEZ DE CORONADO"/>
    <s v="ENFERMERIA"/>
    <x v="53"/>
    <s v="-"/>
    <s v="ENFERMERIA"/>
    <s v="SAN ISIDRO"/>
    <s v="SIN ENFASIS"/>
    <s v="COSTA RICA"/>
    <x v="1845"/>
    <s v="-"/>
    <s v="ESTUDIANTE"/>
    <n v="99.5"/>
    <n v="128277"/>
    <n v="1"/>
    <n v="1"/>
    <n v="123"/>
  </r>
  <r>
    <x v="0"/>
    <x v="1"/>
    <x v="1"/>
    <x v="0"/>
    <n v="31251410"/>
    <x v="29"/>
    <n v="7917330"/>
    <n v="703010721"/>
    <x v="2"/>
    <x v="1134"/>
    <x v="0"/>
    <x v="0"/>
    <x v="1"/>
    <s v="N"/>
    <x v="5"/>
    <n v="128362"/>
    <s v="NORMAL"/>
    <d v="2022-01-13T00:00:00"/>
    <d v="2022-02-16T00:00:00"/>
    <x v="29"/>
    <d v="2022-06-16T00:00:00"/>
    <n v="304464"/>
    <s v="RESOLI"/>
    <s v="-"/>
    <s v="-"/>
    <s v="S"/>
    <x v="0"/>
    <n v="1"/>
    <s v="-"/>
    <n v="2021"/>
    <n v="1"/>
    <s v="-"/>
    <s v="1-PREG.COSTA-RICA"/>
    <x v="4"/>
    <s v="-"/>
    <s v="-"/>
    <s v="-"/>
    <n v="2"/>
    <n v="7"/>
    <n v="100"/>
    <n v="7"/>
    <n v="0"/>
    <s v="MAR08CORDERO@GMAIL.COM"/>
    <s v="UNIV. PRIVADA"/>
    <n v="18"/>
    <s v="SOLTERO(A)"/>
    <s v="-"/>
    <n v="1"/>
    <s v="BACHILLER"/>
    <s v=" "/>
    <s v=" "/>
    <s v=" "/>
    <s v=" "/>
    <n v="939389"/>
    <n v="2"/>
    <s v="-"/>
    <s v="POCOCI"/>
    <s v="INGENIERIA INDUSTRIAL"/>
    <x v="18"/>
    <s v="-"/>
    <s v="INDUSTRIA"/>
    <s v="LA COLONIA"/>
    <s v="SIN ENFASIS"/>
    <s v="COSTA RICA"/>
    <x v="1846"/>
    <s v="-"/>
    <s v="ESTUDIANTE"/>
    <n v="92"/>
    <n v="128362"/>
    <n v="1"/>
    <n v="1"/>
    <n v="118"/>
  </r>
  <r>
    <x v="0"/>
    <x v="1"/>
    <x v="1"/>
    <x v="0"/>
    <n v="31246150"/>
    <x v="29"/>
    <n v="4094240"/>
    <n v="208580414"/>
    <x v="0"/>
    <x v="49"/>
    <x v="0"/>
    <x v="0"/>
    <x v="1"/>
    <s v="N"/>
    <x v="5"/>
    <n v="128371"/>
    <s v="NORMAL"/>
    <d v="2022-02-16T00:00:00"/>
    <d v="2022-02-17T00:00:00"/>
    <x v="29"/>
    <d v="2022-06-16T00:00:00"/>
    <n v="307444"/>
    <s v="RESOLI"/>
    <s v="-"/>
    <s v="-"/>
    <s v="S"/>
    <x v="0"/>
    <n v="1"/>
    <s v="ADQUISICION DE EQUIPO"/>
    <n v="2022"/>
    <n v="0"/>
    <s v="-"/>
    <s v="1-PREG.COSTA-RICA"/>
    <x v="3"/>
    <s v="-"/>
    <s v="-"/>
    <s v="-"/>
    <n v="2"/>
    <n v="2"/>
    <n v="100"/>
    <n v="7"/>
    <n v="0"/>
    <s v="BELRODRIGUEZ840@GMAIL.COM"/>
    <s v="UNIV. PRIVADA"/>
    <n v="17"/>
    <s v="SOLTERO(A)"/>
    <d v="2022-02-16T00:00:00"/>
    <n v="1"/>
    <s v="DIPLOMADO"/>
    <s v=" "/>
    <s v=" "/>
    <s v=" "/>
    <s v=" "/>
    <n v="1418425"/>
    <n v="5"/>
    <s v="-"/>
    <s v="POCOCI"/>
    <s v="ASISTENTE LAB QUIMICO CLINICO"/>
    <x v="77"/>
    <s v="AE"/>
    <s v="MEDICINA HUMANA"/>
    <s v="JIMENEZ"/>
    <s v="SIN ENFASIS"/>
    <s v="COSTA RICA"/>
    <x v="1847"/>
    <s v="-"/>
    <s v="ESTUDIANTE"/>
    <n v="93.46"/>
    <n v="128371"/>
    <n v="1"/>
    <n v="1"/>
    <n v="117"/>
  </r>
  <r>
    <x v="0"/>
    <x v="1"/>
    <x v="1"/>
    <x v="1"/>
    <n v="31246260"/>
    <x v="21"/>
    <n v="3655888"/>
    <n v="303780394"/>
    <x v="1"/>
    <x v="1135"/>
    <x v="0"/>
    <x v="1"/>
    <x v="3"/>
    <s v="N"/>
    <x v="2"/>
    <n v="128125"/>
    <s v="NORMAL"/>
    <d v="2022-02-03T00:00:00"/>
    <d v="2022-02-04T00:00:00"/>
    <x v="21"/>
    <d v="2022-05-11T00:00:00"/>
    <n v="306462"/>
    <s v="RESOLI"/>
    <s v="-"/>
    <s v="-"/>
    <s v="S"/>
    <x v="0"/>
    <n v="1"/>
    <s v="-"/>
    <n v="2022"/>
    <n v="0"/>
    <s v="-"/>
    <s v="1-PREG.COSTA-RICA"/>
    <x v="3"/>
    <s v="-"/>
    <s v="-"/>
    <s v="-"/>
    <n v="5"/>
    <n v="10"/>
    <n v="100"/>
    <n v="3"/>
    <n v="0"/>
    <s v="MEY.NAJ05@GMAIL.COM"/>
    <s v="UNIV. PRIVADA"/>
    <n v="40"/>
    <s v="CASADO(A)"/>
    <d v="2022-02-03T00:00:00"/>
    <n v="1"/>
    <s v="BACHILLER"/>
    <s v="LICENCIATURA"/>
    <s v=" "/>
    <s v=" "/>
    <s v=" "/>
    <n v="1296105"/>
    <n v="3"/>
    <s v="-"/>
    <s v="TURRIALBA"/>
    <s v="EDUCACION EN I Y II CICLO"/>
    <x v="43"/>
    <s v="-"/>
    <s v="EDUCACION PRIMARIA"/>
    <s v="TRES EQUIS"/>
    <s v="SIN ENFASIS"/>
    <s v="COSTA RICA"/>
    <x v="1848"/>
    <s v="-"/>
    <s v="ESTUDIANTE"/>
    <n v="74.17"/>
    <n v="128125"/>
    <n v="1"/>
    <n v="1"/>
    <n v="90"/>
  </r>
  <r>
    <x v="0"/>
    <x v="1"/>
    <x v="1"/>
    <x v="0"/>
    <n v="31252130"/>
    <x v="29"/>
    <n v="9884700"/>
    <n v="504330594"/>
    <x v="3"/>
    <x v="1136"/>
    <x v="0"/>
    <x v="0"/>
    <x v="2"/>
    <s v="N"/>
    <x v="4"/>
    <n v="128438"/>
    <s v="NORMAL"/>
    <d v="2022-02-10T00:00:00"/>
    <d v="2022-02-21T00:00:00"/>
    <x v="29"/>
    <d v="2022-06-16T00:00:00"/>
    <n v="306998"/>
    <s v="RESOLI"/>
    <s v="-"/>
    <s v="-"/>
    <s v="S"/>
    <x v="0"/>
    <n v="1"/>
    <s v="-"/>
    <n v="2018"/>
    <n v="4"/>
    <s v="-"/>
    <s v="1-PREG.COSTA-RICA"/>
    <x v="3"/>
    <s v="-"/>
    <s v="-"/>
    <s v="-"/>
    <n v="4"/>
    <n v="2"/>
    <n v="100"/>
    <n v="5"/>
    <n v="0"/>
    <s v="STEPHANNYANGXX@GMAIL.COM"/>
    <s v="UNIV. PUBLICA"/>
    <n v="22"/>
    <s v="SOLTERO(A)"/>
    <d v="2022-02-18T00:00:00"/>
    <n v="1"/>
    <s v="BACHILLER"/>
    <s v=" "/>
    <s v=" "/>
    <s v=" "/>
    <s v=" "/>
    <n v="2247153"/>
    <n v="3"/>
    <s v="-"/>
    <s v="BAGACES"/>
    <s v="BIOLOGIA"/>
    <x v="63"/>
    <s v="-"/>
    <s v="BIOLOGIA"/>
    <s v="FORTUNA"/>
    <s v="BIOTECNOLOGIA"/>
    <s v="COSTA RICA"/>
    <x v="1849"/>
    <s v="-"/>
    <s v="ESTUDIANTE"/>
    <n v="90.1"/>
    <n v="128438"/>
    <n v="2"/>
    <n v="1"/>
    <n v="113"/>
  </r>
  <r>
    <x v="0"/>
    <x v="1"/>
    <x v="1"/>
    <x v="1"/>
    <n v="31252020"/>
    <x v="29"/>
    <n v="5451148"/>
    <n v="207890686"/>
    <x v="1"/>
    <x v="1112"/>
    <x v="0"/>
    <x v="1"/>
    <x v="0"/>
    <s v="N"/>
    <x v="0"/>
    <n v="128452"/>
    <s v="NORMAL"/>
    <d v="2022-01-28T00:00:00"/>
    <d v="2022-02-21T00:00:00"/>
    <x v="29"/>
    <d v="2022-06-16T00:00:00"/>
    <n v="306037"/>
    <s v="RESOLI"/>
    <s v="-"/>
    <s v="-"/>
    <s v="S"/>
    <x v="0"/>
    <n v="1"/>
    <s v="-"/>
    <n v="2018"/>
    <n v="4"/>
    <s v="-"/>
    <s v="1-PREG.COSTA-RICA"/>
    <x v="3"/>
    <s v="-"/>
    <s v="-"/>
    <s v="-"/>
    <n v="1"/>
    <n v="1"/>
    <n v="100"/>
    <n v="1"/>
    <n v="0"/>
    <s v="DAYANAFRANCELAPEREZGALIANO@GMAIL.COM"/>
    <s v="UNIV. PRIVADA"/>
    <n v="23"/>
    <s v="SOLTERO(A)"/>
    <d v="2022-02-18T00:00:00"/>
    <n v="1"/>
    <s v="BACHILLER"/>
    <s v=" "/>
    <s v=" "/>
    <s v=" "/>
    <s v=" "/>
    <n v="1364257"/>
    <n v="4"/>
    <s v="-"/>
    <s v="SAN JOSE"/>
    <s v="CS EDUC I Y II CICLO"/>
    <x v="69"/>
    <s v="-"/>
    <s v="EDUCACION PRIMARIA"/>
    <s v="CARMEN"/>
    <s v="ESPAÑOL"/>
    <s v="COSTA RICA"/>
    <x v="1850"/>
    <s v="-"/>
    <s v="ESTUDIANTE"/>
    <n v="81.25"/>
    <n v="128452"/>
    <n v="1"/>
    <n v="1"/>
    <n v="113"/>
  </r>
  <r>
    <x v="0"/>
    <x v="1"/>
    <x v="1"/>
    <x v="1"/>
    <n v="31243610"/>
    <x v="21"/>
    <n v="7585000"/>
    <n v="114500074"/>
    <x v="4"/>
    <x v="245"/>
    <x v="0"/>
    <x v="1"/>
    <x v="1"/>
    <s v="N"/>
    <x v="2"/>
    <n v="128185"/>
    <s v="NORMAL"/>
    <d v="2022-02-04T00:00:00"/>
    <d v="2022-02-08T00:00:00"/>
    <x v="21"/>
    <d v="2022-05-11T00:00:00"/>
    <n v="306519"/>
    <s v="RESOLI"/>
    <s v="-"/>
    <s v="-"/>
    <s v="S"/>
    <x v="0"/>
    <n v="1"/>
    <s v="-"/>
    <n v="2022"/>
    <n v="0"/>
    <s v="-"/>
    <s v="1-PREG.COSTA-RICA"/>
    <x v="2"/>
    <s v="-"/>
    <s v="-"/>
    <s v="-"/>
    <n v="3"/>
    <n v="5"/>
    <n v="100"/>
    <n v="3"/>
    <n v="0"/>
    <s v="MVALERIO271@GMAIL.COM"/>
    <s v="UNIV. PRIVADA"/>
    <n v="31"/>
    <s v="UNION LIBRE"/>
    <d v="2022-02-07T00:00:00"/>
    <n v="1"/>
    <s v="LICENCIATURA"/>
    <s v=" "/>
    <s v=" "/>
    <s v=" "/>
    <s v=" "/>
    <n v="664800"/>
    <n v="4"/>
    <s v="-"/>
    <s v="LA UNION"/>
    <s v="DERECHO"/>
    <x v="0"/>
    <s v="-"/>
    <s v="DERECHO"/>
    <s v="CONCEPCION"/>
    <s v="SIN ENFASIS"/>
    <s v="COSTA RICA"/>
    <x v="1851"/>
    <n v="22834444"/>
    <s v="GESTOR DE CALIDAD"/>
    <n v="77.599999999999994"/>
    <n v="128185"/>
    <n v="1"/>
    <n v="1"/>
    <n v="86"/>
  </r>
  <r>
    <x v="0"/>
    <x v="1"/>
    <x v="1"/>
    <x v="0"/>
    <n v="31251870"/>
    <x v="29"/>
    <n v="2500000"/>
    <n v="116640696"/>
    <x v="2"/>
    <x v="220"/>
    <x v="0"/>
    <x v="0"/>
    <x v="1"/>
    <s v="N"/>
    <x v="4"/>
    <n v="128540"/>
    <s v="NORMAL"/>
    <d v="2022-02-20T00:00:00"/>
    <d v="2022-02-28T00:00:00"/>
    <x v="29"/>
    <d v="2022-06-16T00:00:00"/>
    <n v="307807"/>
    <s v="RESOLI"/>
    <s v="-"/>
    <s v="S"/>
    <s v="-"/>
    <x v="1"/>
    <n v="1"/>
    <s v="-"/>
    <n v="2014"/>
    <n v="8"/>
    <s v="-"/>
    <s v="1-PREG.COSTA-RICA"/>
    <x v="2"/>
    <s v="-"/>
    <s v="-"/>
    <s v="-"/>
    <n v="1"/>
    <n v="1"/>
    <n v="100"/>
    <n v="5"/>
    <n v="0"/>
    <s v="IVAN.QCHAVARRIA@GMAIL.COM"/>
    <s v="UNIV. PUBLICA"/>
    <n v="25"/>
    <s v="SOLTERO(A)"/>
    <d v="2022-02-24T00:00:00"/>
    <n v="1"/>
    <s v="BACHILLER"/>
    <s v=" "/>
    <s v=" "/>
    <s v=" "/>
    <s v=" "/>
    <n v="520000"/>
    <n v="3"/>
    <s v="-"/>
    <s v="LIBERIA"/>
    <s v="INGENIERIA ELECTRICA"/>
    <x v="52"/>
    <s v="-"/>
    <s v="INGENIERIA"/>
    <s v="LIBERIA"/>
    <s v="SISTEMAS DE ENERGIA"/>
    <s v="COSTA RICA"/>
    <x v="1852"/>
    <s v="-"/>
    <s v="ESTUDIANTE"/>
    <n v="78.28"/>
    <n v="128540"/>
    <n v="2"/>
    <n v="1"/>
    <n v="106"/>
  </r>
  <r>
    <x v="0"/>
    <x v="1"/>
    <x v="1"/>
    <x v="1"/>
    <n v="31251270"/>
    <x v="29"/>
    <n v="3301504"/>
    <n v="114760451"/>
    <x v="4"/>
    <x v="636"/>
    <x v="0"/>
    <x v="1"/>
    <x v="2"/>
    <s v="N"/>
    <x v="0"/>
    <n v="128556"/>
    <s v="NORMAL"/>
    <d v="2022-01-11T00:00:00"/>
    <d v="2022-02-28T00:00:00"/>
    <x v="29"/>
    <d v="2022-06-16T00:00:00"/>
    <n v="304198"/>
    <s v="RESOLI"/>
    <s v="-"/>
    <s v="-"/>
    <s v="S"/>
    <x v="0"/>
    <n v="1"/>
    <s v="ADQUISICION DE EQUIPO"/>
    <n v="2018"/>
    <n v="4"/>
    <s v="-"/>
    <s v="1-PREG.COSTA-RICA"/>
    <x v="3"/>
    <s v="-"/>
    <s v="-"/>
    <s v="-"/>
    <n v="4"/>
    <n v="2"/>
    <n v="100"/>
    <n v="1"/>
    <n v="0"/>
    <s v="JULI2707@OUTLOOK.ES"/>
    <s v="UNIV. PRIVADA"/>
    <n v="30"/>
    <s v="UNION LIBRE"/>
    <d v="2022-02-24T00:00:00"/>
    <n v="1"/>
    <s v="BACHILLER"/>
    <s v=" "/>
    <s v=" "/>
    <s v=" "/>
    <s v=" "/>
    <n v="1440000"/>
    <n v="3"/>
    <s v="-"/>
    <s v="PURISCAL"/>
    <s v="MERCADEO"/>
    <x v="42"/>
    <s v="AE"/>
    <s v="ADMINISTRACION"/>
    <s v="MERCEDES SUR"/>
    <s v="SIN ENFASIS"/>
    <s v="COSTA RICA"/>
    <x v="1853"/>
    <s v="-"/>
    <s v="ESTUDIANTE"/>
    <n v="70"/>
    <n v="128556"/>
    <n v="1"/>
    <n v="1"/>
    <n v="106"/>
  </r>
  <r>
    <x v="0"/>
    <x v="1"/>
    <x v="1"/>
    <x v="0"/>
    <n v="31251380"/>
    <x v="29"/>
    <n v="1292000"/>
    <n v="115500378"/>
    <x v="2"/>
    <x v="1137"/>
    <x v="0"/>
    <x v="0"/>
    <x v="0"/>
    <s v="N"/>
    <x v="0"/>
    <n v="128560"/>
    <s v="NORMAL"/>
    <d v="2022-02-24T00:00:00"/>
    <d v="2022-03-01T00:00:00"/>
    <x v="29"/>
    <d v="2022-06-16T00:00:00"/>
    <n v="308205"/>
    <s v="RESOLI"/>
    <s v="-"/>
    <s v="-"/>
    <s v="S"/>
    <x v="0"/>
    <n v="1"/>
    <s v="-"/>
    <n v="2014"/>
    <n v="8"/>
    <s v="-"/>
    <s v="1-PREG.COSTA-RICA"/>
    <x v="6"/>
    <s v="-"/>
    <s v="-"/>
    <s v="-"/>
    <n v="14"/>
    <n v="1"/>
    <n v="100"/>
    <n v="1"/>
    <n v="0"/>
    <s v="VEROBARRANTES02@GMAIL.COM"/>
    <s v="UNIV. PUBLICA"/>
    <n v="28"/>
    <s v="SOLTERO(A)"/>
    <d v="2022-02-28T00:00:00"/>
    <n v="1"/>
    <s v="TECNICO"/>
    <s v=" "/>
    <s v=" "/>
    <s v=" "/>
    <s v=" "/>
    <n v="451952"/>
    <n v="5"/>
    <s v="-"/>
    <s v="MORAVIA"/>
    <s v="DISEÑO GRAFICO WEB SITE"/>
    <x v="61"/>
    <s v="-"/>
    <s v="DIBUJO TECNICO"/>
    <s v="SAN VICENTE"/>
    <s v="SIN ENFASIS"/>
    <s v="COSTA RICA"/>
    <x v="1854"/>
    <s v="-"/>
    <s v="ESTUDIANTE"/>
    <n v="91"/>
    <n v="128560"/>
    <n v="2"/>
    <n v="1"/>
    <n v="105"/>
  </r>
  <r>
    <x v="0"/>
    <x v="1"/>
    <x v="1"/>
    <x v="1"/>
    <n v="31246170"/>
    <x v="21"/>
    <n v="3515500"/>
    <n v="303980244"/>
    <x v="4"/>
    <x v="1138"/>
    <x v="0"/>
    <x v="1"/>
    <x v="1"/>
    <s v="N"/>
    <x v="2"/>
    <n v="128209"/>
    <s v="ESPECIAL"/>
    <d v="2021-10-27T00:00:00"/>
    <d v="2022-02-08T00:00:00"/>
    <x v="21"/>
    <d v="2022-05-11T00:00:00"/>
    <n v="298544"/>
    <s v="RESOLI"/>
    <s v="-"/>
    <s v="-"/>
    <s v="S"/>
    <x v="0"/>
    <n v="1"/>
    <s v="ADQUISICION DE EQUIPO"/>
    <n v="2020"/>
    <n v="2"/>
    <s v="-"/>
    <s v="1-PREG.COSTA-RICA"/>
    <x v="3"/>
    <s v="-"/>
    <s v="-"/>
    <s v="-"/>
    <n v="5"/>
    <n v="1"/>
    <n v="100"/>
    <n v="3"/>
    <n v="0"/>
    <s v="CINDY.LOPEZ84@HOTMAIL.COM"/>
    <s v="UNIV. PRIVADA"/>
    <n v="37"/>
    <s v="CASADO(A)"/>
    <d v="2022-02-07T00:00:00"/>
    <n v="1"/>
    <s v="BACHILLER"/>
    <s v=" "/>
    <s v=" "/>
    <s v=" "/>
    <s v=" "/>
    <n v="1400000"/>
    <n v="4"/>
    <s v="-"/>
    <s v="TURRIALBA"/>
    <s v="CONTADURIA MODALIDAD VIRTUAL"/>
    <x v="42"/>
    <s v="AE"/>
    <s v="ADMINISTRACION"/>
    <s v="TURRIALBA"/>
    <s v="SIN ENFASIS"/>
    <s v="COSTA RICA"/>
    <x v="1855"/>
    <s v="-"/>
    <s v="ESTUDIANTE"/>
    <n v="70"/>
    <n v="128209"/>
    <n v="1"/>
    <n v="1"/>
    <n v="86"/>
  </r>
  <r>
    <x v="0"/>
    <x v="1"/>
    <x v="1"/>
    <x v="1"/>
    <n v="31245700"/>
    <x v="21"/>
    <n v="3717000"/>
    <n v="900880186"/>
    <x v="4"/>
    <x v="3"/>
    <x v="0"/>
    <x v="1"/>
    <x v="0"/>
    <s v="N"/>
    <x v="2"/>
    <n v="128217"/>
    <s v="NORMAL"/>
    <d v="2022-02-02T00:00:00"/>
    <d v="2022-02-09T00:00:00"/>
    <x v="21"/>
    <d v="2022-05-11T00:00:00"/>
    <n v="306432"/>
    <s v="RESOLI"/>
    <s v="-"/>
    <s v="S"/>
    <s v="-"/>
    <x v="1"/>
    <n v="1"/>
    <s v="COBERTURA INFERIOR"/>
    <n v="2021"/>
    <n v="1"/>
    <s v="-"/>
    <s v="1-PREG.COSTA-RICA"/>
    <x v="4"/>
    <s v="-"/>
    <s v="-"/>
    <s v="-"/>
    <n v="1"/>
    <n v="1"/>
    <n v="100"/>
    <n v="3"/>
    <n v="0"/>
    <s v="VEGALL258@GMALL.COM  "/>
    <s v="UNIV. PRIVADA"/>
    <n v="51"/>
    <s v="CASADO(A)"/>
    <d v="2022-02-08T00:00:00"/>
    <n v="1"/>
    <s v="BACHILLER"/>
    <s v=" "/>
    <s v=" "/>
    <s v=" "/>
    <s v=" "/>
    <n v="743453"/>
    <n v="3"/>
    <s v="-"/>
    <s v="CARTAGO"/>
    <s v="DERECHO"/>
    <x v="89"/>
    <s v="CI"/>
    <s v="DERECHO"/>
    <s v="ORIENTE DE CARTAGO"/>
    <s v="SIN ENFASIS"/>
    <s v="COSTA RICA"/>
    <x v="1856"/>
    <n v="25512717"/>
    <s v="OFICIAL DE POLICIA"/>
    <n v="92"/>
    <n v="128217"/>
    <n v="1"/>
    <n v="1"/>
    <n v="85"/>
  </r>
  <r>
    <x v="0"/>
    <x v="1"/>
    <x v="1"/>
    <x v="0"/>
    <n v="31251980"/>
    <x v="29"/>
    <n v="7302000"/>
    <n v="402520583"/>
    <x v="0"/>
    <x v="694"/>
    <x v="0"/>
    <x v="0"/>
    <x v="0"/>
    <s v="N"/>
    <x v="1"/>
    <n v="128666"/>
    <s v="NORMAL"/>
    <d v="2022-02-22T00:00:00"/>
    <d v="2022-03-03T00:00:00"/>
    <x v="29"/>
    <d v="2022-06-16T00:00:00"/>
    <n v="308012"/>
    <s v="RESOLI"/>
    <s v="-"/>
    <s v="-"/>
    <s v="S"/>
    <x v="0"/>
    <n v="1"/>
    <s v="-"/>
    <n v="2020"/>
    <n v="2"/>
    <s v="-"/>
    <s v="1-PREG.COSTA-RICA"/>
    <x v="6"/>
    <s v="-"/>
    <s v="-"/>
    <s v="-"/>
    <n v="2"/>
    <n v="3"/>
    <n v="100"/>
    <n v="4"/>
    <n v="0"/>
    <s v="FERNANDA.SRR18@GMAIL.COM"/>
    <s v="UNIV. PRIVADA"/>
    <n v="20"/>
    <s v="SOLTERO(A)"/>
    <d v="2022-03-02T00:00:00"/>
    <n v="1"/>
    <s v="BACHILLER"/>
    <s v=" "/>
    <s v=" "/>
    <s v=" "/>
    <s v=" "/>
    <n v="427351"/>
    <n v="4"/>
    <s v="-"/>
    <s v="BARVA"/>
    <s v="NUTRICION"/>
    <x v="1"/>
    <s v="-"/>
    <s v="MEDICINA HUMANA"/>
    <s v="SAN PABLO"/>
    <s v="SIN ENFASIS"/>
    <s v="COSTA RICA"/>
    <x v="1857"/>
    <s v="-"/>
    <s v="ESTUDIANTE"/>
    <n v="95.25"/>
    <n v="128666"/>
    <n v="1"/>
    <n v="1"/>
    <n v="103"/>
  </r>
  <r>
    <x v="0"/>
    <x v="1"/>
    <x v="1"/>
    <x v="0"/>
    <n v="31251390"/>
    <x v="29"/>
    <n v="8437840"/>
    <n v="116830296"/>
    <x v="0"/>
    <x v="1139"/>
    <x v="0"/>
    <x v="0"/>
    <x v="0"/>
    <s v="N"/>
    <x v="0"/>
    <n v="128701"/>
    <s v="NORMAL"/>
    <d v="2022-01-19T00:00:00"/>
    <d v="2022-03-04T00:00:00"/>
    <x v="29"/>
    <d v="2022-06-16T00:00:00"/>
    <n v="305096"/>
    <s v="RESOLI"/>
    <s v="-"/>
    <s v="S"/>
    <s v="-"/>
    <x v="1"/>
    <n v="1"/>
    <s v="-"/>
    <n v="2015"/>
    <n v="7"/>
    <s v="-"/>
    <s v="1-PREG.COSTA-RICA"/>
    <x v="3"/>
    <s v="-"/>
    <s v="-"/>
    <s v="-"/>
    <n v="9"/>
    <n v="5"/>
    <n v="100"/>
    <n v="1"/>
    <n v="0"/>
    <s v="TOMASCORNICK@GMAIL.COM"/>
    <s v="UNIV. PRIVADA"/>
    <n v="24"/>
    <s v="SOLTERO(A)"/>
    <d v="2022-03-03T00:00:00"/>
    <n v="1"/>
    <s v="LICENCIATURA"/>
    <s v=" "/>
    <s v=" "/>
    <s v=" "/>
    <s v=" "/>
    <n v="1699493"/>
    <n v="4"/>
    <s v="-"/>
    <s v="SANTA ANA"/>
    <s v="MEDICINA"/>
    <x v="12"/>
    <s v="-"/>
    <s v="MEDICINA HUMANA"/>
    <s v="PIEDADES"/>
    <s v="SIN ENFASIS"/>
    <s v="COSTA RICA"/>
    <x v="1858"/>
    <s v="-"/>
    <s v="ESTUDIANTE"/>
    <n v="80"/>
    <n v="128701"/>
    <n v="1"/>
    <n v="1"/>
    <n v="102"/>
  </r>
  <r>
    <x v="0"/>
    <x v="2"/>
    <x v="1"/>
    <x v="0"/>
    <n v="31251450"/>
    <x v="29"/>
    <n v="11555966"/>
    <n v="504550818"/>
    <x v="0"/>
    <x v="2"/>
    <x v="0"/>
    <x v="0"/>
    <x v="1"/>
    <s v="N"/>
    <x v="4"/>
    <n v="128745"/>
    <s v="NORMAL"/>
    <d v="2022-02-03T00:00:00"/>
    <d v="2022-03-08T00:00:00"/>
    <x v="29"/>
    <d v="2022-06-16T00:00:00"/>
    <n v="306508"/>
    <s v="RESOLI"/>
    <s v="-"/>
    <s v="-"/>
    <s v="S"/>
    <x v="0"/>
    <n v="2"/>
    <s v="ADQUISICION DE EQUIPO"/>
    <n v="2022"/>
    <n v="0"/>
    <s v="-"/>
    <s v="1-PREG.COSTA-RICA"/>
    <x v="4"/>
    <n v="102.03"/>
    <s v="-"/>
    <s v="-"/>
    <n v="1"/>
    <n v="1"/>
    <n v="100"/>
    <n v="5"/>
    <n v="0"/>
    <s v="ANNYQUESADA08@GMAIL.COM"/>
    <s v="UNIV. PRIVADA"/>
    <n v="17"/>
    <s v="SOLTERO(A)"/>
    <d v="2022-03-07T00:00:00"/>
    <n v="1"/>
    <s v="LICENCIATURA"/>
    <s v=" "/>
    <s v=" "/>
    <s v=" "/>
    <s v=" "/>
    <n v="997884"/>
    <n v="5"/>
    <s v="-"/>
    <s v="LIBERIA"/>
    <s v="ENFERMERIA"/>
    <x v="50"/>
    <s v="AE"/>
    <s v="ENFERMERIA"/>
    <s v="LIBERIA"/>
    <s v="SIN ENFASIS"/>
    <s v="COSTA RICA"/>
    <x v="1859"/>
    <s v="-"/>
    <s v="ESTUDIANTE"/>
    <n v="98.34"/>
    <n v="128745"/>
    <n v="1"/>
    <n v="1"/>
    <n v="98"/>
  </r>
  <r>
    <x v="2"/>
    <x v="1"/>
    <x v="1"/>
    <x v="1"/>
    <n v="31246880"/>
    <x v="21"/>
    <n v="1248997"/>
    <n v="205740897"/>
    <x v="4"/>
    <x v="1140"/>
    <x v="0"/>
    <x v="1"/>
    <x v="0"/>
    <s v="N"/>
    <x v="3"/>
    <n v="128260"/>
    <s v="NORMAL"/>
    <d v="2022-01-12T00:00:00"/>
    <d v="2022-02-10T00:00:00"/>
    <x v="21"/>
    <d v="2022-05-11T00:00:00"/>
    <n v="304366"/>
    <s v="RESOLI"/>
    <s v="-"/>
    <s v="-"/>
    <s v="S"/>
    <x v="0"/>
    <n v="1"/>
    <s v="ADQUISICION DE EQUIPO"/>
    <n v="2001"/>
    <n v="21"/>
    <s v="-"/>
    <s v="3-POSG.COSTA-RICA"/>
    <x v="3"/>
    <s v="-"/>
    <s v="-"/>
    <s v="-"/>
    <n v="2"/>
    <n v="1"/>
    <n v="100"/>
    <n v="2"/>
    <n v="0"/>
    <s v="DOBLEONADALIVEMUSIC@GMAIL.COM"/>
    <s v="UNIV. PRIVADA"/>
    <n v="39"/>
    <s v="UNION LIBRE"/>
    <d v="2022-02-09T00:00:00"/>
    <n v="1"/>
    <s v="LICENCIATURA"/>
    <s v=" "/>
    <s v=" "/>
    <s v=" "/>
    <s v=" "/>
    <n v="1380000"/>
    <n v="2"/>
    <s v="-"/>
    <s v="SAN RAMON"/>
    <s v="DERECHO"/>
    <x v="171"/>
    <s v="AE"/>
    <s v="DERECHO"/>
    <s v="SAN RAMON"/>
    <s v="SIN ENFASIS"/>
    <s v="COSTA RICA"/>
    <x v="1860"/>
    <n v="89392696"/>
    <s v="CANTANTE"/>
    <n v="85"/>
    <n v="128260"/>
    <n v="1"/>
    <n v="3"/>
    <n v="84"/>
  </r>
  <r>
    <x v="0"/>
    <x v="1"/>
    <x v="1"/>
    <x v="0"/>
    <n v="31252050"/>
    <x v="29"/>
    <n v="17522544"/>
    <n v="504490851"/>
    <x v="0"/>
    <x v="950"/>
    <x v="0"/>
    <x v="0"/>
    <x v="1"/>
    <s v="N"/>
    <x v="4"/>
    <n v="128768"/>
    <s v="NORMAL"/>
    <d v="2022-03-02T00:00:00"/>
    <d v="2022-03-09T00:00:00"/>
    <x v="29"/>
    <d v="2022-06-16T00:00:00"/>
    <n v="308620"/>
    <s v="RESOLI"/>
    <s v="-"/>
    <s v="S"/>
    <s v="-"/>
    <x v="1"/>
    <n v="1"/>
    <s v="-"/>
    <n v="2020"/>
    <n v="2"/>
    <s v="-"/>
    <s v="1-PREG.COSTA-RICA"/>
    <x v="3"/>
    <s v="-"/>
    <s v="-"/>
    <s v="-"/>
    <n v="3"/>
    <n v="1"/>
    <n v="100"/>
    <n v="5"/>
    <n v="0"/>
    <s v="ANTONIOCABALCETA7@HOTMAIL.COM"/>
    <s v="UNIV. PRIVADA"/>
    <n v="18"/>
    <s v="SOLTERO(A)"/>
    <d v="2022-03-08T00:00:00"/>
    <n v="1"/>
    <s v="LICENCIATURA"/>
    <s v=" "/>
    <s v=" "/>
    <s v=" "/>
    <s v=" "/>
    <n v="1210296"/>
    <n v="5"/>
    <s v="-"/>
    <s v="SANTA CRUZ"/>
    <s v="MEDICINA Y CIRUGIA VETERINARIA"/>
    <x v="19"/>
    <s v="-"/>
    <s v="MEDICINA VETERINARIA"/>
    <s v="SANTA CRUZ"/>
    <s v="SIN ENFASIS"/>
    <s v="COSTA RICA"/>
    <x v="1861"/>
    <s v="-"/>
    <s v="ESTUDIANTE"/>
    <n v="100"/>
    <n v="128768"/>
    <n v="1"/>
    <n v="1"/>
    <n v="97"/>
  </r>
  <r>
    <x v="0"/>
    <x v="1"/>
    <x v="0"/>
    <x v="1"/>
    <n v="31189890"/>
    <x v="21"/>
    <n v="496000"/>
    <n v="206970195"/>
    <x v="4"/>
    <x v="1141"/>
    <x v="0"/>
    <x v="1"/>
    <x v="1"/>
    <s v="N"/>
    <x v="3"/>
    <n v="128388"/>
    <s v="NORMAL"/>
    <d v="2022-02-02T00:00:00"/>
    <d v="2022-02-17T00:00:00"/>
    <x v="21"/>
    <s v="-"/>
    <n v="306379"/>
    <s v="RESOLI"/>
    <s v="-"/>
    <s v="S"/>
    <s v="-"/>
    <x v="1"/>
    <n v="1"/>
    <s v="-"/>
    <s v="-"/>
    <s v="-"/>
    <s v="-"/>
    <s v="1-PREG.COSTA-RICA"/>
    <x v="0"/>
    <s v="-"/>
    <s v="-"/>
    <s v="-"/>
    <n v="1"/>
    <n v="4"/>
    <n v="100"/>
    <n v="2"/>
    <n v="0"/>
    <s v="JALVARADO2192@GMAIL.COM"/>
    <s v="UNIV. PRIVADA"/>
    <n v="30"/>
    <s v="SOLTERO(A)"/>
    <d v="2022-02-16T00:00:00"/>
    <n v="1"/>
    <s v="BACHILLER"/>
    <s v=" "/>
    <s v=" "/>
    <s v=" "/>
    <s v=" "/>
    <s v="-"/>
    <s v="-"/>
    <s v="-"/>
    <s v="ALAJUELA"/>
    <s v="CONTADURIA"/>
    <x v="4"/>
    <s v="-"/>
    <s v="ADMINISTRACION"/>
    <s v="SAN ANTONIO"/>
    <s v="SIN ENFASIS"/>
    <s v="COSTA RICA"/>
    <x v="1862"/>
    <n v="87612799"/>
    <s v="AUXILIAR CONTABLE CU"/>
    <s v="-"/>
    <n v="128388"/>
    <n v="1"/>
    <n v="1"/>
    <n v="77"/>
  </r>
  <r>
    <x v="0"/>
    <x v="1"/>
    <x v="1"/>
    <x v="0"/>
    <n v="31251430"/>
    <x v="29"/>
    <n v="7770900"/>
    <n v="119160531"/>
    <x v="2"/>
    <x v="410"/>
    <x v="0"/>
    <x v="0"/>
    <x v="1"/>
    <s v="N"/>
    <x v="0"/>
    <n v="128782"/>
    <s v="NORMAL"/>
    <d v="2022-02-25T00:00:00"/>
    <d v="2022-03-09T00:00:00"/>
    <x v="29"/>
    <d v="2022-06-16T00:00:00"/>
    <n v="308263"/>
    <s v="RESOLI"/>
    <s v="-"/>
    <s v="S"/>
    <s v="-"/>
    <x v="1"/>
    <n v="1"/>
    <s v="-"/>
    <n v="2022"/>
    <n v="0"/>
    <s v="-"/>
    <s v="1-PREG.COSTA-RICA"/>
    <x v="4"/>
    <s v="-"/>
    <s v="-"/>
    <s v="-"/>
    <n v="7"/>
    <n v="2"/>
    <n v="100"/>
    <n v="1"/>
    <n v="0"/>
    <s v="DANILOJN14@GMAIL.COM"/>
    <s v="UNIV. PRIVADA"/>
    <n v="17"/>
    <s v="SOLTERO(A)"/>
    <d v="2022-03-08T00:00:00"/>
    <n v="1"/>
    <s v="BACHILLER"/>
    <s v=" "/>
    <s v=" "/>
    <s v=" "/>
    <s v=" "/>
    <n v="930000"/>
    <n v="7"/>
    <s v="-"/>
    <s v="MORA"/>
    <s v="ING EN TELECOMUNICACIONES"/>
    <x v="6"/>
    <s v="-"/>
    <s v="INGENIERIA"/>
    <s v="GUAYABO"/>
    <s v="SIN ENFASIS"/>
    <s v="COSTA RICA"/>
    <x v="1863"/>
    <s v="-"/>
    <s v="ESTUDIANTE"/>
    <n v="93.94"/>
    <n v="128782"/>
    <n v="1"/>
    <n v="1"/>
    <n v="97"/>
  </r>
  <r>
    <x v="0"/>
    <x v="1"/>
    <x v="1"/>
    <x v="1"/>
    <n v="31251630"/>
    <x v="29"/>
    <n v="7619426"/>
    <n v="120250758"/>
    <x v="4"/>
    <x v="1142"/>
    <x v="0"/>
    <x v="1"/>
    <x v="1"/>
    <s v="N"/>
    <x v="1"/>
    <n v="128786"/>
    <s v="NORMAL"/>
    <d v="2022-02-16T00:00:00"/>
    <d v="2022-03-09T00:00:00"/>
    <x v="29"/>
    <d v="2022-06-16T00:00:00"/>
    <n v="307572"/>
    <s v="RESOLI"/>
    <s v="-"/>
    <s v="-"/>
    <s v="S"/>
    <x v="0"/>
    <n v="1"/>
    <s v="-"/>
    <n v="2021"/>
    <n v="1"/>
    <s v="-"/>
    <s v="1-PREG.COSTA-RICA"/>
    <x v="4"/>
    <s v="-"/>
    <s v="-"/>
    <s v="-"/>
    <n v="1"/>
    <n v="3"/>
    <n v="100"/>
    <n v="4"/>
    <n v="0"/>
    <s v="VDELAO22@GMAIL.COM"/>
    <s v="UNIV. PRIVADA"/>
    <n v="18"/>
    <s v="SOLTERO(A)"/>
    <d v="2022-03-08T00:00:00"/>
    <n v="1"/>
    <s v="BACHILLER"/>
    <s v="LICENCIATURA"/>
    <s v=" "/>
    <s v=" "/>
    <s v=" "/>
    <n v="750000"/>
    <n v="2"/>
    <s v="-"/>
    <s v="HEREDIA"/>
    <s v="PSICOLOGIA"/>
    <x v="13"/>
    <s v="-"/>
    <s v="PSICOLOGIA"/>
    <s v="SAN FRANCISCO"/>
    <s v="SIN ENFASIS"/>
    <s v="COSTA RICA"/>
    <x v="1864"/>
    <s v="-"/>
    <s v="ESTUDIANTE"/>
    <n v="96.47"/>
    <n v="128786"/>
    <n v="1"/>
    <n v="1"/>
    <n v="97"/>
  </r>
  <r>
    <x v="0"/>
    <x v="1"/>
    <x v="1"/>
    <x v="0"/>
    <n v="31251220"/>
    <x v="29"/>
    <n v="8000000"/>
    <n v="702880470"/>
    <x v="0"/>
    <x v="171"/>
    <x v="0"/>
    <x v="0"/>
    <x v="0"/>
    <s v="N"/>
    <x v="0"/>
    <n v="128792"/>
    <s v="NORMAL"/>
    <d v="2022-02-07T00:00:00"/>
    <d v="2022-03-09T00:00:00"/>
    <x v="29"/>
    <d v="2022-06-16T00:00:00"/>
    <n v="306734"/>
    <s v="RESOLI"/>
    <s v="-"/>
    <s v="-"/>
    <s v="S"/>
    <x v="0"/>
    <n v="1"/>
    <s v="-"/>
    <n v="2018"/>
    <n v="4"/>
    <s v="-"/>
    <s v="1-PREG.COSTA-RICA"/>
    <x v="6"/>
    <s v="-"/>
    <s v="-"/>
    <s v="-"/>
    <n v="1"/>
    <n v="1"/>
    <n v="100"/>
    <n v="1"/>
    <n v="0"/>
    <s v="TIRSA.DBN31@GMAIL.COM"/>
    <s v="UNIV. PRIVADA"/>
    <n v="20"/>
    <s v="SOLTERO(A)"/>
    <d v="2022-03-08T00:00:00"/>
    <n v="1"/>
    <s v="BACHILLER"/>
    <s v=" "/>
    <s v=" "/>
    <s v=" "/>
    <s v=" "/>
    <n v="410148"/>
    <n v="4"/>
    <s v="-"/>
    <s v="SAN JOSE"/>
    <s v="ENFERMERIA"/>
    <x v="98"/>
    <s v="-"/>
    <s v="ENFERMERIA"/>
    <s v="CARMEN"/>
    <s v="SIN ENFASIS"/>
    <s v="COSTA RICA"/>
    <x v="1865"/>
    <s v="-"/>
    <s v="ESTUDIANTE"/>
    <n v="89.13"/>
    <n v="128792"/>
    <n v="1"/>
    <n v="1"/>
    <n v="97"/>
  </r>
  <r>
    <x v="0"/>
    <x v="1"/>
    <x v="1"/>
    <x v="1"/>
    <n v="31246410"/>
    <x v="21"/>
    <n v="3671500"/>
    <n v="208470360"/>
    <x v="1"/>
    <x v="1143"/>
    <x v="0"/>
    <x v="1"/>
    <x v="2"/>
    <s v="N"/>
    <x v="3"/>
    <n v="128422"/>
    <s v="NORMAL"/>
    <d v="2022-01-18T00:00:00"/>
    <d v="2022-02-18T00:00:00"/>
    <x v="21"/>
    <d v="2022-05-11T00:00:00"/>
    <n v="304969"/>
    <s v="RESOLI"/>
    <s v="-"/>
    <s v="S"/>
    <s v="-"/>
    <x v="1"/>
    <n v="1"/>
    <s v="-"/>
    <n v="2020"/>
    <n v="2"/>
    <s v="-"/>
    <s v="1-PREG.COSTA-RICA"/>
    <x v="4"/>
    <s v="-"/>
    <s v="-"/>
    <s v="-"/>
    <n v="2"/>
    <n v="13"/>
    <n v="100"/>
    <n v="2"/>
    <n v="0"/>
    <s v="DENNISRAMIREZARAYA@GMAIL.COM"/>
    <s v="UNIV. PRIVADA"/>
    <n v="18"/>
    <s v="SOLTERO(A)"/>
    <d v="2022-02-17T00:00:00"/>
    <n v="1"/>
    <s v="BACHILLER"/>
    <s v=" "/>
    <s v=" "/>
    <s v=" "/>
    <s v=" "/>
    <n v="1053000"/>
    <n v="4"/>
    <s v="-"/>
    <s v="SAN RAMON"/>
    <s v="ENSEÑANZA ESTUDIOS SOCIALES"/>
    <x v="136"/>
    <s v="-"/>
    <s v="EDUCACION GENERAL"/>
    <s v="PENAS BLANCAS"/>
    <s v="SIN ENFASIS"/>
    <s v="COSTA RICA"/>
    <x v="1866"/>
    <s v="-"/>
    <s v="ESTUDIANTE"/>
    <n v="99.62"/>
    <n v="128422"/>
    <n v="1"/>
    <n v="1"/>
    <n v="76"/>
  </r>
  <r>
    <x v="0"/>
    <x v="1"/>
    <x v="1"/>
    <x v="1"/>
    <n v="31251880"/>
    <x v="29"/>
    <n v="5000000"/>
    <n v="114540334"/>
    <x v="4"/>
    <x v="1144"/>
    <x v="0"/>
    <x v="1"/>
    <x v="0"/>
    <s v="N"/>
    <x v="0"/>
    <n v="128812"/>
    <s v="NORMAL"/>
    <d v="2022-03-03T00:00:00"/>
    <d v="2022-03-10T00:00:00"/>
    <x v="29"/>
    <d v="2022-06-16T00:00:00"/>
    <n v="308706"/>
    <s v="RESOLI"/>
    <s v="-"/>
    <s v="S"/>
    <s v="-"/>
    <x v="1"/>
    <n v="1"/>
    <s v="-"/>
    <n v="2008"/>
    <n v="14"/>
    <s v="-"/>
    <s v="1-PREG.COSTA-RICA"/>
    <x v="3"/>
    <s v="-"/>
    <s v="-"/>
    <s v="-"/>
    <n v="11"/>
    <n v="1"/>
    <n v="100"/>
    <n v="1"/>
    <n v="0"/>
    <s v="LUISGUI23@GMAIL.COM"/>
    <s v="UNIV. PUBLICA"/>
    <n v="31"/>
    <s v="SOLTERO(A)"/>
    <d v="2022-03-09T00:00:00"/>
    <n v="1"/>
    <s v="LICENCIATURA"/>
    <s v=" "/>
    <s v=" "/>
    <s v=" "/>
    <s v=" "/>
    <n v="1510867"/>
    <n v="3"/>
    <s v="-"/>
    <s v="VAZQUEZ DE CORONADO"/>
    <s v="RELACIONES INTERNACIONALES"/>
    <x v="63"/>
    <s v="-"/>
    <s v="POLITOLOGIA"/>
    <s v="SAN ISIDRO"/>
    <s v="POLITICA EXTERIOR Y DIPLOMACIA"/>
    <s v="COSTA RICA"/>
    <x v="1867"/>
    <s v="-"/>
    <s v="ESTUDIANTE"/>
    <n v="87"/>
    <n v="128812"/>
    <n v="2"/>
    <n v="1"/>
    <n v="96"/>
  </r>
  <r>
    <x v="0"/>
    <x v="1"/>
    <x v="1"/>
    <x v="1"/>
    <n v="31251330"/>
    <x v="29"/>
    <n v="5908570"/>
    <n v="402320784"/>
    <x v="4"/>
    <x v="1145"/>
    <x v="0"/>
    <x v="1"/>
    <x v="0"/>
    <s v="N"/>
    <x v="1"/>
    <n v="128825"/>
    <s v="NORMAL"/>
    <d v="2022-02-18T00:00:00"/>
    <d v="2022-03-10T00:00:00"/>
    <x v="29"/>
    <d v="2022-06-16T00:00:00"/>
    <n v="307707"/>
    <s v="RESOLI"/>
    <s v="-"/>
    <s v="-"/>
    <s v="S"/>
    <x v="0"/>
    <n v="1"/>
    <s v="-"/>
    <n v="2015"/>
    <n v="7"/>
    <s v="-"/>
    <s v="1-PREG.COSTA-RICA"/>
    <x v="2"/>
    <s v="-"/>
    <s v="-"/>
    <s v="-"/>
    <n v="8"/>
    <n v="3"/>
    <n v="100"/>
    <n v="4"/>
    <n v="0"/>
    <s v="RAMIREZ04VARGAS@HOTMAIL.COM"/>
    <s v="UNIV. PRIVADA"/>
    <n v="25"/>
    <s v="SOLTERO(A)"/>
    <d v="2022-03-09T00:00:00"/>
    <n v="1"/>
    <s v="BACHILLER"/>
    <s v=" "/>
    <s v=" "/>
    <s v=" "/>
    <s v=" "/>
    <n v="575708"/>
    <n v="4"/>
    <s v="-"/>
    <s v="FLORES"/>
    <s v="DERECHO"/>
    <x v="8"/>
    <s v="-"/>
    <s v="DERECHO"/>
    <s v="LLORENTE"/>
    <s v="SIN ENFASIS"/>
    <s v="COSTA RICA"/>
    <x v="1868"/>
    <n v="40017610"/>
    <s v="OPERATIONS SUPPORT 2"/>
    <n v="85"/>
    <n v="128825"/>
    <n v="1"/>
    <n v="1"/>
    <n v="96"/>
  </r>
  <r>
    <x v="2"/>
    <x v="1"/>
    <x v="1"/>
    <x v="1"/>
    <n v="31246960"/>
    <x v="21"/>
    <n v="2599873"/>
    <n v="304610839"/>
    <x v="4"/>
    <x v="1146"/>
    <x v="0"/>
    <x v="1"/>
    <x v="1"/>
    <s v="N"/>
    <x v="2"/>
    <n v="128436"/>
    <s v="NORMAL"/>
    <d v="2022-02-14T00:00:00"/>
    <d v="2022-02-21T00:00:00"/>
    <x v="21"/>
    <d v="2022-05-11T00:00:00"/>
    <n v="307267"/>
    <s v="RESOLI"/>
    <s v="-"/>
    <s v="-"/>
    <s v="S"/>
    <x v="0"/>
    <n v="1"/>
    <s v="ADQUISICION DE EQUIPO"/>
    <n v="2009"/>
    <n v="13"/>
    <s v="-"/>
    <s v="3-POSG.COSTA-RICA"/>
    <x v="6"/>
    <s v="-"/>
    <s v="-"/>
    <s v="-"/>
    <n v="7"/>
    <n v="1"/>
    <n v="100"/>
    <n v="3"/>
    <n v="0"/>
    <s v="MAFER.08D@GMAIL.COM"/>
    <s v="UNIV. PRIVADA"/>
    <n v="30"/>
    <s v="CASADO(A)"/>
    <d v="2022-02-18T00:00:00"/>
    <n v="1"/>
    <s v="ESPECIALIZACION"/>
    <s v=" "/>
    <s v=" "/>
    <s v=" "/>
    <s v=" "/>
    <n v="405000"/>
    <n v="3"/>
    <s v="-"/>
    <s v="OREAMUNO"/>
    <s v="DERECHO NOTARIAL Y REGISTRAL"/>
    <x v="28"/>
    <s v="AE"/>
    <s v="DERECHO"/>
    <s v="SAN RAFAEL"/>
    <s v="SIN ENFASIS"/>
    <s v="COSTA RICA"/>
    <x v="1869"/>
    <s v="-"/>
    <s v="ESTUDIANTE"/>
    <n v="87.5"/>
    <n v="128436"/>
    <n v="1"/>
    <n v="3"/>
    <n v="73"/>
  </r>
  <r>
    <x v="0"/>
    <x v="1"/>
    <x v="1"/>
    <x v="0"/>
    <n v="31252090"/>
    <x v="29"/>
    <n v="2325810"/>
    <n v="117260457"/>
    <x v="2"/>
    <x v="3"/>
    <x v="0"/>
    <x v="0"/>
    <x v="1"/>
    <s v="N"/>
    <x v="1"/>
    <n v="128845"/>
    <s v="NORMAL"/>
    <d v="2022-03-08T00:00:00"/>
    <d v="2022-03-11T00:00:00"/>
    <x v="29"/>
    <d v="2022-06-16T00:00:00"/>
    <n v="309024"/>
    <s v="RESOLI"/>
    <s v="-"/>
    <s v="-"/>
    <s v="S"/>
    <x v="0"/>
    <n v="1"/>
    <s v="COBERTURA INFERIOR, ADQUISICION DE EQUIPO"/>
    <n v="2018"/>
    <n v="4"/>
    <s v="-"/>
    <s v="1-PREG.COSTA-RICA"/>
    <x v="2"/>
    <s v="-"/>
    <s v="-"/>
    <s v="-"/>
    <n v="1"/>
    <n v="3"/>
    <n v="100"/>
    <n v="4"/>
    <n v="0"/>
    <s v="VALERIALEONMORA12@HOTMAIL.COM"/>
    <s v="UNIV. PRIVADA"/>
    <n v="23"/>
    <s v="SOLTERO(A)"/>
    <d v="2022-03-10T00:00:00"/>
    <n v="1"/>
    <s v="BACHILLER"/>
    <s v=" "/>
    <s v=" "/>
    <s v=" "/>
    <s v=" "/>
    <n v="465162"/>
    <n v="2"/>
    <s v="-"/>
    <s v="HEREDIA"/>
    <s v="INGENIERIA INDUSTRIAL"/>
    <x v="130"/>
    <s v="CI, AE"/>
    <s v="INGENIERIA"/>
    <s v="SAN FRANCISCO"/>
    <s v="SIN ENFASIS"/>
    <s v="COSTA RICA"/>
    <x v="1870"/>
    <n v="40324500"/>
    <s v="ASESOR DE VENTA OPTICA"/>
    <n v="79"/>
    <n v="128845"/>
    <n v="1"/>
    <n v="1"/>
    <n v="95"/>
  </r>
  <r>
    <x v="0"/>
    <x v="1"/>
    <x v="1"/>
    <x v="0"/>
    <n v="31251550"/>
    <x v="29"/>
    <n v="3872000"/>
    <n v="114660727"/>
    <x v="0"/>
    <x v="3"/>
    <x v="0"/>
    <x v="0"/>
    <x v="1"/>
    <s v="N"/>
    <x v="0"/>
    <n v="128862"/>
    <s v="NORMAL"/>
    <d v="2022-02-28T00:00:00"/>
    <d v="2022-03-11T00:00:00"/>
    <x v="29"/>
    <d v="2022-06-16T00:00:00"/>
    <n v="308295"/>
    <s v="RESOLI"/>
    <s v="-"/>
    <s v="-"/>
    <s v="S"/>
    <x v="0"/>
    <n v="1"/>
    <s v="COBERTURA INFERIOR"/>
    <n v="2011"/>
    <n v="11"/>
    <s v="-"/>
    <s v="1-PREG.COSTA-RICA"/>
    <x v="6"/>
    <s v="-"/>
    <s v="-"/>
    <s v="-"/>
    <n v="6"/>
    <n v="1"/>
    <n v="100"/>
    <n v="1"/>
    <n v="0"/>
    <s v="TITYLIZSALA@GMAIL.COM"/>
    <s v="UNIV. PRIVADA"/>
    <n v="31"/>
    <s v="SOLTERO(A)"/>
    <d v="2022-03-10T00:00:00"/>
    <n v="1"/>
    <s v="BACHILLER"/>
    <s v=" "/>
    <s v=" "/>
    <s v=" "/>
    <s v=" "/>
    <n v="367524"/>
    <n v="4"/>
    <s v="-"/>
    <s v="ASERRI"/>
    <s v="ENFERMERIA"/>
    <x v="9"/>
    <s v="CI"/>
    <s v="ENFERMERIA"/>
    <s v="ASERRI"/>
    <s v="SIN ENFASIS"/>
    <s v="COSTA RICA"/>
    <x v="1871"/>
    <n v="40100264"/>
    <s v="JEFA DE TIENDA"/>
    <n v="79.209999999999994"/>
    <n v="128862"/>
    <n v="1"/>
    <n v="1"/>
    <n v="95"/>
  </r>
  <r>
    <x v="0"/>
    <x v="1"/>
    <x v="1"/>
    <x v="1"/>
    <n v="31251310"/>
    <x v="29"/>
    <n v="3792880"/>
    <n v="504500714"/>
    <x v="4"/>
    <x v="1147"/>
    <x v="0"/>
    <x v="1"/>
    <x v="1"/>
    <s v="N"/>
    <x v="4"/>
    <n v="128872"/>
    <s v="NORMAL"/>
    <d v="2022-02-01T00:00:00"/>
    <d v="2022-03-11T00:00:00"/>
    <x v="29"/>
    <d v="2022-06-16T00:00:00"/>
    <n v="306305"/>
    <s v="RESOLI"/>
    <s v="-"/>
    <s v="-"/>
    <s v="S"/>
    <x v="0"/>
    <n v="1"/>
    <s v="-"/>
    <n v="2020"/>
    <n v="2"/>
    <s v="-"/>
    <s v="1-PREG.COSTA-RICA"/>
    <x v="3"/>
    <s v="-"/>
    <s v="-"/>
    <s v="-"/>
    <n v="5"/>
    <n v="1"/>
    <n v="100"/>
    <n v="5"/>
    <n v="0"/>
    <s v="KEROC04@HOTMAIL.COM"/>
    <s v="UNIV. PRIVADA"/>
    <n v="18"/>
    <s v="SOLTERO(A)"/>
    <d v="2022-03-10T00:00:00"/>
    <n v="1"/>
    <s v="BACHILLER"/>
    <s v=" "/>
    <s v=" "/>
    <s v=" "/>
    <s v=" "/>
    <n v="1192276"/>
    <n v="4"/>
    <s v="-"/>
    <s v="CARRILLO"/>
    <s v="DERECHO"/>
    <x v="26"/>
    <s v="-"/>
    <s v="DERECHO"/>
    <s v="FILADELFIA"/>
    <s v="SIN ENFASIS"/>
    <s v="COSTA RICA"/>
    <x v="1872"/>
    <s v="-"/>
    <s v="ESTUDIANTE"/>
    <n v="99.37"/>
    <n v="128872"/>
    <n v="1"/>
    <n v="1"/>
    <n v="95"/>
  </r>
  <r>
    <x v="0"/>
    <x v="1"/>
    <x v="1"/>
    <x v="0"/>
    <n v="31251490"/>
    <x v="29"/>
    <n v="4661000"/>
    <n v="703090133"/>
    <x v="0"/>
    <x v="1148"/>
    <x v="0"/>
    <x v="0"/>
    <x v="0"/>
    <s v="N"/>
    <x v="0"/>
    <n v="128885"/>
    <s v="ESPECIAL"/>
    <d v="2022-03-09T00:00:00"/>
    <d v="2022-03-14T00:00:00"/>
    <x v="29"/>
    <d v="2022-06-16T00:00:00"/>
    <n v="309141"/>
    <s v="RESOLI"/>
    <s v="-"/>
    <s v="-"/>
    <s v="S"/>
    <x v="0"/>
    <n v="1"/>
    <s v="COBERTURA INFERIOR"/>
    <n v="2022"/>
    <n v="0"/>
    <s v="-"/>
    <s v="1-PREG.COSTA-RICA"/>
    <x v="4"/>
    <s v="-"/>
    <s v="-"/>
    <s v="-"/>
    <n v="8"/>
    <n v="4"/>
    <n v="100"/>
    <n v="1"/>
    <n v="0"/>
    <s v="DAYSHARB06@GMAIL.COM"/>
    <s v="PARAUNIV. PRIV"/>
    <n v="17"/>
    <s v="SOLTERO(A)"/>
    <d v="2022-03-11T00:00:00"/>
    <n v="1"/>
    <s v="DIPLOMADO"/>
    <s v=" "/>
    <s v=" "/>
    <s v=" "/>
    <s v=" "/>
    <n v="748660"/>
    <n v="2"/>
    <s v="-"/>
    <s v="GOICOECHEA"/>
    <s v="RADIOLOGIA E IMAGENES MEDICAS"/>
    <x v="132"/>
    <s v="CI"/>
    <s v="MEDICINA HUMANA"/>
    <s v="MATA DE PLATANO"/>
    <s v="SIN ENFASIS"/>
    <s v="COSTA RICA"/>
    <x v="1873"/>
    <s v="-"/>
    <s v="ESTUDIANTE"/>
    <n v="89.93"/>
    <n v="128885"/>
    <n v="3"/>
    <n v="1"/>
    <n v="92"/>
  </r>
  <r>
    <x v="0"/>
    <x v="1"/>
    <x v="1"/>
    <x v="0"/>
    <n v="31251670"/>
    <x v="29"/>
    <n v="4536000"/>
    <n v="118800740"/>
    <x v="2"/>
    <x v="1149"/>
    <x v="0"/>
    <x v="0"/>
    <x v="0"/>
    <s v="N"/>
    <x v="0"/>
    <n v="128946"/>
    <s v="NORMAL"/>
    <d v="2022-01-14T00:00:00"/>
    <d v="2022-03-15T00:00:00"/>
    <x v="29"/>
    <d v="2022-06-16T00:00:00"/>
    <n v="304659"/>
    <s v="RESOLI"/>
    <s v="-"/>
    <s v="-"/>
    <s v="S"/>
    <x v="0"/>
    <n v="1"/>
    <s v="-"/>
    <n v="2022"/>
    <n v="0"/>
    <s v="-"/>
    <s v="1-PREG.COSTA-RICA"/>
    <x v="6"/>
    <s v="-"/>
    <s v="-"/>
    <s v="-"/>
    <n v="14"/>
    <n v="1"/>
    <n v="100"/>
    <n v="1"/>
    <n v="0"/>
    <s v="HAYDEE2503@HOTMAIL.COM"/>
    <s v="UNIV. PRIVADA"/>
    <n v="18"/>
    <s v="SOLTERO(A)"/>
    <d v="2022-03-14T00:00:00"/>
    <n v="1"/>
    <s v="BACHILLER"/>
    <s v="LICENCIATURA"/>
    <s v=" "/>
    <s v=" "/>
    <s v=" "/>
    <n v="281263"/>
    <n v="2"/>
    <s v="-"/>
    <s v="MORAVIA"/>
    <s v="INGENIERIA INFORMATICA"/>
    <x v="130"/>
    <s v="-"/>
    <s v="INGENIERIA"/>
    <s v="SAN VICENTE"/>
    <s v="SIN ENFASIS"/>
    <s v="COSTA RICA"/>
    <x v="1874"/>
    <s v="-"/>
    <s v="ESTUDIANTE"/>
    <n v="91.92"/>
    <n v="128946"/>
    <n v="1"/>
    <n v="1"/>
    <n v="91"/>
  </r>
  <r>
    <x v="0"/>
    <x v="1"/>
    <x v="1"/>
    <x v="1"/>
    <n v="31246130"/>
    <x v="21"/>
    <n v="3613248"/>
    <n v="304440250"/>
    <x v="1"/>
    <x v="729"/>
    <x v="0"/>
    <x v="1"/>
    <x v="2"/>
    <s v="N"/>
    <x v="2"/>
    <n v="128464"/>
    <s v="NORMAL"/>
    <d v="2022-02-17T00:00:00"/>
    <d v="2022-02-22T00:00:00"/>
    <x v="21"/>
    <d v="2022-05-11T00:00:00"/>
    <n v="307593"/>
    <s v="RESOLI"/>
    <s v="-"/>
    <s v="-"/>
    <s v="S"/>
    <x v="0"/>
    <n v="1"/>
    <s v="ADQUISICION DE EQUIPO"/>
    <n v="2008"/>
    <n v="14"/>
    <s v="-"/>
    <s v="1-PREG.COSTA-RICA"/>
    <x v="4"/>
    <s v="-"/>
    <s v="-"/>
    <s v="-"/>
    <n v="5"/>
    <n v="6"/>
    <n v="100"/>
    <n v="3"/>
    <n v="0"/>
    <s v="KLEILEA05@GMAIL.COM"/>
    <s v="UNIV. PRIVADA"/>
    <n v="32"/>
    <s v="CASADO(A)"/>
    <d v="2022-02-21T00:00:00"/>
    <n v="1"/>
    <s v="BACHILLER"/>
    <s v=" "/>
    <s v=" "/>
    <s v=" "/>
    <s v=" "/>
    <n v="863372"/>
    <n v="3"/>
    <s v="-"/>
    <s v="TURRIALBA"/>
    <s v="ENSEÑANZA DEL INGLES"/>
    <x v="21"/>
    <s v="AE"/>
    <s v="EDUCACION GENERAL"/>
    <s v="PAVONES"/>
    <s v="SIN ENFASIS"/>
    <s v="COSTA RICA"/>
    <x v="1875"/>
    <n v="84411918"/>
    <s v="ESTUDIANTE"/>
    <n v="90.08"/>
    <n v="128464"/>
    <n v="1"/>
    <n v="1"/>
    <n v="72"/>
  </r>
  <r>
    <x v="0"/>
    <x v="1"/>
    <x v="1"/>
    <x v="1"/>
    <n v="31252080"/>
    <x v="29"/>
    <n v="5236240"/>
    <n v="118150066"/>
    <x v="4"/>
    <x v="620"/>
    <x v="0"/>
    <x v="1"/>
    <x v="0"/>
    <s v="N"/>
    <x v="1"/>
    <n v="128961"/>
    <s v="NORMAL"/>
    <d v="2022-03-07T00:00:00"/>
    <d v="2022-03-16T00:00:00"/>
    <x v="29"/>
    <d v="2022-06-16T00:00:00"/>
    <n v="308986"/>
    <s v="RESOLI"/>
    <s v="-"/>
    <s v="-"/>
    <s v="S"/>
    <x v="0"/>
    <n v="1"/>
    <s v="-"/>
    <n v="2020"/>
    <n v="2"/>
    <s v="-"/>
    <s v="1-PREG.COSTA-RICA"/>
    <x v="2"/>
    <s v="-"/>
    <s v="-"/>
    <s v="-"/>
    <n v="1"/>
    <n v="2"/>
    <n v="100"/>
    <n v="4"/>
    <n v="0"/>
    <s v="STEPHANIEFERRETOD@GMAIL.COM"/>
    <s v="UNIV. PRIVADA"/>
    <n v="20"/>
    <s v="SOLTERO(A)"/>
    <d v="2022-03-15T00:00:00"/>
    <n v="1"/>
    <s v="BACHILLER"/>
    <s v=" "/>
    <s v=" "/>
    <s v=" "/>
    <s v=" "/>
    <n v="511280"/>
    <n v="2"/>
    <s v="-"/>
    <s v="HEREDIA"/>
    <s v="PSICOLOGIA"/>
    <x v="1"/>
    <s v="-"/>
    <s v="PSICOLOGIA"/>
    <s v="MERCEDES"/>
    <s v="SIN ENFASIS"/>
    <s v="COSTA RICA"/>
    <x v="1876"/>
    <s v="-"/>
    <s v="ESTUDIANTE"/>
    <n v="95"/>
    <n v="128961"/>
    <n v="1"/>
    <n v="1"/>
    <n v="90"/>
  </r>
  <r>
    <x v="1"/>
    <x v="1"/>
    <x v="1"/>
    <x v="1"/>
    <n v="31251540"/>
    <x v="29"/>
    <n v="13439139"/>
    <n v="115570780"/>
    <x v="4"/>
    <x v="1150"/>
    <x v="0"/>
    <x v="1"/>
    <x v="0"/>
    <s v="N"/>
    <x v="0"/>
    <n v="128971"/>
    <s v="NORMAL"/>
    <d v="2022-02-23T00:00:00"/>
    <d v="2022-03-16T00:00:00"/>
    <x v="29"/>
    <d v="2022-06-16T00:00:00"/>
    <n v="308150"/>
    <s v="RESOLI"/>
    <s v="-"/>
    <s v="S"/>
    <s v="-"/>
    <x v="1"/>
    <n v="1"/>
    <s v="-"/>
    <n v="2012"/>
    <n v="10"/>
    <s v="-"/>
    <s v="4-POSG.EXTERIOR"/>
    <x v="2"/>
    <s v="-"/>
    <s v="-"/>
    <s v="-"/>
    <n v="2"/>
    <n v="3"/>
    <n v="130"/>
    <n v="1"/>
    <n v="0"/>
    <s v="JTORRES06@HOTMAIL.COM"/>
    <s v="UNIV. PRIVADA"/>
    <n v="28"/>
    <s v="SOLTERO(A)"/>
    <d v="2022-03-15T00:00:00"/>
    <n v="1"/>
    <s v="MAESTRIA"/>
    <s v=" "/>
    <s v=" "/>
    <s v=" "/>
    <s v=" "/>
    <n v="677296"/>
    <n v="5"/>
    <s v="-"/>
    <s v="ESCAZU"/>
    <s v="BIG DATA Y ANALYTICS"/>
    <x v="134"/>
    <s v="-"/>
    <s v="ADMINISTRACION"/>
    <s v="SAN RAFAEL"/>
    <s v="SIN ENFASIS"/>
    <s v="ESPAÑA"/>
    <x v="1877"/>
    <n v="89184016"/>
    <s v="ANALISTA FINANCIERO"/>
    <n v="80"/>
    <n v="128971"/>
    <n v="1"/>
    <n v="4"/>
    <n v="90"/>
  </r>
  <r>
    <x v="2"/>
    <x v="1"/>
    <x v="1"/>
    <x v="1"/>
    <n v="31246660"/>
    <x v="21"/>
    <n v="2150000"/>
    <n v="206430954"/>
    <x v="4"/>
    <x v="501"/>
    <x v="0"/>
    <x v="1"/>
    <x v="1"/>
    <s v="N"/>
    <x v="3"/>
    <n v="128467"/>
    <s v="NORMAL"/>
    <d v="2022-02-15T00:00:00"/>
    <d v="2022-02-22T00:00:00"/>
    <x v="21"/>
    <d v="2022-05-11T00:00:00"/>
    <n v="307351"/>
    <s v="RESOLI"/>
    <s v="-"/>
    <s v="S"/>
    <s v="-"/>
    <x v="1"/>
    <n v="1"/>
    <s v="-"/>
    <n v="2005"/>
    <n v="17"/>
    <s v="-"/>
    <s v="3-POSG.COSTA-RICA"/>
    <x v="3"/>
    <s v="-"/>
    <s v="-"/>
    <s v="-"/>
    <n v="1"/>
    <n v="10"/>
    <n v="100"/>
    <n v="2"/>
    <n v="0"/>
    <s v="JQUESADA.03-08@HOTMAIL.COM"/>
    <s v="UNIV. PUBLICA"/>
    <n v="34"/>
    <s v="UNION LIBRE"/>
    <d v="2022-02-21T00:00:00"/>
    <n v="1"/>
    <s v="MAESTRIA"/>
    <s v=" "/>
    <s v=" "/>
    <s v=" "/>
    <s v=" "/>
    <n v="1834640"/>
    <n v="3"/>
    <s v="-"/>
    <s v="ALAJUELA"/>
    <s v="ADMON.PUBLICA"/>
    <x v="52"/>
    <s v="-"/>
    <s v="ADMINISTRACION"/>
    <s v="DESAMPARADOS"/>
    <s v="GESTION PUBLICA"/>
    <s v="COSTA RICA"/>
    <x v="1878"/>
    <n v="24361253"/>
    <s v="ABOGADO"/>
    <n v="88"/>
    <n v="128467"/>
    <n v="2"/>
    <n v="3"/>
    <n v="72"/>
  </r>
  <r>
    <x v="0"/>
    <x v="1"/>
    <x v="1"/>
    <x v="1"/>
    <n v="31251500"/>
    <x v="29"/>
    <n v="6927000"/>
    <n v="305490688"/>
    <x v="4"/>
    <x v="1151"/>
    <x v="0"/>
    <x v="1"/>
    <x v="1"/>
    <s v="N"/>
    <x v="0"/>
    <n v="128995"/>
    <s v="ESPECIAL"/>
    <d v="2022-03-09T00:00:00"/>
    <d v="2022-03-17T00:00:00"/>
    <x v="29"/>
    <d v="2022-06-16T00:00:00"/>
    <n v="309245"/>
    <s v="RESOLI"/>
    <s v="-"/>
    <s v="S"/>
    <s v="-"/>
    <x v="1"/>
    <n v="1"/>
    <s v="COBERTURA INFERIOR"/>
    <n v="2021"/>
    <n v="1"/>
    <s v="-"/>
    <s v="1-PREG.COSTA-RICA"/>
    <x v="4"/>
    <s v="-"/>
    <s v="-"/>
    <s v="-"/>
    <n v="13"/>
    <n v="5"/>
    <n v="100"/>
    <n v="1"/>
    <n v="0"/>
    <s v="SEBASTIANFALLAS2011@GMAIL.COM"/>
    <s v="UNIV. PRIVADA"/>
    <n v="18"/>
    <s v="SOLTERO(A)"/>
    <d v="2022-03-16T00:00:00"/>
    <n v="1"/>
    <s v="BACHILLER"/>
    <s v=" "/>
    <s v=" "/>
    <s v=" "/>
    <s v=" "/>
    <n v="1045580"/>
    <n v="4"/>
    <s v="-"/>
    <s v="TIBAS"/>
    <s v="CONTADURIA PUBLICA"/>
    <x v="88"/>
    <s v="CI"/>
    <s v="ADMINISTRACION"/>
    <s v="COLIMA"/>
    <s v="SIN ENFASIS"/>
    <s v="COSTA RICA"/>
    <x v="1879"/>
    <s v="-"/>
    <s v="ESTUDIANTE"/>
    <n v="91.66"/>
    <n v="128995"/>
    <n v="1"/>
    <n v="1"/>
    <n v="89"/>
  </r>
  <r>
    <x v="0"/>
    <x v="1"/>
    <x v="1"/>
    <x v="0"/>
    <n v="31251510"/>
    <x v="29"/>
    <n v="6445285"/>
    <n v="119080835"/>
    <x v="2"/>
    <x v="1152"/>
    <x v="0"/>
    <x v="0"/>
    <x v="0"/>
    <s v="N"/>
    <x v="0"/>
    <n v="129005"/>
    <s v="NORMAL"/>
    <d v="2022-02-23T00:00:00"/>
    <d v="2022-03-17T00:00:00"/>
    <x v="29"/>
    <d v="2022-06-16T00:00:00"/>
    <n v="308082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"/>
    <n v="5"/>
    <n v="100"/>
    <n v="1"/>
    <n v="0"/>
    <s v="DDTP0706@GMAIL.COM"/>
    <s v="UNIV. PRIVADA"/>
    <n v="18"/>
    <s v="SOLTERO(A)"/>
    <d v="2022-03-16T00:00:00"/>
    <n v="1"/>
    <s v="BACHILLER"/>
    <s v=" "/>
    <s v=" "/>
    <s v=" "/>
    <s v=" "/>
    <n v="1272343"/>
    <n v="3"/>
    <s v="-"/>
    <s v="SAN JOSE"/>
    <s v="ING.MECANICA Y MANT.INDUSTRIAL"/>
    <x v="118"/>
    <s v="AE"/>
    <s v="INGENIERIA"/>
    <s v="ZAPOTE"/>
    <s v="SIN ENFASIS"/>
    <s v="COSTA RICA"/>
    <x v="1880"/>
    <s v="-"/>
    <s v="ESTUDIANTE"/>
    <n v="91.07"/>
    <n v="129005"/>
    <n v="1"/>
    <n v="1"/>
    <n v="89"/>
  </r>
  <r>
    <x v="0"/>
    <x v="1"/>
    <x v="1"/>
    <x v="0"/>
    <n v="31251620"/>
    <x v="29"/>
    <n v="4386100"/>
    <n v="603170258"/>
    <x v="2"/>
    <x v="272"/>
    <x v="0"/>
    <x v="0"/>
    <x v="0"/>
    <s v="N"/>
    <x v="0"/>
    <n v="129009"/>
    <s v="NORMAL"/>
    <d v="2022-02-14T00:00:00"/>
    <d v="2022-03-17T00:00:00"/>
    <x v="29"/>
    <d v="2022-06-16T00:00:00"/>
    <n v="307205"/>
    <s v="RESOLI"/>
    <s v="-"/>
    <s v="-"/>
    <s v="S"/>
    <x v="0"/>
    <n v="1"/>
    <s v="-"/>
    <n v="2001"/>
    <n v="21"/>
    <s v="-"/>
    <s v="1-PREG.COSTA-RICA"/>
    <x v="6"/>
    <s v="-"/>
    <s v="-"/>
    <s v="-"/>
    <n v="1"/>
    <n v="5"/>
    <n v="100"/>
    <n v="1"/>
    <n v="0"/>
    <s v="VANEAH@GMAIL.COM"/>
    <s v="UNIV. PRIVADA"/>
    <n v="40"/>
    <s v="SOLTERO(A)"/>
    <d v="2022-03-16T00:00:00"/>
    <n v="1"/>
    <s v="LICENCIATURA"/>
    <s v=" "/>
    <s v=" "/>
    <s v=" "/>
    <s v=" "/>
    <n v="290901"/>
    <n v="2"/>
    <s v="-"/>
    <s v="SAN JOSE"/>
    <s v="ING. CIVIL"/>
    <x v="60"/>
    <s v="-"/>
    <s v="OBRAS CIVILES"/>
    <s v="ZAPOTE"/>
    <s v="SIN ENFASIS"/>
    <s v="COSTA RICA"/>
    <x v="1881"/>
    <n v="26660883"/>
    <s v="TÉCNICA DE COSTOS"/>
    <n v="78.8"/>
    <n v="129009"/>
    <n v="1"/>
    <n v="1"/>
    <n v="89"/>
  </r>
  <r>
    <x v="0"/>
    <x v="1"/>
    <x v="0"/>
    <x v="1"/>
    <n v="31191590"/>
    <x v="29"/>
    <n v="1696700"/>
    <n v="117960977"/>
    <x v="4"/>
    <x v="1153"/>
    <x v="0"/>
    <x v="1"/>
    <x v="1"/>
    <s v="N"/>
    <x v="0"/>
    <n v="129012"/>
    <s v="NORMAL"/>
    <d v="2022-01-31T00:00:00"/>
    <d v="2022-03-17T00:00:00"/>
    <x v="29"/>
    <s v="-"/>
    <n v="306194"/>
    <s v="RESOLI"/>
    <s v="-"/>
    <s v="-"/>
    <s v="S"/>
    <x v="0"/>
    <n v="1"/>
    <s v="-"/>
    <s v="-"/>
    <s v="-"/>
    <s v="-"/>
    <s v="1-PREG.COSTA-RICA"/>
    <x v="0"/>
    <s v="-"/>
    <s v="-"/>
    <s v="-"/>
    <n v="8"/>
    <n v="6"/>
    <n v="100"/>
    <n v="1"/>
    <n v="0"/>
    <s v="MELANYANDREA@HOTMAIL.COM"/>
    <s v="UNIV. PRIVADA"/>
    <n v="21"/>
    <s v="SOLTERO(A)"/>
    <d v="2022-03-16T00:00:00"/>
    <n v="1"/>
    <s v="LICENCIATURA"/>
    <s v=" "/>
    <s v=" "/>
    <s v=" "/>
    <s v=" "/>
    <s v="-"/>
    <s v="-"/>
    <s v="-"/>
    <s v="GOICOECHEA"/>
    <s v="CONTADURIA PUBLICA"/>
    <x v="0"/>
    <s v="-"/>
    <s v="ADMINISTRACION"/>
    <s v="RANCHO REDONDO"/>
    <s v="SIN ENFASIS"/>
    <s v="COSTA RICA"/>
    <x v="1882"/>
    <n v="88768497"/>
    <s v="ESTUDIANTE"/>
    <s v="-"/>
    <n v="129012"/>
    <n v="1"/>
    <n v="1"/>
    <n v="89"/>
  </r>
  <r>
    <x v="0"/>
    <x v="1"/>
    <x v="1"/>
    <x v="1"/>
    <n v="31251890"/>
    <x v="29"/>
    <n v="6894990"/>
    <n v="701790095"/>
    <x v="1"/>
    <x v="235"/>
    <x v="0"/>
    <x v="1"/>
    <x v="1"/>
    <s v="N"/>
    <x v="5"/>
    <n v="129027"/>
    <s v="NORMAL"/>
    <d v="2022-03-11T00:00:00"/>
    <d v="2022-03-18T00:00:00"/>
    <x v="29"/>
    <d v="2022-06-16T00:00:00"/>
    <n v="309456"/>
    <s v="RESOLI"/>
    <s v="-"/>
    <s v="-"/>
    <s v="S"/>
    <x v="0"/>
    <n v="1"/>
    <s v="-"/>
    <n v="2006"/>
    <n v="16"/>
    <s v="-"/>
    <s v="1-PREG.COSTA-RICA"/>
    <x v="6"/>
    <s v="-"/>
    <s v="-"/>
    <s v="-"/>
    <n v="2"/>
    <n v="2"/>
    <n v="100"/>
    <n v="7"/>
    <n v="0"/>
    <s v="SOFSILV@GMAIL.COM"/>
    <s v="UNIV. PRIVADA"/>
    <n v="34"/>
    <s v="CASADO(A)"/>
    <d v="2022-03-17T00:00:00"/>
    <n v="1"/>
    <s v="BACHILLER"/>
    <s v=" "/>
    <s v=" "/>
    <s v=" "/>
    <s v=" "/>
    <n v="400000"/>
    <n v="3"/>
    <s v="-"/>
    <s v="POCOCI"/>
    <s v="EDUCACION PARA EL HOGAR"/>
    <x v="9"/>
    <s v="-"/>
    <s v="EDUCACION TECNICA,ARTISTICA Y DEPORTIVA"/>
    <s v="JIMENEZ"/>
    <s v="SIN ENFASIS"/>
    <s v="COSTA RICA"/>
    <x v="1883"/>
    <s v="-"/>
    <s v="ESTUDIANTE"/>
    <n v="84.62"/>
    <n v="129027"/>
    <n v="1"/>
    <n v="1"/>
    <n v="88"/>
  </r>
  <r>
    <x v="1"/>
    <x v="1"/>
    <x v="0"/>
    <x v="1"/>
    <n v="31013610"/>
    <x v="21"/>
    <n v="1200000"/>
    <n v="110020818"/>
    <x v="4"/>
    <x v="1154"/>
    <x v="0"/>
    <x v="1"/>
    <x v="1"/>
    <s v="N"/>
    <x v="3"/>
    <n v="128592"/>
    <s v="ESPECIAL"/>
    <d v="2022-02-14T00:00:00"/>
    <d v="2022-03-01T00:00:00"/>
    <x v="21"/>
    <s v="-"/>
    <n v="307258"/>
    <s v="RESOLI"/>
    <s v="-"/>
    <s v="-"/>
    <s v="S"/>
    <x v="0"/>
    <n v="1"/>
    <s v="-"/>
    <s v="-"/>
    <s v="-"/>
    <s v="-"/>
    <s v="4-POSG.EXTERIOR"/>
    <x v="0"/>
    <s v="-"/>
    <s v="-"/>
    <s v="-"/>
    <n v="2"/>
    <n v="4"/>
    <n v="130"/>
    <n v="2"/>
    <n v="0"/>
    <s v="YAZMINLEON@GMAIL.COM"/>
    <s v="UNIV. PUBLICA"/>
    <n v="43"/>
    <s v="SOLTERO(A)"/>
    <d v="2022-02-28T00:00:00"/>
    <n v="1"/>
    <s v="DOCTORADO"/>
    <s v=" "/>
    <s v=" "/>
    <s v=" "/>
    <s v=" "/>
    <s v="-"/>
    <s v="-"/>
    <s v="-"/>
    <s v="SAN RAMON"/>
    <s v="C.HUM: GEOG, ANTRO Y E. A Y A"/>
    <x v="150"/>
    <s v="-"/>
    <s v="CIENCIAS SOCIALES"/>
    <s v="PIEDADES NORTE"/>
    <s v="SIN ENFASIS"/>
    <s v="ESPAÑA"/>
    <x v="1884"/>
    <n v="25114579"/>
    <s v="PROFESORA UNIV"/>
    <s v="-"/>
    <n v="128592"/>
    <n v="2"/>
    <n v="4"/>
    <n v="65"/>
  </r>
  <r>
    <x v="0"/>
    <x v="1"/>
    <x v="0"/>
    <x v="0"/>
    <n v="31132890"/>
    <x v="29"/>
    <n v="3365000"/>
    <n v="304090255"/>
    <x v="0"/>
    <x v="296"/>
    <x v="0"/>
    <x v="0"/>
    <x v="1"/>
    <s v="N"/>
    <x v="1"/>
    <n v="129063"/>
    <s v="ESPECIAL"/>
    <d v="2022-03-18T00:00:00"/>
    <d v="2022-03-21T00:00:00"/>
    <x v="29"/>
    <s v="-"/>
    <n v="310064"/>
    <s v="RESOLI"/>
    <s v="-"/>
    <s v="-"/>
    <s v="S"/>
    <x v="0"/>
    <n v="1"/>
    <s v="COBERTURA INFERIOR"/>
    <s v="-"/>
    <s v="-"/>
    <s v="-"/>
    <s v="1-PREG.COSTA-RICA"/>
    <x v="0"/>
    <s v="-"/>
    <s v="-"/>
    <s v="-"/>
    <n v="1"/>
    <n v="3"/>
    <n v="100"/>
    <n v="4"/>
    <n v="0"/>
    <s v="MARICELAOBREGONARROYO@GMAIL.COM"/>
    <s v="UNIV. PRIVADA"/>
    <n v="36"/>
    <s v="SOLTERO(A)"/>
    <d v="2022-03-18T00:00:00"/>
    <n v="1"/>
    <s v="LICENCIATURA"/>
    <s v=" "/>
    <s v=" "/>
    <s v=" "/>
    <s v=" "/>
    <s v="-"/>
    <s v="-"/>
    <s v="-"/>
    <s v="HEREDIA"/>
    <s v="ENFERMERIA"/>
    <x v="53"/>
    <s v="CI"/>
    <s v="ENFERMERIA"/>
    <s v="SAN FRANCISCO"/>
    <s v="SIN ENFASIS"/>
    <s v="COSTA RICA"/>
    <x v="1885"/>
    <n v="66680330"/>
    <s v="ESTUDIANTE"/>
    <s v="-"/>
    <n v="129063"/>
    <n v="1"/>
    <n v="1"/>
    <n v="85"/>
  </r>
  <r>
    <x v="0"/>
    <x v="1"/>
    <x v="1"/>
    <x v="1"/>
    <n v="31246470"/>
    <x v="21"/>
    <n v="4172900"/>
    <n v="113410602"/>
    <x v="4"/>
    <x v="476"/>
    <x v="0"/>
    <x v="1"/>
    <x v="1"/>
    <s v="N"/>
    <x v="2"/>
    <n v="128695"/>
    <s v="NORMAL"/>
    <d v="2022-02-17T00:00:00"/>
    <d v="2022-03-04T00:00:00"/>
    <x v="21"/>
    <d v="2022-05-11T00:00:00"/>
    <n v="307584"/>
    <s v="RESOLI"/>
    <s v="-"/>
    <s v="S"/>
    <s v="-"/>
    <x v="1"/>
    <n v="1"/>
    <s v="-"/>
    <n v="2008"/>
    <n v="14"/>
    <s v="-"/>
    <s v="1-PREG.COSTA-RICA"/>
    <x v="2"/>
    <s v="-"/>
    <s v="-"/>
    <s v="-"/>
    <n v="3"/>
    <n v="5"/>
    <n v="100"/>
    <n v="3"/>
    <n v="0"/>
    <s v="ALVAROJGD07@GMAIL.COM"/>
    <s v="UNIV. PRIVADA"/>
    <n v="34"/>
    <s v="UNION LIBRE"/>
    <d v="2022-03-03T00:00:00"/>
    <n v="1"/>
    <s v="BACHILLER"/>
    <s v=" "/>
    <s v=" "/>
    <s v=" "/>
    <s v=" "/>
    <n v="607913"/>
    <n v="4"/>
    <s v="-"/>
    <s v="LA UNION"/>
    <s v="CONTADURIA"/>
    <x v="42"/>
    <s v="-"/>
    <s v="ADMINISTRACION"/>
    <s v="CONCEPCION"/>
    <s v="SIN ENFASIS"/>
    <s v="COSTA RICA"/>
    <x v="1886"/>
    <n v="40554750"/>
    <s v="AXULIAR CONTABLE"/>
    <n v="84"/>
    <n v="128695"/>
    <n v="1"/>
    <n v="1"/>
    <n v="62"/>
  </r>
  <r>
    <x v="0"/>
    <x v="1"/>
    <x v="1"/>
    <x v="0"/>
    <n v="31251440"/>
    <x v="29"/>
    <n v="7999500"/>
    <n v="115200139"/>
    <x v="3"/>
    <x v="1155"/>
    <x v="0"/>
    <x v="0"/>
    <x v="1"/>
    <s v="N"/>
    <x v="0"/>
    <n v="129102"/>
    <s v="NORMAL"/>
    <d v="2022-03-17T00:00:00"/>
    <d v="2022-03-22T00:00:00"/>
    <x v="29"/>
    <d v="2022-06-16T00:00:00"/>
    <n v="309940"/>
    <s v="RESOLI"/>
    <s v="-"/>
    <s v="S"/>
    <s v="-"/>
    <x v="1"/>
    <n v="1"/>
    <s v="-"/>
    <n v="2014"/>
    <n v="8"/>
    <s v="-"/>
    <s v="1-PREG.COSTA-RICA"/>
    <x v="2"/>
    <s v="-"/>
    <s v="-"/>
    <s v="-"/>
    <n v="3"/>
    <n v="3"/>
    <n v="100"/>
    <n v="1"/>
    <n v="0"/>
    <s v="MAGUILAR1650@GMAIL.COM"/>
    <s v="UNIV. PRIVADA"/>
    <n v="29"/>
    <s v="UNION LIBRE"/>
    <d v="2022-03-21T00:00:00"/>
    <n v="1"/>
    <s v="BACHILLER"/>
    <s v=" "/>
    <s v=" "/>
    <s v=" "/>
    <s v=" "/>
    <n v="483000"/>
    <n v="3"/>
    <s v="-"/>
    <s v="DESAMPARADOS"/>
    <s v="ING SISTEMAS DE INFORMACION"/>
    <x v="0"/>
    <s v="-"/>
    <s v="COMPUTO"/>
    <s v="SAN JUAN DE DIOS"/>
    <s v="SIN ENFASIS"/>
    <s v="COSTA RICA"/>
    <x v="1887"/>
    <s v="-"/>
    <s v="ESTUDIANTE"/>
    <n v="83"/>
    <n v="129102"/>
    <n v="1"/>
    <n v="1"/>
    <n v="84"/>
  </r>
  <r>
    <x v="2"/>
    <x v="1"/>
    <x v="1"/>
    <x v="1"/>
    <n v="31246100"/>
    <x v="21"/>
    <n v="18999924"/>
    <n v="116080473"/>
    <x v="4"/>
    <x v="1156"/>
    <x v="0"/>
    <x v="1"/>
    <x v="0"/>
    <s v="N"/>
    <x v="3"/>
    <n v="128869"/>
    <s v="NORMAL"/>
    <d v="2022-02-08T00:00:00"/>
    <d v="2022-03-11T00:00:00"/>
    <x v="21"/>
    <d v="2022-05-11T00:00:00"/>
    <n v="306833"/>
    <s v="RESOLI"/>
    <s v="-"/>
    <s v="S"/>
    <s v="-"/>
    <x v="1"/>
    <n v="1"/>
    <s v="-"/>
    <n v="2012"/>
    <n v="10"/>
    <s v="-"/>
    <s v="3-POSG.COSTA-RICA"/>
    <x v="6"/>
    <s v="-"/>
    <s v="-"/>
    <s v="-"/>
    <n v="1"/>
    <n v="1"/>
    <n v="100"/>
    <n v="2"/>
    <n v="0"/>
    <s v="LJAVHER@GMAIL.COM"/>
    <s v="UNIV. PRIVADA"/>
    <n v="26"/>
    <s v="SOLTERO(A)"/>
    <d v="2022-03-10T00:00:00"/>
    <n v="1"/>
    <s v="MAESTRIA"/>
    <s v=" "/>
    <s v=" "/>
    <s v=" "/>
    <s v=" "/>
    <n v="369252"/>
    <n v="3"/>
    <s v="-"/>
    <s v="ALAJUELA"/>
    <s v="ANALITICA,INNOV Y GEST TECNOLO"/>
    <x v="47"/>
    <s v="-"/>
    <s v="ADMINISTRACION"/>
    <s v="ALAJUELA"/>
    <s v="SIN ENFASIS"/>
    <s v="COSTA RICA"/>
    <x v="1888"/>
    <n v="40012194"/>
    <s v="DIRECTOR DE INGENIERÍA"/>
    <n v="90"/>
    <n v="128869"/>
    <n v="1"/>
    <n v="3"/>
    <n v="55"/>
  </r>
  <r>
    <x v="0"/>
    <x v="1"/>
    <x v="1"/>
    <x v="0"/>
    <n v="31251790"/>
    <x v="29"/>
    <n v="11671060"/>
    <n v="114990103"/>
    <x v="0"/>
    <x v="1157"/>
    <x v="0"/>
    <x v="0"/>
    <x v="0"/>
    <s v="N"/>
    <x v="0"/>
    <n v="129145"/>
    <s v="NORMAL"/>
    <d v="2022-03-08T00:00:00"/>
    <d v="2022-03-23T00:00:00"/>
    <x v="29"/>
    <d v="2022-06-16T00:00:00"/>
    <n v="309129"/>
    <s v="RESOLI"/>
    <s v="-"/>
    <s v="S"/>
    <s v="-"/>
    <x v="1"/>
    <n v="1"/>
    <s v="-"/>
    <n v="2010"/>
    <n v="12"/>
    <s v="-"/>
    <s v="1-PREG.COSTA-RICA"/>
    <x v="6"/>
    <s v="-"/>
    <s v="-"/>
    <s v="-"/>
    <n v="15"/>
    <n v="2"/>
    <n v="100"/>
    <n v="1"/>
    <n v="0"/>
    <s v="ANDRESTAGA13@HOTMAIL.COM"/>
    <s v="UNIV. PRIVADA"/>
    <n v="30"/>
    <s v="SOLTERO(A)"/>
    <d v="2022-03-22T00:00:00"/>
    <n v="1"/>
    <s v="LICENCIATURA"/>
    <s v=" "/>
    <s v=" "/>
    <s v=" "/>
    <s v=" "/>
    <n v="367058"/>
    <n v="4"/>
    <s v="-"/>
    <s v="MONTES DE OCA"/>
    <s v="OPTOMETRIA"/>
    <x v="5"/>
    <s v="-"/>
    <s v="MEDICINA HUMANA"/>
    <s v="SABANILLA"/>
    <s v="SIN ENFASIS"/>
    <s v="COSTA RICA"/>
    <x v="1889"/>
    <n v="22439000"/>
    <s v="ASESOR DE VENTAS"/>
    <n v="75.33"/>
    <n v="129145"/>
    <n v="1"/>
    <n v="1"/>
    <n v="83"/>
  </r>
  <r>
    <x v="1"/>
    <x v="1"/>
    <x v="2"/>
    <x v="1"/>
    <n v="31246840"/>
    <x v="21"/>
    <n v="8000000"/>
    <n v="303890141"/>
    <x v="4"/>
    <x v="1158"/>
    <x v="0"/>
    <x v="1"/>
    <x v="1"/>
    <s v="N"/>
    <x v="2"/>
    <n v="128893"/>
    <s v="NORMAL"/>
    <d v="2022-03-03T00:00:00"/>
    <d v="2022-03-14T00:00:00"/>
    <x v="21"/>
    <d v="2022-05-11T00:00:00"/>
    <n v="308659"/>
    <s v="RESOLI"/>
    <s v="-"/>
    <s v="-"/>
    <s v="S"/>
    <x v="0"/>
    <n v="1"/>
    <s v="-"/>
    <n v="2002"/>
    <n v="20"/>
    <s v="-"/>
    <s v="8-REFUND.POSG.EXT"/>
    <x v="3"/>
    <s v="-"/>
    <s v="-"/>
    <s v="-"/>
    <n v="7"/>
    <n v="1"/>
    <n v="360"/>
    <n v="3"/>
    <n v="0"/>
    <s v="XATORREST@GMAIL.COM"/>
    <s v="UNIV. PRIVADA"/>
    <n v="38"/>
    <s v="SOLTERO(A)"/>
    <d v="2022-03-11T00:00:00"/>
    <n v="1"/>
    <s v="MAESTRIA"/>
    <s v=" "/>
    <s v=" "/>
    <s v=" "/>
    <s v=" "/>
    <n v="1369116"/>
    <n v="5"/>
    <s v="-"/>
    <s v="OREAMUNO"/>
    <s v="BIG DATA Y BUSINESS ANALYTICS"/>
    <x v="59"/>
    <s v="-"/>
    <s v="ADMINISTRACION"/>
    <s v="SAN RAFAEL"/>
    <s v="SIN ENFASIS"/>
    <s v="PANAMA"/>
    <x v="1890"/>
    <n v="21045777"/>
    <s v="GESTOR DE CALIDAD"/>
    <n v="75"/>
    <n v="128893"/>
    <n v="1"/>
    <n v="8"/>
    <n v="52"/>
  </r>
  <r>
    <x v="0"/>
    <x v="1"/>
    <x v="1"/>
    <x v="0"/>
    <n v="31251700"/>
    <x v="29"/>
    <n v="6094179"/>
    <n v="119180112"/>
    <x v="2"/>
    <x v="322"/>
    <x v="0"/>
    <x v="0"/>
    <x v="0"/>
    <s v="N"/>
    <x v="0"/>
    <n v="129194"/>
    <s v="NORMAL"/>
    <d v="2022-03-21T00:00:00"/>
    <d v="2022-03-25T00:00:00"/>
    <x v="29"/>
    <d v="2022-06-16T00:00:00"/>
    <n v="310191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"/>
    <n v="1"/>
    <n v="100"/>
    <n v="1"/>
    <n v="0"/>
    <s v="RYANVALVERDEARAYA@GMAIL.COM"/>
    <s v="UNIV. PRIVADA"/>
    <n v="17"/>
    <s v="SOLTERO(A)"/>
    <d v="2022-03-24T00:00:00"/>
    <n v="1"/>
    <s v="BACHILLER"/>
    <s v="LICENCIATURA"/>
    <s v=" "/>
    <s v=" "/>
    <s v=" "/>
    <n v="1520822"/>
    <n v="3"/>
    <s v="-"/>
    <s v="SAN JOSE"/>
    <s v="INGENIERIA SISTEMAS"/>
    <x v="6"/>
    <s v="AE"/>
    <s v="INGENIERIA"/>
    <s v="CARMEN"/>
    <s v="INGENIERIA SIST.ENF.COMPUTAC."/>
    <s v="COSTA RICA"/>
    <x v="1891"/>
    <s v="-"/>
    <s v="ESTUDIANTE"/>
    <n v="87.21"/>
    <n v="129194"/>
    <n v="1"/>
    <n v="1"/>
    <n v="81"/>
  </r>
  <r>
    <x v="0"/>
    <x v="1"/>
    <x v="0"/>
    <x v="1"/>
    <n v="31098480"/>
    <x v="21"/>
    <n v="3343000"/>
    <n v="205340551"/>
    <x v="4"/>
    <x v="1159"/>
    <x v="0"/>
    <x v="1"/>
    <x v="1"/>
    <s v="N"/>
    <x v="3"/>
    <n v="129022"/>
    <s v="NORMAL"/>
    <d v="2022-03-14T00:00:00"/>
    <d v="2022-03-18T00:00:00"/>
    <x v="21"/>
    <d v="2022-05-13T00:00:00"/>
    <n v="309642"/>
    <s v="RESOLI"/>
    <s v="-"/>
    <s v="-"/>
    <s v="S"/>
    <x v="0"/>
    <n v="1"/>
    <s v="-"/>
    <s v="-"/>
    <s v="-"/>
    <s v="-"/>
    <s v="1-PREG.COSTA-RICA"/>
    <x v="0"/>
    <s v="-"/>
    <s v="-"/>
    <s v="-"/>
    <n v="1"/>
    <n v="10"/>
    <n v="100"/>
    <n v="2"/>
    <n v="0"/>
    <s v="LUCYINDI@HOTMAIL.COM"/>
    <s v="UNIV. PRIVADA"/>
    <n v="43"/>
    <s v="CASADO(A)"/>
    <d v="2022-03-17T00:00:00"/>
    <n v="1"/>
    <s v="LICENCIATURA"/>
    <s v=" "/>
    <s v=" "/>
    <s v=" "/>
    <s v=" "/>
    <s v="-"/>
    <s v="-"/>
    <s v="-"/>
    <s v="ALAJUELA"/>
    <s v="PSICOLOGIA"/>
    <x v="1"/>
    <s v="-"/>
    <s v="PSICOLOGIA"/>
    <s v="DESAMPARADOS"/>
    <s v="SIN ENFASIS"/>
    <s v="COSTA RICA"/>
    <x v="1892"/>
    <n v="87355889"/>
    <s v="ESTUDIANTE"/>
    <s v="-"/>
    <n v="129022"/>
    <n v="1"/>
    <n v="1"/>
    <n v="48"/>
  </r>
  <r>
    <x v="0"/>
    <x v="1"/>
    <x v="1"/>
    <x v="0"/>
    <n v="31251580"/>
    <x v="29"/>
    <n v="5636190"/>
    <n v="118900174"/>
    <x v="2"/>
    <x v="1160"/>
    <x v="0"/>
    <x v="0"/>
    <x v="0"/>
    <s v="N"/>
    <x v="1"/>
    <n v="129212"/>
    <s v="NORMAL"/>
    <d v="2022-02-28T00:00:00"/>
    <d v="2022-03-25T00:00:00"/>
    <x v="29"/>
    <d v="2022-06-16T00:00:00"/>
    <n v="308340"/>
    <s v="RESOLI"/>
    <s v="-"/>
    <s v="S"/>
    <s v="-"/>
    <x v="1"/>
    <n v="1"/>
    <s v="-"/>
    <n v="2022"/>
    <n v="0"/>
    <s v="-"/>
    <s v="1-PREG.COSTA-RICA"/>
    <x v="3"/>
    <s v="-"/>
    <s v="-"/>
    <s v="-"/>
    <n v="2"/>
    <n v="5"/>
    <n v="100"/>
    <n v="4"/>
    <n v="0"/>
    <s v="YOHELDM2014@GMAIL.COM"/>
    <s v="UNIV. PRIVADA"/>
    <n v="18"/>
    <s v="SOLTERO(A)"/>
    <d v="2022-03-24T00:00:00"/>
    <n v="1"/>
    <s v="BACHILLER"/>
    <s v=" "/>
    <s v=" "/>
    <s v=" "/>
    <s v=" "/>
    <n v="1475348"/>
    <n v="3"/>
    <s v="-"/>
    <s v="BARVA"/>
    <s v="ING SISTEMAS EN COMPUTACION"/>
    <x v="8"/>
    <s v="-"/>
    <s v="INGENIERIA"/>
    <s v="SANTA LUCIA"/>
    <s v="SIN ENFASIS"/>
    <s v="COSTA RICA"/>
    <x v="1893"/>
    <s v="-"/>
    <s v="ESTUDIANTE"/>
    <n v="85.64"/>
    <n v="129212"/>
    <n v="1"/>
    <n v="1"/>
    <n v="81"/>
  </r>
  <r>
    <x v="0"/>
    <x v="1"/>
    <x v="1"/>
    <x v="0"/>
    <n v="31251320"/>
    <x v="29"/>
    <n v="4209954"/>
    <n v="117410915"/>
    <x v="2"/>
    <x v="1161"/>
    <x v="0"/>
    <x v="0"/>
    <x v="1"/>
    <s v="N"/>
    <x v="0"/>
    <n v="129224"/>
    <s v="NORMAL"/>
    <d v="2022-03-24T00:00:00"/>
    <d v="2022-03-28T00:00:00"/>
    <x v="29"/>
    <d v="2022-06-16T00:00:00"/>
    <n v="310642"/>
    <s v="RESOLI"/>
    <s v="-"/>
    <s v="S"/>
    <s v="-"/>
    <x v="1"/>
    <n v="1"/>
    <s v="-"/>
    <n v="2018"/>
    <n v="4"/>
    <s v="-"/>
    <s v="1-PREG.COSTA-RICA"/>
    <x v="6"/>
    <s v="-"/>
    <s v="-"/>
    <s v="-"/>
    <n v="6"/>
    <n v="1"/>
    <n v="100"/>
    <n v="1"/>
    <n v="0"/>
    <s v="LAWW.BL19@GMAIL.COM"/>
    <s v="UNIV. PRIVADA"/>
    <n v="23"/>
    <s v="SOLTERO(A)"/>
    <d v="2022-03-25T00:00:00"/>
    <n v="1"/>
    <s v="BACHILLER"/>
    <s v=" "/>
    <s v=" "/>
    <s v=" "/>
    <s v=" "/>
    <n v="349171"/>
    <n v="3"/>
    <s v="-"/>
    <s v="ASERRI"/>
    <s v="ING. EN SISTEMAS DE COMPUTACIO"/>
    <x v="6"/>
    <s v="-"/>
    <s v="INGENIERIA"/>
    <s v="ASERRI"/>
    <s v="SIN ENFASIS"/>
    <s v="COSTA RICA"/>
    <x v="1894"/>
    <n v="40351900"/>
    <s v="GESTOR DE ATENCIÓN A"/>
    <n v="85"/>
    <n v="129224"/>
    <n v="1"/>
    <n v="1"/>
    <n v="78"/>
  </r>
  <r>
    <x v="0"/>
    <x v="1"/>
    <x v="1"/>
    <x v="0"/>
    <n v="31251590"/>
    <x v="29"/>
    <n v="1590200"/>
    <n v="116550141"/>
    <x v="0"/>
    <x v="671"/>
    <x v="0"/>
    <x v="0"/>
    <x v="3"/>
    <s v="N"/>
    <x v="6"/>
    <n v="129247"/>
    <s v="ESPECIAL"/>
    <d v="2022-03-03T00:00:00"/>
    <d v="2022-03-28T00:00:00"/>
    <x v="29"/>
    <d v="2022-06-16T00:00:00"/>
    <n v="308700"/>
    <s v="RESOLI"/>
    <s v="-"/>
    <s v="S"/>
    <s v="-"/>
    <x v="1"/>
    <n v="1"/>
    <s v="-"/>
    <n v="2015"/>
    <n v="7"/>
    <s v="-"/>
    <s v="1-PREG.COSTA-RICA"/>
    <x v="6"/>
    <s v="-"/>
    <s v="-"/>
    <s v="-"/>
    <n v="3"/>
    <n v="8"/>
    <n v="100"/>
    <n v="6"/>
    <n v="0"/>
    <s v="LUUIISS99830@GMAIL.COM"/>
    <s v="UNIV. PRIVADA"/>
    <n v="25"/>
    <s v="SOLTERO(A)"/>
    <d v="2022-03-25T00:00:00"/>
    <n v="1"/>
    <s v="TECNICO"/>
    <s v=" "/>
    <s v=" "/>
    <s v=" "/>
    <s v=" "/>
    <n v="351965"/>
    <n v="3"/>
    <s v="-"/>
    <s v="BUENOS AIRES"/>
    <s v="TECNICO ATENCION PRIMARIA"/>
    <x v="13"/>
    <s v="-"/>
    <s v="MEDICINA HUMANA"/>
    <s v="BIOLLEY"/>
    <s v="SIN ENFASIS"/>
    <s v="COSTA RICA"/>
    <x v="1895"/>
    <n v="27300309"/>
    <s v="OFICIAL DE SEGURIDAD PRIVADA "/>
    <n v="83.93"/>
    <n v="129247"/>
    <n v="1"/>
    <n v="1"/>
    <n v="78"/>
  </r>
  <r>
    <x v="0"/>
    <x v="1"/>
    <x v="1"/>
    <x v="1"/>
    <n v="31251230"/>
    <x v="29"/>
    <n v="3406195"/>
    <n v="118280510"/>
    <x v="1"/>
    <x v="200"/>
    <x v="0"/>
    <x v="1"/>
    <x v="2"/>
    <s v="N"/>
    <x v="0"/>
    <n v="129251"/>
    <s v="NORMAL"/>
    <d v="2022-02-23T00:00:00"/>
    <d v="2022-03-28T00:00:00"/>
    <x v="29"/>
    <d v="2022-06-16T00:00:00"/>
    <n v="308172"/>
    <s v="RESOLI"/>
    <s v="-"/>
    <s v="S"/>
    <s v="-"/>
    <x v="1"/>
    <n v="1"/>
    <s v="ADQUISICION DE EQUIPO"/>
    <n v="2019"/>
    <n v="3"/>
    <s v="-"/>
    <s v="1-PREG.COSTA-RICA"/>
    <x v="2"/>
    <s v="-"/>
    <s v="-"/>
    <s v="-"/>
    <n v="3"/>
    <n v="9"/>
    <n v="100"/>
    <n v="1"/>
    <n v="0"/>
    <s v="TAYRON.THM@GMAIL.COM"/>
    <s v="UNIV. PRIVADA"/>
    <n v="20"/>
    <s v="SOLTERO(A)"/>
    <d v="2022-03-25T00:00:00"/>
    <n v="1"/>
    <s v="BACHILLER"/>
    <s v=" "/>
    <s v=" "/>
    <s v=" "/>
    <s v=" "/>
    <n v="687305"/>
    <n v="4"/>
    <s v="-"/>
    <s v="DESAMPARADOS"/>
    <s v="CIENCIAS DE LA EDUCACION"/>
    <x v="31"/>
    <s v="AE"/>
    <s v="EDUCACION SECUNDARIA"/>
    <s v="ROSARIO"/>
    <s v="ENS. DE LAS CIENCIAS NATURALES"/>
    <s v="COSTA RICA"/>
    <x v="1896"/>
    <s v="-"/>
    <s v="ESTUDIANTE"/>
    <n v="85"/>
    <n v="129251"/>
    <n v="1"/>
    <n v="1"/>
    <n v="78"/>
  </r>
  <r>
    <x v="0"/>
    <x v="1"/>
    <x v="1"/>
    <x v="1"/>
    <n v="31251780"/>
    <x v="29"/>
    <n v="6813320"/>
    <n v="901160592"/>
    <x v="4"/>
    <x v="1162"/>
    <x v="0"/>
    <x v="1"/>
    <x v="0"/>
    <s v="N"/>
    <x v="1"/>
    <n v="129254"/>
    <s v="NORMAL"/>
    <d v="2022-02-07T00:00:00"/>
    <d v="2022-03-28T00:00:00"/>
    <x v="29"/>
    <d v="2022-06-16T00:00:00"/>
    <n v="306681"/>
    <s v="RESOLI"/>
    <s v="-"/>
    <s v="-"/>
    <s v="S"/>
    <x v="0"/>
    <n v="1"/>
    <s v="-"/>
    <n v="2021"/>
    <n v="1"/>
    <s v="-"/>
    <s v="1-PREG.COSTA-RICA"/>
    <x v="3"/>
    <s v="-"/>
    <s v="-"/>
    <s v="-"/>
    <n v="7"/>
    <n v="1"/>
    <n v="100"/>
    <n v="4"/>
    <n v="0"/>
    <s v="CELINNEGAUT@PROTONMAIL.COM"/>
    <s v="UNIV. PRIVADA"/>
    <n v="18"/>
    <s v="DIVORCIADO(A)"/>
    <d v="2022-03-25T00:00:00"/>
    <n v="1"/>
    <s v="BACHILLER"/>
    <s v=" "/>
    <s v=" "/>
    <s v=" "/>
    <s v=" "/>
    <n v="1480219"/>
    <n v="4"/>
    <s v="-"/>
    <s v="BELEN"/>
    <s v="PUBLICIDAD"/>
    <x v="3"/>
    <s v="-"/>
    <s v="COMUNICACION"/>
    <s v="SAN ANTONIO"/>
    <s v="PRODUCCION MULTIMEDIAL"/>
    <s v="COSTA RICA"/>
    <x v="1897"/>
    <s v="-"/>
    <s v="ESTUDIANTE"/>
    <n v="82"/>
    <n v="129254"/>
    <n v="1"/>
    <n v="1"/>
    <n v="78"/>
  </r>
  <r>
    <x v="0"/>
    <x v="1"/>
    <x v="1"/>
    <x v="1"/>
    <n v="31247140"/>
    <x v="21"/>
    <n v="3165620"/>
    <n v="208440689"/>
    <x v="4"/>
    <x v="1163"/>
    <x v="0"/>
    <x v="1"/>
    <x v="1"/>
    <s v="N"/>
    <x v="3"/>
    <n v="129071"/>
    <s v="NORMAL"/>
    <d v="2022-03-16T00:00:00"/>
    <d v="2022-03-21T00:00:00"/>
    <x v="21"/>
    <d v="2022-05-11T00:00:00"/>
    <n v="309853"/>
    <s v="RESOLI"/>
    <s v="-"/>
    <s v="-"/>
    <s v="S"/>
    <x v="0"/>
    <n v="1"/>
    <s v="-"/>
    <n v="2019"/>
    <n v="3"/>
    <s v="-"/>
    <s v="1-PREG.COSTA-RICA"/>
    <x v="4"/>
    <s v="-"/>
    <s v="-"/>
    <s v="-"/>
    <n v="10"/>
    <n v="1"/>
    <n v="100"/>
    <n v="2"/>
    <n v="0"/>
    <s v="NOELIA12GOMEZGONZALEZ@GMAIL.COM"/>
    <s v="UNIV. PRIVADA"/>
    <n v="18"/>
    <s v="SOLTERO(A)"/>
    <d v="2022-03-18T00:00:00"/>
    <n v="1"/>
    <s v="BACHILLER"/>
    <s v="LICENCIATURA"/>
    <s v=" "/>
    <s v=" "/>
    <s v=" "/>
    <n v="1056280"/>
    <n v="2"/>
    <s v="-"/>
    <s v="SAN CARLOS"/>
    <s v="TRABAJO SOCIAL"/>
    <x v="51"/>
    <s v="-"/>
    <s v="SOCIOLOGIA"/>
    <s v="QUESADA"/>
    <s v="SIN ENFASIS"/>
    <s v="COSTA RICA"/>
    <x v="1898"/>
    <s v="-"/>
    <s v="ESTUDIANTE"/>
    <n v="81.680000000000007"/>
    <n v="129071"/>
    <n v="1"/>
    <n v="1"/>
    <n v="45"/>
  </r>
  <r>
    <x v="0"/>
    <x v="1"/>
    <x v="1"/>
    <x v="0"/>
    <n v="31251610"/>
    <x v="29"/>
    <n v="622000"/>
    <n v="116090720"/>
    <x v="0"/>
    <x v="1164"/>
    <x v="0"/>
    <x v="0"/>
    <x v="1"/>
    <s v="N"/>
    <x v="0"/>
    <n v="129265"/>
    <s v="NORMAL"/>
    <d v="2022-03-26T00:00:00"/>
    <d v="2022-03-30T00:00:00"/>
    <x v="29"/>
    <d v="2022-06-16T00:00:00"/>
    <n v="310806"/>
    <s v="RESOLI"/>
    <s v="-"/>
    <s v="-"/>
    <s v="S"/>
    <x v="0"/>
    <n v="1"/>
    <s v="-"/>
    <n v="2012"/>
    <n v="10"/>
    <s v="-"/>
    <s v="1-PREG.COSTA-RICA"/>
    <x v="4"/>
    <s v="-"/>
    <s v="-"/>
    <s v="-"/>
    <n v="10"/>
    <n v="5"/>
    <n v="100"/>
    <n v="1"/>
    <n v="0"/>
    <s v="mela.as95@gmail.com"/>
    <s v="UNIV. PRIVADA"/>
    <n v="27"/>
    <s v="SOLTERO(A)"/>
    <d v="2022-03-28T00:00:00"/>
    <n v="1"/>
    <s v="LICENCIATURA"/>
    <s v=" "/>
    <s v=" "/>
    <s v=" "/>
    <s v=" "/>
    <n v="750000"/>
    <n v="2"/>
    <s v="-"/>
    <s v="ALAJUELITA"/>
    <s v="TERAPIA FISICA"/>
    <x v="7"/>
    <s v="-"/>
    <s v="MEDICINA HUMANA"/>
    <s v="SAN FELIPE"/>
    <s v="SIN ENFASIS"/>
    <s v="COSTA RICA"/>
    <x v="1899"/>
    <n v="41042500"/>
    <s v="FISIOTERAPEUTA"/>
    <n v="81"/>
    <n v="129265"/>
    <n v="1"/>
    <n v="1"/>
    <n v="76"/>
  </r>
  <r>
    <x v="0"/>
    <x v="1"/>
    <x v="1"/>
    <x v="0"/>
    <n v="31252140"/>
    <x v="29"/>
    <n v="1735745"/>
    <n v="113520672"/>
    <x v="3"/>
    <x v="1165"/>
    <x v="0"/>
    <x v="0"/>
    <x v="1"/>
    <s v="N"/>
    <x v="0"/>
    <n v="129267"/>
    <s v="NORMAL"/>
    <d v="2022-03-25T00:00:00"/>
    <d v="2022-03-30T00:00:00"/>
    <x v="29"/>
    <d v="2022-06-16T00:00:00"/>
    <n v="310764"/>
    <s v="RESOLI"/>
    <s v="-"/>
    <s v="S"/>
    <s v="-"/>
    <x v="1"/>
    <n v="1"/>
    <s v="ADQUISICION DE EQUIPO"/>
    <n v="2013"/>
    <n v="9"/>
    <s v="-"/>
    <s v="1-PREG.COSTA-RICA"/>
    <x v="4"/>
    <s v="-"/>
    <s v="-"/>
    <s v="-"/>
    <n v="10"/>
    <n v="2"/>
    <n v="100"/>
    <n v="1"/>
    <n v="0"/>
    <s v="EMORABEZ@GMAIL.COM"/>
    <s v="UNIV. PUBLICA"/>
    <n v="34"/>
    <s v="CASADO(A)"/>
    <d v="2022-03-28T00:00:00"/>
    <n v="1"/>
    <s v="DIPLOMADO"/>
    <s v=" "/>
    <s v=" "/>
    <s v=" "/>
    <s v=" "/>
    <n v="995190"/>
    <n v="3"/>
    <s v="-"/>
    <s v="ALAJUELITA"/>
    <s v="INFORMATICA"/>
    <x v="58"/>
    <s v="AE"/>
    <s v="COMPUTO"/>
    <s v="SAN JOSECITO"/>
    <s v="SIN ENFASIS"/>
    <s v="COSTA RICA"/>
    <x v="1900"/>
    <n v="20012654"/>
    <s v="TECNICO DE SOPORTE 2A"/>
    <n v="74.66"/>
    <n v="129267"/>
    <n v="2"/>
    <n v="1"/>
    <n v="76"/>
  </r>
  <r>
    <x v="1"/>
    <x v="1"/>
    <x v="1"/>
    <x v="0"/>
    <n v="31251840"/>
    <x v="29"/>
    <n v="6060600"/>
    <n v="111650903"/>
    <x v="0"/>
    <x v="1166"/>
    <x v="0"/>
    <x v="0"/>
    <x v="0"/>
    <s v="N"/>
    <x v="1"/>
    <n v="129282"/>
    <s v="NORMAL"/>
    <d v="2022-03-14T00:00:00"/>
    <d v="2022-03-30T00:00:00"/>
    <x v="29"/>
    <d v="2022-06-16T00:00:00"/>
    <n v="309606"/>
    <s v="RESOLI"/>
    <s v="-"/>
    <s v="S"/>
    <s v="-"/>
    <x v="1"/>
    <n v="1"/>
    <s v="-"/>
    <n v="2000"/>
    <n v="22"/>
    <s v="-"/>
    <s v="4-POSG.EXTERIOR"/>
    <x v="2"/>
    <s v="-"/>
    <s v="-"/>
    <s v="-"/>
    <n v="1"/>
    <n v="1"/>
    <n v="210"/>
    <n v="4"/>
    <n v="0"/>
    <s v="DANIZELE@YAHOO.COM"/>
    <s v="UNIV. PUBLICA"/>
    <n v="39"/>
    <s v="SOLTERO(A)"/>
    <d v="2022-03-28T00:00:00"/>
    <n v="1"/>
    <s v="ESPECIALIZACION"/>
    <s v=" "/>
    <s v=" "/>
    <s v=" "/>
    <s v=" "/>
    <n v="614854"/>
    <n v="1"/>
    <s v="-"/>
    <s v="HEREDIA"/>
    <s v="REPRODUCCION BOVINA"/>
    <x v="172"/>
    <s v="-"/>
    <s v="MEDICINA VETERINARIA"/>
    <s v="HEREDIA"/>
    <s v="SIN ENFASIS"/>
    <s v="ARGENTINA"/>
    <x v="1901"/>
    <n v="24551026"/>
    <s v="DOCENTE"/>
    <n v="8"/>
    <n v="129282"/>
    <n v="2"/>
    <n v="4"/>
    <n v="76"/>
  </r>
  <r>
    <x v="0"/>
    <x v="1"/>
    <x v="0"/>
    <x v="0"/>
    <n v="31176110"/>
    <x v="29"/>
    <n v="14842126"/>
    <n v="402450619"/>
    <x v="0"/>
    <x v="529"/>
    <x v="0"/>
    <x v="0"/>
    <x v="0"/>
    <s v="N"/>
    <x v="1"/>
    <n v="129297"/>
    <s v="ESPECIAL"/>
    <d v="2022-03-26T00:00:00"/>
    <d v="2022-03-30T00:00:00"/>
    <x v="29"/>
    <d v="2022-07-01T00:00:00"/>
    <n v="310790"/>
    <s v="RESOLI"/>
    <s v="-"/>
    <s v="S"/>
    <s v="-"/>
    <x v="1"/>
    <n v="1"/>
    <s v="-"/>
    <s v="-"/>
    <s v="-"/>
    <s v="-"/>
    <s v="1-PREG.COSTA-RICA"/>
    <x v="0"/>
    <s v="-"/>
    <s v="-"/>
    <s v="-"/>
    <n v="3"/>
    <n v="6"/>
    <n v="100"/>
    <n v="4"/>
    <n v="0"/>
    <s v="LUIS64.SANCHO@OUTLOOK.ES"/>
    <s v="UNIV. PRIVADA"/>
    <n v="22"/>
    <s v="SOLTERO(A)"/>
    <d v="2022-03-29T00:00:00"/>
    <n v="1"/>
    <s v="BACHILLER"/>
    <s v=" "/>
    <s v=" "/>
    <s v=" "/>
    <s v=" "/>
    <s v="-"/>
    <s v="-"/>
    <s v="-"/>
    <s v="SANTO DOMINGO"/>
    <s v="MEDICINA Y CIRUGIA"/>
    <x v="0"/>
    <s v="-"/>
    <s v="MEDICINA HUMANA"/>
    <s v="SANTA ROSA"/>
    <s v="SIN ENFASIS"/>
    <s v="COSTA RICA"/>
    <x v="1902"/>
    <s v="-"/>
    <s v="ESTUDIANTE"/>
    <s v="-"/>
    <n v="129297"/>
    <n v="1"/>
    <n v="1"/>
    <n v="76"/>
  </r>
  <r>
    <x v="0"/>
    <x v="1"/>
    <x v="1"/>
    <x v="1"/>
    <n v="31247110"/>
    <x v="21"/>
    <n v="3833266"/>
    <n v="205490433"/>
    <x v="4"/>
    <x v="1167"/>
    <x v="0"/>
    <x v="1"/>
    <x v="1"/>
    <s v="N"/>
    <x v="3"/>
    <n v="129143"/>
    <s v="NORMAL"/>
    <d v="2022-03-10T00:00:00"/>
    <d v="2022-03-23T00:00:00"/>
    <x v="21"/>
    <d v="2022-05-11T00:00:00"/>
    <n v="309369"/>
    <s v="RESOLI"/>
    <s v="-"/>
    <s v="S"/>
    <s v="-"/>
    <x v="1"/>
    <n v="1"/>
    <s v="ADQUISICION DE EQUIPO"/>
    <n v="1995"/>
    <n v="27"/>
    <s v="-"/>
    <s v="1-PREG.COSTA-RICA"/>
    <x v="3"/>
    <s v="-"/>
    <s v="-"/>
    <s v="-"/>
    <n v="10"/>
    <n v="1"/>
    <n v="100"/>
    <n v="2"/>
    <n v="0"/>
    <s v="SANTIAGOPORTUGUEZ@MSN.COM"/>
    <s v="UNIV. PRIVADA"/>
    <n v="42"/>
    <s v="CASADO(A)"/>
    <d v="2022-03-22T00:00:00"/>
    <n v="1"/>
    <s v="BACHILLER"/>
    <s v=" "/>
    <s v=" "/>
    <s v=" "/>
    <s v=" "/>
    <n v="1773308"/>
    <n v="2"/>
    <s v="-"/>
    <s v="SAN CARLOS"/>
    <s v="DERECHO"/>
    <x v="32"/>
    <s v="AE"/>
    <s v="DERECHO"/>
    <s v="QUESADA"/>
    <s v="SIN ENFASIS"/>
    <s v="COSTA RICA"/>
    <x v="1903"/>
    <s v="-"/>
    <s v="ESTUDIANTE"/>
    <n v="73.599999999999994"/>
    <n v="129143"/>
    <n v="1"/>
    <n v="1"/>
    <n v="43"/>
  </r>
  <r>
    <x v="0"/>
    <x v="1"/>
    <x v="0"/>
    <x v="0"/>
    <n v="31142200"/>
    <x v="29"/>
    <n v="3535000"/>
    <n v="402400411"/>
    <x v="0"/>
    <x v="809"/>
    <x v="0"/>
    <x v="0"/>
    <x v="0"/>
    <s v="N"/>
    <x v="1"/>
    <n v="129309"/>
    <s v="NORMAL"/>
    <d v="2022-03-21T00:00:00"/>
    <d v="2022-03-30T00:00:00"/>
    <x v="29"/>
    <d v="2022-06-29T00:00:00"/>
    <n v="310185"/>
    <s v="RESOLI"/>
    <s v="-"/>
    <s v="-"/>
    <s v="S"/>
    <x v="0"/>
    <n v="1"/>
    <s v="-"/>
    <s v="-"/>
    <s v="-"/>
    <s v="-"/>
    <s v="1-PREG.COSTA-RICA"/>
    <x v="0"/>
    <s v="-"/>
    <s v="-"/>
    <s v="-"/>
    <n v="1"/>
    <n v="2"/>
    <n v="100"/>
    <n v="4"/>
    <n v="0"/>
    <s v="PAULINAMENAC98@HOTMAIL.ES"/>
    <s v="UNIV. PRIVADA"/>
    <n v="23"/>
    <s v="SOLTERO(A)"/>
    <d v="2022-03-29T00:00:00"/>
    <n v="1"/>
    <s v="LICENCIATURA"/>
    <s v=" "/>
    <s v=" "/>
    <s v=" "/>
    <s v=" "/>
    <s v="-"/>
    <s v="-"/>
    <s v="-"/>
    <s v="HEREDIA"/>
    <s v="ODONTOLOGIA"/>
    <x v="3"/>
    <s v="-"/>
    <s v="ODONTOLOGIA"/>
    <s v="MERCEDES"/>
    <s v="SIN ENFASIS"/>
    <s v="COSTA RICA"/>
    <x v="1904"/>
    <s v="-"/>
    <s v="ESTUDIANTE"/>
    <s v="-"/>
    <n v="129309"/>
    <n v="1"/>
    <n v="1"/>
    <n v="76"/>
  </r>
  <r>
    <x v="0"/>
    <x v="1"/>
    <x v="1"/>
    <x v="0"/>
    <n v="31251940"/>
    <x v="29"/>
    <n v="3544640"/>
    <n v="118660925"/>
    <x v="0"/>
    <x v="1168"/>
    <x v="0"/>
    <x v="0"/>
    <x v="1"/>
    <s v="N"/>
    <x v="0"/>
    <n v="129333"/>
    <s v="NORMAL"/>
    <d v="2022-03-28T00:00:00"/>
    <d v="2022-04-01T00:00:00"/>
    <x v="29"/>
    <d v="2022-06-16T00:00:00"/>
    <n v="310902"/>
    <s v="RESOLI"/>
    <s v="-"/>
    <s v="-"/>
    <s v="S"/>
    <x v="0"/>
    <n v="1"/>
    <s v="-"/>
    <n v="2020"/>
    <n v="2"/>
    <s v="-"/>
    <s v="1-PREG.COSTA-RICA"/>
    <x v="3"/>
    <s v="-"/>
    <s v="-"/>
    <s v="-"/>
    <n v="8"/>
    <n v="7"/>
    <n v="100"/>
    <n v="1"/>
    <n v="0"/>
    <s v="AMSANCHEZ122@GMAIL.COM"/>
    <s v="UNIV. PRIVADA"/>
    <n v="19"/>
    <s v="SOLTERO(A)"/>
    <d v="2022-03-30T00:00:00"/>
    <n v="1"/>
    <s v="DIPLOMADO"/>
    <s v=" "/>
    <s v=" "/>
    <s v=" "/>
    <s v=" "/>
    <n v="1903037"/>
    <n v="5"/>
    <s v="-"/>
    <s v="GOICOECHEA"/>
    <s v="ASISTENTE DE LABORATORIO"/>
    <x v="66"/>
    <s v="-"/>
    <s v="MICROBIOLOGIA"/>
    <s v="PURRAL"/>
    <s v="SIN ENFASIS"/>
    <s v="COSTA RICA"/>
    <x v="1905"/>
    <s v="-"/>
    <s v="ESTUDIANTE"/>
    <n v="96.71"/>
    <n v="129333"/>
    <n v="1"/>
    <n v="1"/>
    <n v="74"/>
  </r>
  <r>
    <x v="0"/>
    <x v="1"/>
    <x v="1"/>
    <x v="0"/>
    <n v="31251640"/>
    <x v="29"/>
    <n v="3453840"/>
    <n v="117680535"/>
    <x v="0"/>
    <x v="648"/>
    <x v="0"/>
    <x v="0"/>
    <x v="1"/>
    <s v="N"/>
    <x v="0"/>
    <n v="129345"/>
    <s v="NORMAL"/>
    <d v="2022-03-23T00:00:00"/>
    <d v="2022-04-01T00:00:00"/>
    <x v="29"/>
    <d v="2022-06-16T00:00:00"/>
    <n v="310484"/>
    <s v="RESOLI"/>
    <s v="-"/>
    <s v="S"/>
    <s v="-"/>
    <x v="1"/>
    <n v="1"/>
    <s v="-"/>
    <n v="2017"/>
    <n v="5"/>
    <s v="-"/>
    <s v="1-PREG.COSTA-RICA"/>
    <x v="3"/>
    <s v="-"/>
    <s v="-"/>
    <s v="-"/>
    <n v="3"/>
    <n v="4"/>
    <n v="100"/>
    <n v="1"/>
    <n v="0"/>
    <s v="OGF1202.OG@GMAIL.COM"/>
    <s v="UNIV. PRIVADA"/>
    <n v="22"/>
    <s v="SOLTERO(A)"/>
    <d v="2022-03-30T00:00:00"/>
    <n v="1"/>
    <s v="DIPLOMADO"/>
    <s v=" "/>
    <s v=" "/>
    <s v=" "/>
    <s v=" "/>
    <n v="1730251"/>
    <n v="3"/>
    <s v="-"/>
    <s v="DESAMPARADOS"/>
    <s v="ASISTENTE LAB QUIMICO CLINICO"/>
    <x v="77"/>
    <s v="-"/>
    <s v="MEDICINA HUMANA"/>
    <s v="SAN RAFAEL ARRIBA"/>
    <s v="SIN ENFASIS"/>
    <s v="COSTA RICA"/>
    <x v="1906"/>
    <s v="-"/>
    <s v="ESTUDIANTE"/>
    <n v="90.39"/>
    <n v="129345"/>
    <n v="1"/>
    <n v="1"/>
    <n v="74"/>
  </r>
  <r>
    <x v="0"/>
    <x v="1"/>
    <x v="1"/>
    <x v="0"/>
    <n v="31251250"/>
    <x v="29"/>
    <n v="5313450"/>
    <n v="119030658"/>
    <x v="0"/>
    <x v="254"/>
    <x v="0"/>
    <x v="0"/>
    <x v="1"/>
    <s v="N"/>
    <x v="0"/>
    <n v="129346"/>
    <s v="NORMAL"/>
    <d v="2022-03-22T00:00:00"/>
    <d v="2022-04-01T00:00:00"/>
    <x v="29"/>
    <d v="2022-06-16T00:00:00"/>
    <n v="310350"/>
    <s v="RESOLI"/>
    <s v="-"/>
    <s v="-"/>
    <s v="S"/>
    <x v="0"/>
    <n v="1"/>
    <s v="-"/>
    <n v="2022"/>
    <n v="0"/>
    <s v="-"/>
    <s v="1-PREG.COSTA-RICA"/>
    <x v="4"/>
    <s v="-"/>
    <s v="-"/>
    <s v="-"/>
    <n v="19"/>
    <n v="3"/>
    <n v="100"/>
    <n v="1"/>
    <n v="0"/>
    <s v="KRISESPINORA@GMAIL.COM"/>
    <s v="UNIV. PRIVADA"/>
    <n v="18"/>
    <s v="SOLTERO(A)"/>
    <d v="2022-03-30T00:00:00"/>
    <n v="1"/>
    <s v="LICENCIATURA"/>
    <s v=" "/>
    <s v=" "/>
    <s v=" "/>
    <s v=" "/>
    <n v="1080423"/>
    <n v="3"/>
    <s v="-"/>
    <s v="PEREZ ZELEDON"/>
    <s v="ENFERMERIA"/>
    <x v="39"/>
    <s v="-"/>
    <s v="ENFERMERIA"/>
    <s v="DANIEL FLORES"/>
    <s v="SIN ENFASIS"/>
    <s v="COSTA RICA"/>
    <x v="1907"/>
    <s v="-"/>
    <s v="ESTUDIANTE"/>
    <n v="94"/>
    <n v="129346"/>
    <n v="1"/>
    <n v="1"/>
    <n v="74"/>
  </r>
  <r>
    <x v="0"/>
    <x v="1"/>
    <x v="1"/>
    <x v="1"/>
    <n v="31246800"/>
    <x v="21"/>
    <n v="2318725"/>
    <n v="303960789"/>
    <x v="4"/>
    <x v="1169"/>
    <x v="0"/>
    <x v="1"/>
    <x v="0"/>
    <s v="N"/>
    <x v="2"/>
    <n v="129392"/>
    <s v="NORMAL"/>
    <d v="2022-03-15T00:00:00"/>
    <d v="2022-04-01T00:00:00"/>
    <x v="21"/>
    <d v="2022-05-11T00:00:00"/>
    <n v="309686"/>
    <s v="RESOLI"/>
    <s v="-"/>
    <s v="-"/>
    <s v="S"/>
    <x v="0"/>
    <n v="1"/>
    <s v="-"/>
    <n v="2001"/>
    <n v="21"/>
    <s v="-"/>
    <s v="1-PREG.COSTA-RICA"/>
    <x v="4"/>
    <s v="-"/>
    <s v="-"/>
    <s v="-"/>
    <n v="1"/>
    <n v="6"/>
    <n v="100"/>
    <n v="3"/>
    <n v="0"/>
    <s v="23VANNE08@GMAIL.COM"/>
    <s v="UNIV. PRIVADA"/>
    <n v="37"/>
    <s v="CASADO(A)"/>
    <d v="2022-03-31T00:00:00"/>
    <n v="1"/>
    <s v="BACHILLER"/>
    <s v=" "/>
    <s v=" "/>
    <s v=" "/>
    <s v=" "/>
    <n v="760000"/>
    <n v="4"/>
    <s v="-"/>
    <s v="CARTAGO"/>
    <s v="ADMINISTRACION DE EMPRESAS"/>
    <x v="21"/>
    <s v="-"/>
    <s v="ADMINISTRACION"/>
    <s v="GUADALUPE"/>
    <s v="SIN ENFASIS"/>
    <s v="COSTA RICA"/>
    <x v="1908"/>
    <n v="22072400"/>
    <s v="ASISTENTE DE ASESOR "/>
    <n v="70"/>
    <n v="129392"/>
    <n v="1"/>
    <n v="1"/>
    <n v="34"/>
  </r>
  <r>
    <x v="0"/>
    <x v="1"/>
    <x v="0"/>
    <x v="0"/>
    <n v="31135140"/>
    <x v="29"/>
    <n v="3600000"/>
    <n v="402420272"/>
    <x v="2"/>
    <x v="489"/>
    <x v="0"/>
    <x v="0"/>
    <x v="0"/>
    <s v="N"/>
    <x v="1"/>
    <n v="129351"/>
    <s v="NORMAL"/>
    <d v="2022-03-10T00:00:00"/>
    <d v="2022-04-01T00:00:00"/>
    <x v="29"/>
    <d v="2022-06-30T00:00:00"/>
    <n v="309300"/>
    <s v="RESOLI"/>
    <s v="-"/>
    <s v="-"/>
    <s v="S"/>
    <x v="0"/>
    <n v="1"/>
    <s v="-"/>
    <s v="-"/>
    <s v="-"/>
    <s v="-"/>
    <s v="1-PREG.COSTA-RICA"/>
    <x v="0"/>
    <s v="-"/>
    <s v="-"/>
    <s v="-"/>
    <n v="2"/>
    <n v="3"/>
    <n v="100"/>
    <n v="4"/>
    <n v="0"/>
    <s v="VALERY.LEAL99@GMAIL.COM"/>
    <s v="UNIV. PUBLICA"/>
    <n v="23"/>
    <s v="SOLTERO(A)"/>
    <d v="2022-03-30T00:00:00"/>
    <n v="1"/>
    <s v="LICENCIATURA"/>
    <s v=" "/>
    <s v=" "/>
    <s v=" "/>
    <s v=" "/>
    <s v="-"/>
    <s v="-"/>
    <s v="-"/>
    <s v="BARVA"/>
    <s v="ARQUITECTURA Y URBANISMO"/>
    <x v="61"/>
    <s v="-"/>
    <s v="OBRAS CIVILES"/>
    <s v="SAN PABLO"/>
    <s v="SIN ENFASIS"/>
    <s v="COSTA RICA"/>
    <x v="1909"/>
    <s v="-"/>
    <s v="ESTUDIANTE"/>
    <s v="-"/>
    <n v="129351"/>
    <n v="2"/>
    <n v="1"/>
    <n v="74"/>
  </r>
  <r>
    <x v="0"/>
    <x v="1"/>
    <x v="0"/>
    <x v="0"/>
    <n v="31152050"/>
    <x v="29"/>
    <n v="826495"/>
    <n v="117000155"/>
    <x v="0"/>
    <x v="1170"/>
    <x v="0"/>
    <x v="0"/>
    <x v="0"/>
    <s v="N"/>
    <x v="0"/>
    <n v="129368"/>
    <s v="NORMAL"/>
    <d v="2022-03-30T00:00:00"/>
    <d v="2022-04-01T00:00:00"/>
    <x v="29"/>
    <d v="2022-06-29T00:00:00"/>
    <n v="311164"/>
    <s v="RESOLI"/>
    <s v="-"/>
    <s v="-"/>
    <s v="S"/>
    <x v="0"/>
    <n v="1"/>
    <s v="-"/>
    <s v="-"/>
    <s v="-"/>
    <s v="-"/>
    <s v="1-PREG.COSTA-RICA"/>
    <x v="0"/>
    <s v="-"/>
    <s v="-"/>
    <s v="-"/>
    <n v="8"/>
    <n v="2"/>
    <n v="100"/>
    <n v="1"/>
    <n v="0"/>
    <s v="MILE01.18@HOTMAIL.COM"/>
    <s v="UNIV. PRIVADA"/>
    <n v="24"/>
    <s v="SOLTERO(A)"/>
    <d v="2022-03-31T00:00:00"/>
    <n v="1"/>
    <s v="LICENCIATURA"/>
    <s v=" "/>
    <s v=" "/>
    <s v=" "/>
    <s v=" "/>
    <s v="-"/>
    <s v="-"/>
    <s v="-"/>
    <s v="GOICOECHEA"/>
    <s v="ENFERMERIA"/>
    <x v="53"/>
    <s v="-"/>
    <s v="ENFERMERIA"/>
    <s v="SAN FRANCISCO"/>
    <s v="SIN ENFASIS"/>
    <s v="COSTA RICA"/>
    <x v="1910"/>
    <n v="83037338"/>
    <s v="ESTUDIANTE"/>
    <s v="-"/>
    <n v="129368"/>
    <n v="1"/>
    <n v="1"/>
    <n v="74"/>
  </r>
  <r>
    <x v="0"/>
    <x v="1"/>
    <x v="1"/>
    <x v="1"/>
    <n v="31251660"/>
    <x v="29"/>
    <n v="2916000"/>
    <n v="703040267"/>
    <x v="4"/>
    <x v="1171"/>
    <x v="0"/>
    <x v="1"/>
    <x v="0"/>
    <s v="N"/>
    <x v="0"/>
    <n v="129369"/>
    <s v="NORMAL"/>
    <d v="2022-03-30T00:00:00"/>
    <d v="2022-04-01T00:00:00"/>
    <x v="29"/>
    <d v="2022-06-16T00:00:00"/>
    <n v="311158"/>
    <s v="RESOLI"/>
    <s v="-"/>
    <s v="-"/>
    <s v="S"/>
    <x v="0"/>
    <n v="1"/>
    <s v="-"/>
    <n v="2021"/>
    <n v="1"/>
    <s v="-"/>
    <s v="1-PREG.COSTA-RICA"/>
    <x v="3"/>
    <s v="-"/>
    <s v="-"/>
    <s v="-"/>
    <n v="15"/>
    <n v="2"/>
    <n v="100"/>
    <n v="1"/>
    <n v="0"/>
    <s v="NICXELFLORES25@GMAIL.COM"/>
    <s v="UNIV. PRIVADA"/>
    <n v="18"/>
    <s v="SOLTERO(A)"/>
    <d v="2022-03-31T00:00:00"/>
    <n v="1"/>
    <s v="BACHILLER"/>
    <s v=" "/>
    <s v=" "/>
    <s v=" "/>
    <s v=" "/>
    <n v="1528740"/>
    <n v="5"/>
    <s v="-"/>
    <s v="MONTES DE OCA"/>
    <s v="TRABAJO SOCIAL"/>
    <x v="51"/>
    <s v="-"/>
    <s v="SOCIOLOGIA"/>
    <s v="SABANILLA"/>
    <s v="SIN ENFASIS"/>
    <s v="COSTA RICA"/>
    <x v="1911"/>
    <s v="-"/>
    <s v="ESTUDIANTE"/>
    <n v="96"/>
    <n v="129369"/>
    <n v="1"/>
    <n v="1"/>
    <n v="74"/>
  </r>
  <r>
    <x v="0"/>
    <x v="1"/>
    <x v="1"/>
    <x v="0"/>
    <n v="31251420"/>
    <x v="29"/>
    <n v="4052296"/>
    <n v="504380831"/>
    <x v="0"/>
    <x v="1172"/>
    <x v="0"/>
    <x v="0"/>
    <x v="0"/>
    <s v="N"/>
    <x v="4"/>
    <n v="129375"/>
    <s v="NORMAL"/>
    <d v="2022-03-27T00:00:00"/>
    <d v="2022-04-01T00:00:00"/>
    <x v="29"/>
    <d v="2022-06-16T00:00:00"/>
    <n v="310825"/>
    <s v="RESOLI"/>
    <s v="-"/>
    <s v="S"/>
    <s v="-"/>
    <x v="1"/>
    <n v="1"/>
    <s v="ADQUISICION DE EQUIPO"/>
    <n v="2018"/>
    <n v="4"/>
    <s v="-"/>
    <s v="1-PREG.COSTA-RICA"/>
    <x v="1"/>
    <s v="-"/>
    <s v="-"/>
    <s v="-"/>
    <n v="5"/>
    <n v="3"/>
    <n v="100"/>
    <n v="5"/>
    <n v="0"/>
    <s v="LUISMA03-@HOTMAIL.COM"/>
    <s v="UNIV. PUBLICA"/>
    <n v="21"/>
    <s v="SOLTERO(A)"/>
    <d v="2022-03-31T00:00:00"/>
    <n v="1"/>
    <s v="BACHILLER"/>
    <s v="LICENCIATURA"/>
    <s v=" "/>
    <s v=" "/>
    <s v=" "/>
    <n v="3223266"/>
    <n v="4"/>
    <s v="-"/>
    <s v="CARRILLO"/>
    <s v="SALUD AMBIENTAL"/>
    <x v="52"/>
    <s v="AE"/>
    <s v="MEDICINA HUMANA"/>
    <s v="SARDINAL"/>
    <s v="SIN ENFASIS"/>
    <s v="COSTA RICA"/>
    <x v="1912"/>
    <s v="-"/>
    <s v="ESTUDIANTE"/>
    <n v="83.68"/>
    <n v="129375"/>
    <n v="2"/>
    <n v="1"/>
    <n v="74"/>
  </r>
  <r>
    <x v="0"/>
    <x v="1"/>
    <x v="1"/>
    <x v="1"/>
    <n v="31252060"/>
    <x v="29"/>
    <n v="5706000"/>
    <n v="604600347"/>
    <x v="1"/>
    <x v="1173"/>
    <x v="0"/>
    <x v="1"/>
    <x v="1"/>
    <s v="N"/>
    <x v="6"/>
    <n v="129397"/>
    <s v="NORMAL"/>
    <d v="2022-02-23T00:00:00"/>
    <d v="2022-04-01T00:00:00"/>
    <x v="29"/>
    <d v="2022-06-16T00:00:00"/>
    <n v="308094"/>
    <s v="RESOLI"/>
    <s v="-"/>
    <s v="-"/>
    <s v="S"/>
    <x v="0"/>
    <n v="1"/>
    <s v="-"/>
    <n v="2021"/>
    <n v="1"/>
    <s v="-"/>
    <s v="1-PREG.COSTA-RICA"/>
    <x v="5"/>
    <s v="-"/>
    <s v="-"/>
    <s v="-"/>
    <n v="1"/>
    <n v="1"/>
    <n v="100"/>
    <n v="6"/>
    <n v="0"/>
    <s v="MARIANAGMEZ2505@GMAIL.COM"/>
    <s v="UNIV. PRIVADA"/>
    <n v="22"/>
    <s v="SOLTERO(A)"/>
    <d v="2022-03-31T00:00:00"/>
    <n v="1"/>
    <s v="BACHILLER"/>
    <s v=" "/>
    <s v=" "/>
    <s v=" "/>
    <s v=" "/>
    <n v="139"/>
    <n v="5"/>
    <s v="-"/>
    <s v="PUNTARENAS"/>
    <s v="EDUCACION PREESCOLAR"/>
    <x v="165"/>
    <s v="-"/>
    <s v="EDUCACION PREESCOLAR"/>
    <s v="PUNTARENAS"/>
    <s v="SIN ENFASIS"/>
    <s v="COSTA RICA"/>
    <x v="1913"/>
    <s v="-"/>
    <s v="ESTUDIANTE"/>
    <n v="93.16"/>
    <n v="129397"/>
    <n v="1"/>
    <n v="1"/>
    <n v="74"/>
  </r>
  <r>
    <x v="0"/>
    <x v="1"/>
    <x v="1"/>
    <x v="0"/>
    <n v="31250330"/>
    <x v="29"/>
    <n v="10302110"/>
    <n v="118290064"/>
    <x v="0"/>
    <x v="1174"/>
    <x v="0"/>
    <x v="0"/>
    <x v="0"/>
    <s v="N"/>
    <x v="0"/>
    <n v="129418"/>
    <s v="NORMAL"/>
    <d v="2022-03-27T00:00:00"/>
    <d v="2022-04-05T00:00:00"/>
    <x v="29"/>
    <d v="2022-06-16T00:00:00"/>
    <n v="310826"/>
    <s v="RESOLI"/>
    <s v="-"/>
    <s v="S"/>
    <s v="-"/>
    <x v="1"/>
    <n v="1"/>
    <s v="-"/>
    <n v="2018"/>
    <n v="4"/>
    <s v="-"/>
    <s v="1-PREG.COSTA-RICA"/>
    <x v="1"/>
    <s v="-"/>
    <s v="-"/>
    <s v="-"/>
    <n v="1"/>
    <n v="1"/>
    <n v="100"/>
    <n v="1"/>
    <n v="0"/>
    <s v="RICARDOSA-1976@HOTMAIL.COM"/>
    <s v="UNIV. PRIVADA"/>
    <n v="20"/>
    <s v="SOLTERO(A)"/>
    <d v="2022-04-04T00:00:00"/>
    <n v="1"/>
    <s v="LICENCIATURA"/>
    <s v=" "/>
    <s v=" "/>
    <s v=" "/>
    <s v=" "/>
    <n v="3870217"/>
    <n v="4"/>
    <s v="-"/>
    <s v="SAN JOSE"/>
    <s v="ODONTOLOGIA"/>
    <x v="5"/>
    <s v="-"/>
    <s v="ODONTOLOGIA"/>
    <s v="CARMEN"/>
    <s v="SIN ENFASIS"/>
    <s v="COSTA RICA"/>
    <x v="1914"/>
    <s v="-"/>
    <s v="ESTUDIANTE"/>
    <n v="97"/>
    <n v="129418"/>
    <n v="1"/>
    <n v="1"/>
    <n v="70"/>
  </r>
  <r>
    <x v="0"/>
    <x v="1"/>
    <x v="1"/>
    <x v="0"/>
    <n v="31252040"/>
    <x v="29"/>
    <n v="15758385"/>
    <n v="703050386"/>
    <x v="0"/>
    <x v="1175"/>
    <x v="2"/>
    <x v="0"/>
    <x v="2"/>
    <s v="N"/>
    <x v="5"/>
    <n v="129439"/>
    <s v="NORMAL"/>
    <d v="2022-03-30T00:00:00"/>
    <d v="2022-04-05T00:00:00"/>
    <x v="29"/>
    <d v="2022-06-16T00:00:00"/>
    <n v="311159"/>
    <s v="RESOLI"/>
    <s v="-"/>
    <s v="S"/>
    <s v="-"/>
    <x v="1"/>
    <n v="1"/>
    <s v="COBERTURA INFERIOR, ADQUISICION DE EQUIPO"/>
    <n v="2021"/>
    <n v="1"/>
    <s v="-"/>
    <s v="1-PREG.COSTA-RICA"/>
    <x v="6"/>
    <s v="-"/>
    <s v="-"/>
    <s v="-"/>
    <n v="6"/>
    <n v="3"/>
    <n v="100"/>
    <n v="7"/>
    <n v="6"/>
    <s v="DILANCAG24@GMAIL.COM"/>
    <s v="UNIV. PRIVADA"/>
    <n v="18"/>
    <s v="SOLTERO(A)"/>
    <d v="2022-04-01T00:00:00"/>
    <n v="1"/>
    <s v="LICENCIATURA"/>
    <s v=" "/>
    <s v=" "/>
    <s v=" "/>
    <s v=" "/>
    <n v="351000"/>
    <n v="4"/>
    <s v="-"/>
    <s v="GUACIMO"/>
    <s v="ENFERMERIA"/>
    <x v="18"/>
    <s v="CI, AE"/>
    <s v="ENFERMERIA"/>
    <s v="POCORA"/>
    <s v="SIN ENFASIS"/>
    <s v="COSTA RICA"/>
    <x v="1915"/>
    <s v="-"/>
    <s v="ESTUDIANTE"/>
    <n v="92.82"/>
    <n v="129439"/>
    <n v="1"/>
    <n v="1"/>
    <n v="70"/>
  </r>
  <r>
    <x v="0"/>
    <x v="0"/>
    <x v="2"/>
    <x v="0"/>
    <n v="31252200"/>
    <x v="29"/>
    <n v="29108147"/>
    <n v="116350539"/>
    <x v="0"/>
    <x v="1176"/>
    <x v="0"/>
    <x v="0"/>
    <x v="1"/>
    <s v="N"/>
    <x v="4"/>
    <n v="129444"/>
    <s v="NORMAL"/>
    <d v="2022-03-29T00:00:00"/>
    <d v="2022-04-05T00:00:00"/>
    <x v="29"/>
    <d v="2022-06-16T00:00:00"/>
    <n v="311012"/>
    <s v="RESOLI"/>
    <s v="-"/>
    <s v="-"/>
    <s v="S"/>
    <x v="0"/>
    <n v="5"/>
    <s v="-"/>
    <n v="2013"/>
    <n v="9"/>
    <s v="-"/>
    <s v="5-REFUND.PREG.C.R"/>
    <x v="6"/>
    <n v="83.56"/>
    <s v="-"/>
    <s v="-"/>
    <n v="3"/>
    <n v="1"/>
    <n v="100"/>
    <n v="5"/>
    <n v="0"/>
    <s v="JMARYANN152@GMAIL.COM"/>
    <s v="UNIV. PRIVADA"/>
    <n v="26"/>
    <s v="SOLTERO(A)"/>
    <d v="2022-04-01T00:00:00"/>
    <n v="1"/>
    <s v="LICENCIATURA"/>
    <s v=" "/>
    <s v=" "/>
    <s v=" "/>
    <s v=" "/>
    <n v="426642"/>
    <n v="4"/>
    <s v="-"/>
    <s v="SANTA CRUZ"/>
    <s v="MEDICINA"/>
    <x v="26"/>
    <s v="-"/>
    <s v="MEDICINA HUMANA"/>
    <s v="SANTA CRUZ"/>
    <s v="SIN ENFASIS"/>
    <s v="COSTA RICA"/>
    <x v="1916"/>
    <s v="-"/>
    <s v="ESTUDIANTE"/>
    <n v="97.6"/>
    <n v="129444"/>
    <n v="1"/>
    <n v="5"/>
    <n v="70"/>
  </r>
  <r>
    <x v="0"/>
    <x v="1"/>
    <x v="1"/>
    <x v="1"/>
    <n v="31251710"/>
    <x v="29"/>
    <n v="3784500"/>
    <n v="401960132"/>
    <x v="5"/>
    <x v="171"/>
    <x v="0"/>
    <x v="1"/>
    <x v="1"/>
    <s v="N"/>
    <x v="0"/>
    <n v="129451"/>
    <s v="NORMAL"/>
    <d v="2022-03-24T00:00:00"/>
    <d v="2022-04-05T00:00:00"/>
    <x v="29"/>
    <d v="2022-06-16T00:00:00"/>
    <n v="310647"/>
    <s v="RESOLI"/>
    <s v="-"/>
    <s v="S"/>
    <s v="-"/>
    <x v="1"/>
    <n v="1"/>
    <s v="ADQUISICION DE EQUIPO"/>
    <n v="2004"/>
    <n v="18"/>
    <s v="-"/>
    <s v="1-PREG.COSTA-RICA"/>
    <x v="3"/>
    <s v="-"/>
    <s v="-"/>
    <s v="-"/>
    <n v="13"/>
    <n v="5"/>
    <n v="100"/>
    <n v="1"/>
    <n v="0"/>
    <s v="DIEGORROP@YAHOO.ES"/>
    <s v="UNIV. PRIVADA"/>
    <n v="34"/>
    <s v="CASADO(A)"/>
    <d v="2022-04-01T00:00:00"/>
    <n v="1"/>
    <s v="TECNICO"/>
    <s v=" "/>
    <s v=" "/>
    <s v=" "/>
    <s v=" "/>
    <n v="1162901"/>
    <n v="2"/>
    <s v="-"/>
    <s v="TIBAS"/>
    <s v="TEC SUPERIOR PROD AUDIOVISUAL"/>
    <x v="33"/>
    <s v="AE"/>
    <s v="ARTE PUBLICITARIO"/>
    <s v="COLIMA"/>
    <s v="NINGUNO"/>
    <s v="COSTA RICA"/>
    <x v="1917"/>
    <n v="22407511"/>
    <s v="PROFESOR"/>
    <n v="80.97"/>
    <n v="129451"/>
    <n v="1"/>
    <n v="1"/>
    <n v="70"/>
  </r>
  <r>
    <x v="0"/>
    <x v="1"/>
    <x v="2"/>
    <x v="1"/>
    <n v="31246380"/>
    <x v="21"/>
    <n v="14051003"/>
    <n v="114390822"/>
    <x v="4"/>
    <x v="796"/>
    <x v="0"/>
    <x v="1"/>
    <x v="1"/>
    <s v="N"/>
    <x v="2"/>
    <n v="129395"/>
    <s v="NORMAL"/>
    <d v="2022-03-10T00:00:00"/>
    <d v="2022-04-01T00:00:00"/>
    <x v="21"/>
    <d v="2022-05-11T00:00:00"/>
    <n v="309356"/>
    <s v="RESOLI"/>
    <s v="-"/>
    <s v="S"/>
    <s v="-"/>
    <x v="1"/>
    <n v="1"/>
    <s v="-"/>
    <n v="2008"/>
    <n v="14"/>
    <s v="-"/>
    <s v="5-REFUND.PREG.C.R"/>
    <x v="6"/>
    <s v="-"/>
    <s v="-"/>
    <s v="-"/>
    <n v="3"/>
    <n v="2"/>
    <n v="100"/>
    <n v="3"/>
    <n v="0"/>
    <s v="ALDORS1507@GMAIL.COM"/>
    <s v="UNIV. PRIVADA"/>
    <n v="31"/>
    <s v="SOLTERO(A)"/>
    <d v="2022-03-31T00:00:00"/>
    <n v="1"/>
    <s v="BACHILLER"/>
    <s v="LICENCIATURA"/>
    <s v=" "/>
    <s v=" "/>
    <s v=" "/>
    <n v="380000"/>
    <n v="4"/>
    <s v="-"/>
    <s v="LA UNION"/>
    <s v="ADM. EMPRESAS"/>
    <x v="42"/>
    <s v="-"/>
    <s v="ADMINISTRACION"/>
    <s v="SAN DIEGO"/>
    <s v="SIN ENFASIS"/>
    <s v="COSTA RICA"/>
    <x v="1918"/>
    <n v="22439349"/>
    <s v="ESTUDIANTE"/>
    <n v="87"/>
    <n v="129395"/>
    <n v="1"/>
    <n v="5"/>
    <n v="34"/>
  </r>
  <r>
    <x v="0"/>
    <x v="1"/>
    <x v="1"/>
    <x v="1"/>
    <n v="31248450"/>
    <x v="22"/>
    <n v="3380250"/>
    <n v="402280682"/>
    <x v="4"/>
    <x v="1177"/>
    <x v="0"/>
    <x v="1"/>
    <x v="1"/>
    <s v="N"/>
    <x v="3"/>
    <n v="127086"/>
    <s v="NORMAL"/>
    <d v="2021-12-17T00:00:00"/>
    <d v="2021-12-20T00:00:00"/>
    <x v="22"/>
    <d v="2022-05-16T00:00:00"/>
    <n v="302179"/>
    <s v="RESOLI"/>
    <s v="-"/>
    <s v="-"/>
    <s v="S"/>
    <x v="0"/>
    <n v="1"/>
    <s v="-"/>
    <n v="2014"/>
    <n v="8"/>
    <s v="-"/>
    <s v="1-PREG.COSTA-RICA"/>
    <x v="6"/>
    <s v="-"/>
    <s v="-"/>
    <s v="-"/>
    <n v="1"/>
    <n v="2"/>
    <n v="100"/>
    <n v="2"/>
    <n v="0"/>
    <s v="KARLITAGARORE@GMAIL.COM"/>
    <s v="UNIV. PRIVADA"/>
    <n v="26"/>
    <s v="SOLTERO(A)"/>
    <d v="2021-12-17T00:00:00"/>
    <n v="1"/>
    <s v="BACHILLER"/>
    <s v="LICENCIATURA"/>
    <s v=" "/>
    <s v=" "/>
    <s v=" "/>
    <n v="359500"/>
    <n v="4"/>
    <s v="-"/>
    <s v="ALAJUELA"/>
    <s v="ADMINISTRACION EMPRESAS"/>
    <x v="173"/>
    <s v="-"/>
    <s v="ADMINISTRACION"/>
    <s v="SAN JOSE"/>
    <s v="CONTABILIDAD Y FINANZAS"/>
    <s v="COSTA RICA"/>
    <x v="1919"/>
    <n v="24433824"/>
    <s v="AUXILIAR CONTABLE"/>
    <n v="84.16"/>
    <n v="127086"/>
    <n v="1"/>
    <n v="1"/>
    <n v="143"/>
  </r>
  <r>
    <x v="0"/>
    <x v="1"/>
    <x v="0"/>
    <x v="0"/>
    <n v="31175530"/>
    <x v="29"/>
    <n v="943870"/>
    <n v="117630381"/>
    <x v="0"/>
    <x v="1178"/>
    <x v="0"/>
    <x v="0"/>
    <x v="1"/>
    <s v="N"/>
    <x v="0"/>
    <n v="129506"/>
    <s v="NORMAL"/>
    <d v="2022-04-05T00:00:00"/>
    <d v="2022-04-18T00:00:00"/>
    <x v="29"/>
    <d v="2022-07-01T00:00:00"/>
    <n v="311643"/>
    <s v="RESOLI"/>
    <s v="-"/>
    <s v="-"/>
    <s v="S"/>
    <x v="0"/>
    <n v="1"/>
    <s v="-"/>
    <s v="-"/>
    <s v="-"/>
    <s v="-"/>
    <s v="1-PREG.COSTA-RICA"/>
    <x v="0"/>
    <s v="-"/>
    <s v="-"/>
    <s v="-"/>
    <n v="1"/>
    <n v="9"/>
    <n v="100"/>
    <n v="1"/>
    <n v="0"/>
    <s v="CHAVARRIADANII@GMAIL.COM"/>
    <s v="UNIV. PRIVADA"/>
    <n v="22"/>
    <s v="SOLTERO(A)"/>
    <d v="2022-04-06T00:00:00"/>
    <n v="1"/>
    <s v="BACHILLER"/>
    <s v=" "/>
    <s v=" "/>
    <s v=" "/>
    <s v=" "/>
    <s v="-"/>
    <s v="-"/>
    <s v="-"/>
    <s v="SAN JOSE"/>
    <s v="ING.ELECTROMEDICINA"/>
    <x v="5"/>
    <s v="-"/>
    <s v="MEDICINA HUMANA"/>
    <s v="PAVAS"/>
    <s v="SIN ENFASIS"/>
    <s v="COSTA RICA"/>
    <x v="1920"/>
    <s v="-"/>
    <s v="ESTUDIANTE"/>
    <s v="-"/>
    <n v="129506"/>
    <n v="1"/>
    <n v="1"/>
    <n v="57"/>
  </r>
  <r>
    <x v="0"/>
    <x v="3"/>
    <x v="1"/>
    <x v="1"/>
    <n v="31247350"/>
    <x v="22"/>
    <n v="4157300"/>
    <n v="117670190"/>
    <x v="4"/>
    <x v="2"/>
    <x v="0"/>
    <x v="1"/>
    <x v="2"/>
    <s v="N"/>
    <x v="3"/>
    <n v="127342"/>
    <s v="NORMAL"/>
    <d v="2021-12-17T00:00:00"/>
    <d v="2022-01-07T00:00:00"/>
    <x v="22"/>
    <d v="2022-05-16T00:00:00"/>
    <n v="302270"/>
    <s v="RESOLI"/>
    <s v="-"/>
    <s v="-"/>
    <s v="S"/>
    <x v="0"/>
    <n v="8"/>
    <s v="-"/>
    <n v="2018"/>
    <n v="4"/>
    <s v="-"/>
    <s v="1-PREG.COSTA-RICA"/>
    <x v="5"/>
    <s v="-"/>
    <s v="-"/>
    <s v="-"/>
    <n v="2"/>
    <n v="13"/>
    <n v="100"/>
    <n v="2"/>
    <n v="0"/>
    <s v="MAUREENROMAN35@GMAIL.COM"/>
    <s v="UNIV. PRIVADA"/>
    <n v="22"/>
    <s v="SOLTERO(A)"/>
    <d v="2022-01-06T00:00:00"/>
    <n v="1"/>
    <s v="BACHILLER"/>
    <s v=" "/>
    <s v=" "/>
    <s v=" "/>
    <s v=" "/>
    <n v="125000"/>
    <n v="2"/>
    <s v="-"/>
    <s v="SAN RAMON"/>
    <s v="CONTADURIA MODALIDAD VIRTUAL"/>
    <x v="42"/>
    <s v="-"/>
    <s v="ADMINISTRACION"/>
    <s v="PENAS BLANCAS"/>
    <s v="SIN ENFASIS"/>
    <s v="COSTA RICA"/>
    <x v="1921"/>
    <s v="-"/>
    <s v="ESTUDIANTE"/>
    <n v="92"/>
    <n v="127342"/>
    <n v="1"/>
    <n v="1"/>
    <n v="125"/>
  </r>
  <r>
    <x v="0"/>
    <x v="1"/>
    <x v="0"/>
    <x v="0"/>
    <n v="31046540"/>
    <x v="29"/>
    <n v="3436360"/>
    <n v="116490031"/>
    <x v="0"/>
    <x v="1179"/>
    <x v="0"/>
    <x v="0"/>
    <x v="0"/>
    <s v="N"/>
    <x v="0"/>
    <n v="129509"/>
    <s v="ESPECIAL"/>
    <d v="2022-04-05T00:00:00"/>
    <d v="2022-04-18T00:00:00"/>
    <x v="29"/>
    <s v="-"/>
    <n v="311629"/>
    <s v="RESOLI"/>
    <s v="-"/>
    <s v="-"/>
    <s v="S"/>
    <x v="0"/>
    <n v="1"/>
    <s v="-"/>
    <s v="-"/>
    <s v="-"/>
    <s v="-"/>
    <s v="1-PREG.COSTA-RICA"/>
    <x v="0"/>
    <s v="-"/>
    <s v="-"/>
    <s v="-"/>
    <n v="11"/>
    <n v="4"/>
    <n v="100"/>
    <n v="1"/>
    <n v="0"/>
    <s v="DMORAG6@GMAIL.COM"/>
    <s v="UNIV. PRIVADA"/>
    <n v="25"/>
    <s v="SOLTERO(A)"/>
    <d v="2022-04-06T00:00:00"/>
    <n v="1"/>
    <s v="LICENCIATURA"/>
    <s v=" "/>
    <s v=" "/>
    <s v=" "/>
    <s v=" "/>
    <s v="-"/>
    <s v="-"/>
    <s v="-"/>
    <s v="VAZQUEZ DE CORONADO"/>
    <s v="OPTOMETRIA"/>
    <x v="5"/>
    <s v="-"/>
    <s v="MEDICINA HUMANA"/>
    <s v="PATALILLO"/>
    <s v="SIN ENFASIS"/>
    <s v="COSTA RICA"/>
    <x v="1922"/>
    <s v="-"/>
    <s v="ESTUDIANTE"/>
    <s v="-"/>
    <n v="129509"/>
    <n v="1"/>
    <n v="1"/>
    <n v="57"/>
  </r>
  <r>
    <x v="0"/>
    <x v="1"/>
    <x v="1"/>
    <x v="0"/>
    <n v="31251300"/>
    <x v="29"/>
    <n v="7925360"/>
    <n v="118620342"/>
    <x v="2"/>
    <x v="1180"/>
    <x v="0"/>
    <x v="0"/>
    <x v="0"/>
    <s v="N"/>
    <x v="1"/>
    <n v="129521"/>
    <s v="NORMAL"/>
    <d v="2022-03-30T00:00:00"/>
    <d v="2022-04-18T00:00:00"/>
    <x v="29"/>
    <d v="2022-06-16T00:00:00"/>
    <n v="311175"/>
    <s v="RESOLI"/>
    <s v="-"/>
    <s v="-"/>
    <s v="S"/>
    <x v="0"/>
    <n v="1"/>
    <s v="-"/>
    <n v="2020"/>
    <n v="2"/>
    <s v="-"/>
    <s v="1-PREG.COSTA-RICA"/>
    <x v="4"/>
    <s v="-"/>
    <s v="-"/>
    <s v="-"/>
    <n v="1"/>
    <n v="4"/>
    <n v="100"/>
    <n v="4"/>
    <n v="0"/>
    <s v="VILLEGASSZAMIRA@GMAILCOM"/>
    <s v="UNIV. PRIVADA"/>
    <n v="19"/>
    <s v="SOLTERO(A)"/>
    <d v="2022-04-06T00:00:00"/>
    <n v="1"/>
    <s v="BACHILLER"/>
    <s v=" "/>
    <s v=" "/>
    <s v=" "/>
    <s v=" "/>
    <n v="787800"/>
    <n v="1"/>
    <s v="-"/>
    <s v="HEREDIA"/>
    <s v="DISEÑO GRAFICO"/>
    <x v="30"/>
    <s v="-"/>
    <s v="OBRAS CIVILES"/>
    <s v="ULLOA"/>
    <s v="SIN ENFASIS"/>
    <s v="COSTA RICA"/>
    <x v="1923"/>
    <n v="25621300"/>
    <s v="BUSINESS PRESENTATION SPECIALIST"/>
    <n v="90"/>
    <n v="129521"/>
    <n v="1"/>
    <n v="1"/>
    <n v="57"/>
  </r>
  <r>
    <x v="0"/>
    <x v="1"/>
    <x v="1"/>
    <x v="1"/>
    <n v="31247590"/>
    <x v="22"/>
    <n v="2466116"/>
    <n v="207670447"/>
    <x v="1"/>
    <x v="1181"/>
    <x v="0"/>
    <x v="1"/>
    <x v="2"/>
    <s v="N"/>
    <x v="3"/>
    <n v="127733"/>
    <s v="NORMAL"/>
    <d v="2022-01-10T00:00:00"/>
    <d v="2022-01-21T00:00:00"/>
    <x v="22"/>
    <d v="2022-05-16T00:00:00"/>
    <n v="304008"/>
    <s v="RESOLI"/>
    <s v="-"/>
    <s v="-"/>
    <s v="S"/>
    <x v="0"/>
    <n v="1"/>
    <s v="-"/>
    <n v="2017"/>
    <n v="5"/>
    <s v="-"/>
    <s v="1-PREG.COSTA-RICA"/>
    <x v="2"/>
    <s v="-"/>
    <s v="-"/>
    <s v="-"/>
    <n v="10"/>
    <n v="4"/>
    <n v="100"/>
    <n v="2"/>
    <n v="0"/>
    <s v="MARIISOLIS020697@GMAIL.COM"/>
    <s v="UNIV. PRIVADA"/>
    <n v="24"/>
    <s v="SOLTERO(A)"/>
    <d v="2022-01-20T00:00:00"/>
    <n v="1"/>
    <s v="BACHILLER"/>
    <s v=" "/>
    <s v=" "/>
    <s v=" "/>
    <s v=" "/>
    <n v="524642"/>
    <n v="5"/>
    <s v="-"/>
    <s v="SAN CARLOS"/>
    <s v="CIENCIAS DE LA EDUCACION"/>
    <x v="174"/>
    <s v="-"/>
    <s v="EDUCACION PRIMARIA"/>
    <s v="AGUAS ZARCAS"/>
    <s v="I Y II CICLOS  ENFASIS INGLES"/>
    <s v="COSTA RICA"/>
    <x v="1924"/>
    <s v="-"/>
    <s v="ESTUDIANTE"/>
    <n v="83.58"/>
    <n v="127733"/>
    <n v="1"/>
    <n v="1"/>
    <n v="111"/>
  </r>
  <r>
    <x v="0"/>
    <x v="1"/>
    <x v="1"/>
    <x v="0"/>
    <n v="31251750"/>
    <x v="29"/>
    <n v="12299561"/>
    <n v="119040816"/>
    <x v="0"/>
    <x v="735"/>
    <x v="0"/>
    <x v="0"/>
    <x v="3"/>
    <s v="N"/>
    <x v="0"/>
    <n v="129621"/>
    <s v="NORMAL"/>
    <d v="2022-04-02T00:00:00"/>
    <d v="2022-04-18T00:00:00"/>
    <x v="29"/>
    <d v="2022-06-16T00:00:00"/>
    <n v="311384"/>
    <s v="RESOLI"/>
    <s v="-"/>
    <s v="S"/>
    <s v="-"/>
    <x v="1"/>
    <n v="1"/>
    <s v="-"/>
    <n v="2021"/>
    <n v="1"/>
    <s v="-"/>
    <s v="1-PREG.COSTA-RICA"/>
    <x v="6"/>
    <s v="-"/>
    <s v="-"/>
    <s v="-"/>
    <n v="19"/>
    <n v="7"/>
    <n v="100"/>
    <n v="1"/>
    <n v="0"/>
    <s v="DIEGOBM1700@GMAIL.COM"/>
    <s v="UNIV. PRIVADA"/>
    <n v="18"/>
    <s v="SOLTERO(A)"/>
    <d v="2022-04-08T00:00:00"/>
    <n v="1"/>
    <s v="LICENCIATURA"/>
    <s v=" "/>
    <s v=" "/>
    <s v=" "/>
    <s v=" "/>
    <n v="385914"/>
    <n v="4"/>
    <s v="-"/>
    <s v="PEREZ ZELEDON"/>
    <s v="MEDICINA Y CIRUGIA"/>
    <x v="0"/>
    <s v="-"/>
    <s v="MEDICINA HUMANA"/>
    <s v="PEJIBAYE"/>
    <s v="SIN ENFASIS"/>
    <s v="COSTA RICA"/>
    <x v="1925"/>
    <s v="-"/>
    <s v="ESTUDIANTE"/>
    <n v="91.28"/>
    <n v="129621"/>
    <n v="1"/>
    <n v="1"/>
    <n v="57"/>
  </r>
  <r>
    <x v="0"/>
    <x v="1"/>
    <x v="1"/>
    <x v="0"/>
    <n v="31251200"/>
    <x v="29"/>
    <n v="1720300"/>
    <n v="304170919"/>
    <x v="0"/>
    <x v="1182"/>
    <x v="0"/>
    <x v="0"/>
    <x v="0"/>
    <s v="N"/>
    <x v="0"/>
    <n v="129627"/>
    <s v="NORMAL"/>
    <d v="2022-03-30T00:00:00"/>
    <d v="2022-04-18T00:00:00"/>
    <x v="29"/>
    <d v="2022-06-16T00:00:00"/>
    <n v="311093"/>
    <s v="RESOLI"/>
    <s v="-"/>
    <s v="-"/>
    <s v="S"/>
    <x v="0"/>
    <n v="1"/>
    <s v="-"/>
    <n v="2004"/>
    <n v="18"/>
    <s v="-"/>
    <s v="1-PREG.COSTA-RICA"/>
    <x v="4"/>
    <s v="-"/>
    <s v="-"/>
    <s v="-"/>
    <n v="1"/>
    <n v="1"/>
    <n v="100"/>
    <n v="1"/>
    <n v="0"/>
    <s v="FAJORANI15@GMAIL.COM"/>
    <s v="UNIV. PRIVADA"/>
    <n v="35"/>
    <s v="CASADO(A)"/>
    <d v="2022-04-08T00:00:00"/>
    <n v="1"/>
    <s v="LICENCIATURA"/>
    <s v=" "/>
    <s v=" "/>
    <s v=" "/>
    <s v=" "/>
    <n v="1069808"/>
    <n v="5"/>
    <s v="-"/>
    <s v="SAN JOSE"/>
    <s v="TERAPIA DEL LENGUAJE"/>
    <x v="7"/>
    <s v="-"/>
    <s v="MEDICINA HUMANA"/>
    <s v="CARMEN"/>
    <s v="SIN ENFASIS"/>
    <s v="COSTA RICA"/>
    <x v="1926"/>
    <n v="22121000"/>
    <s v="AUDIOLOGIA"/>
    <n v="91"/>
    <n v="129627"/>
    <n v="1"/>
    <n v="1"/>
    <n v="57"/>
  </r>
  <r>
    <x v="0"/>
    <x v="1"/>
    <x v="1"/>
    <x v="1"/>
    <n v="31251690"/>
    <x v="29"/>
    <n v="6082850"/>
    <n v="113190766"/>
    <x v="4"/>
    <x v="1183"/>
    <x v="0"/>
    <x v="1"/>
    <x v="1"/>
    <s v="N"/>
    <x v="0"/>
    <n v="129638"/>
    <s v="NORMAL"/>
    <d v="2022-03-23T00:00:00"/>
    <d v="2022-04-18T00:00:00"/>
    <x v="29"/>
    <d v="2022-06-16T00:00:00"/>
    <n v="310559"/>
    <s v="RESOLI"/>
    <s v="-"/>
    <s v="S"/>
    <s v="-"/>
    <x v="1"/>
    <n v="1"/>
    <s v="-"/>
    <n v="2022"/>
    <n v="0"/>
    <s v="-"/>
    <s v="1-PREG.COSTA-RICA"/>
    <x v="3"/>
    <s v="-"/>
    <s v="-"/>
    <s v="-"/>
    <n v="8"/>
    <n v="5"/>
    <n v="100"/>
    <n v="1"/>
    <n v="0"/>
    <s v="JOSEMENDEZM0587@GMAIL.COM"/>
    <s v="UNIV. PRIVADA"/>
    <n v="34"/>
    <s v="CASADO(A)"/>
    <d v="2022-04-08T00:00:00"/>
    <n v="1"/>
    <s v="BACHILLER"/>
    <s v="LICENCIATURA"/>
    <s v=" "/>
    <s v=" "/>
    <s v=" "/>
    <n v="1163250"/>
    <n v="3"/>
    <s v="-"/>
    <s v="GOICOECHEA"/>
    <s v="ADM. EMPRESAS"/>
    <x v="42"/>
    <s v="-"/>
    <s v="ADMINISTRACION"/>
    <s v="IPIS"/>
    <s v="SIN ENFASIS"/>
    <s v="COSTA RICA"/>
    <x v="1927"/>
    <n v="83274863"/>
    <s v="AUXILIAR EN CONTABIL"/>
    <n v="70"/>
    <n v="129638"/>
    <n v="1"/>
    <n v="1"/>
    <n v="57"/>
  </r>
  <r>
    <x v="0"/>
    <x v="1"/>
    <x v="1"/>
    <x v="1"/>
    <n v="31247560"/>
    <x v="22"/>
    <n v="3499400"/>
    <n v="305120846"/>
    <x v="5"/>
    <x v="1075"/>
    <x v="0"/>
    <x v="1"/>
    <x v="0"/>
    <s v="N"/>
    <x v="2"/>
    <n v="127858"/>
    <s v="NORMAL"/>
    <d v="2022-01-07T00:00:00"/>
    <d v="2022-01-26T00:00:00"/>
    <x v="22"/>
    <d v="2022-05-16T00:00:00"/>
    <n v="303745"/>
    <s v="RESOLI"/>
    <s v="-"/>
    <s v="-"/>
    <s v="S"/>
    <x v="0"/>
    <n v="1"/>
    <s v="-"/>
    <n v="2015"/>
    <n v="7"/>
    <s v="-"/>
    <s v="1-PREG.COSTA-RICA"/>
    <x v="2"/>
    <s v="-"/>
    <s v="-"/>
    <s v="-"/>
    <n v="1"/>
    <n v="9"/>
    <n v="100"/>
    <n v="3"/>
    <n v="0"/>
    <s v="KARLA22.FRAN@HOTMAIL.COM"/>
    <s v="UNIV. PRIVADA"/>
    <n v="23"/>
    <s v="SOLTERO(A)"/>
    <d v="2022-01-25T00:00:00"/>
    <n v="1"/>
    <s v="LICENCIATURA"/>
    <s v=" "/>
    <s v=" "/>
    <s v=" "/>
    <s v=" "/>
    <n v="630489"/>
    <n v="2"/>
    <s v="-"/>
    <s v="CARTAGO"/>
    <s v="ANIMACION DIGITAL"/>
    <x v="33"/>
    <s v="-"/>
    <s v="ARTES Y LETRAS "/>
    <s v="DULCE NOMBRE"/>
    <s v="SIN ENFASIS"/>
    <s v="COSTA RICA"/>
    <x v="1928"/>
    <n v="25629000"/>
    <s v="ESPECIALISTA EN CATALOGOS"/>
    <n v="91.2"/>
    <n v="127858"/>
    <n v="1"/>
    <n v="1"/>
    <n v="106"/>
  </r>
  <r>
    <x v="0"/>
    <x v="1"/>
    <x v="1"/>
    <x v="1"/>
    <n v="31251280"/>
    <x v="29"/>
    <n v="7500100"/>
    <n v="119060388"/>
    <x v="4"/>
    <x v="489"/>
    <x v="0"/>
    <x v="1"/>
    <x v="1"/>
    <s v="N"/>
    <x v="0"/>
    <n v="129658"/>
    <s v="NORMAL"/>
    <d v="2022-01-21T00:00:00"/>
    <d v="2022-04-18T00:00:00"/>
    <x v="29"/>
    <d v="2022-06-16T00:00:00"/>
    <n v="305350"/>
    <s v="RESOLI"/>
    <s v="-"/>
    <s v="S"/>
    <s v="-"/>
    <x v="1"/>
    <n v="1"/>
    <s v="-"/>
    <n v="2021"/>
    <n v="1"/>
    <s v="-"/>
    <s v="1-PREG.COSTA-RICA"/>
    <x v="2"/>
    <s v="-"/>
    <s v="-"/>
    <s v="-"/>
    <n v="14"/>
    <n v="3"/>
    <n v="100"/>
    <n v="1"/>
    <n v="0"/>
    <s v="LUISMARINVILLALOBOS1234@GMAIL.COM"/>
    <s v="UNIV. PRIVADA"/>
    <n v="18"/>
    <s v="SOLTERO(A)"/>
    <d v="2022-04-08T00:00:00"/>
    <n v="1"/>
    <s v="BACHILLER"/>
    <s v="LICENCIATURA"/>
    <s v=" "/>
    <s v=" "/>
    <s v=" "/>
    <n v="694910"/>
    <n v="5"/>
    <s v="-"/>
    <s v="MORAVIA"/>
    <s v="ADMINISTRACION DE NEGOCIOS"/>
    <x v="53"/>
    <s v="-"/>
    <s v="ADMINISTRACION"/>
    <s v="TRINIDAD"/>
    <s v="RECURSOS HUMANOS"/>
    <s v="COSTA RICA"/>
    <x v="1929"/>
    <s v="-"/>
    <s v="ESTUDIANTE"/>
    <n v="78"/>
    <n v="129658"/>
    <n v="1"/>
    <n v="1"/>
    <n v="57"/>
  </r>
  <r>
    <x v="0"/>
    <x v="1"/>
    <x v="1"/>
    <x v="1"/>
    <n v="31247390"/>
    <x v="22"/>
    <n v="3757125"/>
    <n v="208410661"/>
    <x v="4"/>
    <x v="1184"/>
    <x v="0"/>
    <x v="1"/>
    <x v="1"/>
    <s v="N"/>
    <x v="3"/>
    <n v="127999"/>
    <s v="NORMAL"/>
    <d v="2022-01-17T00:00:00"/>
    <d v="2022-01-31T00:00:00"/>
    <x v="22"/>
    <d v="2022-05-16T00:00:00"/>
    <n v="304877"/>
    <s v="RESOLI"/>
    <s v="-"/>
    <s v="-"/>
    <s v="S"/>
    <x v="0"/>
    <n v="1"/>
    <s v="-"/>
    <n v="2021"/>
    <n v="1"/>
    <s v="-"/>
    <s v="1-PREG.COSTA-RICA"/>
    <x v="3"/>
    <s v="-"/>
    <s v="-"/>
    <s v="-"/>
    <n v="12"/>
    <n v="1"/>
    <n v="100"/>
    <n v="2"/>
    <n v="0"/>
    <s v="PEREZODETTE232@GMAIL.COM"/>
    <s v="UNIV. PRIVADA"/>
    <n v="18"/>
    <s v="SOLTERO(A)"/>
    <d v="2022-01-28T00:00:00"/>
    <n v="1"/>
    <s v="BACHILLER"/>
    <s v=" "/>
    <s v=" "/>
    <s v=" "/>
    <s v=" "/>
    <n v="1382107"/>
    <n v="4"/>
    <s v="-"/>
    <s v="VALVERDE VEGA"/>
    <s v="COMERCIO INTERNACIONAL"/>
    <x v="0"/>
    <s v="-"/>
    <s v="ADMINISTRACION"/>
    <s v="SARCHI NORTE"/>
    <s v="SIN ENFASIS"/>
    <s v="COSTA RICA"/>
    <x v="1930"/>
    <s v="-"/>
    <s v="ESTUDIANTE"/>
    <n v="92.06"/>
    <n v="127999"/>
    <n v="1"/>
    <n v="1"/>
    <n v="101"/>
  </r>
  <r>
    <x v="0"/>
    <x v="1"/>
    <x v="0"/>
    <x v="0"/>
    <n v="31117970"/>
    <x v="29"/>
    <n v="3250925"/>
    <n v="117500232"/>
    <x v="0"/>
    <x v="1185"/>
    <x v="0"/>
    <x v="0"/>
    <x v="1"/>
    <s v="N"/>
    <x v="1"/>
    <n v="129680"/>
    <s v="ESPECIAL"/>
    <d v="2022-04-01T00:00:00"/>
    <d v="2022-04-19T00:00:00"/>
    <x v="29"/>
    <d v="2022-06-17T00:00:00"/>
    <n v="311366"/>
    <s v="RESOLI"/>
    <s v="-"/>
    <s v="-"/>
    <s v="S"/>
    <x v="0"/>
    <n v="1"/>
    <s v="COBERTURA INFERIOR-CASO ESPECIAL"/>
    <s v="-"/>
    <s v="-"/>
    <s v="COBERTURA INFERIOR-CASO ESPECIAL"/>
    <s v="1-PREG.COSTA-RICA"/>
    <x v="0"/>
    <s v="-"/>
    <n v="9.57"/>
    <s v="-"/>
    <n v="1"/>
    <n v="3"/>
    <n v="100"/>
    <n v="4"/>
    <n v="0"/>
    <s v="AMANDA.ZAMORA99@HOTMAIL.COM"/>
    <s v="UNIV. PRIVADA"/>
    <n v="22"/>
    <s v="SOLTERO(A)"/>
    <d v="2022-04-18T00:00:00"/>
    <n v="1"/>
    <s v="BACHILLER"/>
    <s v=" "/>
    <s v=" "/>
    <s v=" "/>
    <s v=" "/>
    <s v="-"/>
    <s v="-"/>
    <s v="-"/>
    <s v="HEREDIA"/>
    <s v="ENFERMERIA"/>
    <x v="53"/>
    <s v="CIE"/>
    <s v="ENFERMERIA"/>
    <s v="SAN FRANCISCO"/>
    <s v="SIN ENFASIS"/>
    <s v="COSTA RICA"/>
    <x v="1931"/>
    <s v="-"/>
    <s v="ESTUDIANTE"/>
    <s v="-"/>
    <n v="129680"/>
    <n v="1"/>
    <n v="1"/>
    <n v="56"/>
  </r>
  <r>
    <x v="0"/>
    <x v="1"/>
    <x v="1"/>
    <x v="1"/>
    <n v="31251290"/>
    <x v="29"/>
    <n v="996620"/>
    <n v="112000882"/>
    <x v="4"/>
    <x v="1186"/>
    <x v="0"/>
    <x v="1"/>
    <x v="0"/>
    <s v="N"/>
    <x v="0"/>
    <n v="129684"/>
    <s v="NORMAL"/>
    <d v="2022-03-16T00:00:00"/>
    <d v="2022-04-19T00:00:00"/>
    <x v="29"/>
    <d v="2022-06-16T00:00:00"/>
    <n v="309852"/>
    <s v="RESOLI"/>
    <s v="-"/>
    <s v="S"/>
    <s v="-"/>
    <x v="1"/>
    <n v="1"/>
    <s v="-"/>
    <n v="2001"/>
    <n v="21"/>
    <s v="-"/>
    <s v="1-PREG.COSTA-RICA"/>
    <x v="2"/>
    <s v="-"/>
    <s v="-"/>
    <s v="-"/>
    <n v="1"/>
    <n v="1"/>
    <n v="100"/>
    <n v="1"/>
    <n v="0"/>
    <s v="HIBANEZ.ZAM@GMAIL.COM"/>
    <s v="UNIV. PUBLICA"/>
    <n v="38"/>
    <s v="SOLTERO(A)"/>
    <d v="2022-04-18T00:00:00"/>
    <n v="1"/>
    <s v="DIPLOMADO"/>
    <s v=" "/>
    <s v=" "/>
    <s v=" "/>
    <s v=" "/>
    <n v="500000"/>
    <n v="2"/>
    <s v="-"/>
    <s v="SAN JOSE"/>
    <s v="ADMINISTRACION DE EMPRESAS"/>
    <x v="58"/>
    <s v="-"/>
    <s v="ADMINISTRACION"/>
    <s v="CARMEN"/>
    <s v="ADM EMP ENF MERCADEO VENTAS"/>
    <s v="COSTA RICA"/>
    <x v="1932"/>
    <n v="22849800"/>
    <s v="PLANNER DIGITAL"/>
    <n v="75"/>
    <n v="129684"/>
    <n v="2"/>
    <n v="1"/>
    <n v="56"/>
  </r>
  <r>
    <x v="0"/>
    <x v="1"/>
    <x v="1"/>
    <x v="0"/>
    <n v="31251810"/>
    <x v="29"/>
    <n v="7134400"/>
    <n v="118910117"/>
    <x v="2"/>
    <x v="49"/>
    <x v="0"/>
    <x v="0"/>
    <x v="0"/>
    <s v="N"/>
    <x v="0"/>
    <n v="129693"/>
    <s v="NORMAL"/>
    <d v="2022-04-18T00:00:00"/>
    <d v="2022-04-20T00:00:00"/>
    <x v="29"/>
    <d v="2022-06-16T00:00:00"/>
    <n v="312311"/>
    <s v="RESOLI"/>
    <s v="-"/>
    <s v="S"/>
    <s v="-"/>
    <x v="1"/>
    <n v="1"/>
    <s v="-"/>
    <n v="2021"/>
    <n v="1"/>
    <s v="-"/>
    <s v="1-PREG.COSTA-RICA"/>
    <x v="3"/>
    <s v="-"/>
    <s v="-"/>
    <s v="-"/>
    <n v="15"/>
    <n v="1"/>
    <n v="100"/>
    <n v="1"/>
    <n v="0"/>
    <s v="EMMANUELFALLAS18@GMAIL.COM"/>
    <s v="UNIV. PRIVADA"/>
    <n v="18"/>
    <s v="SOLTERO(A)"/>
    <d v="2022-04-19T00:00:00"/>
    <n v="1"/>
    <s v="BACHILLER"/>
    <s v="LICENCIATURA"/>
    <s v=" "/>
    <s v=" "/>
    <s v=" "/>
    <n v="1429526"/>
    <n v="5"/>
    <s v="-"/>
    <s v="MONTES DE OCA"/>
    <s v="ING. EN SISTEMAS DE COMPUTACIO"/>
    <x v="6"/>
    <s v="-"/>
    <s v="INGENIERIA"/>
    <s v="SAN PEDRO"/>
    <s v="SIN ENFASIS"/>
    <s v="COSTA RICA"/>
    <x v="1933"/>
    <s v="-"/>
    <s v="ESTUDIANTE"/>
    <n v="94.1"/>
    <n v="129693"/>
    <n v="1"/>
    <n v="1"/>
    <n v="55"/>
  </r>
  <r>
    <x v="0"/>
    <x v="1"/>
    <x v="1"/>
    <x v="1"/>
    <n v="31245970"/>
    <x v="22"/>
    <n v="5531300"/>
    <n v="208400320"/>
    <x v="4"/>
    <x v="1187"/>
    <x v="0"/>
    <x v="1"/>
    <x v="1"/>
    <s v="N"/>
    <x v="3"/>
    <n v="128002"/>
    <s v="NORMAL"/>
    <d v="2022-01-13T00:00:00"/>
    <d v="2022-01-31T00:00:00"/>
    <x v="22"/>
    <d v="2022-05-16T00:00:00"/>
    <n v="304416"/>
    <s v="RESOLI"/>
    <s v="-"/>
    <s v="S"/>
    <s v="-"/>
    <x v="1"/>
    <n v="1"/>
    <s v="-"/>
    <n v="2022"/>
    <n v="0"/>
    <s v="-"/>
    <s v="1-PREG.COSTA-RICA"/>
    <x v="2"/>
    <s v="-"/>
    <s v="-"/>
    <s v="-"/>
    <n v="3"/>
    <n v="2"/>
    <n v="100"/>
    <n v="2"/>
    <n v="0"/>
    <s v="JOSERICARDOCASTRO106@GMAIL.COM"/>
    <s v="UNIV. PRIVADA"/>
    <n v="19"/>
    <s v="SOLTERO(A)"/>
    <d v="2022-01-28T00:00:00"/>
    <n v="1"/>
    <s v="BACHILLER"/>
    <s v=" "/>
    <s v=" "/>
    <s v=" "/>
    <s v=" "/>
    <n v="539845"/>
    <n v="3"/>
    <s v="-"/>
    <s v="GRECIA"/>
    <s v="ECONOMIA EMPRESARIAL"/>
    <x v="3"/>
    <s v="-"/>
    <s v="ECONOMIA"/>
    <s v="SAN ISIDRO"/>
    <s v="SIN ENFASIS"/>
    <s v="COSTA RICA"/>
    <x v="1934"/>
    <s v="-"/>
    <s v="ESTUDIANTE"/>
    <n v="90.5"/>
    <n v="128002"/>
    <n v="1"/>
    <n v="1"/>
    <n v="101"/>
  </r>
  <r>
    <x v="0"/>
    <x v="1"/>
    <x v="1"/>
    <x v="1"/>
    <n v="31251850"/>
    <x v="29"/>
    <n v="4171150"/>
    <n v="702470124"/>
    <x v="4"/>
    <x v="1188"/>
    <x v="0"/>
    <x v="1"/>
    <x v="2"/>
    <s v="N"/>
    <x v="5"/>
    <n v="129712"/>
    <s v="ESPECIAL"/>
    <d v="2022-04-05T00:00:00"/>
    <d v="2022-04-20T00:00:00"/>
    <x v="29"/>
    <d v="2022-06-21T00:00:00"/>
    <n v="311581"/>
    <s v="RESOLI"/>
    <s v="-"/>
    <s v="-"/>
    <s v="S"/>
    <x v="0"/>
    <n v="1"/>
    <s v="COBERTURA INFERIOR"/>
    <n v="2015"/>
    <n v="7"/>
    <s v="-"/>
    <s v="1-PREG.COSTA-RICA"/>
    <x v="2"/>
    <s v="-"/>
    <s v="-"/>
    <s v="-"/>
    <n v="6"/>
    <n v="1"/>
    <n v="100"/>
    <n v="7"/>
    <n v="0"/>
    <s v="KARLACEDENOAGUERO@GMAIL.COM"/>
    <s v="UNIV. PRIVADA"/>
    <n v="25"/>
    <s v="CASADO(A)"/>
    <d v="2022-04-19T00:00:00"/>
    <n v="1"/>
    <s v="BACHILLER"/>
    <s v="LICENCIATURA"/>
    <s v=" "/>
    <s v=" "/>
    <s v=" "/>
    <n v="726277"/>
    <n v="2"/>
    <s v="-"/>
    <s v="GUACIMO"/>
    <s v="ADM EMPRESAS MODALIDAD VIRTUAL"/>
    <x v="42"/>
    <s v="CI"/>
    <s v="ADMINISTRACION"/>
    <s v="GUACIMO"/>
    <s v="SIN ENFASIS"/>
    <s v="COSTA RICA"/>
    <x v="1935"/>
    <n v="27166441"/>
    <s v="SERVICIOS GENERALES"/>
    <n v="90"/>
    <n v="129712"/>
    <n v="1"/>
    <n v="1"/>
    <n v="55"/>
  </r>
  <r>
    <x v="0"/>
    <x v="1"/>
    <x v="1"/>
    <x v="0"/>
    <n v="31251800"/>
    <x v="29"/>
    <n v="1254260"/>
    <n v="702690818"/>
    <x v="0"/>
    <x v="1189"/>
    <x v="0"/>
    <x v="0"/>
    <x v="1"/>
    <s v="N"/>
    <x v="5"/>
    <n v="129717"/>
    <s v="NORMAL"/>
    <d v="2022-04-04T00:00:00"/>
    <d v="2022-04-20T00:00:00"/>
    <x v="29"/>
    <d v="2022-06-16T00:00:00"/>
    <n v="311475"/>
    <s v="RESOLI"/>
    <s v="-"/>
    <s v="-"/>
    <s v="S"/>
    <x v="0"/>
    <n v="1"/>
    <s v="-"/>
    <n v="2016"/>
    <n v="6"/>
    <s v="-"/>
    <s v="1-PREG.COSTA-RICA"/>
    <x v="3"/>
    <s v="-"/>
    <s v="-"/>
    <s v="-"/>
    <n v="1"/>
    <n v="1"/>
    <n v="100"/>
    <n v="7"/>
    <n v="0"/>
    <s v="GEYZELGARITARODRIGUEZ@GMAIL.COM"/>
    <s v="UNIV. PRIVADA"/>
    <n v="22"/>
    <s v="SOLTERO(A)"/>
    <d v="2022-04-19T00:00:00"/>
    <n v="1"/>
    <s v="BACHILLER"/>
    <s v=" "/>
    <s v=" "/>
    <s v=" "/>
    <s v=" "/>
    <n v="1451100"/>
    <n v="4"/>
    <s v="-"/>
    <s v="LIMON"/>
    <s v="TERAPIA FISICA"/>
    <x v="18"/>
    <s v="-"/>
    <s v="MEDICINA HUMANA"/>
    <s v="LIMON"/>
    <s v="SIN ENFASIS"/>
    <s v="COSTA RICA"/>
    <x v="1936"/>
    <s v="-"/>
    <s v="ESTUDIANTE"/>
    <n v="85"/>
    <n v="129717"/>
    <n v="1"/>
    <n v="1"/>
    <n v="55"/>
  </r>
  <r>
    <x v="0"/>
    <x v="1"/>
    <x v="1"/>
    <x v="1"/>
    <n v="31246140"/>
    <x v="22"/>
    <n v="7302000"/>
    <n v="208370876"/>
    <x v="4"/>
    <x v="1190"/>
    <x v="0"/>
    <x v="1"/>
    <x v="1"/>
    <s v="N"/>
    <x v="3"/>
    <n v="128334"/>
    <s v="NORMAL"/>
    <d v="2022-01-27T00:00:00"/>
    <d v="2022-02-15T00:00:00"/>
    <x v="22"/>
    <d v="2022-05-16T00:00:00"/>
    <n v="305925"/>
    <s v="RESOLI"/>
    <s v="-"/>
    <s v="-"/>
    <s v="S"/>
    <x v="0"/>
    <n v="1"/>
    <s v="-"/>
    <n v="2022"/>
    <n v="0"/>
    <s v="-"/>
    <s v="1-PREG.COSTA-RICA"/>
    <x v="2"/>
    <s v="-"/>
    <s v="-"/>
    <s v="-"/>
    <n v="2"/>
    <n v="6"/>
    <n v="100"/>
    <n v="2"/>
    <n v="0"/>
    <s v="STEFPAOLA13@GMAIL.COM"/>
    <s v="UNIV. PRIVADA"/>
    <n v="19"/>
    <s v="SOLTERO(A)"/>
    <d v="2022-02-14T00:00:00"/>
    <n v="1"/>
    <s v="BACHILLER"/>
    <s v="LICENCIATURA"/>
    <s v=" "/>
    <s v=" "/>
    <s v=" "/>
    <n v="656625"/>
    <n v="2"/>
    <s v="-"/>
    <s v="SAN RAMON"/>
    <s v="DERECHO"/>
    <x v="37"/>
    <s v="-"/>
    <s v="DERECHO"/>
    <s v="SAN RAFAEL"/>
    <s v="SIN ENFASIS"/>
    <s v="COSTA RICA"/>
    <x v="1937"/>
    <s v="-"/>
    <s v="ESTUDIANTE"/>
    <n v="97.31"/>
    <n v="128334"/>
    <n v="1"/>
    <n v="1"/>
    <n v="86"/>
  </r>
  <r>
    <x v="2"/>
    <x v="1"/>
    <x v="1"/>
    <x v="1"/>
    <n v="31251400"/>
    <x v="29"/>
    <n v="17627855"/>
    <n v="115880494"/>
    <x v="4"/>
    <x v="1191"/>
    <x v="0"/>
    <x v="1"/>
    <x v="1"/>
    <s v="N"/>
    <x v="0"/>
    <n v="129732"/>
    <s v="NORMAL"/>
    <d v="2022-03-30T00:00:00"/>
    <d v="2022-04-20T00:00:00"/>
    <x v="29"/>
    <d v="2022-06-16T00:00:00"/>
    <n v="311189"/>
    <s v="RESOLI"/>
    <s v="-"/>
    <s v="-"/>
    <s v="S"/>
    <x v="0"/>
    <n v="1"/>
    <s v="-"/>
    <n v="2011"/>
    <n v="11"/>
    <s v="-"/>
    <s v="3-POSG.COSTA-RICA"/>
    <x v="1"/>
    <s v="-"/>
    <s v="-"/>
    <s v="-"/>
    <n v="1"/>
    <n v="11"/>
    <n v="100"/>
    <n v="1"/>
    <n v="0"/>
    <s v="JENNI.T94@GMAIL.COM"/>
    <s v="UNIV. PRIVADA"/>
    <n v="27"/>
    <s v="SOLTERO(A)"/>
    <d v="2022-04-19T00:00:00"/>
    <n v="1"/>
    <s v="MAESTRIA"/>
    <s v=" "/>
    <s v=" "/>
    <s v=" "/>
    <s v=" "/>
    <n v="3784582"/>
    <n v="4"/>
    <s v="-"/>
    <s v="SAN JOSE"/>
    <s v="ANALITICA,INNOV Y GEST TECNOLO"/>
    <x v="47"/>
    <s v="-"/>
    <s v="ADMINISTRACION"/>
    <s v="SAN SEBASTIAN"/>
    <s v="SIN ENFASIS"/>
    <s v="COSTA RICA"/>
    <x v="1938"/>
    <s v="-"/>
    <s v="ESTUDIANTE"/>
    <n v="93"/>
    <n v="129732"/>
    <n v="1"/>
    <n v="3"/>
    <n v="55"/>
  </r>
  <r>
    <x v="0"/>
    <x v="1"/>
    <x v="1"/>
    <x v="0"/>
    <n v="31252160"/>
    <x v="29"/>
    <n v="4215300"/>
    <n v="604630859"/>
    <x v="0"/>
    <x v="177"/>
    <x v="0"/>
    <x v="0"/>
    <x v="2"/>
    <s v="N"/>
    <x v="6"/>
    <n v="129770"/>
    <s v="NORMAL"/>
    <d v="2021-12-05T00:00:00"/>
    <d v="2022-04-20T00:00:00"/>
    <x v="29"/>
    <d v="2022-06-16T00:00:00"/>
    <n v="300811"/>
    <s v="RESOLI"/>
    <s v="-"/>
    <s v="S"/>
    <s v="-"/>
    <x v="1"/>
    <n v="1"/>
    <s v="-"/>
    <n v="2019"/>
    <n v="3"/>
    <s v="-"/>
    <s v="1-PREG.COSTA-RICA"/>
    <x v="4"/>
    <s v="-"/>
    <s v="-"/>
    <s v="-"/>
    <n v="8"/>
    <n v="1"/>
    <n v="100"/>
    <n v="6"/>
    <n v="0"/>
    <s v="JOSEA09GR@GMAIL.COM"/>
    <s v="UNIV. PRIVADA"/>
    <n v="21"/>
    <s v="SOLTERO(A)"/>
    <s v="-"/>
    <n v="1"/>
    <s v="LICENCIATURA"/>
    <s v=" "/>
    <s v=" "/>
    <s v=" "/>
    <s v=" "/>
    <n v="850003"/>
    <n v="2"/>
    <s v="-"/>
    <s v="COTO BRUS"/>
    <s v="ENFERMERIA"/>
    <x v="39"/>
    <s v="-"/>
    <s v="ENFERMERIA"/>
    <s v="SAN VITO"/>
    <s v="SIN ENFASIS"/>
    <s v="COSTA RICA"/>
    <x v="1939"/>
    <s v="-"/>
    <s v="ESTUDIANTE"/>
    <n v="92"/>
    <n v="129770"/>
    <n v="1"/>
    <n v="1"/>
    <n v="55"/>
  </r>
  <r>
    <x v="0"/>
    <x v="1"/>
    <x v="1"/>
    <x v="1"/>
    <n v="31251910"/>
    <x v="29"/>
    <n v="2769200"/>
    <n v="111520990"/>
    <x v="4"/>
    <x v="406"/>
    <x v="0"/>
    <x v="1"/>
    <x v="0"/>
    <s v="N"/>
    <x v="0"/>
    <n v="129824"/>
    <s v="NORMAL"/>
    <d v="2022-04-01T00:00:00"/>
    <d v="2022-04-21T00:00:00"/>
    <x v="29"/>
    <d v="2022-06-16T00:00:00"/>
    <n v="311325"/>
    <s v="RESOLI"/>
    <s v="-"/>
    <s v="-"/>
    <s v="S"/>
    <x v="0"/>
    <n v="1"/>
    <s v="-"/>
    <n v="2002"/>
    <n v="20"/>
    <s v="-"/>
    <s v="1-PREG.COSTA-RICA"/>
    <x v="3"/>
    <s v="-"/>
    <s v="-"/>
    <s v="-"/>
    <n v="11"/>
    <n v="4"/>
    <n v="100"/>
    <n v="1"/>
    <n v="0"/>
    <s v="JENBOLBO@GMAIL.COM"/>
    <s v="UNIV. PRIVADA"/>
    <n v="39"/>
    <s v="CASADO(A)"/>
    <d v="2022-04-20T00:00:00"/>
    <n v="1"/>
    <s v="BACHILLER"/>
    <s v="LICENCIATURA"/>
    <s v=" "/>
    <s v=" "/>
    <s v=" "/>
    <n v="1403909"/>
    <n v="4"/>
    <s v="-"/>
    <s v="VAZQUEZ DE CORONADO"/>
    <s v="DIRECCION DE EMPRESAS"/>
    <x v="64"/>
    <s v="-"/>
    <s v="ADMINISTRACION"/>
    <s v="PATALILLO"/>
    <s v="SIN ENFASIS"/>
    <s v="COSTA RICA"/>
    <x v="1940"/>
    <n v="22439500"/>
    <s v="EJECUTIVO DE NEGOCIO"/>
    <n v="80"/>
    <n v="129824"/>
    <n v="1"/>
    <n v="1"/>
    <n v="54"/>
  </r>
  <r>
    <x v="0"/>
    <x v="1"/>
    <x v="1"/>
    <x v="0"/>
    <n v="31251600"/>
    <x v="29"/>
    <n v="2500000"/>
    <n v="504430670"/>
    <x v="2"/>
    <x v="3"/>
    <x v="0"/>
    <x v="0"/>
    <x v="0"/>
    <s v="N"/>
    <x v="0"/>
    <n v="129837"/>
    <s v="NORMAL"/>
    <d v="2022-04-21T00:00:00"/>
    <d v="2022-04-22T00:00:00"/>
    <x v="29"/>
    <d v="2022-06-16T00:00:00"/>
    <n v="312573"/>
    <s v="RESOLI"/>
    <s v="-"/>
    <s v="S"/>
    <s v="-"/>
    <x v="1"/>
    <n v="1"/>
    <s v="COBERTURA INFERIOR, ADQUISICION DE EQUIPO"/>
    <n v="2019"/>
    <n v="3"/>
    <s v="-"/>
    <s v="1-PREG.COSTA-RICA"/>
    <x v="2"/>
    <s v="-"/>
    <s v="-"/>
    <s v="-"/>
    <n v="15"/>
    <n v="3"/>
    <n v="100"/>
    <n v="1"/>
    <n v="0"/>
    <s v="GERARDOMOREIRADC@GMAIL.COM"/>
    <s v="UNIV. PRIVADA"/>
    <n v="20"/>
    <s v="SOLTERO(A)"/>
    <d v="2022-04-21T00:00:00"/>
    <n v="1"/>
    <s v="BACHILLER"/>
    <s v=" "/>
    <s v=" "/>
    <s v=" "/>
    <s v=" "/>
    <n v="500000"/>
    <n v="1"/>
    <s v="-"/>
    <s v="MONTES DE OCA"/>
    <s v="ING. EN SISTEMAS DE COMPUTACIO"/>
    <x v="6"/>
    <s v="CI, AE"/>
    <s v="INGENIERIA"/>
    <s v="MERCEDES"/>
    <s v="SIN ENFASIS"/>
    <s v="COSTA RICA"/>
    <x v="1941"/>
    <n v="22982222"/>
    <s v="CUSTOMER SERVICE III"/>
    <n v="93.45"/>
    <n v="129837"/>
    <n v="1"/>
    <n v="1"/>
    <n v="53"/>
  </r>
  <r>
    <x v="0"/>
    <x v="1"/>
    <x v="1"/>
    <x v="1"/>
    <n v="31247850"/>
    <x v="22"/>
    <n v="3192878"/>
    <n v="305540828"/>
    <x v="4"/>
    <x v="1192"/>
    <x v="0"/>
    <x v="1"/>
    <x v="1"/>
    <s v="N"/>
    <x v="2"/>
    <n v="128394"/>
    <s v="NORMAL"/>
    <d v="2022-01-24T00:00:00"/>
    <d v="2022-02-17T00:00:00"/>
    <x v="22"/>
    <d v="2022-05-16T00:00:00"/>
    <n v="305532"/>
    <s v="RESOLI"/>
    <s v="-"/>
    <s v="S"/>
    <s v="-"/>
    <x v="1"/>
    <n v="1"/>
    <s v="-"/>
    <n v="2022"/>
    <n v="0"/>
    <s v="-"/>
    <s v="1-PREG.COSTA-RICA"/>
    <x v="3"/>
    <s v="-"/>
    <s v="-"/>
    <s v="-"/>
    <n v="5"/>
    <n v="1"/>
    <n v="100"/>
    <n v="3"/>
    <n v="0"/>
    <s v="DIEGOGU212004@GMAIL.COM"/>
    <s v="UNIV. PRIVADA"/>
    <n v="17"/>
    <s v="SOLTERO(A)"/>
    <d v="2022-02-16T00:00:00"/>
    <n v="1"/>
    <s v="BACHILLER"/>
    <s v=" "/>
    <s v=" "/>
    <s v=" "/>
    <s v=" "/>
    <n v="1367664"/>
    <n v="5"/>
    <s v="-"/>
    <s v="TURRIALBA"/>
    <s v="ADMINISTRACION"/>
    <x v="157"/>
    <s v="-"/>
    <s v="ADMINISTRACION"/>
    <s v="TURRIALBA"/>
    <s v="BANCA Y FINANZAS"/>
    <s v="COSTA RICA"/>
    <x v="1942"/>
    <s v="-"/>
    <s v="ESTUDIANTE"/>
    <n v="86"/>
    <n v="128394"/>
    <n v="1"/>
    <n v="1"/>
    <n v="84"/>
  </r>
  <r>
    <x v="0"/>
    <x v="1"/>
    <x v="1"/>
    <x v="0"/>
    <n v="31252120"/>
    <x v="29"/>
    <n v="3395565"/>
    <n v="116520879"/>
    <x v="0"/>
    <x v="1193"/>
    <x v="0"/>
    <x v="0"/>
    <x v="0"/>
    <s v="N"/>
    <x v="0"/>
    <n v="129860"/>
    <s v="NORMAL"/>
    <d v="2022-03-26T00:00:00"/>
    <d v="2022-04-22T00:00:00"/>
    <x v="29"/>
    <d v="2022-06-16T00:00:00"/>
    <n v="310808"/>
    <s v="RESOLI"/>
    <s v="-"/>
    <s v="-"/>
    <s v="S"/>
    <x v="0"/>
    <n v="1"/>
    <s v="-"/>
    <n v="2013"/>
    <n v="9"/>
    <s v="-"/>
    <s v="1-PREG.COSTA-RICA"/>
    <x v="6"/>
    <s v="-"/>
    <s v="-"/>
    <s v="-"/>
    <n v="9"/>
    <n v="1"/>
    <n v="100"/>
    <n v="1"/>
    <n v="0"/>
    <s v="NICOLESIBAJA7@GMAIL.COM"/>
    <s v="UNIV. PRIVADA"/>
    <n v="25"/>
    <s v="SOLTERO(A)"/>
    <d v="2022-04-21T00:00:00"/>
    <n v="1"/>
    <s v="LICENCIATURA"/>
    <s v=" "/>
    <s v=" "/>
    <s v=" "/>
    <s v=" "/>
    <n v="305188"/>
    <n v="2"/>
    <s v="-"/>
    <s v="SANTA ANA"/>
    <s v="ODONTOLOGIA"/>
    <x v="5"/>
    <s v="-"/>
    <s v="ODONTOLOGIA"/>
    <s v="SANTA ANA"/>
    <s v="SIN ENFASIS"/>
    <s v="COSTA RICA"/>
    <x v="1943"/>
    <s v="-"/>
    <s v="ESTUDIANTE"/>
    <n v="89"/>
    <n v="129860"/>
    <n v="1"/>
    <n v="1"/>
    <n v="53"/>
  </r>
  <r>
    <x v="0"/>
    <x v="1"/>
    <x v="1"/>
    <x v="0"/>
    <n v="31252070"/>
    <x v="29"/>
    <n v="4704258"/>
    <n v="402650250"/>
    <x v="0"/>
    <x v="1194"/>
    <x v="0"/>
    <x v="0"/>
    <x v="1"/>
    <s v="N"/>
    <x v="6"/>
    <n v="129916"/>
    <s v="NORMAL"/>
    <d v="2022-04-16T00:00:00"/>
    <d v="2022-04-26T00:00:00"/>
    <x v="29"/>
    <d v="2022-06-16T00:00:00"/>
    <n v="312188"/>
    <s v="RESOLI"/>
    <s v="-"/>
    <s v="-"/>
    <s v="S"/>
    <x v="0"/>
    <n v="1"/>
    <s v="ADQUISICION DE EQUIPO"/>
    <n v="2022"/>
    <n v="0"/>
    <s v="-"/>
    <s v="1-PREG.COSTA-RICA"/>
    <x v="6"/>
    <s v="-"/>
    <s v="-"/>
    <s v="-"/>
    <n v="1"/>
    <n v="1"/>
    <n v="100"/>
    <n v="6"/>
    <n v="0"/>
    <s v="BRITHANYHP@ICLOUD.COM"/>
    <s v="PARAUNIV. PRIV"/>
    <n v="17"/>
    <s v="SOLTERO(A)"/>
    <d v="2022-04-25T00:00:00"/>
    <n v="1"/>
    <s v="DIPLOMADO"/>
    <s v=" "/>
    <s v=" "/>
    <s v=" "/>
    <s v=" "/>
    <n v="410000"/>
    <n v="4"/>
    <s v="-"/>
    <s v="PUNTARENAS"/>
    <s v="LABORATORIO CLINICO"/>
    <x v="41"/>
    <s v="AE"/>
    <s v="MEDICINA HUMANA"/>
    <s v="PUNTARENAS"/>
    <s v="SIN ENFASIS"/>
    <s v="COSTA RICA"/>
    <x v="1944"/>
    <s v="-"/>
    <s v="ESTUDIANTE"/>
    <n v="87"/>
    <n v="129916"/>
    <n v="3"/>
    <n v="1"/>
    <n v="49"/>
  </r>
  <r>
    <x v="0"/>
    <x v="1"/>
    <x v="1"/>
    <x v="0"/>
    <n v="31251950"/>
    <x v="29"/>
    <n v="6563250"/>
    <n v="604630108"/>
    <x v="2"/>
    <x v="676"/>
    <x v="0"/>
    <x v="0"/>
    <x v="0"/>
    <s v="N"/>
    <x v="0"/>
    <n v="129975"/>
    <s v="NORMAL"/>
    <d v="2022-04-08T00:00:00"/>
    <d v="2022-04-27T00:00:00"/>
    <x v="29"/>
    <d v="2022-06-16T00:00:00"/>
    <n v="311948"/>
    <s v="RESOLI"/>
    <s v="-"/>
    <s v="S"/>
    <s v="-"/>
    <x v="1"/>
    <n v="1"/>
    <s v="-"/>
    <n v="2018"/>
    <n v="4"/>
    <s v="-"/>
    <s v="1-PREG.COSTA-RICA"/>
    <x v="5"/>
    <s v="-"/>
    <s v="-"/>
    <s v="-"/>
    <n v="2"/>
    <n v="3"/>
    <n v="100"/>
    <n v="1"/>
    <n v="0"/>
    <s v="JOSUEAA200077@GMAIL.COM"/>
    <s v="UNIV. PRIVADA"/>
    <n v="21"/>
    <s v="SOLTERO(A)"/>
    <d v="2022-04-25T00:00:00"/>
    <n v="1"/>
    <s v="BACHILLER"/>
    <s v=" "/>
    <s v=" "/>
    <s v=" "/>
    <s v=" "/>
    <n v="200000"/>
    <n v="0"/>
    <s v="-"/>
    <s v="ESCAZU"/>
    <s v="ING. EN SISTEMAS DE COMPUTACIO"/>
    <x v="6"/>
    <s v="-"/>
    <s v="INGENIERIA"/>
    <s v="SAN RAFAEL"/>
    <s v="SIN ENFASIS"/>
    <s v="COSTA RICA"/>
    <x v="1945"/>
    <s v="-"/>
    <s v="ESTUDIANTE"/>
    <n v="93"/>
    <n v="129975"/>
    <n v="1"/>
    <n v="1"/>
    <n v="48"/>
  </r>
  <r>
    <x v="0"/>
    <x v="1"/>
    <x v="1"/>
    <x v="0"/>
    <n v="31251960"/>
    <x v="29"/>
    <n v="3649505"/>
    <n v="115730318"/>
    <x v="2"/>
    <x v="1195"/>
    <x v="0"/>
    <x v="0"/>
    <x v="0"/>
    <s v="N"/>
    <x v="0"/>
    <n v="130082"/>
    <s v="ESPECIAL"/>
    <d v="2022-01-05T00:00:00"/>
    <d v="2022-05-02T00:00:00"/>
    <x v="29"/>
    <d v="2022-06-16T00:00:00"/>
    <n v="303485"/>
    <s v="RESOLI"/>
    <s v="-"/>
    <s v="-"/>
    <s v="S"/>
    <x v="0"/>
    <n v="1"/>
    <s v="COBERTURA INFERIOR"/>
    <n v="2013"/>
    <n v="9"/>
    <s v="-"/>
    <s v="1-PREG.COSTA-RICA"/>
    <x v="2"/>
    <s v="-"/>
    <s v="-"/>
    <s v="-"/>
    <n v="1"/>
    <n v="1"/>
    <n v="100"/>
    <n v="1"/>
    <n v="0"/>
    <s v="JAKIDURAN72@GMAIL.COM"/>
    <s v="UNIV. PRIVADA"/>
    <n v="28"/>
    <s v="SOLTERO(A)"/>
    <d v="2022-04-29T00:00:00"/>
    <n v="1"/>
    <s v="BACHILLER"/>
    <s v=" "/>
    <s v=" "/>
    <s v=" "/>
    <s v=" "/>
    <n v="537264"/>
    <n v="1"/>
    <s v="-"/>
    <s v="SAN JOSE"/>
    <s v="INGENIERIA INDUSTRIAL"/>
    <x v="6"/>
    <s v="CI"/>
    <s v="INGENIERIA"/>
    <s v="CARMEN"/>
    <s v="SIN ENFASIS"/>
    <s v="COSTA RICA"/>
    <x v="1946"/>
    <n v="22222200"/>
    <s v="MECÁNICA DE PRECISIÓ"/>
    <n v="85"/>
    <n v="130082"/>
    <n v="1"/>
    <n v="1"/>
    <n v="43"/>
  </r>
  <r>
    <x v="0"/>
    <x v="1"/>
    <x v="1"/>
    <x v="0"/>
    <n v="31252000"/>
    <x v="29"/>
    <n v="3500000"/>
    <n v="702700509"/>
    <x v="2"/>
    <x v="430"/>
    <x v="0"/>
    <x v="0"/>
    <x v="0"/>
    <s v="N"/>
    <x v="0"/>
    <n v="130159"/>
    <s v="NORMAL"/>
    <d v="2022-04-30T00:00:00"/>
    <d v="2022-05-06T00:00:00"/>
    <x v="29"/>
    <d v="2022-06-16T00:00:00"/>
    <n v="313207"/>
    <s v="RESOLI"/>
    <s v="-"/>
    <s v="S"/>
    <s v="-"/>
    <x v="1"/>
    <n v="1"/>
    <s v="ADQUISICION DE EQUIPO"/>
    <n v="2017"/>
    <n v="5"/>
    <s v="-"/>
    <s v="1-PREG.COSTA-RICA"/>
    <x v="4"/>
    <s v="-"/>
    <s v="-"/>
    <s v="-"/>
    <n v="1"/>
    <n v="1"/>
    <n v="100"/>
    <n v="1"/>
    <n v="0"/>
    <s v="CAJOCHIVA@GMAIL.COM"/>
    <s v="UNIV. PUBLICA"/>
    <n v="22"/>
    <s v="SOLTERO(A)"/>
    <d v="2022-05-05T00:00:00"/>
    <n v="1"/>
    <s v="LICENCIATURA"/>
    <s v=" "/>
    <s v=" "/>
    <s v=" "/>
    <s v=" "/>
    <n v="1052525"/>
    <n v="4"/>
    <s v="-"/>
    <s v="SAN JOSE"/>
    <s v="ING AGRICOLA Y DE BIOSISTEMAS"/>
    <x v="52"/>
    <s v="AE"/>
    <s v="AGRICULTURA"/>
    <s v="CARMEN"/>
    <s v="SIN ENFASIS"/>
    <s v="COSTA RICA"/>
    <x v="1947"/>
    <s v="-"/>
    <s v="ESTUDIANTE"/>
    <n v="75"/>
    <n v="130159"/>
    <n v="2"/>
    <n v="1"/>
    <n v="39"/>
  </r>
  <r>
    <x v="0"/>
    <x v="1"/>
    <x v="1"/>
    <x v="1"/>
    <n v="31251100"/>
    <x v="29"/>
    <n v="6098114"/>
    <n v="118670817"/>
    <x v="4"/>
    <x v="1196"/>
    <x v="0"/>
    <x v="1"/>
    <x v="0"/>
    <s v="N"/>
    <x v="0"/>
    <n v="130341"/>
    <s v="NORMAL"/>
    <d v="2022-03-31T00:00:00"/>
    <d v="2022-05-17T00:00:00"/>
    <x v="29"/>
    <d v="2022-06-16T00:00:00"/>
    <n v="311246"/>
    <s v="RESOLI"/>
    <s v="-"/>
    <s v="-"/>
    <s v="S"/>
    <x v="0"/>
    <n v="1"/>
    <s v="ADQUISICION DE EQUIPO"/>
    <n v="2019"/>
    <n v="3"/>
    <s v="-"/>
    <s v="1-PREG.COSTA-RICA"/>
    <x v="5"/>
    <s v="-"/>
    <s v="-"/>
    <s v="-"/>
    <n v="1"/>
    <n v="6"/>
    <n v="100"/>
    <n v="1"/>
    <n v="0"/>
    <s v="MARIACELESTE.VARGAS1702@GMAIL.COM"/>
    <s v="UNIV. PRIVADA"/>
    <n v="19"/>
    <s v="SOLTERO(A)"/>
    <d v="2022-04-01T00:00:00"/>
    <n v="1"/>
    <s v="BACHILLER"/>
    <s v=" "/>
    <s v=" "/>
    <s v=" "/>
    <s v=" "/>
    <n v="100000"/>
    <n v="2"/>
    <s v="-"/>
    <s v="SAN JOSE"/>
    <s v="ADMINISTRACION DE EMPRESAS"/>
    <x v="3"/>
    <s v="AE"/>
    <s v="ADMINISTRACION"/>
    <s v="SAN FRANCISCO"/>
    <s v="SIN ENFASIS"/>
    <s v="COSTA RICA"/>
    <x v="1948"/>
    <s v="-"/>
    <s v="ESTUDIANTE"/>
    <n v="96"/>
    <n v="130341"/>
    <n v="1"/>
    <n v="1"/>
    <n v="28"/>
  </r>
  <r>
    <x v="0"/>
    <x v="1"/>
    <x v="1"/>
    <x v="0"/>
    <n v="31251830"/>
    <x v="30"/>
    <n v="5358590"/>
    <n v="118620935"/>
    <x v="2"/>
    <x v="762"/>
    <x v="0"/>
    <x v="0"/>
    <x v="1"/>
    <s v="N"/>
    <x v="0"/>
    <n v="127361"/>
    <s v="NORMAL"/>
    <d v="2021-12-11T00:00:00"/>
    <d v="2022-01-07T00:00:00"/>
    <x v="30"/>
    <d v="2022-06-22T00:00:00"/>
    <n v="301521"/>
    <s v="RESOLI"/>
    <s v="-"/>
    <s v="S"/>
    <s v="-"/>
    <x v="1"/>
    <n v="1"/>
    <s v="-"/>
    <n v="2020"/>
    <n v="2"/>
    <s v="-"/>
    <s v="1-PREG.COSTA-RICA"/>
    <x v="6"/>
    <s v="-"/>
    <s v="-"/>
    <s v="-"/>
    <n v="1"/>
    <n v="9"/>
    <n v="100"/>
    <n v="1"/>
    <n v="0"/>
    <s v="XR31189@GMAIL.COM"/>
    <s v="UNIV. PRIVADA"/>
    <n v="19"/>
    <s v="SOLTERO(A)"/>
    <s v="-"/>
    <n v="1"/>
    <s v="LICENCIATURA"/>
    <s v=" "/>
    <s v=" "/>
    <s v=" "/>
    <s v=" "/>
    <n v="450000"/>
    <n v="3"/>
    <s v="-"/>
    <s v="SAN JOSE"/>
    <s v="INGENIERIA BIOMEDICA"/>
    <x v="3"/>
    <s v="-"/>
    <s v="INGENIERIA"/>
    <s v="PAVAS"/>
    <s v="SIN ENFASIS"/>
    <s v="COSTA RICA"/>
    <x v="1949"/>
    <s v="-"/>
    <s v="ESTUDIANTE"/>
    <n v="98.98"/>
    <n v="127361"/>
    <n v="1"/>
    <n v="1"/>
    <n v="165"/>
  </r>
  <r>
    <x v="2"/>
    <x v="1"/>
    <x v="1"/>
    <x v="1"/>
    <n v="31252250"/>
    <x v="30"/>
    <n v="3467718"/>
    <n v="115180891"/>
    <x v="4"/>
    <x v="245"/>
    <x v="0"/>
    <x v="1"/>
    <x v="2"/>
    <s v="N"/>
    <x v="6"/>
    <n v="127412"/>
    <s v="NORMAL"/>
    <d v="2021-12-08T00:00:00"/>
    <d v="2022-01-10T00:00:00"/>
    <x v="30"/>
    <d v="2022-06-22T00:00:00"/>
    <n v="301226"/>
    <s v="RESOLI"/>
    <s v="-"/>
    <s v="-"/>
    <s v="S"/>
    <x v="0"/>
    <n v="1"/>
    <s v="-"/>
    <n v="2010"/>
    <n v="12"/>
    <s v="-"/>
    <s v="3-POSG.COSTA-RICA"/>
    <x v="3"/>
    <s v="-"/>
    <s v="-"/>
    <s v="-"/>
    <n v="7"/>
    <n v="3"/>
    <n v="100"/>
    <n v="6"/>
    <n v="0"/>
    <s v="MARINELLY_O_V@HOTMAIL.COM"/>
    <s v="UNIV. PRIVADA"/>
    <n v="29"/>
    <s v="SOLTERO(A)"/>
    <s v="-"/>
    <n v="1"/>
    <s v="MAESTRIA"/>
    <s v=" "/>
    <s v=" "/>
    <s v=" "/>
    <s v=" "/>
    <n v="1581386"/>
    <n v="0"/>
    <s v="-"/>
    <s v="GOLFITO"/>
    <s v="GEREN HOSPIT Y SERVIC DE SALUD"/>
    <x v="13"/>
    <s v="-"/>
    <s v="ADMINISTRACION"/>
    <s v="GUAYCARA"/>
    <s v="SIN ENFASIS"/>
    <s v="COSTA RICA"/>
    <x v="1950"/>
    <n v="27897109"/>
    <s v="FARMACEUTICA 1"/>
    <n v="80"/>
    <n v="127412"/>
    <n v="1"/>
    <n v="3"/>
    <n v="162"/>
  </r>
  <r>
    <x v="0"/>
    <x v="2"/>
    <x v="0"/>
    <x v="0"/>
    <n v="31007200"/>
    <x v="30"/>
    <n v="8092538"/>
    <n v="207670592"/>
    <x v="0"/>
    <x v="2"/>
    <x v="0"/>
    <x v="0"/>
    <x v="1"/>
    <s v="N"/>
    <x v="6"/>
    <n v="127707"/>
    <s v="NORMAL"/>
    <d v="2021-12-29T00:00:00"/>
    <d v="2022-01-20T00:00:00"/>
    <x v="30"/>
    <s v="-"/>
    <n v="302915"/>
    <s v="RESOLI"/>
    <s v="-"/>
    <s v="S"/>
    <s v="-"/>
    <x v="1"/>
    <n v="2"/>
    <s v="-"/>
    <s v="-"/>
    <s v="-"/>
    <s v="-"/>
    <s v="1-PREG.COSTA-RICA"/>
    <x v="0"/>
    <n v="104.49"/>
    <s v="-"/>
    <s v="-"/>
    <n v="11"/>
    <n v="1"/>
    <n v="100"/>
    <n v="6"/>
    <n v="0"/>
    <s v="CHEW9723@GMAIL.COM"/>
    <s v="UNIV. PRIVADA"/>
    <n v="24"/>
    <s v="SOLTERO(A)"/>
    <d v="2022-01-19T00:00:00"/>
    <n v="1"/>
    <s v="LICENCIATURA"/>
    <s v=" "/>
    <s v=" "/>
    <s v=" "/>
    <s v=" "/>
    <s v="-"/>
    <s v="-"/>
    <s v="-"/>
    <s v="GARABITO"/>
    <s v="MEDICINA"/>
    <x v="12"/>
    <s v="-"/>
    <s v="MEDICINA HUMANA"/>
    <s v="JACO"/>
    <s v="SIN ENFASIS"/>
    <s v="COSTA RICA"/>
    <x v="1951"/>
    <s v="-"/>
    <s v="ESTUDIANTE"/>
    <s v="-"/>
    <n v="127707"/>
    <n v="1"/>
    <n v="1"/>
    <n v="152"/>
  </r>
  <r>
    <x v="0"/>
    <x v="1"/>
    <x v="1"/>
    <x v="1"/>
    <n v="31247960"/>
    <x v="22"/>
    <n v="8759380"/>
    <n v="305510723"/>
    <x v="4"/>
    <x v="375"/>
    <x v="0"/>
    <x v="1"/>
    <x v="2"/>
    <s v="N"/>
    <x v="2"/>
    <n v="128546"/>
    <s v="NORMAL"/>
    <d v="2022-02-16T00:00:00"/>
    <d v="2022-02-28T00:00:00"/>
    <x v="22"/>
    <d v="2022-05-16T00:00:00"/>
    <n v="307517"/>
    <s v="RESOLI"/>
    <s v="-"/>
    <s v="-"/>
    <s v="S"/>
    <x v="0"/>
    <n v="1"/>
    <s v="-"/>
    <n v="2022"/>
    <n v="0"/>
    <s v="-"/>
    <s v="1-PREG.COSTA-RICA"/>
    <x v="4"/>
    <s v="-"/>
    <s v="-"/>
    <s v="-"/>
    <n v="5"/>
    <n v="8"/>
    <n v="100"/>
    <n v="3"/>
    <n v="0"/>
    <s v="APMORA1049@GMAIL.COM"/>
    <s v="UNIV. PRIVADA"/>
    <n v="18"/>
    <s v="SOLTERO(A)"/>
    <d v="2022-02-24T00:00:00"/>
    <n v="1"/>
    <s v="BACHILLER"/>
    <s v="LICENCIATURA"/>
    <s v=" "/>
    <s v=" "/>
    <s v=" "/>
    <n v="1100067"/>
    <n v="4"/>
    <s v="-"/>
    <s v="TURRIALBA"/>
    <s v="ADM DEL TRANSPORTE AEREO"/>
    <x v="26"/>
    <s v="-"/>
    <s v="ADMINISTRACION"/>
    <s v="TAYUTIC"/>
    <s v="AEREO Y AEDRONOMOS"/>
    <s v="COSTA RICA"/>
    <x v="1952"/>
    <s v="-"/>
    <s v="ESTUDIANTE"/>
    <n v="90"/>
    <n v="128546"/>
    <n v="1"/>
    <n v="1"/>
    <n v="73"/>
  </r>
  <r>
    <x v="0"/>
    <x v="1"/>
    <x v="1"/>
    <x v="0"/>
    <n v="31246370"/>
    <x v="30"/>
    <n v="12881000"/>
    <n v="118770512"/>
    <x v="0"/>
    <x v="3"/>
    <x v="0"/>
    <x v="0"/>
    <x v="0"/>
    <s v="N"/>
    <x v="0"/>
    <n v="127912"/>
    <s v="NORMAL"/>
    <d v="2022-01-20T00:00:00"/>
    <d v="2022-01-27T00:00:00"/>
    <x v="30"/>
    <d v="2022-06-22T00:00:00"/>
    <n v="305242"/>
    <s v="RESOLI"/>
    <s v="-"/>
    <s v="-"/>
    <s v="S"/>
    <x v="0"/>
    <n v="1"/>
    <s v="COBERTURA INFERIOR"/>
    <n v="2020"/>
    <n v="2"/>
    <s v="-"/>
    <s v="1-PREG.COSTA-RICA"/>
    <x v="3"/>
    <s v="-"/>
    <s v="-"/>
    <s v="-"/>
    <n v="1"/>
    <n v="8"/>
    <n v="100"/>
    <n v="1"/>
    <n v="0"/>
    <s v="CRISTINACALDE@ICLOUD.COM"/>
    <s v="UNIV. PRIVADA"/>
    <n v="19"/>
    <s v="SOLTERO(A)"/>
    <d v="2022-01-26T00:00:00"/>
    <n v="1"/>
    <s v="LICENCIATURA"/>
    <s v=" "/>
    <s v=" "/>
    <s v=" "/>
    <s v=" "/>
    <n v="2420865"/>
    <n v="4"/>
    <s v="-"/>
    <s v="SAN JOSE"/>
    <s v="MICROBIOLOGIA"/>
    <x v="12"/>
    <s v="CI"/>
    <s v="MICROBIOLOGIA"/>
    <s v="MATA REDONDA"/>
    <s v="SIN ENFASIS"/>
    <s v="COSTA RICA"/>
    <x v="1953"/>
    <s v="-"/>
    <s v="ESTUDIANTE"/>
    <n v="93.94"/>
    <n v="127912"/>
    <n v="1"/>
    <n v="1"/>
    <n v="145"/>
  </r>
  <r>
    <x v="0"/>
    <x v="1"/>
    <x v="1"/>
    <x v="0"/>
    <n v="31248490"/>
    <x v="30"/>
    <n v="4094992"/>
    <n v="305430850"/>
    <x v="7"/>
    <x v="1197"/>
    <x v="0"/>
    <x v="0"/>
    <x v="0"/>
    <s v="N"/>
    <x v="0"/>
    <n v="128418"/>
    <s v="NORMAL"/>
    <d v="2022-01-24T00:00:00"/>
    <d v="2022-02-18T00:00:00"/>
    <x v="30"/>
    <d v="2022-06-22T00:00:00"/>
    <n v="305622"/>
    <s v="RESOLI"/>
    <s v="-"/>
    <s v="S"/>
    <s v="-"/>
    <x v="1"/>
    <n v="1"/>
    <s v="-"/>
    <n v="2021"/>
    <n v="1"/>
    <s v="-"/>
    <s v="1-PREG.COSTA-RICA"/>
    <x v="3"/>
    <s v="-"/>
    <s v="-"/>
    <s v="-"/>
    <n v="1"/>
    <n v="1"/>
    <n v="100"/>
    <n v="1"/>
    <n v="0"/>
    <s v="JOSEPABLOMATAFLORES24@GMAIL.COM"/>
    <s v="UNIV. PRIVADA"/>
    <n v="19"/>
    <s v="SOLTERO(A)"/>
    <d v="2022-02-17T00:00:00"/>
    <n v="1"/>
    <s v="TECNICO"/>
    <s v=" "/>
    <s v=" "/>
    <s v=" "/>
    <s v=" "/>
    <n v="1199999"/>
    <n v="4"/>
    <s v="-"/>
    <s v="SAN JOSE"/>
    <s v="MANTENIMIENTO DE AERONAVES"/>
    <x v="175"/>
    <s v="-"/>
    <s v="TECNICO"/>
    <s v="CARMEN"/>
    <s v="SIN ENFASIS"/>
    <s v="COSTA RICA"/>
    <x v="1954"/>
    <s v="-"/>
    <s v="ESTUDIANTE"/>
    <n v="94"/>
    <n v="128418"/>
    <n v="1"/>
    <n v="1"/>
    <n v="123"/>
  </r>
  <r>
    <x v="2"/>
    <x v="1"/>
    <x v="1"/>
    <x v="1"/>
    <n v="31248170"/>
    <x v="22"/>
    <n v="4990494"/>
    <n v="504110189"/>
    <x v="4"/>
    <x v="1198"/>
    <x v="0"/>
    <x v="1"/>
    <x v="1"/>
    <s v="N"/>
    <x v="2"/>
    <n v="128548"/>
    <s v="NORMAL"/>
    <d v="2022-02-14T00:00:00"/>
    <d v="2022-02-28T00:00:00"/>
    <x v="22"/>
    <d v="2022-05-16T00:00:00"/>
    <n v="307232"/>
    <s v="RESOLI"/>
    <s v="-"/>
    <s v="-"/>
    <s v="S"/>
    <x v="0"/>
    <n v="1"/>
    <s v="-"/>
    <n v="2013"/>
    <n v="9"/>
    <s v="-"/>
    <s v="3-POSG.COSTA-RICA"/>
    <x v="3"/>
    <s v="-"/>
    <s v="-"/>
    <s v="-"/>
    <n v="1"/>
    <n v="5"/>
    <n v="100"/>
    <n v="3"/>
    <n v="0"/>
    <s v="DANIELAVA996@GMAIL.COM"/>
    <s v="UNIV. PRIVADA"/>
    <n v="25"/>
    <s v="SOLTERO(A)"/>
    <d v="2022-02-24T00:00:00"/>
    <n v="1"/>
    <s v="MAESTRIA"/>
    <s v=" "/>
    <s v=" "/>
    <s v=" "/>
    <s v=" "/>
    <n v="1976948"/>
    <n v="4"/>
    <s v="-"/>
    <s v="CARTAGO"/>
    <s v="PSICOLOGIA"/>
    <x v="122"/>
    <s v="-"/>
    <s v="PSICOLOGIA"/>
    <s v="AGUACALIENTE (SAN FRANCISCO)"/>
    <s v="CLINICA Y DE LA SALUD MENTAL"/>
    <s v="COSTA RICA"/>
    <x v="1955"/>
    <s v="-"/>
    <s v="ESTUDIANTE"/>
    <n v="85.5"/>
    <n v="128548"/>
    <n v="1"/>
    <n v="3"/>
    <n v="73"/>
  </r>
  <r>
    <x v="0"/>
    <x v="1"/>
    <x v="1"/>
    <x v="1"/>
    <n v="31252720"/>
    <x v="30"/>
    <n v="4298500"/>
    <n v="604750612"/>
    <x v="1"/>
    <x v="417"/>
    <x v="0"/>
    <x v="1"/>
    <x v="2"/>
    <s v="N"/>
    <x v="6"/>
    <n v="128595"/>
    <s v="NORMAL"/>
    <d v="2022-02-14T00:00:00"/>
    <d v="2022-03-01T00:00:00"/>
    <x v="30"/>
    <d v="2022-06-22T00:00:00"/>
    <n v="307214"/>
    <s v="RESOLI"/>
    <s v="-"/>
    <s v="-"/>
    <s v="S"/>
    <x v="0"/>
    <n v="1"/>
    <s v="-"/>
    <n v="2019"/>
    <n v="3"/>
    <s v="-"/>
    <s v="1-PREG.COSTA-RICA"/>
    <x v="5"/>
    <s v="-"/>
    <s v="-"/>
    <s v="-"/>
    <n v="3"/>
    <n v="1"/>
    <n v="100"/>
    <n v="6"/>
    <n v="0"/>
    <s v="ERICKANR1608@GMAIL.COM"/>
    <s v="UNIV. PRIVADA"/>
    <n v="19"/>
    <s v="SOLTERO(A)"/>
    <d v="2022-02-28T00:00:00"/>
    <n v="1"/>
    <s v="BACHILLER"/>
    <s v="LICENCIATURA"/>
    <s v=" "/>
    <s v=" "/>
    <s v=" "/>
    <n v="100000"/>
    <n v="2"/>
    <s v="-"/>
    <s v="BUENOS AIRES"/>
    <s v="ENSEÑANZA DEL INGLES"/>
    <x v="73"/>
    <s v="-"/>
    <s v="EDUCACION SECUNDARIA"/>
    <s v="BUENOS AIRES"/>
    <s v="COMO SEGUNDA LENGUA"/>
    <s v="COSTA RICA"/>
    <x v="1956"/>
    <s v="-"/>
    <s v="ESTUDIANTE"/>
    <n v="94"/>
    <n v="128595"/>
    <n v="1"/>
    <n v="1"/>
    <n v="112"/>
  </r>
  <r>
    <x v="0"/>
    <x v="1"/>
    <x v="1"/>
    <x v="0"/>
    <n v="31252600"/>
    <x v="30"/>
    <n v="6409690"/>
    <n v="118110493"/>
    <x v="2"/>
    <x v="1199"/>
    <x v="0"/>
    <x v="0"/>
    <x v="1"/>
    <s v="N"/>
    <x v="1"/>
    <n v="128655"/>
    <s v="NORMAL"/>
    <d v="2022-01-10T00:00:00"/>
    <d v="2022-03-02T00:00:00"/>
    <x v="30"/>
    <d v="2022-06-22T00:00:00"/>
    <n v="304045"/>
    <s v="RESOLI"/>
    <s v="-"/>
    <s v="-"/>
    <s v="S"/>
    <x v="0"/>
    <n v="1"/>
    <s v="-"/>
    <n v="2018"/>
    <n v="4"/>
    <s v="-"/>
    <s v="1-PREG.COSTA-RICA"/>
    <x v="2"/>
    <s v="-"/>
    <s v="-"/>
    <s v="-"/>
    <n v="1"/>
    <n v="3"/>
    <n v="100"/>
    <n v="4"/>
    <n v="0"/>
    <s v="MFSV1905@GMAIL.COM"/>
    <s v="UNIV. PRIVADA"/>
    <n v="21"/>
    <s v="SOLTERO(A)"/>
    <d v="2022-03-01T00:00:00"/>
    <n v="1"/>
    <s v="BACHILLER"/>
    <s v=" "/>
    <s v=" "/>
    <s v=" "/>
    <s v=" "/>
    <n v="574105"/>
    <n v="6"/>
    <s v="-"/>
    <s v="HEREDIA"/>
    <s v="ING SISTEMAS EN COMPUTACION"/>
    <x v="8"/>
    <s v="-"/>
    <s v="INGENIERIA"/>
    <s v="SAN FRANCISCO"/>
    <s v="SIN ENFASIS"/>
    <s v="COSTA RICA"/>
    <x v="1957"/>
    <s v="-"/>
    <s v="ESTUDIANTE"/>
    <n v="90.47"/>
    <n v="128655"/>
    <n v="1"/>
    <n v="1"/>
    <n v="111"/>
  </r>
  <r>
    <x v="0"/>
    <x v="1"/>
    <x v="1"/>
    <x v="1"/>
    <n v="31252440"/>
    <x v="30"/>
    <n v="6951775"/>
    <n v="118980023"/>
    <x v="5"/>
    <x v="1200"/>
    <x v="0"/>
    <x v="1"/>
    <x v="1"/>
    <s v="N"/>
    <x v="0"/>
    <n v="128821"/>
    <s v="NORMAL"/>
    <d v="2022-02-25T00:00:00"/>
    <d v="2022-03-10T00:00:00"/>
    <x v="30"/>
    <d v="2022-06-22T00:00:00"/>
    <n v="308255"/>
    <s v="RESOLI"/>
    <s v="-"/>
    <s v="-"/>
    <s v="S"/>
    <x v="0"/>
    <n v="1"/>
    <s v="-"/>
    <n v="2021"/>
    <n v="1"/>
    <s v="-"/>
    <s v="1-PREG.COSTA-RICA"/>
    <x v="1"/>
    <s v="-"/>
    <s v="-"/>
    <s v="-"/>
    <n v="8"/>
    <n v="5"/>
    <n v="100"/>
    <n v="1"/>
    <n v="0"/>
    <s v="MARIFONSECA283@GMAIL.COM"/>
    <s v="UNIV. PRIVADA"/>
    <n v="18"/>
    <s v="SOLTERO(A)"/>
    <d v="2022-03-09T00:00:00"/>
    <n v="1"/>
    <s v="BACHILLER"/>
    <s v=" "/>
    <s v=" "/>
    <s v=" "/>
    <s v=" "/>
    <n v="3813599"/>
    <n v="4"/>
    <s v="-"/>
    <s v="GOICOECHEA"/>
    <s v="DISEÑO GRAFICO"/>
    <x v="74"/>
    <s v="-"/>
    <s v="ARTE PUBLICITARIO"/>
    <s v="IPIS"/>
    <s v="SIN ENFASIS"/>
    <s v="COSTA RICA"/>
    <x v="1958"/>
    <s v="-"/>
    <s v="ESTUDIANTE"/>
    <n v="91.03"/>
    <n v="128821"/>
    <n v="1"/>
    <n v="1"/>
    <n v="103"/>
  </r>
  <r>
    <x v="0"/>
    <x v="1"/>
    <x v="1"/>
    <x v="1"/>
    <n v="31252550"/>
    <x v="30"/>
    <n v="2765250"/>
    <n v="117720508"/>
    <x v="4"/>
    <x v="1201"/>
    <x v="0"/>
    <x v="1"/>
    <x v="0"/>
    <s v="N"/>
    <x v="1"/>
    <n v="128888"/>
    <s v="NORMAL"/>
    <d v="2022-03-08T00:00:00"/>
    <d v="2022-03-14T00:00:00"/>
    <x v="30"/>
    <d v="2022-06-22T00:00:00"/>
    <n v="309033"/>
    <s v="RESOLI"/>
    <s v="-"/>
    <s v="-"/>
    <s v="S"/>
    <x v="0"/>
    <n v="1"/>
    <s v="-"/>
    <n v="2017"/>
    <n v="5"/>
    <s v="-"/>
    <s v="1-PREG.COSTA-RICA"/>
    <x v="4"/>
    <s v="-"/>
    <s v="-"/>
    <s v="-"/>
    <n v="8"/>
    <n v="1"/>
    <n v="100"/>
    <n v="4"/>
    <n v="0"/>
    <s v="DMASISK24@GMAIL.COM"/>
    <s v="UNIV. PRIVADA"/>
    <n v="22"/>
    <s v="SOLTERO(A)"/>
    <d v="2022-03-11T00:00:00"/>
    <n v="1"/>
    <s v="BACHILLER"/>
    <s v=" "/>
    <s v=" "/>
    <s v=" "/>
    <s v=" "/>
    <n v="995100"/>
    <n v="3"/>
    <s v="-"/>
    <s v="FLORES"/>
    <s v="ADMINISTRACION DE NEGOCIOS"/>
    <x v="4"/>
    <s v="-"/>
    <s v="ADMINISTRACION"/>
    <s v="SAN JOAQUIN"/>
    <s v="SIN ENFASIS"/>
    <s v="COSTA RICA"/>
    <x v="1959"/>
    <s v="-"/>
    <s v="ESTUDIANTE"/>
    <n v="89"/>
    <n v="128888"/>
    <n v="1"/>
    <n v="1"/>
    <n v="99"/>
  </r>
  <r>
    <x v="0"/>
    <x v="1"/>
    <x v="0"/>
    <x v="1"/>
    <n v="31200200"/>
    <x v="30"/>
    <n v="1076500"/>
    <n v="503780675"/>
    <x v="1"/>
    <x v="519"/>
    <x v="0"/>
    <x v="1"/>
    <x v="1"/>
    <s v="N"/>
    <x v="4"/>
    <n v="128921"/>
    <s v="NORMAL"/>
    <d v="2022-03-09T00:00:00"/>
    <d v="2022-03-15T00:00:00"/>
    <x v="30"/>
    <d v="2022-06-30T00:00:00"/>
    <n v="309214"/>
    <s v="RESOLI"/>
    <s v="-"/>
    <s v="S"/>
    <s v="-"/>
    <x v="1"/>
    <n v="1"/>
    <s v="-"/>
    <s v="-"/>
    <s v="-"/>
    <s v="-"/>
    <s v="1-PREG.COSTA-RICA"/>
    <x v="0"/>
    <s v="-"/>
    <s v="-"/>
    <s v="-"/>
    <n v="3"/>
    <n v="1"/>
    <n v="100"/>
    <n v="5"/>
    <n v="0"/>
    <s v="JOSEANDREYSSAVI@HOTMAIL.COM"/>
    <s v="UNIV. PRIVADA"/>
    <n v="31"/>
    <s v="SOLTERO(A)"/>
    <d v="2022-03-14T00:00:00"/>
    <n v="1"/>
    <s v="LICENCIATURA"/>
    <s v=" "/>
    <s v=" "/>
    <s v=" "/>
    <s v=" "/>
    <s v="-"/>
    <s v="-"/>
    <s v="-"/>
    <s v="SANTA CRUZ"/>
    <s v="CS EDUC ENSEÑANZA ESPAÑOL"/>
    <x v="152"/>
    <s v="-"/>
    <s v="EDUCACION SECUNDARIA"/>
    <s v="SANTA CRUZ"/>
    <s v="SIN ENFASIS"/>
    <s v="COSTA RICA"/>
    <x v="1960"/>
    <s v="-"/>
    <s v="ESTUDIANTE"/>
    <s v="-"/>
    <n v="128921"/>
    <n v="1"/>
    <n v="1"/>
    <n v="98"/>
  </r>
  <r>
    <x v="0"/>
    <x v="1"/>
    <x v="1"/>
    <x v="0"/>
    <n v="31252570"/>
    <x v="30"/>
    <n v="7417750"/>
    <n v="114490895"/>
    <x v="2"/>
    <x v="1031"/>
    <x v="0"/>
    <x v="0"/>
    <x v="1"/>
    <s v="N"/>
    <x v="0"/>
    <n v="128953"/>
    <s v="ESPECIAL"/>
    <d v="2022-03-14T00:00:00"/>
    <d v="2022-03-16T00:00:00"/>
    <x v="30"/>
    <d v="2022-06-22T00:00:00"/>
    <n v="309644"/>
    <s v="RESOLI"/>
    <s v="-"/>
    <s v="S"/>
    <s v="-"/>
    <x v="1"/>
    <n v="1"/>
    <s v="COBERTURA INFERIOR"/>
    <n v="2022"/>
    <n v="0"/>
    <s v="-"/>
    <s v="1-PREG.COSTA-RICA"/>
    <x v="3"/>
    <s v="-"/>
    <s v="-"/>
    <s v="-"/>
    <n v="10"/>
    <n v="4"/>
    <n v="100"/>
    <n v="1"/>
    <n v="0"/>
    <s v="HENDERSONMG6@GMAIL.COM"/>
    <s v="UNIV. PRIVADA"/>
    <n v="31"/>
    <s v="CASADO(A)"/>
    <d v="2022-03-15T00:00:00"/>
    <n v="1"/>
    <s v="BACHILLER"/>
    <s v=" "/>
    <s v=" "/>
    <s v=" "/>
    <s v=" "/>
    <n v="1303366"/>
    <n v="3"/>
    <s v="-"/>
    <s v="ALAJUELITA"/>
    <s v="INGENIERIA SISTEMAS"/>
    <x v="6"/>
    <s v="CI"/>
    <s v="INGENIERIA"/>
    <s v="CONCEPCION"/>
    <s v="INGENIERIA SIST.ENF.COMPUTAC."/>
    <s v="COSTA RICA"/>
    <x v="1961"/>
    <n v="22426700"/>
    <s v="GUARDA DE SEGURIDAD"/>
    <n v="77.5"/>
    <n v="128953"/>
    <n v="1"/>
    <n v="1"/>
    <n v="97"/>
  </r>
  <r>
    <x v="0"/>
    <x v="1"/>
    <x v="1"/>
    <x v="0"/>
    <n v="31252560"/>
    <x v="30"/>
    <n v="5291710"/>
    <n v="113030872"/>
    <x v="2"/>
    <x v="1202"/>
    <x v="0"/>
    <x v="0"/>
    <x v="2"/>
    <s v="N"/>
    <x v="4"/>
    <n v="128955"/>
    <s v="NORMAL"/>
    <d v="2022-03-10T00:00:00"/>
    <d v="2022-03-16T00:00:00"/>
    <x v="30"/>
    <d v="2022-06-22T00:00:00"/>
    <n v="309363"/>
    <s v="RESOLI"/>
    <s v="-"/>
    <s v="-"/>
    <s v="S"/>
    <x v="0"/>
    <n v="1"/>
    <s v="-"/>
    <n v="2017"/>
    <n v="5"/>
    <s v="-"/>
    <s v="1-PREG.COSTA-RICA"/>
    <x v="3"/>
    <s v="-"/>
    <s v="-"/>
    <s v="-"/>
    <n v="4"/>
    <n v="1"/>
    <n v="100"/>
    <n v="5"/>
    <n v="0"/>
    <s v="BLAN87OD@GMAIL.COM"/>
    <s v="UNIV. PRIVADA"/>
    <n v="35"/>
    <s v="CASADO(A)"/>
    <d v="2022-03-15T00:00:00"/>
    <n v="1"/>
    <s v="BACHILLER"/>
    <s v=" "/>
    <s v=" "/>
    <s v=" "/>
    <s v=" "/>
    <n v="1356608"/>
    <n v="2"/>
    <s v="-"/>
    <s v="BAGACES"/>
    <s v="ING INDUSTRIAL"/>
    <x v="125"/>
    <s v="-"/>
    <s v="INGENIERIA"/>
    <s v="BAGACES"/>
    <s v="SIN ENFASIS"/>
    <s v="COSTA RICA"/>
    <x v="1962"/>
    <s v="-"/>
    <s v="ESTUDIANTE"/>
    <n v="82"/>
    <n v="128955"/>
    <n v="1"/>
    <n v="1"/>
    <n v="97"/>
  </r>
  <r>
    <x v="0"/>
    <x v="1"/>
    <x v="1"/>
    <x v="1"/>
    <n v="31252580"/>
    <x v="30"/>
    <n v="5576000"/>
    <n v="603280185"/>
    <x v="1"/>
    <x v="1203"/>
    <x v="0"/>
    <x v="1"/>
    <x v="2"/>
    <s v="N"/>
    <x v="6"/>
    <n v="129026"/>
    <s v="NORMAL"/>
    <d v="2022-03-11T00:00:00"/>
    <d v="2022-03-18T00:00:00"/>
    <x v="30"/>
    <d v="2022-06-22T00:00:00"/>
    <n v="309469"/>
    <s v="RESOLI"/>
    <s v="-"/>
    <s v="-"/>
    <s v="S"/>
    <x v="0"/>
    <n v="1"/>
    <s v="-"/>
    <n v="2007"/>
    <n v="15"/>
    <s v="-"/>
    <s v="1-PREG.COSTA-RICA"/>
    <x v="6"/>
    <s v="-"/>
    <s v="-"/>
    <s v="-"/>
    <n v="8"/>
    <n v="1"/>
    <n v="100"/>
    <n v="6"/>
    <n v="0"/>
    <s v="KAROBARRANTES35@GMAIL.COM"/>
    <s v="UNIV. PRIVADA"/>
    <n v="39"/>
    <s v="SOLTERO(A)"/>
    <d v="2022-03-17T00:00:00"/>
    <n v="1"/>
    <s v="BACHILLER"/>
    <s v="LICENCIATURA"/>
    <s v=" "/>
    <s v=" "/>
    <s v=" "/>
    <n v="320158"/>
    <n v="2"/>
    <s v="-"/>
    <s v="COTO BRUS"/>
    <s v="CS EDUCACION I Y II CICLO"/>
    <x v="76"/>
    <s v="-"/>
    <s v="EDUCACION PRIMARIA"/>
    <s v="SAN VITO"/>
    <s v="SIN ENFASIS"/>
    <s v="COSTA RICA"/>
    <x v="1963"/>
    <n v="27840829"/>
    <s v="CONSERJE"/>
    <n v="70"/>
    <n v="129026"/>
    <n v="1"/>
    <n v="1"/>
    <n v="95"/>
  </r>
  <r>
    <x v="0"/>
    <x v="1"/>
    <x v="1"/>
    <x v="1"/>
    <n v="31252320"/>
    <x v="30"/>
    <n v="5352400"/>
    <n v="117730523"/>
    <x v="4"/>
    <x v="1204"/>
    <x v="0"/>
    <x v="1"/>
    <x v="1"/>
    <s v="N"/>
    <x v="0"/>
    <n v="129047"/>
    <s v="NORMAL"/>
    <d v="2022-02-18T00:00:00"/>
    <d v="2022-03-18T00:00:00"/>
    <x v="30"/>
    <d v="2022-06-22T00:00:00"/>
    <n v="307729"/>
    <s v="RESOLI"/>
    <s v="-"/>
    <s v="-"/>
    <s v="S"/>
    <x v="0"/>
    <n v="1"/>
    <s v="-"/>
    <n v="2018"/>
    <n v="4"/>
    <s v="-"/>
    <s v="1-PREG.COSTA-RICA"/>
    <x v="2"/>
    <s v="-"/>
    <s v="-"/>
    <s v="-"/>
    <n v="6"/>
    <n v="1"/>
    <n v="100"/>
    <n v="1"/>
    <n v="0"/>
    <s v="VALVERDEPERAZAERICKA@GMAIL.COM"/>
    <s v="UNIV. PRIVADA"/>
    <n v="22"/>
    <s v="SOLTERO(A)"/>
    <d v="2022-03-17T00:00:00"/>
    <n v="1"/>
    <s v="BACHILLER"/>
    <s v=" "/>
    <s v=" "/>
    <s v=" "/>
    <s v=" "/>
    <n v="483701"/>
    <n v="2"/>
    <s v="-"/>
    <s v="ASERRI"/>
    <s v="ADMINISTRACION DE NEGOCIOS"/>
    <x v="88"/>
    <s v="-"/>
    <s v="ADMINISTRACION"/>
    <s v="ASERRI"/>
    <s v="MERCADEO"/>
    <s v="COSTA RICA"/>
    <x v="1964"/>
    <n v="22876000"/>
    <s v="TELEFONISTA"/>
    <n v="70"/>
    <n v="129047"/>
    <n v="1"/>
    <n v="1"/>
    <n v="95"/>
  </r>
  <r>
    <x v="0"/>
    <x v="1"/>
    <x v="1"/>
    <x v="0"/>
    <n v="31252290"/>
    <x v="30"/>
    <n v="6708800"/>
    <n v="119150876"/>
    <x v="0"/>
    <x v="371"/>
    <x v="0"/>
    <x v="0"/>
    <x v="1"/>
    <s v="N"/>
    <x v="0"/>
    <n v="129054"/>
    <s v="NORMAL"/>
    <d v="2022-01-23T00:00:00"/>
    <d v="2022-03-18T00:00:00"/>
    <x v="30"/>
    <d v="2022-06-22T00:00:00"/>
    <n v="305464"/>
    <s v="RESOLI"/>
    <s v="-"/>
    <s v="-"/>
    <s v="S"/>
    <x v="0"/>
    <n v="1"/>
    <s v="ADQUISICION DE EQUIPO"/>
    <n v="2021"/>
    <n v="1"/>
    <s v="-"/>
    <s v="1-PREG.COSTA-RICA"/>
    <x v="2"/>
    <s v="-"/>
    <s v="-"/>
    <s v="-"/>
    <n v="1"/>
    <n v="10"/>
    <n v="100"/>
    <n v="1"/>
    <n v="0"/>
    <s v="TIFANNYNAVAS48@GMAIL.COM"/>
    <s v="UNIV. PRIVADA"/>
    <n v="17"/>
    <s v="SOLTERO(A)"/>
    <d v="2022-03-17T00:00:00"/>
    <n v="1"/>
    <s v="BACHILLER"/>
    <s v=" "/>
    <s v=" "/>
    <s v=" "/>
    <s v=" "/>
    <n v="485000"/>
    <n v="4"/>
    <s v="-"/>
    <s v="SAN JOSE"/>
    <s v="ENFERMERIA"/>
    <x v="9"/>
    <s v="AE"/>
    <s v="ENFERMERIA"/>
    <s v="HATILLO"/>
    <s v="SIN ENFASIS"/>
    <s v="COSTA RICA"/>
    <x v="1965"/>
    <s v="-"/>
    <s v="ESTUDIANTE"/>
    <n v="85.6"/>
    <n v="129054"/>
    <n v="1"/>
    <n v="1"/>
    <n v="95"/>
  </r>
  <r>
    <x v="0"/>
    <x v="1"/>
    <x v="1"/>
    <x v="0"/>
    <n v="31249540"/>
    <x v="30"/>
    <n v="7719663"/>
    <n v="119150067"/>
    <x v="0"/>
    <x v="1075"/>
    <x v="0"/>
    <x v="0"/>
    <x v="1"/>
    <s v="N"/>
    <x v="0"/>
    <n v="129055"/>
    <s v="NORMAL"/>
    <d v="2022-01-21T00:00:00"/>
    <d v="2022-03-18T00:00:00"/>
    <x v="30"/>
    <d v="2022-06-22T00:00:00"/>
    <n v="305317"/>
    <s v="RESOLI"/>
    <s v="-"/>
    <s v="-"/>
    <s v="S"/>
    <x v="0"/>
    <n v="1"/>
    <s v="-"/>
    <n v="2022"/>
    <n v="0"/>
    <s v="-"/>
    <s v="1-PREG.COSTA-RICA"/>
    <x v="1"/>
    <s v="-"/>
    <s v="-"/>
    <s v="-"/>
    <n v="11"/>
    <n v="5"/>
    <n v="100"/>
    <n v="1"/>
    <n v="0"/>
    <s v="JMURILLOAL@HOTMAIL.COM"/>
    <s v="UNIV. PRIVADA"/>
    <n v="17"/>
    <s v="SOLTERO(A)"/>
    <d v="2022-03-17T00:00:00"/>
    <n v="1"/>
    <s v="BACHILLER"/>
    <s v=" "/>
    <s v=" "/>
    <s v=" "/>
    <s v=" "/>
    <n v="3651089"/>
    <n v="5"/>
    <s v="-"/>
    <s v="VAZQUEZ DE CORONADO"/>
    <s v="MEDICINA Y CIRUGIA"/>
    <x v="0"/>
    <s v="-"/>
    <s v="MEDICINA HUMANA"/>
    <s v="CASCAJAL"/>
    <s v="SIN ENFASIS"/>
    <s v="COSTA RICA"/>
    <x v="1966"/>
    <s v="-"/>
    <s v="ESTUDIANTE"/>
    <n v="91.6"/>
    <n v="129055"/>
    <n v="1"/>
    <n v="1"/>
    <n v="95"/>
  </r>
  <r>
    <x v="0"/>
    <x v="1"/>
    <x v="1"/>
    <x v="1"/>
    <n v="31247500"/>
    <x v="22"/>
    <n v="2750018"/>
    <n v="304750306"/>
    <x v="4"/>
    <x v="1205"/>
    <x v="0"/>
    <x v="1"/>
    <x v="1"/>
    <s v="N"/>
    <x v="2"/>
    <n v="128634"/>
    <s v="NORMAL"/>
    <d v="2022-02-28T00:00:00"/>
    <d v="2022-03-02T00:00:00"/>
    <x v="22"/>
    <d v="2022-05-16T00:00:00"/>
    <n v="308279"/>
    <s v="RESOLI"/>
    <s v="-"/>
    <s v="S"/>
    <s v="-"/>
    <x v="1"/>
    <n v="1"/>
    <s v="-"/>
    <n v="2010"/>
    <n v="12"/>
    <s v="-"/>
    <s v="1-PREG.COSTA-RICA"/>
    <x v="2"/>
    <s v="-"/>
    <s v="-"/>
    <s v="-"/>
    <n v="6"/>
    <n v="2"/>
    <n v="100"/>
    <n v="3"/>
    <n v="0"/>
    <s v="LEONARDO_1693@HOTMAIL.COM"/>
    <s v="UNIV. PRIVADA"/>
    <n v="28"/>
    <s v="CASADO(A)"/>
    <d v="2022-03-01T00:00:00"/>
    <n v="1"/>
    <s v="BACHILLER"/>
    <s v=" "/>
    <s v=" "/>
    <s v=" "/>
    <s v=" "/>
    <n v="569250"/>
    <n v="2"/>
    <s v="-"/>
    <s v="ALVARADO"/>
    <s v="ADMINISTRACION DE EMPRESAS"/>
    <x v="6"/>
    <s v="-"/>
    <s v="ADMINISTRACION"/>
    <s v="CERVANTES"/>
    <s v="SIN ENFASIS"/>
    <s v="COSTA RICA"/>
    <x v="1967"/>
    <n v="22091300"/>
    <s v="ANALISTA DE COMPUTAC"/>
    <n v="85"/>
    <n v="128634"/>
    <n v="1"/>
    <n v="1"/>
    <n v="71"/>
  </r>
  <r>
    <x v="1"/>
    <x v="1"/>
    <x v="1"/>
    <x v="0"/>
    <n v="31252370"/>
    <x v="30"/>
    <n v="7779250"/>
    <n v="112080528"/>
    <x v="0"/>
    <x v="1206"/>
    <x v="0"/>
    <x v="0"/>
    <x v="0"/>
    <s v="N"/>
    <x v="0"/>
    <n v="129086"/>
    <s v="NORMAL"/>
    <d v="2022-03-01T00:00:00"/>
    <d v="2022-03-21T00:00:00"/>
    <x v="30"/>
    <d v="2022-06-22T00:00:00"/>
    <n v="308353"/>
    <s v="RESOLI"/>
    <s v="-"/>
    <s v="-"/>
    <s v="S"/>
    <x v="0"/>
    <n v="1"/>
    <s v="-"/>
    <n v="2005"/>
    <n v="17"/>
    <s v="-"/>
    <s v="4-POSG.EXTERIOR"/>
    <x v="4"/>
    <s v="-"/>
    <s v="-"/>
    <s v="-"/>
    <n v="1"/>
    <n v="8"/>
    <n v="210"/>
    <n v="1"/>
    <n v="0"/>
    <s v="VIVITACAMPOS@HOTMAIL.COM"/>
    <s v="UNIV. PUBLICA"/>
    <n v="38"/>
    <s v="DIVORCIADO(A)"/>
    <d v="2022-03-18T00:00:00"/>
    <n v="1"/>
    <s v="MAESTRIA"/>
    <s v=" "/>
    <s v=" "/>
    <s v=" "/>
    <s v=" "/>
    <n v="1085110"/>
    <n v="2"/>
    <s v="-"/>
    <s v="SAN JOSE"/>
    <s v="MEDICINA ESTETICA"/>
    <x v="176"/>
    <s v="-"/>
    <s v="MEDICINA HUMANA"/>
    <s v="MATA REDONDA"/>
    <s v="SIN ENFASIS"/>
    <s v="ARGENTINA"/>
    <x v="1968"/>
    <n v="83736565"/>
    <s v="DOCTORA EN MEDICINA ESTÉTICA "/>
    <n v="85"/>
    <n v="129086"/>
    <n v="2"/>
    <n v="4"/>
    <n v="92"/>
  </r>
  <r>
    <x v="0"/>
    <x v="1"/>
    <x v="1"/>
    <x v="0"/>
    <n v="31252400"/>
    <x v="30"/>
    <n v="8000000"/>
    <n v="117230664"/>
    <x v="0"/>
    <x v="1207"/>
    <x v="0"/>
    <x v="0"/>
    <x v="2"/>
    <s v="N"/>
    <x v="4"/>
    <n v="129105"/>
    <s v="NORMAL"/>
    <d v="2022-03-16T00:00:00"/>
    <d v="2022-03-22T00:00:00"/>
    <x v="30"/>
    <d v="2022-06-22T00:00:00"/>
    <n v="309862"/>
    <s v="RESOLI"/>
    <s v="-"/>
    <s v="S"/>
    <s v="-"/>
    <x v="1"/>
    <n v="1"/>
    <s v="-"/>
    <n v="2015"/>
    <n v="7"/>
    <s v="-"/>
    <s v="1-PREG.COSTA-RICA"/>
    <x v="3"/>
    <s v="-"/>
    <s v="-"/>
    <s v="-"/>
    <n v="7"/>
    <n v="1"/>
    <n v="100"/>
    <n v="5"/>
    <n v="0"/>
    <s v="DALEJAVILA@GMAIL.COM"/>
    <s v="UNIV. PUBLICA"/>
    <n v="23"/>
    <s v="SOLTERO(A)"/>
    <d v="2022-03-21T00:00:00"/>
    <n v="1"/>
    <s v="LICENCIATURA"/>
    <s v=" "/>
    <s v=" "/>
    <s v=" "/>
    <s v=" "/>
    <n v="1878492"/>
    <n v="2"/>
    <s v="-"/>
    <s v="ABANGARES"/>
    <s v="SALUD AMBIENTAL"/>
    <x v="52"/>
    <s v="-"/>
    <s v="MEDICINA HUMANA"/>
    <s v="JUNTAS"/>
    <s v="SIN ENFASIS"/>
    <s v="COSTA RICA"/>
    <x v="1969"/>
    <s v="-"/>
    <s v="ESTUDIANTE"/>
    <n v="76"/>
    <n v="129105"/>
    <n v="2"/>
    <n v="1"/>
    <n v="91"/>
  </r>
  <r>
    <x v="0"/>
    <x v="1"/>
    <x v="0"/>
    <x v="1"/>
    <n v="31210060"/>
    <x v="22"/>
    <n v="1372130"/>
    <n v="702870014"/>
    <x v="4"/>
    <x v="1208"/>
    <x v="0"/>
    <x v="1"/>
    <x v="1"/>
    <s v="N"/>
    <x v="3"/>
    <n v="128779"/>
    <s v="NORMAL"/>
    <d v="2022-03-01T00:00:00"/>
    <d v="2022-03-09T00:00:00"/>
    <x v="22"/>
    <s v="-"/>
    <n v="308358"/>
    <s v="RESOLI"/>
    <s v="-"/>
    <s v="-"/>
    <s v="S"/>
    <x v="0"/>
    <n v="1"/>
    <s v="-"/>
    <s v="-"/>
    <s v="-"/>
    <s v="-"/>
    <s v="1-PREG.COSTA-RICA"/>
    <x v="0"/>
    <s v="-"/>
    <s v="-"/>
    <s v="-"/>
    <n v="8"/>
    <n v="3"/>
    <n v="100"/>
    <n v="2"/>
    <n v="0"/>
    <s v="KEYLINMURILLOC@YAHOO.ES"/>
    <s v="UNIV. PRIVADA"/>
    <n v="22"/>
    <s v="SOLTERO(A)"/>
    <d v="2022-03-08T00:00:00"/>
    <n v="1"/>
    <s v="LICENCIATURA"/>
    <s v=" "/>
    <s v=" "/>
    <s v=" "/>
    <s v=" "/>
    <s v="-"/>
    <s v="-"/>
    <s v="-"/>
    <s v="POAS"/>
    <s v="TRABAJO SOCIAL"/>
    <x v="51"/>
    <s v="-"/>
    <s v="SOCIOLOGIA"/>
    <s v="SAN RAFAEL"/>
    <s v="SIN ENFASIS"/>
    <s v="COSTA RICA"/>
    <x v="1970"/>
    <s v="-"/>
    <s v="ESTUDIANTE"/>
    <s v="-"/>
    <n v="128779"/>
    <n v="1"/>
    <n v="1"/>
    <n v="64"/>
  </r>
  <r>
    <x v="2"/>
    <x v="1"/>
    <x v="1"/>
    <x v="1"/>
    <n v="31252690"/>
    <x v="30"/>
    <n v="8000000"/>
    <n v="401670856"/>
    <x v="4"/>
    <x v="1209"/>
    <x v="0"/>
    <x v="1"/>
    <x v="0"/>
    <s v="N"/>
    <x v="1"/>
    <n v="129181"/>
    <s v="NORMAL"/>
    <d v="2022-02-28T00:00:00"/>
    <d v="2022-03-24T00:00:00"/>
    <x v="30"/>
    <d v="2022-06-22T00:00:00"/>
    <n v="308331"/>
    <s v="RESOLI"/>
    <s v="-"/>
    <s v="S"/>
    <s v="-"/>
    <x v="1"/>
    <n v="1"/>
    <s v="-"/>
    <n v="1996"/>
    <n v="26"/>
    <s v="-"/>
    <s v="3-POSG.COSTA-RICA"/>
    <x v="1"/>
    <s v="-"/>
    <s v="-"/>
    <s v="-"/>
    <n v="8"/>
    <n v="1"/>
    <n v="100"/>
    <n v="4"/>
    <n v="0"/>
    <s v="RANDY_KENNETH_QUESADA@BAT.COM"/>
    <s v="UNIV. PRIVADA"/>
    <n v="44"/>
    <s v="CASADO(A)"/>
    <d v="2022-03-23T00:00:00"/>
    <n v="1"/>
    <s v="MAESTRIA"/>
    <s v=" "/>
    <s v=" "/>
    <s v=" "/>
    <s v=" "/>
    <n v="3863320"/>
    <n v="4"/>
    <s v="-"/>
    <s v="FLORES"/>
    <s v="FINANZAS"/>
    <x v="47"/>
    <s v="-"/>
    <s v="ADMINISTRACION"/>
    <s v="SAN JOAQUIN"/>
    <s v="SIN ENFASIS"/>
    <s v="COSTA RICA"/>
    <x v="1971"/>
    <n v="88737356"/>
    <s v="GERENTE DE CONTROL INTERO"/>
    <n v="93.5"/>
    <n v="129181"/>
    <n v="1"/>
    <n v="3"/>
    <n v="89"/>
  </r>
  <r>
    <x v="0"/>
    <x v="1"/>
    <x v="1"/>
    <x v="0"/>
    <n v="31252890"/>
    <x v="30"/>
    <n v="16625580"/>
    <n v="119000117"/>
    <x v="0"/>
    <x v="3"/>
    <x v="0"/>
    <x v="0"/>
    <x v="0"/>
    <s v="N"/>
    <x v="1"/>
    <n v="129192"/>
    <s v="NORMAL"/>
    <d v="2022-03-22T00:00:00"/>
    <d v="2022-03-25T00:00:00"/>
    <x v="30"/>
    <d v="2022-06-22T00:00:00"/>
    <n v="310319"/>
    <s v="RESOLI"/>
    <s v="-"/>
    <s v="-"/>
    <s v="S"/>
    <x v="0"/>
    <n v="1"/>
    <s v="COBERTURA INFERIOR"/>
    <n v="2022"/>
    <n v="0"/>
    <s v="-"/>
    <s v="1-PREG.COSTA-RICA"/>
    <x v="3"/>
    <s v="-"/>
    <s v="-"/>
    <s v="-"/>
    <n v="5"/>
    <n v="3"/>
    <n v="100"/>
    <n v="4"/>
    <n v="0"/>
    <s v="REYCHELSC004@GMAIL.COM"/>
    <s v="UNIV. PRIVADA"/>
    <n v="18"/>
    <s v="SOLTERO(A)"/>
    <d v="2022-03-24T00:00:00"/>
    <n v="1"/>
    <s v="LICENCIATURA"/>
    <s v=" "/>
    <s v=" "/>
    <s v=" "/>
    <s v=" "/>
    <n v="1557605"/>
    <n v="4"/>
    <s v="-"/>
    <s v="SAN RAFAEL"/>
    <s v="MEDICINA Y CIRUGIA"/>
    <x v="5"/>
    <s v="CI"/>
    <s v="MEDICINA HUMANA"/>
    <s v="SANTIAGO"/>
    <s v="SIN ENFASIS"/>
    <s v="COSTA RICA"/>
    <x v="1972"/>
    <s v="-"/>
    <s v="ESTUDIANTE"/>
    <n v="96"/>
    <n v="129192"/>
    <n v="1"/>
    <n v="1"/>
    <n v="88"/>
  </r>
  <r>
    <x v="0"/>
    <x v="1"/>
    <x v="1"/>
    <x v="1"/>
    <n v="31252240"/>
    <x v="30"/>
    <n v="6676279"/>
    <n v="118810521"/>
    <x v="4"/>
    <x v="455"/>
    <x v="0"/>
    <x v="1"/>
    <x v="0"/>
    <s v="N"/>
    <x v="0"/>
    <n v="129210"/>
    <s v="NORMAL"/>
    <d v="2022-03-01T00:00:00"/>
    <d v="2022-03-25T00:00:00"/>
    <x v="30"/>
    <d v="2022-06-22T00:00:00"/>
    <n v="308479"/>
    <s v="RESOLI"/>
    <s v="-"/>
    <s v="-"/>
    <s v="S"/>
    <x v="0"/>
    <n v="1"/>
    <s v="ADQUISICION DE EQUIPO"/>
    <n v="2020"/>
    <n v="2"/>
    <s v="-"/>
    <s v="1-PREG.COSTA-RICA"/>
    <x v="2"/>
    <s v="-"/>
    <s v="-"/>
    <s v="-"/>
    <n v="1"/>
    <n v="1"/>
    <n v="100"/>
    <n v="1"/>
    <n v="0"/>
    <s v="MELCAMPOST@GMAIL.COM"/>
    <s v="UNIV. PRIVADA"/>
    <n v="18"/>
    <s v="SOLTERO(A)"/>
    <d v="2022-03-24T00:00:00"/>
    <n v="1"/>
    <s v="BACHILLER"/>
    <s v=" "/>
    <s v=" "/>
    <s v=" "/>
    <s v=" "/>
    <n v="690486"/>
    <n v="6"/>
    <s v="-"/>
    <s v="SAN JOSE"/>
    <s v="ADMINISTRACION DE NEGOCIOS"/>
    <x v="88"/>
    <s v="AE"/>
    <s v="ADMINISTRACION"/>
    <s v="CARMEN"/>
    <s v="MERCADEO"/>
    <s v="COSTA RICA"/>
    <x v="1973"/>
    <s v="-"/>
    <s v="ESTUDIANTE"/>
    <n v="89.07"/>
    <n v="129210"/>
    <n v="1"/>
    <n v="1"/>
    <n v="88"/>
  </r>
  <r>
    <x v="0"/>
    <x v="1"/>
    <x v="1"/>
    <x v="0"/>
    <n v="31252470"/>
    <x v="30"/>
    <n v="7425040"/>
    <n v="402580777"/>
    <x v="2"/>
    <x v="1210"/>
    <x v="0"/>
    <x v="0"/>
    <x v="0"/>
    <s v="N"/>
    <x v="1"/>
    <n v="129216"/>
    <s v="ESPECIAL"/>
    <d v="2022-02-10T00:00:00"/>
    <d v="2022-03-25T00:00:00"/>
    <x v="30"/>
    <d v="2022-06-22T00:00:00"/>
    <n v="307052"/>
    <s v="RESOLI"/>
    <s v="-"/>
    <s v="S"/>
    <s v="-"/>
    <x v="1"/>
    <n v="1"/>
    <s v="COBERTURA INFERIOR"/>
    <n v="2022"/>
    <n v="0"/>
    <s v="-"/>
    <s v="1-PREG.COSTA-RICA"/>
    <x v="6"/>
    <s v="-"/>
    <s v="-"/>
    <s v="-"/>
    <n v="8"/>
    <n v="2"/>
    <n v="100"/>
    <n v="4"/>
    <n v="0"/>
    <s v="PCBA.20.02@GMAIL.COM"/>
    <s v="UNIV. PRIVADA"/>
    <n v="19"/>
    <s v="SOLTERO(A)"/>
    <d v="2022-03-24T00:00:00"/>
    <n v="1"/>
    <s v="BACHILLER"/>
    <s v="LICENCIATURA"/>
    <s v=" "/>
    <s v=" "/>
    <s v=" "/>
    <n v="450000"/>
    <n v="3"/>
    <s v="-"/>
    <s v="FLORES"/>
    <s v="ING SISTEMAS EN COMPUTACION"/>
    <x v="8"/>
    <s v="CI"/>
    <s v="INGENIERIA"/>
    <s v="BARRANTES"/>
    <s v="SIN ENFASIS"/>
    <s v="COSTA RICA"/>
    <x v="1974"/>
    <s v="-"/>
    <s v="ESTUDIANTE"/>
    <n v="93.47"/>
    <n v="129216"/>
    <n v="1"/>
    <n v="1"/>
    <n v="88"/>
  </r>
  <r>
    <x v="0"/>
    <x v="1"/>
    <x v="1"/>
    <x v="1"/>
    <n v="31252880"/>
    <x v="30"/>
    <n v="6485070"/>
    <n v="504570198"/>
    <x v="1"/>
    <x v="1211"/>
    <x v="0"/>
    <x v="1"/>
    <x v="2"/>
    <s v="N"/>
    <x v="4"/>
    <n v="129240"/>
    <s v="NORMAL"/>
    <d v="2022-03-16T00:00:00"/>
    <d v="2022-03-28T00:00:00"/>
    <x v="30"/>
    <d v="2022-06-22T00:00:00"/>
    <n v="309905"/>
    <s v="RESOLI"/>
    <s v="-"/>
    <s v="-"/>
    <s v="S"/>
    <x v="0"/>
    <n v="1"/>
    <s v="ADQUISICION DE EQUIPO"/>
    <n v="2021"/>
    <n v="1"/>
    <s v="-"/>
    <s v="1-PREG.COSTA-RICA"/>
    <x v="4"/>
    <s v="-"/>
    <s v="-"/>
    <s v="-"/>
    <n v="8"/>
    <n v="2"/>
    <n v="100"/>
    <n v="5"/>
    <n v="0"/>
    <s v="DARIANAROHE15@GMAIL.COM"/>
    <s v="UNIV. PRIVADA"/>
    <n v="17"/>
    <s v="SOLTERO(A)"/>
    <d v="2022-03-25T00:00:00"/>
    <n v="1"/>
    <s v="BACHILLER"/>
    <s v=" "/>
    <s v=" "/>
    <s v=" "/>
    <s v=" "/>
    <n v="943340"/>
    <n v="3"/>
    <s v="-"/>
    <s v="TILARAN"/>
    <s v="ENSEÑANZA CIENCIAS NATURALES"/>
    <x v="31"/>
    <s v="AE"/>
    <s v="EDUCACION GENERAL"/>
    <s v="QUEBRADA GRANDE"/>
    <s v="SIN ENFASIS"/>
    <s v="COSTA RICA"/>
    <x v="1975"/>
    <s v="-"/>
    <s v="ESTUDIANTE"/>
    <n v="96"/>
    <n v="129240"/>
    <n v="1"/>
    <n v="1"/>
    <n v="85"/>
  </r>
  <r>
    <x v="0"/>
    <x v="1"/>
    <x v="1"/>
    <x v="1"/>
    <n v="31252280"/>
    <x v="30"/>
    <n v="3195110"/>
    <n v="112720839"/>
    <x v="4"/>
    <x v="1212"/>
    <x v="0"/>
    <x v="1"/>
    <x v="1"/>
    <s v="N"/>
    <x v="0"/>
    <n v="129279"/>
    <s v="NORMAL"/>
    <d v="2022-03-17T00:00:00"/>
    <d v="2022-03-30T00:00:00"/>
    <x v="30"/>
    <d v="2022-06-22T00:00:00"/>
    <n v="309950"/>
    <s v="RESOLI"/>
    <s v="-"/>
    <s v="-"/>
    <s v="S"/>
    <x v="0"/>
    <n v="1"/>
    <s v="-"/>
    <n v="2005"/>
    <n v="17"/>
    <s v="-"/>
    <s v="1-PREG.COSTA-RICA"/>
    <x v="3"/>
    <s v="-"/>
    <s v="-"/>
    <s v="-"/>
    <n v="3"/>
    <n v="2"/>
    <n v="100"/>
    <n v="1"/>
    <n v="0"/>
    <s v="MIMUKA29@YAHOO.ES"/>
    <s v="UNIV. PRIVADA"/>
    <n v="36"/>
    <s v="CASADO(A)"/>
    <d v="2022-03-28T00:00:00"/>
    <n v="1"/>
    <s v="BACHILLER"/>
    <s v=" "/>
    <s v=" "/>
    <s v=" "/>
    <s v=" "/>
    <n v="1316379"/>
    <n v="4"/>
    <s v="-"/>
    <s v="DESAMPARADOS"/>
    <s v="CONTADURIA PUBLICA"/>
    <x v="31"/>
    <s v="-"/>
    <s v="ADMINISTRACION"/>
    <s v="SAN MIGUEL"/>
    <s v="SIN ENFASIS"/>
    <s v="COSTA RICA"/>
    <x v="1976"/>
    <n v="22705048"/>
    <s v="DOCENTE I Y II CICLO"/>
    <n v="80"/>
    <n v="129279"/>
    <n v="1"/>
    <n v="1"/>
    <n v="83"/>
  </r>
  <r>
    <x v="2"/>
    <x v="1"/>
    <x v="1"/>
    <x v="1"/>
    <n v="31248190"/>
    <x v="22"/>
    <n v="3946620"/>
    <n v="111350728"/>
    <x v="1"/>
    <x v="649"/>
    <x v="0"/>
    <x v="1"/>
    <x v="1"/>
    <s v="N"/>
    <x v="3"/>
    <n v="128829"/>
    <s v="NORMAL"/>
    <d v="2022-01-20T00:00:00"/>
    <d v="2022-03-10T00:00:00"/>
    <x v="22"/>
    <d v="2022-05-16T00:00:00"/>
    <n v="305269"/>
    <s v="RESOLI"/>
    <s v="-"/>
    <s v="S"/>
    <s v="-"/>
    <x v="1"/>
    <n v="1"/>
    <s v="-"/>
    <n v="1999"/>
    <n v="23"/>
    <s v="-"/>
    <s v="3-POSG.COSTA-RICA"/>
    <x v="4"/>
    <s v="-"/>
    <s v="-"/>
    <s v="-"/>
    <n v="1"/>
    <n v="2"/>
    <n v="100"/>
    <n v="2"/>
    <n v="0"/>
    <s v="DAVID.GUADAMUZ@GMAIL.COM"/>
    <s v="UNIV. PRIVADA"/>
    <n v="40"/>
    <s v="CASADO(A)"/>
    <d v="2022-03-09T00:00:00"/>
    <n v="1"/>
    <s v="DOCTORADO"/>
    <s v=" "/>
    <s v=" "/>
    <s v=" "/>
    <s v=" "/>
    <n v="800000"/>
    <n v="3"/>
    <s v="-"/>
    <s v="ALAJUELA"/>
    <s v="CS. EDUCACION"/>
    <x v="20"/>
    <s v="-"/>
    <s v="EDUCACION GENERAL"/>
    <s v="SAN JOSE"/>
    <s v="SIN ENFASIS"/>
    <s v="COSTA RICA"/>
    <x v="1977"/>
    <n v="24404545"/>
    <s v="COORDINADOR DE TCU Y"/>
    <n v="95"/>
    <n v="128829"/>
    <n v="1"/>
    <n v="3"/>
    <n v="63"/>
  </r>
  <r>
    <x v="0"/>
    <x v="1"/>
    <x v="1"/>
    <x v="0"/>
    <n v="31252220"/>
    <x v="30"/>
    <n v="6234710"/>
    <n v="110840056"/>
    <x v="0"/>
    <x v="267"/>
    <x v="0"/>
    <x v="0"/>
    <x v="1"/>
    <s v="N"/>
    <x v="0"/>
    <n v="129299"/>
    <s v="NORMAL"/>
    <d v="2022-03-25T00:00:00"/>
    <d v="2022-03-30T00:00:00"/>
    <x v="30"/>
    <d v="2022-06-22T00:00:00"/>
    <n v="310749"/>
    <s v="RESOLI"/>
    <s v="-"/>
    <s v="S"/>
    <s v="-"/>
    <x v="1"/>
    <n v="1"/>
    <s v="-"/>
    <n v="2011"/>
    <n v="11"/>
    <s v="-"/>
    <s v="1-PREG.COSTA-RICA"/>
    <x v="4"/>
    <s v="-"/>
    <s v="-"/>
    <s v="-"/>
    <n v="3"/>
    <n v="4"/>
    <n v="100"/>
    <n v="1"/>
    <n v="0"/>
    <s v="FREMOJI@GMAIL.COM"/>
    <s v="UNIV. PRIVADA"/>
    <n v="41"/>
    <s v="UNION LIBRE"/>
    <d v="2022-03-29T00:00:00"/>
    <n v="1"/>
    <s v="BACHILLER"/>
    <s v=" "/>
    <s v=" "/>
    <s v=" "/>
    <s v=" "/>
    <n v="827050"/>
    <n v="3"/>
    <s v="-"/>
    <s v="DESAMPARADOS"/>
    <s v="ING.ELECTROMEDICINA"/>
    <x v="5"/>
    <s v="-"/>
    <s v="MEDICINA HUMANA"/>
    <s v="SAN RAFAEL ARRIBA"/>
    <s v="SIN ENFASIS"/>
    <s v="COSTA RICA"/>
    <x v="1978"/>
    <n v="22320400"/>
    <s v="ASISTENTE TI "/>
    <n v="76.599999999999994"/>
    <n v="129299"/>
    <n v="1"/>
    <n v="1"/>
    <n v="83"/>
  </r>
  <r>
    <x v="0"/>
    <x v="1"/>
    <x v="1"/>
    <x v="1"/>
    <n v="31247430"/>
    <x v="22"/>
    <n v="581175"/>
    <n v="207400958"/>
    <x v="4"/>
    <x v="1213"/>
    <x v="0"/>
    <x v="1"/>
    <x v="0"/>
    <s v="N"/>
    <x v="3"/>
    <n v="128986"/>
    <s v="NORMAL"/>
    <d v="2022-03-14T00:00:00"/>
    <d v="2022-03-17T00:00:00"/>
    <x v="22"/>
    <d v="2022-05-16T00:00:00"/>
    <n v="309635"/>
    <s v="RESOLI"/>
    <s v="-"/>
    <s v="-"/>
    <s v="S"/>
    <x v="0"/>
    <n v="1"/>
    <s v="-"/>
    <n v="2012"/>
    <n v="10"/>
    <s v="-"/>
    <s v="1-PREG.COSTA-RICA"/>
    <x v="4"/>
    <s v="-"/>
    <s v="-"/>
    <s v="-"/>
    <n v="7"/>
    <n v="3"/>
    <n v="100"/>
    <n v="2"/>
    <n v="0"/>
    <s v="NATIMONGE95@HOTMAIL.COM"/>
    <s v="UNIV. PUBLICA"/>
    <n v="26"/>
    <s v="CASADO(A)"/>
    <d v="2022-03-16T00:00:00"/>
    <n v="1"/>
    <s v="BACHILLER"/>
    <s v=" "/>
    <s v=" "/>
    <s v=" "/>
    <s v=" "/>
    <n v="758769"/>
    <n v="3"/>
    <s v="-"/>
    <s v="PALMARES"/>
    <s v="ADM Y GESTION REC HUMANOS"/>
    <x v="91"/>
    <s v="-"/>
    <s v="ADMINISTRACION"/>
    <s v="BUENOS AIRES"/>
    <s v="SIN ENFASIS"/>
    <s v="COSTA RICA"/>
    <x v="1979"/>
    <s v="-"/>
    <s v="ESTUDIANTE"/>
    <n v="80"/>
    <n v="128986"/>
    <n v="2"/>
    <n v="1"/>
    <n v="56"/>
  </r>
  <r>
    <x v="0"/>
    <x v="1"/>
    <x v="1"/>
    <x v="1"/>
    <n v="31248120"/>
    <x v="22"/>
    <n v="2399995"/>
    <n v="305410160"/>
    <x v="4"/>
    <x v="700"/>
    <x v="1"/>
    <x v="1"/>
    <x v="1"/>
    <s v="N"/>
    <x v="2"/>
    <n v="129197"/>
    <s v="NORMAL"/>
    <d v="2022-03-18T00:00:00"/>
    <d v="2022-03-25T00:00:00"/>
    <x v="22"/>
    <d v="2022-05-16T00:00:00"/>
    <n v="310021"/>
    <s v="RESOLI"/>
    <s v="-"/>
    <s v="S"/>
    <s v="-"/>
    <x v="1"/>
    <n v="1"/>
    <s v="COBERTURA INFERIOR"/>
    <n v="2021"/>
    <n v="1"/>
    <s v="-"/>
    <s v="1-PREG.COSTA-RICA"/>
    <x v="6"/>
    <s v="-"/>
    <s v="-"/>
    <s v="-"/>
    <n v="8"/>
    <n v="1"/>
    <n v="100"/>
    <n v="3"/>
    <n v="7"/>
    <s v="BYRONZUAGUI@GMAIL.COM"/>
    <s v="UNIV. PRIVADA"/>
    <n v="19"/>
    <s v="SOLTERO(A)"/>
    <d v="2022-03-24T00:00:00"/>
    <n v="1"/>
    <s v="BACHILLER"/>
    <s v=" "/>
    <s v=" "/>
    <s v=" "/>
    <s v=" "/>
    <n v="446119"/>
    <n v="7"/>
    <s v="-"/>
    <s v="EL GUARCO"/>
    <s v="ADMINISTRACION DE EMPRESAS"/>
    <x v="21"/>
    <s v="CI"/>
    <s v="ADMINISTRACION"/>
    <s v="TEJAR"/>
    <s v="RECURSOS HUMANOS"/>
    <s v="COSTA RICA"/>
    <x v="1980"/>
    <s v="-"/>
    <s v="ESTUDIANTE"/>
    <n v="70"/>
    <n v="129197"/>
    <n v="1"/>
    <n v="1"/>
    <n v="48"/>
  </r>
  <r>
    <x v="0"/>
    <x v="2"/>
    <x v="1"/>
    <x v="0"/>
    <n v="31252640"/>
    <x v="30"/>
    <n v="10025967"/>
    <n v="604320456"/>
    <x v="0"/>
    <x v="2"/>
    <x v="0"/>
    <x v="0"/>
    <x v="2"/>
    <s v="N"/>
    <x v="6"/>
    <n v="129387"/>
    <s v="NORMAL"/>
    <d v="2022-03-22T00:00:00"/>
    <d v="2022-04-01T00:00:00"/>
    <x v="30"/>
    <d v="2022-06-22T00:00:00"/>
    <n v="310332"/>
    <s v="RESOLI"/>
    <s v="-"/>
    <s v="S"/>
    <s v="-"/>
    <x v="1"/>
    <n v="2"/>
    <s v="-"/>
    <n v="2013"/>
    <n v="9"/>
    <s v="-"/>
    <s v="1-PREG.COSTA-RICA"/>
    <x v="2"/>
    <n v="104.74"/>
    <s v="-"/>
    <s v="-"/>
    <n v="1"/>
    <n v="8"/>
    <n v="100"/>
    <n v="6"/>
    <n v="0"/>
    <s v="CHINOI_96@HOTMAIL.COM"/>
    <s v="UNIV. PRIVADA"/>
    <n v="25"/>
    <s v="SOLTERO(A)"/>
    <d v="2022-03-31T00:00:00"/>
    <n v="1"/>
    <s v="LICENCIATURA"/>
    <s v=" "/>
    <s v=" "/>
    <s v=" "/>
    <s v=" "/>
    <n v="583128"/>
    <n v="4"/>
    <s v="-"/>
    <s v="PUNTARENAS"/>
    <s v="MEDICINA"/>
    <x v="26"/>
    <s v="-"/>
    <s v="MEDICINA HUMANA"/>
    <s v="BARRANCA"/>
    <s v="SIN ENFASIS"/>
    <s v="COSTA RICA"/>
    <x v="1981"/>
    <s v="-"/>
    <s v="ESTUDIANTE"/>
    <n v="80.75"/>
    <n v="129387"/>
    <n v="1"/>
    <n v="1"/>
    <n v="81"/>
  </r>
  <r>
    <x v="0"/>
    <x v="2"/>
    <x v="0"/>
    <x v="0"/>
    <n v="31131180"/>
    <x v="30"/>
    <n v="3337723"/>
    <n v="702210631"/>
    <x v="0"/>
    <x v="2"/>
    <x v="0"/>
    <x v="0"/>
    <x v="1"/>
    <s v="N"/>
    <x v="5"/>
    <n v="129393"/>
    <s v="NORMAL"/>
    <d v="2022-03-14T00:00:00"/>
    <d v="2022-04-01T00:00:00"/>
    <x v="30"/>
    <s v="-"/>
    <n v="309626"/>
    <s v="RESOLI"/>
    <s v="-"/>
    <s v="-"/>
    <s v="S"/>
    <x v="0"/>
    <n v="2"/>
    <s v="ADQUISICION DE EQUIPO"/>
    <s v="-"/>
    <s v="-"/>
    <s v="-"/>
    <s v="1-PREG.COSTA-RICA"/>
    <x v="0"/>
    <n v="134.58000000000001"/>
    <s v="-"/>
    <s v="-"/>
    <n v="2"/>
    <n v="1"/>
    <n v="100"/>
    <n v="7"/>
    <n v="0"/>
    <s v="NOEQUC24@HOTMAIL.COM"/>
    <s v="UNIV. PRIVADA"/>
    <n v="28"/>
    <s v="SOLTERO(A)"/>
    <d v="2022-03-31T00:00:00"/>
    <n v="1"/>
    <s v="LICENCIATURA"/>
    <s v=" "/>
    <s v=" "/>
    <s v=" "/>
    <s v=" "/>
    <s v="-"/>
    <s v="-"/>
    <s v="-"/>
    <s v="POCOCI"/>
    <s v="FARMACIA"/>
    <x v="0"/>
    <s v="AE"/>
    <s v="FARMACIA"/>
    <s v="GUAPILES"/>
    <s v="SIN ENFASIS"/>
    <s v="COSTA RICA"/>
    <x v="1982"/>
    <s v="-"/>
    <s v="ESTUDIANTE"/>
    <s v="-"/>
    <n v="129393"/>
    <n v="1"/>
    <n v="1"/>
    <n v="81"/>
  </r>
  <r>
    <x v="1"/>
    <x v="1"/>
    <x v="1"/>
    <x v="0"/>
    <n v="31252620"/>
    <x v="30"/>
    <n v="7000000"/>
    <n v="402230578"/>
    <x v="2"/>
    <x v="1214"/>
    <x v="0"/>
    <x v="0"/>
    <x v="0"/>
    <s v="N"/>
    <x v="1"/>
    <n v="129396"/>
    <s v="NORMAL"/>
    <d v="2022-02-23T00:00:00"/>
    <d v="2022-04-01T00:00:00"/>
    <x v="30"/>
    <d v="2022-06-22T00:00:00"/>
    <n v="308136"/>
    <s v="RESOLI"/>
    <s v="-"/>
    <s v="S"/>
    <s v="-"/>
    <x v="1"/>
    <n v="1"/>
    <s v="-"/>
    <n v="2011"/>
    <n v="11"/>
    <s v="-"/>
    <s v="4-POSG.EXTERIOR"/>
    <x v="4"/>
    <s v="-"/>
    <s v="-"/>
    <s v="-"/>
    <n v="5"/>
    <n v="1"/>
    <n v="130"/>
    <n v="4"/>
    <n v="0"/>
    <s v="SSAENZCR@GMAIL.COM"/>
    <s v="UNIV. PUBLICA"/>
    <n v="28"/>
    <s v="SOLTERO(A)"/>
    <d v="2022-03-31T00:00:00"/>
    <n v="1"/>
    <s v="MAESTRIA"/>
    <s v=" "/>
    <s v=" "/>
    <s v=" "/>
    <s v=" "/>
    <n v="1021000"/>
    <n v="2"/>
    <s v="-"/>
    <s v="SAN RAFAEL"/>
    <s v="MEC SUELO E ING GEOTECNICA"/>
    <x v="177"/>
    <s v="-"/>
    <s v="INGENIERIA"/>
    <s v="SAN RAFAEL"/>
    <s v="SIN ENFASIS"/>
    <s v="ESPAÑA"/>
    <x v="1983"/>
    <n v="22944010"/>
    <s v="INGENIERO CIVIL"/>
    <n v="99.12"/>
    <n v="129396"/>
    <n v="2"/>
    <n v="4"/>
    <n v="81"/>
  </r>
  <r>
    <x v="0"/>
    <x v="1"/>
    <x v="0"/>
    <x v="0"/>
    <n v="31140160"/>
    <x v="30"/>
    <n v="2890050"/>
    <n v="504310981"/>
    <x v="0"/>
    <x v="1215"/>
    <x v="0"/>
    <x v="0"/>
    <x v="1"/>
    <s v="N"/>
    <x v="4"/>
    <n v="129415"/>
    <s v="NORMAL"/>
    <d v="2022-03-29T00:00:00"/>
    <d v="2022-04-05T00:00:00"/>
    <x v="30"/>
    <d v="2022-06-30T00:00:00"/>
    <n v="311054"/>
    <s v="RESOLI"/>
    <s v="-"/>
    <s v="-"/>
    <s v="S"/>
    <x v="0"/>
    <n v="1"/>
    <s v="-"/>
    <s v="-"/>
    <s v="-"/>
    <s v="-"/>
    <s v="1-PREG.COSTA-RICA"/>
    <x v="0"/>
    <s v="-"/>
    <s v="-"/>
    <s v="-"/>
    <n v="11"/>
    <n v="1"/>
    <n v="100"/>
    <n v="5"/>
    <n v="0"/>
    <s v="ANNY.CB22@GMAIL.COM"/>
    <s v="UNIV. PRIVADA"/>
    <n v="22"/>
    <s v="SOLTERO(A)"/>
    <d v="2022-04-04T00:00:00"/>
    <n v="1"/>
    <s v="BACHILLER"/>
    <s v="LICENCIATURA"/>
    <s v=" "/>
    <s v=" "/>
    <s v=" "/>
    <s v="-"/>
    <s v="-"/>
    <s v="-"/>
    <s v="HOJANCHA"/>
    <s v="ENFERMERIA"/>
    <x v="50"/>
    <s v="-"/>
    <s v="ENFERMERIA"/>
    <s v="HOJANCHA"/>
    <s v="SIN ENFASIS"/>
    <s v="COSTA RICA"/>
    <x v="1984"/>
    <s v="-"/>
    <s v="ESTUDIANTE"/>
    <s v="-"/>
    <n v="129415"/>
    <n v="1"/>
    <n v="1"/>
    <n v="77"/>
  </r>
  <r>
    <x v="0"/>
    <x v="1"/>
    <x v="0"/>
    <x v="1"/>
    <n v="31171790"/>
    <x v="22"/>
    <n v="2989490"/>
    <n v="114190279"/>
    <x v="4"/>
    <x v="1216"/>
    <x v="0"/>
    <x v="1"/>
    <x v="1"/>
    <s v="N"/>
    <x v="2"/>
    <n v="129327"/>
    <s v="NORMAL"/>
    <d v="2022-03-30T00:00:00"/>
    <d v="2022-04-01T00:00:00"/>
    <x v="22"/>
    <s v="-"/>
    <n v="311133"/>
    <s v="RESOLI"/>
    <s v="-"/>
    <s v="-"/>
    <s v="S"/>
    <x v="0"/>
    <n v="1"/>
    <s v="-"/>
    <s v="-"/>
    <s v="-"/>
    <s v="-"/>
    <s v="1-PREG.COSTA-RICA"/>
    <x v="0"/>
    <s v="-"/>
    <s v="-"/>
    <s v="-"/>
    <n v="7"/>
    <n v="1"/>
    <n v="100"/>
    <n v="3"/>
    <n v="0"/>
    <s v="DAYACHDT@OUTLOOK.COM"/>
    <s v="UNIV. PRIVADA"/>
    <n v="32"/>
    <s v="SOLTERO(A)"/>
    <d v="2022-03-30T00:00:00"/>
    <n v="1"/>
    <s v="LICENCIATURA"/>
    <s v=" "/>
    <s v=" "/>
    <s v=" "/>
    <s v=" "/>
    <s v="-"/>
    <s v="-"/>
    <s v="-"/>
    <s v="OREAMUNO"/>
    <s v="COMUNICACION DIGITAL"/>
    <x v="5"/>
    <s v="-"/>
    <s v="COMUNICACION"/>
    <s v="SAN RAFAEL"/>
    <s v="SIN ENFASIS"/>
    <s v="COSTA RICA"/>
    <x v="1985"/>
    <n v="86812666"/>
    <s v="ESTUDIANTE"/>
    <s v="-"/>
    <n v="129327"/>
    <n v="1"/>
    <n v="1"/>
    <n v="41"/>
  </r>
  <r>
    <x v="0"/>
    <x v="1"/>
    <x v="0"/>
    <x v="0"/>
    <n v="31186800"/>
    <x v="30"/>
    <n v="1942230"/>
    <n v="118070109"/>
    <x v="2"/>
    <x v="1217"/>
    <x v="0"/>
    <x v="0"/>
    <x v="0"/>
    <s v="N"/>
    <x v="0"/>
    <n v="129423"/>
    <s v="NORMAL"/>
    <d v="2022-03-23T00:00:00"/>
    <d v="2022-04-05T00:00:00"/>
    <x v="30"/>
    <d v="2022-06-24T00:00:00"/>
    <n v="310491"/>
    <s v="RESOLI"/>
    <s v="-"/>
    <s v="S"/>
    <s v="-"/>
    <x v="1"/>
    <n v="1"/>
    <s v="-"/>
    <s v="-"/>
    <s v="-"/>
    <s v="-"/>
    <s v="1-PREG.COSTA-RICA"/>
    <x v="0"/>
    <s v="-"/>
    <s v="-"/>
    <s v="-"/>
    <n v="3"/>
    <n v="1"/>
    <n v="100"/>
    <n v="1"/>
    <n v="0"/>
    <s v="JOSEPABLORAMIREZ@YAHOO.ES"/>
    <s v="UNIV. PRIVADA"/>
    <n v="21"/>
    <s v="SOLTERO(A)"/>
    <d v="2022-04-04T00:00:00"/>
    <n v="1"/>
    <s v="LICENCIATURA"/>
    <s v=" "/>
    <s v=" "/>
    <s v=" "/>
    <s v=" "/>
    <s v="-"/>
    <s v="-"/>
    <s v="-"/>
    <s v="DESAMPARADOS"/>
    <s v="INGENIERIA INDUSTRIAL"/>
    <x v="6"/>
    <s v="-"/>
    <s v="INGENIERIA"/>
    <s v="DESAMPARADOS"/>
    <s v="SIN ENFASIS"/>
    <s v="COSTA RICA"/>
    <x v="1986"/>
    <s v="-"/>
    <s v="ESTUDIANTE"/>
    <s v="-"/>
    <n v="129423"/>
    <n v="1"/>
    <n v="1"/>
    <n v="77"/>
  </r>
  <r>
    <x v="0"/>
    <x v="1"/>
    <x v="0"/>
    <x v="0"/>
    <n v="31176240"/>
    <x v="30"/>
    <n v="3849500"/>
    <n v="604570304"/>
    <x v="2"/>
    <x v="1218"/>
    <x v="0"/>
    <x v="0"/>
    <x v="0"/>
    <s v="N"/>
    <x v="1"/>
    <n v="129427"/>
    <s v="ESPECIAL"/>
    <d v="2022-03-21T00:00:00"/>
    <d v="2022-04-05T00:00:00"/>
    <x v="30"/>
    <s v="-"/>
    <n v="310243"/>
    <s v="RESOLI"/>
    <s v="-"/>
    <s v="S"/>
    <s v="-"/>
    <x v="1"/>
    <n v="1"/>
    <s v="COBERTURA INFERIOR"/>
    <s v="-"/>
    <s v="-"/>
    <s v="-"/>
    <s v="1-PREG.COSTA-RICA"/>
    <x v="0"/>
    <s v="-"/>
    <s v="-"/>
    <s v="-"/>
    <n v="1"/>
    <n v="1"/>
    <n v="100"/>
    <n v="4"/>
    <n v="0"/>
    <s v="OSCAR.CASTILLO1101@GMAIL.COM"/>
    <s v="UNIV. PRIVADA"/>
    <n v="22"/>
    <s v="SOLTERO(A)"/>
    <d v="2022-04-04T00:00:00"/>
    <n v="1"/>
    <s v="LICENCIATURA"/>
    <s v=" "/>
    <s v=" "/>
    <s v=" "/>
    <s v=" "/>
    <s v="-"/>
    <s v="-"/>
    <s v="-"/>
    <s v="HEREDIA"/>
    <s v="ARQUITECTURA"/>
    <x v="53"/>
    <s v="CI"/>
    <s v="OBRAS CIVILES"/>
    <s v="HEREDIA"/>
    <s v="SIN ENFASIS"/>
    <s v="COSTA RICA"/>
    <x v="1987"/>
    <n v="63797438"/>
    <s v="ESTUDIANTE"/>
    <s v="-"/>
    <n v="129427"/>
    <n v="1"/>
    <n v="1"/>
    <n v="77"/>
  </r>
  <r>
    <x v="0"/>
    <x v="1"/>
    <x v="1"/>
    <x v="1"/>
    <n v="31249200"/>
    <x v="24"/>
    <n v="2798866"/>
    <n v="207900777"/>
    <x v="1"/>
    <x v="1219"/>
    <x v="0"/>
    <x v="1"/>
    <x v="2"/>
    <s v="N"/>
    <x v="3"/>
    <n v="127501"/>
    <s v="NORMAL"/>
    <d v="2022-01-04T00:00:00"/>
    <d v="2022-01-13T00:00:00"/>
    <x v="24"/>
    <d v="2022-05-23T00:00:00"/>
    <n v="303297"/>
    <s v="RESOLI"/>
    <s v="-"/>
    <s v="-"/>
    <s v="S"/>
    <x v="0"/>
    <n v="1"/>
    <s v="-"/>
    <n v="2016"/>
    <n v="6"/>
    <s v="-"/>
    <s v="1-PREG.COSTA-RICA"/>
    <x v="5"/>
    <s v="-"/>
    <s v="-"/>
    <s v="-"/>
    <n v="15"/>
    <n v="4"/>
    <n v="100"/>
    <n v="2"/>
    <n v="0"/>
    <s v="UGALDERODRIGUEZJOSELYN@GMAIL.COM"/>
    <s v="UNIV. PRIVADA"/>
    <n v="23"/>
    <s v="SOLTERO(A)"/>
    <d v="2022-01-12T00:00:00"/>
    <n v="1"/>
    <s v="BACHILLER"/>
    <s v=" "/>
    <s v=" "/>
    <s v=" "/>
    <s v=" "/>
    <n v="100000"/>
    <n v="2"/>
    <s v="-"/>
    <s v="GUATUSO"/>
    <s v="EDUCACION PRIMARIA"/>
    <x v="178"/>
    <s v="-"/>
    <s v="EDUCACION PRIMARIA"/>
    <s v="KATIRA"/>
    <s v="ESPAÑOL"/>
    <s v="COSTA RICA"/>
    <x v="1988"/>
    <s v="-"/>
    <s v="PORPIO"/>
    <n v="96.14"/>
    <n v="127501"/>
    <n v="1"/>
    <n v="1"/>
    <n v="126"/>
  </r>
  <r>
    <x v="2"/>
    <x v="1"/>
    <x v="1"/>
    <x v="1"/>
    <n v="31245830"/>
    <x v="24"/>
    <n v="1995000"/>
    <n v="111260848"/>
    <x v="4"/>
    <x v="677"/>
    <x v="0"/>
    <x v="1"/>
    <x v="1"/>
    <s v="N"/>
    <x v="2"/>
    <n v="128212"/>
    <s v="NORMAL"/>
    <d v="2022-02-08T00:00:00"/>
    <d v="2022-02-09T00:00:00"/>
    <x v="24"/>
    <d v="2022-05-23T00:00:00"/>
    <n v="306766"/>
    <s v="RESOLI"/>
    <s v="-"/>
    <s v="-"/>
    <s v="S"/>
    <x v="0"/>
    <n v="1"/>
    <s v="-"/>
    <n v="2001"/>
    <n v="21"/>
    <s v="-"/>
    <s v="3-POSG.COSTA-RICA"/>
    <x v="1"/>
    <s v="-"/>
    <s v="-"/>
    <s v="-"/>
    <n v="3"/>
    <n v="4"/>
    <n v="100"/>
    <n v="3"/>
    <n v="0"/>
    <s v="PRISC7533@GMAIL.COM"/>
    <s v="UNIV. PRIVADA"/>
    <n v="40"/>
    <s v="CASADO(A)"/>
    <d v="2022-02-08T00:00:00"/>
    <n v="1"/>
    <s v="MAESTRIA"/>
    <s v=" "/>
    <s v=" "/>
    <s v=" "/>
    <s v=" "/>
    <n v="3442815"/>
    <n v="8"/>
    <s v="-"/>
    <s v="LA UNION"/>
    <s v="ADMINISTRACION EDUCATIVA"/>
    <x v="21"/>
    <s v="-"/>
    <s v="ADMINISTRACION"/>
    <s v="SAN RAFAEL"/>
    <s v="SIN ENFASIS"/>
    <s v="COSTA RICA"/>
    <x v="1989"/>
    <n v="25235900"/>
    <s v="DOCENTE"/>
    <n v="72.75"/>
    <n v="128212"/>
    <n v="1"/>
    <n v="3"/>
    <n v="99"/>
  </r>
  <r>
    <x v="0"/>
    <x v="1"/>
    <x v="0"/>
    <x v="0"/>
    <n v="31166500"/>
    <x v="30"/>
    <n v="1600000"/>
    <n v="402340564"/>
    <x v="0"/>
    <x v="1220"/>
    <x v="0"/>
    <x v="0"/>
    <x v="2"/>
    <s v="N"/>
    <x v="5"/>
    <n v="129470"/>
    <s v="NORMAL"/>
    <d v="2022-04-04T00:00:00"/>
    <d v="2022-04-06T00:00:00"/>
    <x v="30"/>
    <d v="2022-07-01T00:00:00"/>
    <n v="311466"/>
    <s v="RESOLI"/>
    <s v="-"/>
    <s v="-"/>
    <s v="S"/>
    <x v="0"/>
    <n v="1"/>
    <s v="-"/>
    <s v="-"/>
    <s v="-"/>
    <s v="-"/>
    <s v="1-PREG.COSTA-RICA"/>
    <x v="0"/>
    <s v="-"/>
    <s v="-"/>
    <s v="-"/>
    <n v="2"/>
    <n v="5"/>
    <n v="100"/>
    <n v="7"/>
    <n v="0"/>
    <s v="LALYMDELAO@HOTMAIL.COM"/>
    <s v="UNIV. PRIVADA"/>
    <n v="25"/>
    <s v="SOLTERO(A)"/>
    <d v="2022-04-05T00:00:00"/>
    <n v="1"/>
    <s v="BACHILLER"/>
    <s v="LICENCIATURA"/>
    <s v=" "/>
    <s v=" "/>
    <s v=" "/>
    <s v="-"/>
    <s v="-"/>
    <s v="-"/>
    <s v="POCOCI"/>
    <s v="ENFERMERIA"/>
    <x v="98"/>
    <s v="-"/>
    <s v="ENFERMERIA"/>
    <s v="CARIARI"/>
    <s v="SIN ENFASIS"/>
    <s v="COSTA RICA"/>
    <x v="1990"/>
    <n v="86451574"/>
    <s v="ESTUDIANTE"/>
    <s v="-"/>
    <n v="129470"/>
    <n v="1"/>
    <n v="1"/>
    <n v="76"/>
  </r>
  <r>
    <x v="0"/>
    <x v="3"/>
    <x v="1"/>
    <x v="1"/>
    <n v="31248610"/>
    <x v="24"/>
    <n v="4746000"/>
    <n v="503730877"/>
    <x v="1"/>
    <x v="2"/>
    <x v="0"/>
    <x v="1"/>
    <x v="3"/>
    <s v="N"/>
    <x v="3"/>
    <n v="128259"/>
    <s v="NORMAL"/>
    <d v="2022-01-13T00:00:00"/>
    <d v="2022-02-10T00:00:00"/>
    <x v="24"/>
    <d v="2022-05-23T00:00:00"/>
    <n v="304477"/>
    <s v="RESOLI"/>
    <s v="-"/>
    <s v="-"/>
    <s v="S"/>
    <x v="0"/>
    <n v="8"/>
    <s v="-"/>
    <n v="2021"/>
    <n v="1"/>
    <s v="-"/>
    <s v="1-PREG.COSTA-RICA"/>
    <x v="6"/>
    <s v="-"/>
    <s v="-"/>
    <s v="-"/>
    <n v="13"/>
    <n v="7"/>
    <n v="100"/>
    <n v="2"/>
    <n v="0"/>
    <s v="CELESUAREZL15@GMAIL.COM"/>
    <s v="UNIV. PRIVADA"/>
    <n v="32"/>
    <s v="SOLTERO(A)"/>
    <d v="2022-02-09T00:00:00"/>
    <n v="1"/>
    <s v="BACHILLER"/>
    <s v=" "/>
    <s v=" "/>
    <s v=" "/>
    <s v=" "/>
    <n v="319560"/>
    <n v="5"/>
    <s v="-"/>
    <s v="UPALA"/>
    <s v="CS.EDUC.PREESCOLAR"/>
    <x v="136"/>
    <s v="-"/>
    <s v="EDUCACION PREESCOLAR"/>
    <s v="YOLILLAL"/>
    <s v="ENSEÑANZA INGLES SEGUNDA LENGU"/>
    <s v="COSTA RICA"/>
    <x v="1991"/>
    <n v="24700274"/>
    <s v="NIÑERA"/>
    <n v="77.67"/>
    <n v="128259"/>
    <n v="1"/>
    <n v="1"/>
    <n v="98"/>
  </r>
  <r>
    <x v="0"/>
    <x v="1"/>
    <x v="1"/>
    <x v="1"/>
    <n v="31250130"/>
    <x v="25"/>
    <n v="5406132"/>
    <n v="208460591"/>
    <x v="4"/>
    <x v="1221"/>
    <x v="0"/>
    <x v="1"/>
    <x v="1"/>
    <s v="N"/>
    <x v="3"/>
    <n v="128387"/>
    <s v="NORMAL"/>
    <d v="2022-02-02T00:00:00"/>
    <d v="2022-02-17T00:00:00"/>
    <x v="25"/>
    <d v="2022-05-30T00:00:00"/>
    <n v="306398"/>
    <s v="RESOLI"/>
    <s v="-"/>
    <s v="S"/>
    <s v="-"/>
    <x v="1"/>
    <n v="1"/>
    <s v="-"/>
    <n v="2021"/>
    <n v="1"/>
    <s v="-"/>
    <s v="1-PREG.COSTA-RICA"/>
    <x v="4"/>
    <s v="-"/>
    <s v="-"/>
    <s v="-"/>
    <n v="10"/>
    <n v="1"/>
    <n v="100"/>
    <n v="2"/>
    <n v="0"/>
    <s v="HERRERAEMILIANO40@GMAIL.COM"/>
    <s v="UNIV. PRIVADA"/>
    <n v="18"/>
    <s v="SOLTERO(A)"/>
    <d v="2022-02-16T00:00:00"/>
    <n v="1"/>
    <s v="BACHILLER"/>
    <s v="LICENCIATURA"/>
    <s v=" "/>
    <s v=" "/>
    <s v=" "/>
    <n v="873569"/>
    <n v="4"/>
    <s v="-"/>
    <s v="SAN CARLOS"/>
    <s v="DERECHO"/>
    <x v="69"/>
    <s v="-"/>
    <s v="DERECHO"/>
    <s v="QUESADA"/>
    <s v="SIN ENFASIS"/>
    <s v="COSTA RICA"/>
    <x v="1992"/>
    <s v="-"/>
    <s v="ESTUDIANTE"/>
    <n v="83.28"/>
    <n v="128387"/>
    <n v="1"/>
    <n v="1"/>
    <n v="102"/>
  </r>
  <r>
    <x v="1"/>
    <x v="1"/>
    <x v="1"/>
    <x v="0"/>
    <n v="31252590"/>
    <x v="30"/>
    <n v="17550000"/>
    <n v="115430344"/>
    <x v="3"/>
    <x v="1157"/>
    <x v="0"/>
    <x v="0"/>
    <x v="0"/>
    <s v="N"/>
    <x v="0"/>
    <n v="129524"/>
    <s v="NORMAL"/>
    <d v="2022-03-30T00:00:00"/>
    <d v="2022-04-18T00:00:00"/>
    <x v="30"/>
    <d v="2022-06-22T00:00:00"/>
    <n v="311119"/>
    <s v="RESOLI"/>
    <s v="-"/>
    <s v="S"/>
    <s v="-"/>
    <x v="1"/>
    <n v="1"/>
    <s v="-"/>
    <n v="2016"/>
    <n v="6"/>
    <s v="-"/>
    <s v="4-POSG.EXTERIOR"/>
    <x v="3"/>
    <s v="-"/>
    <s v="-"/>
    <s v="-"/>
    <n v="18"/>
    <n v="2"/>
    <n v="170"/>
    <n v="1"/>
    <n v="0"/>
    <s v="JOSEACOR@GMAIL.COM"/>
    <s v="UNIV. PRIVADA"/>
    <n v="28"/>
    <s v="SOLTERO(A)"/>
    <d v="2022-04-06T00:00:00"/>
    <n v="1"/>
    <s v="MAESTRIA"/>
    <s v=" "/>
    <s v=" "/>
    <s v=" "/>
    <s v=" "/>
    <n v="2155607"/>
    <n v="3"/>
    <s v="-"/>
    <s v="CURRIDABAT"/>
    <s v="ANALIS DATOS MASIVOS PARA NEGO"/>
    <x v="179"/>
    <s v="-"/>
    <s v="COMPUTO"/>
    <s v="GRANADILLA"/>
    <s v="SIN NEFASIS"/>
    <s v="FRANCIA"/>
    <x v="1993"/>
    <n v="60511971"/>
    <s v="ANALISTA FINANCIERO"/>
    <n v="8.67"/>
    <n v="129524"/>
    <n v="1"/>
    <n v="4"/>
    <n v="64"/>
  </r>
  <r>
    <x v="0"/>
    <x v="1"/>
    <x v="1"/>
    <x v="0"/>
    <n v="31252910"/>
    <x v="30"/>
    <n v="2420390"/>
    <n v="702700454"/>
    <x v="2"/>
    <x v="990"/>
    <x v="0"/>
    <x v="0"/>
    <x v="1"/>
    <s v="N"/>
    <x v="5"/>
    <n v="129528"/>
    <s v="NORMAL"/>
    <d v="2022-03-25T00:00:00"/>
    <d v="2022-04-18T00:00:00"/>
    <x v="30"/>
    <d v="2022-06-22T00:00:00"/>
    <n v="310737"/>
    <s v="RESOLI"/>
    <s v="-"/>
    <s v="S"/>
    <s v="-"/>
    <x v="1"/>
    <n v="1"/>
    <s v="-"/>
    <n v="2019"/>
    <n v="3"/>
    <s v="-"/>
    <s v="1-PREG.COSTA-RICA"/>
    <x v="4"/>
    <s v="-"/>
    <s v="-"/>
    <s v="-"/>
    <n v="1"/>
    <n v="1"/>
    <n v="100"/>
    <n v="7"/>
    <n v="0"/>
    <s v="ALONSO130315@HOTMAIL.COM"/>
    <s v="UNIV. PRIVADA"/>
    <n v="22"/>
    <s v="SOLTERO(A)"/>
    <d v="2022-04-06T00:00:00"/>
    <n v="1"/>
    <s v="BACHILLER"/>
    <s v=" "/>
    <s v=" "/>
    <s v=" "/>
    <s v=" "/>
    <n v="1053366"/>
    <n v="3"/>
    <s v="-"/>
    <s v="LIMON"/>
    <s v="INGENIERIA ELECTRICA"/>
    <x v="6"/>
    <s v="-"/>
    <s v="INGENIERIA"/>
    <s v="LIMON"/>
    <s v="SIN ENFASIS"/>
    <s v="COSTA RICA"/>
    <x v="1994"/>
    <s v="-"/>
    <s v="ESTUDIANTE"/>
    <n v="88.56"/>
    <n v="129528"/>
    <n v="1"/>
    <n v="1"/>
    <n v="64"/>
  </r>
  <r>
    <x v="0"/>
    <x v="1"/>
    <x v="1"/>
    <x v="1"/>
    <n v="31252300"/>
    <x v="30"/>
    <n v="7424755"/>
    <n v="119090205"/>
    <x v="1"/>
    <x v="1222"/>
    <x v="0"/>
    <x v="1"/>
    <x v="0"/>
    <s v="N"/>
    <x v="0"/>
    <n v="129530"/>
    <s v="NORMAL"/>
    <d v="2022-03-21T00:00:00"/>
    <d v="2022-04-18T00:00:00"/>
    <x v="30"/>
    <d v="2022-06-22T00:00:00"/>
    <n v="310288"/>
    <s v="RESOLI"/>
    <s v="-"/>
    <s v="-"/>
    <s v="S"/>
    <x v="0"/>
    <n v="1"/>
    <s v="-"/>
    <n v="2021"/>
    <n v="1"/>
    <s v="-"/>
    <s v="1-PREG.COSTA-RICA"/>
    <x v="3"/>
    <s v="-"/>
    <s v="-"/>
    <s v="-"/>
    <n v="1"/>
    <n v="1"/>
    <n v="100"/>
    <n v="1"/>
    <n v="0"/>
    <s v="ARTAVIACRISTINA27@GMAIL.COM"/>
    <s v="UNIV. PRIVADA"/>
    <n v="17"/>
    <s v="SOLTERO(A)"/>
    <d v="2022-04-06T00:00:00"/>
    <n v="1"/>
    <s v="BACHILLER"/>
    <s v="LICENCIATURA"/>
    <s v=" "/>
    <s v=" "/>
    <s v=" "/>
    <n v="1505420"/>
    <n v="4"/>
    <s v="-"/>
    <s v="SAN JOSE"/>
    <s v="ESEÑANZA INGLES PARA I II CICL"/>
    <x v="1"/>
    <s v="-"/>
    <s v="EDUCACION PRIMARIA"/>
    <s v="CARMEN"/>
    <s v="SIN ENFASIS"/>
    <s v="COSTA RICA"/>
    <x v="1995"/>
    <n v="25225564"/>
    <s v="-"/>
    <n v="90"/>
    <n v="129530"/>
    <n v="1"/>
    <n v="1"/>
    <n v="64"/>
  </r>
  <r>
    <x v="0"/>
    <x v="1"/>
    <x v="1"/>
    <x v="1"/>
    <n v="31249120"/>
    <x v="24"/>
    <n v="3027215"/>
    <n v="305500532"/>
    <x v="1"/>
    <x v="3"/>
    <x v="0"/>
    <x v="1"/>
    <x v="2"/>
    <s v="N"/>
    <x v="2"/>
    <n v="128529"/>
    <s v="NORMAL"/>
    <d v="2022-02-24T00:00:00"/>
    <d v="2022-02-28T00:00:00"/>
    <x v="24"/>
    <d v="2022-05-23T00:00:00"/>
    <n v="308214"/>
    <s v="RESOLI"/>
    <s v="-"/>
    <s v="-"/>
    <s v="S"/>
    <x v="0"/>
    <n v="1"/>
    <s v="COBERTURA INFERIOR"/>
    <n v="2022"/>
    <n v="0"/>
    <s v="-"/>
    <s v="1-PREG.COSTA-RICA"/>
    <x v="2"/>
    <s v="-"/>
    <s v="-"/>
    <s v="-"/>
    <n v="8"/>
    <n v="2"/>
    <n v="100"/>
    <n v="3"/>
    <n v="0"/>
    <s v="DANIBRENES2004@GMAIL.COM"/>
    <s v="UNIV. PRIVADA"/>
    <n v="18"/>
    <s v="SOLTERO(A)"/>
    <d v="2022-02-24T00:00:00"/>
    <n v="1"/>
    <s v="BACHILLER"/>
    <s v=" "/>
    <s v=" "/>
    <s v=" "/>
    <s v=" "/>
    <n v="605444"/>
    <n v="3"/>
    <s v="-"/>
    <s v="EL GUARCO"/>
    <s v="EDUCACION PREESCOLAR"/>
    <x v="9"/>
    <s v="CI"/>
    <s v="EDUCACION PREESCOLAR"/>
    <s v="SAN ISIDRO"/>
    <s v="SIN ENFASIS"/>
    <s v="COSTA RICA"/>
    <x v="1996"/>
    <s v="-"/>
    <s v="ESTUDIANTE"/>
    <n v="72"/>
    <n v="128529"/>
    <n v="1"/>
    <n v="1"/>
    <n v="80"/>
  </r>
  <r>
    <x v="0"/>
    <x v="1"/>
    <x v="0"/>
    <x v="0"/>
    <n v="31214400"/>
    <x v="30"/>
    <n v="7427570"/>
    <n v="117620845"/>
    <x v="2"/>
    <x v="1223"/>
    <x v="0"/>
    <x v="0"/>
    <x v="1"/>
    <s v="N"/>
    <x v="0"/>
    <n v="129548"/>
    <s v="NORMAL"/>
    <d v="2022-04-06T00:00:00"/>
    <d v="2022-04-18T00:00:00"/>
    <x v="30"/>
    <d v="2022-06-30T00:00:00"/>
    <n v="311720"/>
    <s v="RESOLI"/>
    <s v="-"/>
    <s v="S"/>
    <s v="-"/>
    <x v="1"/>
    <n v="1"/>
    <s v="COBERTURA INFERIOR"/>
    <s v="-"/>
    <s v="-"/>
    <s v="-"/>
    <s v="1-PREG.COSTA-RICA"/>
    <x v="0"/>
    <s v="-"/>
    <s v="-"/>
    <s v="-"/>
    <n v="3"/>
    <n v="2"/>
    <n v="100"/>
    <n v="1"/>
    <n v="0"/>
    <s v="CARLOS.ZUM.CAR.CTPSJS.INFO@GMAIL.COM"/>
    <s v="UNIV. PRIVADA"/>
    <n v="22"/>
    <s v="SOLTERO(A)"/>
    <d v="2022-04-07T00:00:00"/>
    <n v="1"/>
    <s v="BACHILLER"/>
    <s v=" "/>
    <s v=" "/>
    <s v=" "/>
    <s v=" "/>
    <s v="-"/>
    <s v="-"/>
    <s v="-"/>
    <s v="DESAMPARADOS"/>
    <s v="ING. EN SISTEMAS DE COMPUTACIO"/>
    <x v="6"/>
    <s v="CI"/>
    <s v="INGENIERIA"/>
    <s v="SAN MIGUEL"/>
    <s v="SIN ENFASIS"/>
    <s v="COSTA RICA"/>
    <x v="1997"/>
    <n v="62567937"/>
    <s v="ESTUDIANTE"/>
    <s v="-"/>
    <n v="129548"/>
    <n v="1"/>
    <n v="1"/>
    <n v="64"/>
  </r>
  <r>
    <x v="0"/>
    <x v="1"/>
    <x v="1"/>
    <x v="0"/>
    <n v="31252850"/>
    <x v="30"/>
    <n v="6499390"/>
    <n v="117060295"/>
    <x v="2"/>
    <x v="1224"/>
    <x v="0"/>
    <x v="0"/>
    <x v="0"/>
    <s v="N"/>
    <x v="0"/>
    <n v="129589"/>
    <s v="NORMAL"/>
    <d v="2022-03-02T00:00:00"/>
    <d v="2022-04-18T00:00:00"/>
    <x v="30"/>
    <d v="2022-06-22T00:00:00"/>
    <n v="308517"/>
    <s v="RESOLI"/>
    <s v="-"/>
    <s v="S"/>
    <s v="-"/>
    <x v="1"/>
    <n v="1"/>
    <s v="ADQUISICION DE EQUIPO"/>
    <n v="2016"/>
    <n v="6"/>
    <s v="-"/>
    <s v="1-PREG.COSTA-RICA"/>
    <x v="6"/>
    <s v="-"/>
    <s v="-"/>
    <s v="-"/>
    <n v="8"/>
    <n v="1"/>
    <n v="100"/>
    <n v="1"/>
    <n v="0"/>
    <s v="PABLOMG14.CR@GMAIL.COM"/>
    <s v="UNIV. PRIVADA"/>
    <n v="24"/>
    <s v="SOLTERO(A)"/>
    <d v="2022-04-07T00:00:00"/>
    <n v="1"/>
    <s v="BACHILLER"/>
    <s v=" "/>
    <s v=" "/>
    <s v=" "/>
    <s v=" "/>
    <n v="402375"/>
    <n v="5"/>
    <s v="-"/>
    <s v="GOICOECHEA"/>
    <s v="INGENIERIA INDUSTRIAL"/>
    <x v="6"/>
    <s v="AE"/>
    <s v="INGENIERIA"/>
    <s v="GUADALUPE"/>
    <s v="SIN ENFASIS"/>
    <s v="COSTA RICA"/>
    <x v="1998"/>
    <n v="22315441"/>
    <s v="SUPERVISOR BODEGA"/>
    <n v="89.07"/>
    <n v="129589"/>
    <n v="1"/>
    <n v="1"/>
    <n v="64"/>
  </r>
  <r>
    <x v="2"/>
    <x v="1"/>
    <x v="2"/>
    <x v="1"/>
    <n v="31249020"/>
    <x v="24"/>
    <n v="5339391"/>
    <n v="115350541"/>
    <x v="4"/>
    <x v="1225"/>
    <x v="0"/>
    <x v="1"/>
    <x v="0"/>
    <s v="N"/>
    <x v="2"/>
    <n v="128638"/>
    <s v="NORMAL"/>
    <d v="2022-02-23T00:00:00"/>
    <d v="2022-03-02T00:00:00"/>
    <x v="24"/>
    <d v="2022-05-23T00:00:00"/>
    <n v="308068"/>
    <s v="RESOLI"/>
    <s v="-"/>
    <s v="-"/>
    <s v="S"/>
    <x v="0"/>
    <n v="1"/>
    <s v="-"/>
    <n v="2011"/>
    <n v="11"/>
    <s v="-"/>
    <s v="7-REFUND.POSG.C.R"/>
    <x v="3"/>
    <s v="-"/>
    <s v="-"/>
    <s v="-"/>
    <n v="1"/>
    <n v="6"/>
    <n v="100"/>
    <n v="3"/>
    <n v="0"/>
    <s v="LAUDICAM93@GMAIL.COM"/>
    <s v="UNIV. PRIVADA"/>
    <n v="29"/>
    <s v="UNION LIBRE"/>
    <d v="2022-03-01T00:00:00"/>
    <n v="1"/>
    <s v="ESPECIALIZACION"/>
    <s v=" "/>
    <s v=" "/>
    <s v=" "/>
    <s v=" "/>
    <n v="1866923"/>
    <n v="4"/>
    <s v="-"/>
    <s v="CARTAGO"/>
    <s v="DERECHO"/>
    <x v="32"/>
    <s v="-"/>
    <s v="DERECHO"/>
    <s v="GUADALUPE"/>
    <s v="DERECHO NOTARIAL Y REGISTRAL"/>
    <s v="COSTA RICA"/>
    <x v="1999"/>
    <n v="25500447"/>
    <s v="TÉCNICO JUDICIAL 3"/>
    <n v="90"/>
    <n v="128638"/>
    <n v="1"/>
    <n v="7"/>
    <n v="78"/>
  </r>
  <r>
    <x v="0"/>
    <x v="1"/>
    <x v="1"/>
    <x v="1"/>
    <n v="31248670"/>
    <x v="24"/>
    <n v="1714900"/>
    <n v="801100130"/>
    <x v="1"/>
    <x v="1226"/>
    <x v="0"/>
    <x v="1"/>
    <x v="1"/>
    <s v="N"/>
    <x v="3"/>
    <n v="128736"/>
    <s v="NORMAL"/>
    <d v="2022-03-01T00:00:00"/>
    <d v="2022-03-08T00:00:00"/>
    <x v="24"/>
    <d v="2022-05-23T00:00:00"/>
    <n v="308432"/>
    <s v="RESOLI"/>
    <s v="-"/>
    <s v="-"/>
    <s v="S"/>
    <x v="0"/>
    <n v="1"/>
    <s v="ADQUISICION DE EQUIPO"/>
    <n v="2018"/>
    <n v="4"/>
    <s v="-"/>
    <s v="1-PREG.COSTA-RICA"/>
    <x v="2"/>
    <s v="-"/>
    <s v="-"/>
    <s v="-"/>
    <n v="10"/>
    <n v="1"/>
    <n v="100"/>
    <n v="2"/>
    <n v="0"/>
    <s v="KARMEN.MATAMOROS.29.CR@GMAIL.COM"/>
    <s v="UNIV. PRIVADA"/>
    <n v="33"/>
    <s v="CASADO(A)"/>
    <d v="2022-03-07T00:00:00"/>
    <n v="1"/>
    <s v="LICENCIATURA"/>
    <s v=" "/>
    <s v=" "/>
    <s v=" "/>
    <s v=" "/>
    <n v="706784"/>
    <n v="3"/>
    <s v="-"/>
    <s v="SAN CARLOS"/>
    <s v="CS. EDUCACION"/>
    <x v="11"/>
    <s v="AE"/>
    <s v="EDUCACION PRIMARIA"/>
    <s v="QUESADA"/>
    <s v="I Y II CICLOS"/>
    <s v="COSTA RICA"/>
    <x v="2000"/>
    <s v="-"/>
    <s v="ESTUDIANTE"/>
    <n v="70"/>
    <n v="128736"/>
    <n v="1"/>
    <n v="1"/>
    <n v="72"/>
  </r>
  <r>
    <x v="0"/>
    <x v="1"/>
    <x v="1"/>
    <x v="0"/>
    <n v="31252760"/>
    <x v="30"/>
    <n v="1666015"/>
    <n v="110420392"/>
    <x v="0"/>
    <x v="1227"/>
    <x v="0"/>
    <x v="0"/>
    <x v="2"/>
    <s v="N"/>
    <x v="6"/>
    <n v="129620"/>
    <s v="NORMAL"/>
    <d v="2022-04-03T00:00:00"/>
    <d v="2022-04-18T00:00:00"/>
    <x v="30"/>
    <d v="2022-06-22T00:00:00"/>
    <n v="311431"/>
    <s v="RESOLI"/>
    <s v="-"/>
    <s v="-"/>
    <s v="S"/>
    <x v="0"/>
    <n v="1"/>
    <s v="-"/>
    <n v="2021"/>
    <n v="1"/>
    <s v="-"/>
    <s v="1-PREG.COSTA-RICA"/>
    <x v="6"/>
    <s v="-"/>
    <s v="-"/>
    <s v="-"/>
    <n v="3"/>
    <n v="1"/>
    <n v="100"/>
    <n v="6"/>
    <n v="0"/>
    <s v="SIBAJAEDITH29@GMAIL.COM"/>
    <s v="UNIV. PRIVADA"/>
    <n v="42"/>
    <s v="SOLTERO(A)"/>
    <d v="2022-04-08T00:00:00"/>
    <n v="1"/>
    <s v="TECNICO"/>
    <s v=" "/>
    <s v=" "/>
    <s v=" "/>
    <s v=" "/>
    <n v="326253"/>
    <n v="2"/>
    <s v="-"/>
    <s v="BUENOS AIRES"/>
    <s v="TECNICO ATENCION PRIMARIA"/>
    <x v="13"/>
    <s v="-"/>
    <s v="MEDICINA HUMANA"/>
    <s v="BUENOS AIRES"/>
    <s v="SIN ENFASIS"/>
    <s v="COSTA RICA"/>
    <x v="2001"/>
    <n v="27715038"/>
    <s v="MISCELANEA "/>
    <n v="90"/>
    <n v="129620"/>
    <n v="1"/>
    <n v="1"/>
    <n v="64"/>
  </r>
  <r>
    <x v="0"/>
    <x v="1"/>
    <x v="1"/>
    <x v="1"/>
    <n v="31248410"/>
    <x v="25"/>
    <n v="4016500"/>
    <n v="304300206"/>
    <x v="1"/>
    <x v="235"/>
    <x v="0"/>
    <x v="1"/>
    <x v="1"/>
    <s v="N"/>
    <x v="3"/>
    <n v="128763"/>
    <s v="NORMAL"/>
    <d v="2022-03-03T00:00:00"/>
    <d v="2022-03-09T00:00:00"/>
    <x v="25"/>
    <d v="2022-05-30T00:00:00"/>
    <n v="308684"/>
    <s v="RESOLI"/>
    <s v="-"/>
    <s v="-"/>
    <s v="S"/>
    <x v="0"/>
    <n v="1"/>
    <s v="-"/>
    <n v="2022"/>
    <n v="0"/>
    <s v="-"/>
    <s v="1-PREG.COSTA-RICA"/>
    <x v="4"/>
    <s v="-"/>
    <s v="-"/>
    <s v="-"/>
    <n v="10"/>
    <n v="1"/>
    <n v="100"/>
    <n v="2"/>
    <n v="0"/>
    <s v="EYMIGABA@GMAIL.COM"/>
    <s v="UNIV. PRIVADA"/>
    <n v="33"/>
    <s v="CASADO(A)"/>
    <d v="2022-03-08T00:00:00"/>
    <n v="1"/>
    <s v="BACHILLER"/>
    <s v=" "/>
    <s v=" "/>
    <s v=" "/>
    <s v=" "/>
    <n v="827710"/>
    <n v="4"/>
    <s v="-"/>
    <s v="SAN CARLOS"/>
    <s v="CIEN.EDU.I Y II CICLOS"/>
    <x v="136"/>
    <s v="-"/>
    <s v="EDUCACION PRIMARIA"/>
    <s v="QUESADA"/>
    <s v="ENS.DEL INGLES COMO 2DA.LENGUA"/>
    <s v="COSTA RICA"/>
    <x v="2002"/>
    <s v="-"/>
    <s v="ESTUDIANTE"/>
    <n v="76"/>
    <n v="128763"/>
    <n v="1"/>
    <n v="1"/>
    <n v="82"/>
  </r>
  <r>
    <x v="0"/>
    <x v="1"/>
    <x v="1"/>
    <x v="1"/>
    <n v="31249740"/>
    <x v="25"/>
    <n v="3308314"/>
    <n v="305430828"/>
    <x v="4"/>
    <x v="87"/>
    <x v="0"/>
    <x v="1"/>
    <x v="3"/>
    <s v="N"/>
    <x v="2"/>
    <n v="128775"/>
    <s v="NORMAL"/>
    <d v="2022-03-01T00:00:00"/>
    <d v="2022-03-09T00:00:00"/>
    <x v="25"/>
    <d v="2022-05-30T00:00:00"/>
    <n v="308469"/>
    <s v="RESOLI"/>
    <s v="-"/>
    <s v="-"/>
    <s v="S"/>
    <x v="0"/>
    <n v="1"/>
    <s v="-"/>
    <n v="2020"/>
    <n v="2"/>
    <s v="-"/>
    <s v="1-PREG.COSTA-RICA"/>
    <x v="6"/>
    <s v="-"/>
    <s v="-"/>
    <s v="-"/>
    <n v="5"/>
    <n v="10"/>
    <n v="100"/>
    <n v="3"/>
    <n v="0"/>
    <s v="VERONAJ11@GMAIL.COM"/>
    <s v="UNIV. PRIVADA"/>
    <n v="19"/>
    <s v="SOLTERO(A)"/>
    <d v="2022-03-08T00:00:00"/>
    <n v="1"/>
    <s v="BACHILLER"/>
    <s v=" "/>
    <s v=" "/>
    <s v=" "/>
    <s v=" "/>
    <n v="253000"/>
    <n v="2"/>
    <s v="-"/>
    <s v="TURRIALBA"/>
    <s v="ADMINISTRACION HOTELERA"/>
    <x v="180"/>
    <s v="-"/>
    <s v="ADMINISTRACION"/>
    <s v="TRES EQUIS"/>
    <s v="SIN ENFASIS"/>
    <s v="COSTA RICA"/>
    <x v="2003"/>
    <s v="-"/>
    <s v="ESTUDIANTE"/>
    <n v="98.06"/>
    <n v="128775"/>
    <n v="1"/>
    <n v="1"/>
    <n v="82"/>
  </r>
  <r>
    <x v="0"/>
    <x v="2"/>
    <x v="1"/>
    <x v="0"/>
    <n v="31252450"/>
    <x v="30"/>
    <n v="26591102"/>
    <n v="901230741"/>
    <x v="0"/>
    <x v="2"/>
    <x v="0"/>
    <x v="0"/>
    <x v="1"/>
    <s v="N"/>
    <x v="0"/>
    <n v="129687"/>
    <s v="NORMAL"/>
    <d v="2022-01-04T00:00:00"/>
    <d v="2022-04-19T00:00:00"/>
    <x v="30"/>
    <d v="2022-06-22T00:00:00"/>
    <n v="303199"/>
    <s v="RESOLI"/>
    <s v="-"/>
    <s v="-"/>
    <s v="S"/>
    <x v="0"/>
    <n v="2"/>
    <s v="-"/>
    <n v="2018"/>
    <n v="4"/>
    <s v="-"/>
    <s v="1-PREG.COSTA-RICA"/>
    <x v="4"/>
    <n v="101.09"/>
    <s v="-"/>
    <s v="-"/>
    <n v="19"/>
    <n v="3"/>
    <n v="100"/>
    <n v="1"/>
    <n v="0"/>
    <s v="MARTAVARGASBENAVIDES@GMAIL.COM"/>
    <s v="UNIV. PRIVADA"/>
    <n v="20"/>
    <s v="SOLTERO(A)"/>
    <d v="2022-01-24T00:00:00"/>
    <n v="1"/>
    <s v="BACHILLER"/>
    <s v="LICENCIATURA"/>
    <s v=" "/>
    <s v=" "/>
    <s v=" "/>
    <n v="811367"/>
    <n v="0"/>
    <s v="-"/>
    <s v="PEREZ ZELEDON"/>
    <s v="MEDICINA"/>
    <x v="14"/>
    <s v="-"/>
    <s v="MEDICINA HUMANA"/>
    <s v="DANIEL FLORES"/>
    <s v="SIN ENFASIS"/>
    <s v="COSTA RICA"/>
    <x v="2004"/>
    <n v="22393309"/>
    <s v="INTERPRETE "/>
    <n v="84.15"/>
    <n v="129687"/>
    <n v="1"/>
    <n v="1"/>
    <n v="63"/>
  </r>
  <r>
    <x v="0"/>
    <x v="1"/>
    <x v="0"/>
    <x v="0"/>
    <n v="31169300"/>
    <x v="30"/>
    <n v="534600"/>
    <n v="402030783"/>
    <x v="0"/>
    <x v="1228"/>
    <x v="0"/>
    <x v="0"/>
    <x v="0"/>
    <s v="N"/>
    <x v="0"/>
    <n v="129692"/>
    <s v="NORMAL"/>
    <d v="2022-04-18T00:00:00"/>
    <d v="2022-04-20T00:00:00"/>
    <x v="30"/>
    <d v="2022-07-01T00:00:00"/>
    <n v="312336"/>
    <s v="RESOLI"/>
    <s v="-"/>
    <s v="-"/>
    <s v="S"/>
    <x v="0"/>
    <n v="1"/>
    <s v="-"/>
    <s v="-"/>
    <s v="-"/>
    <s v="-"/>
    <s v="1-PREG.COSTA-RICA"/>
    <x v="0"/>
    <s v="-"/>
    <s v="-"/>
    <s v="-"/>
    <n v="3"/>
    <n v="5"/>
    <n v="100"/>
    <n v="1"/>
    <n v="0"/>
    <s v="DYLA2809@GMAIL.COM"/>
    <s v="UNIV. PRIVADA"/>
    <n v="32"/>
    <s v="SOLTERO(A)"/>
    <d v="2022-04-19T00:00:00"/>
    <n v="1"/>
    <s v="LICENCIATURA"/>
    <s v=" "/>
    <s v=" "/>
    <s v=" "/>
    <s v=" "/>
    <s v="-"/>
    <s v="-"/>
    <s v="-"/>
    <s v="DESAMPARADOS"/>
    <s v="ENFERMERIA"/>
    <x v="9"/>
    <s v="-"/>
    <s v="ENFERMERIA"/>
    <s v="SAN ANTONIO"/>
    <s v="SIN ENFASIS"/>
    <s v="COSTA RICA"/>
    <x v="2005"/>
    <s v="-"/>
    <s v="ESTUDIANTE"/>
    <s v="-"/>
    <n v="129692"/>
    <n v="1"/>
    <n v="1"/>
    <n v="62"/>
  </r>
  <r>
    <x v="0"/>
    <x v="1"/>
    <x v="1"/>
    <x v="1"/>
    <n v="31252740"/>
    <x v="30"/>
    <n v="3281310"/>
    <n v="702320467"/>
    <x v="1"/>
    <x v="948"/>
    <x v="0"/>
    <x v="1"/>
    <x v="3"/>
    <s v="N"/>
    <x v="5"/>
    <n v="129698"/>
    <s v="NORMAL"/>
    <d v="2022-04-15T00:00:00"/>
    <d v="2022-04-20T00:00:00"/>
    <x v="30"/>
    <d v="2022-06-22T00:00:00"/>
    <n v="312175"/>
    <s v="RESOLI"/>
    <s v="-"/>
    <s v="-"/>
    <s v="S"/>
    <x v="0"/>
    <n v="1"/>
    <s v="-"/>
    <n v="2014"/>
    <n v="8"/>
    <s v="-"/>
    <s v="1-PREG.COSTA-RICA"/>
    <x v="5"/>
    <s v="-"/>
    <s v="-"/>
    <s v="-"/>
    <n v="1"/>
    <n v="2"/>
    <n v="100"/>
    <n v="7"/>
    <n v="0"/>
    <s v="CHASLIN18@GMAIL.COM"/>
    <s v="UNIV. PRIVADA"/>
    <n v="27"/>
    <s v="SOLTERO(A)"/>
    <d v="2022-04-19T00:00:00"/>
    <n v="1"/>
    <s v="BACHILLER"/>
    <s v=" "/>
    <s v=" "/>
    <s v=" "/>
    <s v=" "/>
    <n v="150000"/>
    <n v="0"/>
    <s v="-"/>
    <s v="LIMON"/>
    <s v="CS.EDUC.I Y II CICLO"/>
    <x v="20"/>
    <s v="-"/>
    <s v="EDUCACION PRIMARIA"/>
    <s v="VALLE DE LA ESTRELLA"/>
    <s v="CS.ED.I Y II CICLO ENF.RELIG."/>
    <s v="COSTA RICA"/>
    <x v="2006"/>
    <s v="-"/>
    <s v="ESTUDIANTE"/>
    <n v="84.75"/>
    <n v="129698"/>
    <n v="1"/>
    <n v="1"/>
    <n v="62"/>
  </r>
  <r>
    <x v="2"/>
    <x v="2"/>
    <x v="1"/>
    <x v="1"/>
    <n v="31252830"/>
    <x v="30"/>
    <n v="2524000"/>
    <n v="701750307"/>
    <x v="4"/>
    <x v="2"/>
    <x v="0"/>
    <x v="1"/>
    <x v="2"/>
    <s v="N"/>
    <x v="5"/>
    <n v="129716"/>
    <s v="NORMAL"/>
    <d v="2022-04-04T00:00:00"/>
    <d v="2022-04-20T00:00:00"/>
    <x v="30"/>
    <d v="2022-06-22T00:00:00"/>
    <n v="311490"/>
    <s v="RESOLI"/>
    <s v="-"/>
    <s v="S"/>
    <s v="-"/>
    <x v="1"/>
    <n v="2"/>
    <s v="ADQUISICION DE EQUIPO"/>
    <n v="2006"/>
    <n v="16"/>
    <s v="-"/>
    <s v="3-POSG.COSTA-RICA"/>
    <x v="3"/>
    <n v="189.06"/>
    <s v="-"/>
    <s v="-"/>
    <n v="6"/>
    <n v="1"/>
    <n v="100"/>
    <n v="7"/>
    <n v="0"/>
    <s v="israelmorales@hotmail.es"/>
    <s v="UNIV. PRIVADA"/>
    <n v="35"/>
    <s v="CASADO(A)"/>
    <d v="2022-04-19T00:00:00"/>
    <n v="1"/>
    <s v="MAESTRIA"/>
    <s v=" "/>
    <s v=" "/>
    <s v=" "/>
    <s v=" "/>
    <n v="1286120"/>
    <n v="3"/>
    <s v="-"/>
    <s v="GUACIMO"/>
    <s v="MAESTRIA PROF EN ADM EDUCATIVA"/>
    <x v="99"/>
    <s v="AE"/>
    <s v="ADMINISTRACION"/>
    <s v="GUACIMO"/>
    <s v="SIN ENFASIS"/>
    <s v="COSTA RICA"/>
    <x v="2007"/>
    <n v="22001405"/>
    <s v="MAESTRO"/>
    <n v="81"/>
    <n v="129716"/>
    <n v="1"/>
    <n v="3"/>
    <n v="62"/>
  </r>
  <r>
    <x v="0"/>
    <x v="1"/>
    <x v="0"/>
    <x v="1"/>
    <n v="31138420"/>
    <x v="30"/>
    <n v="1986300"/>
    <n v="503630025"/>
    <x v="1"/>
    <x v="672"/>
    <x v="0"/>
    <x v="1"/>
    <x v="1"/>
    <s v="N"/>
    <x v="4"/>
    <n v="129731"/>
    <s v="NORMAL"/>
    <d v="2022-03-31T00:00:00"/>
    <d v="2022-04-20T00:00:00"/>
    <x v="30"/>
    <s v="-"/>
    <n v="311203"/>
    <s v="RESOLI"/>
    <s v="-"/>
    <s v="-"/>
    <s v="S"/>
    <x v="0"/>
    <n v="1"/>
    <s v="-"/>
    <s v="-"/>
    <s v="-"/>
    <s v="-"/>
    <s v="1-PREG.COSTA-RICA"/>
    <x v="0"/>
    <s v="-"/>
    <s v="-"/>
    <s v="-"/>
    <n v="2"/>
    <n v="1"/>
    <n v="100"/>
    <n v="5"/>
    <n v="0"/>
    <s v="GBALTODANO57@GMAIL.COM"/>
    <s v="UNIV. PRIVADA"/>
    <n v="34"/>
    <s v="SOLTERO(A)"/>
    <d v="2022-04-19T00:00:00"/>
    <n v="1"/>
    <s v="BACHILLER"/>
    <s v="LICENCIATURA"/>
    <s v=" "/>
    <s v=" "/>
    <s v=" "/>
    <s v="-"/>
    <s v="-"/>
    <s v="-"/>
    <s v="NICOYA"/>
    <s v="CS.EDUCACION"/>
    <x v="105"/>
    <s v="-"/>
    <s v="EDUCACION GENERAL"/>
    <s v="NICOYA"/>
    <s v="ORIENTACION EDUCATIVA"/>
    <s v="COSTA RICA"/>
    <x v="2008"/>
    <s v="-"/>
    <s v="ESTUDIANTE"/>
    <s v="-"/>
    <n v="129731"/>
    <n v="1"/>
    <n v="1"/>
    <n v="62"/>
  </r>
  <r>
    <x v="0"/>
    <x v="1"/>
    <x v="1"/>
    <x v="1"/>
    <n v="31252360"/>
    <x v="30"/>
    <n v="1091000"/>
    <n v="108760391"/>
    <x v="1"/>
    <x v="1229"/>
    <x v="0"/>
    <x v="1"/>
    <x v="1"/>
    <s v="N"/>
    <x v="0"/>
    <n v="129754"/>
    <s v="NORMAL"/>
    <d v="2022-03-17T00:00:00"/>
    <d v="2022-04-20T00:00:00"/>
    <x v="30"/>
    <d v="2022-06-22T00:00:00"/>
    <n v="309945"/>
    <s v="RESOLI"/>
    <s v="-"/>
    <s v="S"/>
    <s v="-"/>
    <x v="1"/>
    <n v="1"/>
    <s v="-"/>
    <n v="2003"/>
    <n v="19"/>
    <s v="-"/>
    <s v="1-PREG.COSTA-RICA"/>
    <x v="2"/>
    <s v="-"/>
    <s v="-"/>
    <s v="-"/>
    <n v="3"/>
    <n v="11"/>
    <n v="100"/>
    <n v="1"/>
    <n v="0"/>
    <s v="ROCAVEZA@HOTMAIL.COM"/>
    <s v="UNIV. PRIVADA"/>
    <n v="48"/>
    <s v="SOLTERO(A)"/>
    <d v="2022-04-19T00:00:00"/>
    <n v="1"/>
    <s v="LICENCIATURA"/>
    <s v=" "/>
    <s v=" "/>
    <s v=" "/>
    <s v=" "/>
    <n v="632576"/>
    <n v="2"/>
    <s v="-"/>
    <s v="DESAMPARADOS"/>
    <s v="EDUCACION"/>
    <x v="37"/>
    <s v="-"/>
    <s v="EDUCACION GENERAL"/>
    <s v="SAN RAFAEL ABAJO"/>
    <s v="DOCENCIA"/>
    <s v="COSTA RICA"/>
    <x v="2009"/>
    <n v="22173500"/>
    <s v="OFICINISTA 1"/>
    <n v="86"/>
    <n v="129754"/>
    <n v="1"/>
    <n v="1"/>
    <n v="62"/>
  </r>
  <r>
    <x v="0"/>
    <x v="1"/>
    <x v="1"/>
    <x v="1"/>
    <n v="31252380"/>
    <x v="30"/>
    <n v="4961110"/>
    <n v="603730988"/>
    <x v="1"/>
    <x v="989"/>
    <x v="0"/>
    <x v="1"/>
    <x v="3"/>
    <s v="N"/>
    <x v="6"/>
    <n v="129759"/>
    <s v="NORMAL"/>
    <d v="2022-03-10T00:00:00"/>
    <d v="2022-04-20T00:00:00"/>
    <x v="30"/>
    <d v="2022-06-22T00:00:00"/>
    <n v="309279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10"/>
    <n v="3"/>
    <n v="100"/>
    <n v="6"/>
    <n v="0"/>
    <s v="YORLENYHR88@GMAIL.COM"/>
    <s v="UNIV. PRIVADA"/>
    <n v="33"/>
    <s v="CASADO(A)"/>
    <s v="-"/>
    <n v="1"/>
    <s v="BACHILLER"/>
    <s v=" "/>
    <s v=" "/>
    <s v=" "/>
    <s v=" "/>
    <n v="1004469"/>
    <n v="4"/>
    <s v="-"/>
    <s v="CORREDORES"/>
    <s v="CS EDUCACION"/>
    <x v="40"/>
    <s v="AE"/>
    <s v="EDUCACION GENERAL"/>
    <s v="CANOAS"/>
    <s v="I Y II CICLO"/>
    <s v="COSTA RICA"/>
    <x v="2010"/>
    <n v="27321169"/>
    <s v="AUXILIAR DE VIGILANCIA"/>
    <n v="100"/>
    <n v="129759"/>
    <n v="1"/>
    <n v="1"/>
    <n v="62"/>
  </r>
  <r>
    <x v="0"/>
    <x v="1"/>
    <x v="1"/>
    <x v="1"/>
    <n v="31249720"/>
    <x v="25"/>
    <n v="1932950"/>
    <n v="304010400"/>
    <x v="1"/>
    <x v="1230"/>
    <x v="0"/>
    <x v="1"/>
    <x v="1"/>
    <s v="N"/>
    <x v="2"/>
    <n v="128778"/>
    <s v="NORMAL"/>
    <d v="2022-03-01T00:00:00"/>
    <d v="2022-03-09T00:00:00"/>
    <x v="25"/>
    <d v="2022-05-30T00:00:00"/>
    <n v="308359"/>
    <s v="RESOLI"/>
    <s v="-"/>
    <s v="-"/>
    <s v="S"/>
    <x v="0"/>
    <n v="1"/>
    <s v="-"/>
    <n v="2003"/>
    <n v="19"/>
    <s v="-"/>
    <s v="1-PREG.COSTA-RICA"/>
    <x v="3"/>
    <s v="-"/>
    <s v="-"/>
    <s v="-"/>
    <n v="8"/>
    <n v="1"/>
    <n v="100"/>
    <n v="3"/>
    <n v="0"/>
    <s v="ANAMARIA.PIEDRACAMPOS@GMAIL.COM"/>
    <s v="UNIV. PRIVADA"/>
    <n v="37"/>
    <s v="CASADO(A)"/>
    <d v="2022-03-08T00:00:00"/>
    <n v="1"/>
    <s v="LICENCIATURA"/>
    <s v=" "/>
    <s v=" "/>
    <s v=" "/>
    <s v=" "/>
    <n v="2196215"/>
    <n v="4"/>
    <s v="-"/>
    <s v="EL GUARCO"/>
    <s v="DOCENCIA"/>
    <x v="42"/>
    <s v="-"/>
    <s v="EDUCACION GENERAL"/>
    <s v="TEJAR"/>
    <s v="SIN ENFASIS"/>
    <s v="COSTA RICA"/>
    <x v="2011"/>
    <n v="89200049"/>
    <s v="ESTUDIANTE"/>
    <n v="72"/>
    <n v="128778"/>
    <n v="1"/>
    <n v="1"/>
    <n v="82"/>
  </r>
  <r>
    <x v="0"/>
    <x v="1"/>
    <x v="1"/>
    <x v="1"/>
    <n v="31249470"/>
    <x v="24"/>
    <n v="3711170"/>
    <n v="208370216"/>
    <x v="4"/>
    <x v="1231"/>
    <x v="0"/>
    <x v="1"/>
    <x v="1"/>
    <s v="N"/>
    <x v="3"/>
    <n v="128857"/>
    <s v="NORMAL"/>
    <d v="2022-03-01T00:00:00"/>
    <d v="2022-03-11T00:00:00"/>
    <x v="24"/>
    <d v="2022-05-23T00:00:00"/>
    <n v="308423"/>
    <s v="RESOLI"/>
    <s v="-"/>
    <s v="-"/>
    <s v="S"/>
    <x v="0"/>
    <n v="1"/>
    <s v="-"/>
    <n v="2021"/>
    <n v="1"/>
    <s v="-"/>
    <s v="1-PREG.COSTA-RICA"/>
    <x v="4"/>
    <s v="-"/>
    <s v="-"/>
    <s v="-"/>
    <n v="1"/>
    <n v="8"/>
    <n v="100"/>
    <n v="2"/>
    <n v="0"/>
    <s v="EMILYRUIZP03@GMAIL.COM"/>
    <s v="UNIV. PRIVADA"/>
    <n v="19"/>
    <s v="SOLTERO(A)"/>
    <d v="2022-03-10T00:00:00"/>
    <n v="1"/>
    <s v="BACHILLER"/>
    <s v=" "/>
    <s v=" "/>
    <s v=" "/>
    <s v=" "/>
    <n v="1101394"/>
    <n v="4"/>
    <s v="-"/>
    <s v="ALAJUELA"/>
    <s v="ADMINISTRACION DE NEGOCIOS"/>
    <x v="17"/>
    <s v="-"/>
    <s v="ADMINISTRACION"/>
    <s v="SAN RAFAEL"/>
    <s v="CONTADURIA PUBLICA"/>
    <s v="COSTA RICA"/>
    <x v="2012"/>
    <s v="-"/>
    <s v="ESTUDIANTE"/>
    <n v="94"/>
    <n v="128857"/>
    <n v="1"/>
    <n v="1"/>
    <n v="69"/>
  </r>
  <r>
    <x v="0"/>
    <x v="1"/>
    <x v="1"/>
    <x v="0"/>
    <n v="31252710"/>
    <x v="30"/>
    <n v="4855012"/>
    <n v="118630694"/>
    <x v="7"/>
    <x v="1232"/>
    <x v="0"/>
    <x v="0"/>
    <x v="1"/>
    <s v="N"/>
    <x v="0"/>
    <n v="129812"/>
    <s v="NORMAL"/>
    <d v="2022-04-18T00:00:00"/>
    <d v="2022-04-21T00:00:00"/>
    <x v="30"/>
    <d v="2022-06-22T00:00:00"/>
    <n v="312327"/>
    <s v="RESOLI"/>
    <s v="-"/>
    <s v="-"/>
    <s v="S"/>
    <x v="0"/>
    <n v="1"/>
    <s v="-"/>
    <n v="2021"/>
    <n v="1"/>
    <s v="-"/>
    <s v="1-PREG.COSTA-RICA"/>
    <x v="3"/>
    <s v="-"/>
    <s v="-"/>
    <s v="-"/>
    <n v="10"/>
    <n v="2"/>
    <n v="100"/>
    <n v="1"/>
    <n v="0"/>
    <s v="EPOCAFON@GMAIL.COM"/>
    <s v="UNIV. PRIVADA"/>
    <n v="19"/>
    <s v="SOLTERO(A)"/>
    <d v="2022-04-20T00:00:00"/>
    <n v="1"/>
    <s v="TECNICO"/>
    <s v=" "/>
    <s v=" "/>
    <s v=" "/>
    <s v=" "/>
    <n v="1153496"/>
    <n v="2"/>
    <s v="-"/>
    <s v="ALAJUELITA"/>
    <s v="MANTENIMIENTO DE AERONAVES"/>
    <x v="175"/>
    <s v="-"/>
    <s v="TECNICO"/>
    <s v="SAN JOSECITO"/>
    <s v="SIN ENFASIS"/>
    <s v="COSTA RICA"/>
    <x v="2013"/>
    <s v="-"/>
    <s v="ESTUDIANTE"/>
    <n v="92.85"/>
    <n v="129812"/>
    <n v="1"/>
    <n v="1"/>
    <n v="61"/>
  </r>
  <r>
    <x v="0"/>
    <x v="2"/>
    <x v="0"/>
    <x v="0"/>
    <n v="31120270"/>
    <x v="30"/>
    <n v="4551000"/>
    <n v="115490046"/>
    <x v="0"/>
    <x v="2"/>
    <x v="0"/>
    <x v="0"/>
    <x v="2"/>
    <s v="N"/>
    <x v="0"/>
    <n v="129820"/>
    <s v="NORMAL"/>
    <d v="2022-04-06T00:00:00"/>
    <d v="2022-04-21T00:00:00"/>
    <x v="30"/>
    <s v="-"/>
    <n v="311741"/>
    <s v="RESOLI"/>
    <s v="-"/>
    <s v="-"/>
    <s v="S"/>
    <x v="0"/>
    <n v="2"/>
    <s v="-"/>
    <s v="-"/>
    <s v="-"/>
    <s v="-"/>
    <s v="1-PREG.COSTA-RICA"/>
    <x v="0"/>
    <n v="140.47"/>
    <s v="-"/>
    <s v="-"/>
    <n v="6"/>
    <n v="2"/>
    <n v="100"/>
    <n v="1"/>
    <n v="0"/>
    <s v="MWR0926@GMAIL.COM"/>
    <s v="UNIV. PRIVADA"/>
    <n v="28"/>
    <s v="SOLTERO(A)"/>
    <d v="2022-04-20T00:00:00"/>
    <n v="1"/>
    <s v="LICENCIATURA"/>
    <s v=" "/>
    <s v=" "/>
    <s v=" "/>
    <s v=" "/>
    <s v="-"/>
    <s v="-"/>
    <s v="-"/>
    <s v="ASERRI"/>
    <s v="MEDICINA Y CIRUGIA"/>
    <x v="53"/>
    <s v="-"/>
    <s v="MEDICINA HUMANA"/>
    <s v="TARBACA"/>
    <s v="SIN ENFASIS"/>
    <s v="COSTA RICA"/>
    <x v="2014"/>
    <s v="-"/>
    <s v="ESTUDIANTE"/>
    <s v="-"/>
    <n v="129820"/>
    <n v="1"/>
    <n v="1"/>
    <n v="61"/>
  </r>
  <r>
    <x v="0"/>
    <x v="1"/>
    <x v="1"/>
    <x v="1"/>
    <n v="31252390"/>
    <x v="30"/>
    <n v="3018500"/>
    <n v="604450802"/>
    <x v="4"/>
    <x v="325"/>
    <x v="0"/>
    <x v="1"/>
    <x v="3"/>
    <s v="N"/>
    <x v="6"/>
    <n v="129822"/>
    <s v="NORMAL"/>
    <d v="2022-04-04T00:00:00"/>
    <d v="2022-04-21T00:00:00"/>
    <x v="30"/>
    <d v="2022-06-22T00:00:00"/>
    <n v="311524"/>
    <s v="RESOLI"/>
    <s v="-"/>
    <s v="-"/>
    <s v="S"/>
    <x v="0"/>
    <n v="1"/>
    <s v="-"/>
    <n v="2016"/>
    <n v="6"/>
    <s v="-"/>
    <s v="1-PREG.COSTA-RICA"/>
    <x v="2"/>
    <s v="-"/>
    <s v="-"/>
    <s v="-"/>
    <n v="10"/>
    <n v="4"/>
    <n v="100"/>
    <n v="6"/>
    <n v="0"/>
    <s v="YENDELYVEGA23@YAHOO.COM"/>
    <s v="UNIV. PRIVADA"/>
    <n v="24"/>
    <s v="UNION LIBRE"/>
    <d v="2022-04-20T00:00:00"/>
    <n v="1"/>
    <s v="BACHILLER"/>
    <s v=" "/>
    <s v=" "/>
    <s v=" "/>
    <s v=" "/>
    <n v="626854"/>
    <n v="3"/>
    <s v="-"/>
    <s v="CORREDORES"/>
    <s v="ADMINISTRACION DE EMPRESAS"/>
    <x v="90"/>
    <s v="-"/>
    <s v="ADMINISTRACION"/>
    <s v="LAUREL"/>
    <s v="SIN ENFASIS"/>
    <s v="COSTA RICA"/>
    <x v="2015"/>
    <s v="-"/>
    <s v="ESTUDIANTE"/>
    <n v="90"/>
    <n v="129822"/>
    <n v="1"/>
    <n v="1"/>
    <n v="61"/>
  </r>
  <r>
    <x v="0"/>
    <x v="1"/>
    <x v="1"/>
    <x v="1"/>
    <n v="31252670"/>
    <x v="30"/>
    <n v="2950100"/>
    <n v="114100065"/>
    <x v="4"/>
    <x v="1233"/>
    <x v="0"/>
    <x v="1"/>
    <x v="1"/>
    <s v="N"/>
    <x v="0"/>
    <n v="129851"/>
    <s v="NORMAL"/>
    <d v="2022-04-07T00:00:00"/>
    <d v="2022-04-22T00:00:00"/>
    <x v="30"/>
    <d v="2022-06-22T00:00:00"/>
    <n v="311856"/>
    <s v="RESOLI"/>
    <s v="-"/>
    <s v="S"/>
    <s v="-"/>
    <x v="1"/>
    <n v="1"/>
    <s v="-"/>
    <n v="2009"/>
    <n v="13"/>
    <s v="-"/>
    <s v="1-PREG.COSTA-RICA"/>
    <x v="4"/>
    <s v="-"/>
    <s v="-"/>
    <s v="-"/>
    <n v="8"/>
    <n v="5"/>
    <n v="100"/>
    <n v="1"/>
    <n v="0"/>
    <s v="KALVAREZDELGADO@GMAIL.COM"/>
    <s v="UNIV. PRIVADA"/>
    <n v="32"/>
    <s v="CASADO(A)"/>
    <d v="2022-04-21T00:00:00"/>
    <n v="1"/>
    <s v="BACHILLER"/>
    <s v=" "/>
    <s v=" "/>
    <s v=" "/>
    <s v=" "/>
    <n v="1031928"/>
    <n v="3"/>
    <s v="-"/>
    <s v="GOICOECHEA"/>
    <s v="DERECHO"/>
    <x v="6"/>
    <s v="-"/>
    <s v="DERECHO"/>
    <s v="IPIS"/>
    <s v="SIN ENFASIS"/>
    <s v="COSTA RICA"/>
    <x v="2016"/>
    <n v="22870087"/>
    <s v="SUPERVISOR DE CALL CENTER "/>
    <n v="80"/>
    <n v="129851"/>
    <n v="1"/>
    <n v="1"/>
    <n v="60"/>
  </r>
  <r>
    <x v="0"/>
    <x v="2"/>
    <x v="1"/>
    <x v="0"/>
    <n v="31252660"/>
    <x v="30"/>
    <n v="26190236"/>
    <n v="504470472"/>
    <x v="0"/>
    <x v="2"/>
    <x v="0"/>
    <x v="0"/>
    <x v="1"/>
    <s v="N"/>
    <x v="4"/>
    <n v="129869"/>
    <s v="NORMAL"/>
    <d v="2021-12-21T00:00:00"/>
    <d v="2022-04-22T00:00:00"/>
    <x v="30"/>
    <d v="2022-06-22T00:00:00"/>
    <n v="302516"/>
    <s v="RESOLI"/>
    <s v="-"/>
    <s v="-"/>
    <s v="S"/>
    <x v="0"/>
    <n v="2"/>
    <s v="ADQUISICION DE EQUIPO"/>
    <n v="2020"/>
    <n v="2"/>
    <s v="-"/>
    <s v="1-PREG.COSTA-RICA"/>
    <x v="3"/>
    <n v="104.33"/>
    <s v="-"/>
    <s v="-"/>
    <n v="3"/>
    <n v="1"/>
    <n v="100"/>
    <n v="5"/>
    <n v="0"/>
    <s v="PRISCILADURAN24@YAHOO.COM"/>
    <s v="UNIV. PRIVADA"/>
    <n v="19"/>
    <s v="SOLTERO(A)"/>
    <d v="2022-04-21T00:00:00"/>
    <n v="1"/>
    <s v="BACHILLER"/>
    <s v="LICENCIATURA"/>
    <s v=" "/>
    <s v=" "/>
    <s v=" "/>
    <n v="2077147"/>
    <n v="4"/>
    <s v="-"/>
    <s v="SANTA CRUZ"/>
    <s v="MEDICINA"/>
    <x v="26"/>
    <s v="AE"/>
    <s v="MEDICINA HUMANA"/>
    <s v="SANTA CRUZ"/>
    <s v="SIN ENFASIS"/>
    <s v="COSTA RICA"/>
    <x v="2017"/>
    <s v="-"/>
    <s v="ESTUDIANTE"/>
    <n v="97.03"/>
    <n v="129869"/>
    <n v="1"/>
    <n v="1"/>
    <n v="60"/>
  </r>
  <r>
    <x v="2"/>
    <x v="1"/>
    <x v="1"/>
    <x v="1"/>
    <n v="31252630"/>
    <x v="30"/>
    <n v="1980004"/>
    <n v="604400157"/>
    <x v="1"/>
    <x v="1234"/>
    <x v="0"/>
    <x v="1"/>
    <x v="0"/>
    <s v="N"/>
    <x v="1"/>
    <n v="129920"/>
    <s v="NORMAL"/>
    <d v="2022-04-08T00:00:00"/>
    <d v="2022-04-26T00:00:00"/>
    <x v="30"/>
    <d v="2022-06-22T00:00:00"/>
    <n v="311952"/>
    <s v="RESOLI"/>
    <s v="-"/>
    <s v="S"/>
    <s v="-"/>
    <x v="1"/>
    <n v="1"/>
    <s v="-"/>
    <n v="2014"/>
    <n v="8"/>
    <s v="-"/>
    <s v="3-POSG.COSTA-RICA"/>
    <x v="5"/>
    <s v="-"/>
    <s v="-"/>
    <s v="-"/>
    <n v="1"/>
    <n v="1"/>
    <n v="100"/>
    <n v="4"/>
    <n v="0"/>
    <s v="WPORRASZUNIGA@GMAIL.COM"/>
    <s v="UNIV. PUBLICA"/>
    <n v="24"/>
    <s v="SOLTERO(A)"/>
    <d v="2022-04-25T00:00:00"/>
    <n v="1"/>
    <s v="MAESTRIA"/>
    <s v=" "/>
    <s v=" "/>
    <s v=" "/>
    <s v=" "/>
    <n v="48175"/>
    <n v="1"/>
    <s v="-"/>
    <s v="HEREDIA"/>
    <s v="EDUCACION"/>
    <x v="63"/>
    <s v="-"/>
    <s v="EDUCACION GENERAL"/>
    <s v="HEREDIA"/>
    <s v="PEDAGOGIA UNIVERSITARIA"/>
    <s v="COSTA RICA"/>
    <x v="2018"/>
    <s v="-"/>
    <s v="BECA"/>
    <n v="9.6199999999999992"/>
    <n v="129920"/>
    <n v="2"/>
    <n v="3"/>
    <n v="56"/>
  </r>
  <r>
    <x v="0"/>
    <x v="1"/>
    <x v="0"/>
    <x v="1"/>
    <n v="31175300"/>
    <x v="30"/>
    <n v="690770"/>
    <n v="111020819"/>
    <x v="4"/>
    <x v="1235"/>
    <x v="0"/>
    <x v="1"/>
    <x v="1"/>
    <s v="N"/>
    <x v="0"/>
    <n v="129927"/>
    <s v="NORMAL"/>
    <d v="2022-04-06T00:00:00"/>
    <d v="2022-04-26T00:00:00"/>
    <x v="30"/>
    <d v="2022-06-24T00:00:00"/>
    <n v="311689"/>
    <s v="RESOLI"/>
    <s v="-"/>
    <s v="S"/>
    <s v="-"/>
    <x v="1"/>
    <n v="1"/>
    <s v="-"/>
    <s v="-"/>
    <s v="-"/>
    <s v="-"/>
    <s v="1-PREG.COSTA-RICA"/>
    <x v="0"/>
    <s v="-"/>
    <s v="-"/>
    <s v="-"/>
    <n v="1"/>
    <n v="11"/>
    <n v="100"/>
    <n v="1"/>
    <n v="0"/>
    <s v="RAYMOND_CAL@HOTMAIL.COM"/>
    <s v="UNIV. PRIVADA"/>
    <n v="41"/>
    <s v="CASADO(A)"/>
    <d v="2022-04-25T00:00:00"/>
    <n v="1"/>
    <s v="LICENCIATURA"/>
    <s v=" "/>
    <s v=" "/>
    <s v=" "/>
    <s v=" "/>
    <s v="-"/>
    <s v="-"/>
    <s v="-"/>
    <s v="SAN JOSE"/>
    <s v="CONTADURIA PUBLICA"/>
    <x v="31"/>
    <s v="-"/>
    <s v="ADMINISTRACION"/>
    <s v="SAN SEBASTIAN"/>
    <s v="SIN ENFASIS"/>
    <s v="COSTA RICA"/>
    <x v="2019"/>
    <n v="22040727"/>
    <s v="ADMINISTRADOR"/>
    <s v="-"/>
    <n v="129927"/>
    <n v="1"/>
    <n v="1"/>
    <n v="56"/>
  </r>
  <r>
    <x v="0"/>
    <x v="1"/>
    <x v="1"/>
    <x v="1"/>
    <n v="31249110"/>
    <x v="24"/>
    <n v="2662420"/>
    <n v="208010774"/>
    <x v="4"/>
    <x v="1236"/>
    <x v="0"/>
    <x v="1"/>
    <x v="2"/>
    <s v="N"/>
    <x v="2"/>
    <n v="128859"/>
    <s v="NORMAL"/>
    <d v="2022-03-01T00:00:00"/>
    <d v="2022-03-11T00:00:00"/>
    <x v="24"/>
    <d v="2022-05-23T00:00:00"/>
    <n v="308388"/>
    <s v="RESOLI"/>
    <s v="-"/>
    <s v="-"/>
    <s v="S"/>
    <x v="0"/>
    <n v="1"/>
    <s v="-"/>
    <n v="2016"/>
    <n v="6"/>
    <s v="-"/>
    <s v="1-PREG.COSTA-RICA"/>
    <x v="2"/>
    <s v="-"/>
    <s v="-"/>
    <s v="-"/>
    <n v="5"/>
    <n v="7"/>
    <n v="100"/>
    <n v="3"/>
    <n v="0"/>
    <s v="ARTAVIALAURA20@GMAIL.COM"/>
    <s v="UNIV. PRIVADA"/>
    <n v="22"/>
    <s v="SOLTERO(A)"/>
    <d v="2022-03-10T00:00:00"/>
    <n v="1"/>
    <s v="BACHILLER"/>
    <s v=" "/>
    <s v=" "/>
    <s v=" "/>
    <s v=" "/>
    <n v="496000"/>
    <n v="0"/>
    <s v="-"/>
    <s v="TURRIALBA"/>
    <s v="DERECHO"/>
    <x v="43"/>
    <s v="-"/>
    <s v="DERECHO"/>
    <s v="TUIS"/>
    <s v="SIN ENFASIS"/>
    <s v="COSTA RICA"/>
    <x v="2020"/>
    <n v="26003201"/>
    <s v="AGENTE 1"/>
    <n v="82"/>
    <n v="128859"/>
    <n v="1"/>
    <n v="1"/>
    <n v="69"/>
  </r>
  <r>
    <x v="0"/>
    <x v="2"/>
    <x v="1"/>
    <x v="0"/>
    <n v="31252530"/>
    <x v="30"/>
    <n v="21236000"/>
    <n v="118570326"/>
    <x v="0"/>
    <x v="2"/>
    <x v="0"/>
    <x v="0"/>
    <x v="1"/>
    <s v="N"/>
    <x v="0"/>
    <n v="129946"/>
    <s v="NORMAL"/>
    <d v="2022-04-25T00:00:00"/>
    <d v="2022-04-27T00:00:00"/>
    <x v="30"/>
    <d v="2022-06-22T00:00:00"/>
    <n v="312811"/>
    <s v="RESOLI"/>
    <s v="-"/>
    <s v="S"/>
    <s v="-"/>
    <x v="1"/>
    <n v="2"/>
    <s v="-"/>
    <n v="2022"/>
    <n v="0"/>
    <s v="-"/>
    <s v="1-PREG.COSTA-RICA"/>
    <x v="6"/>
    <n v="100"/>
    <s v="-"/>
    <s v="-"/>
    <n v="10"/>
    <n v="5"/>
    <n v="100"/>
    <n v="1"/>
    <n v="0"/>
    <s v="andresarroyom18@gmail.com"/>
    <s v="UNIV. PRIVADA"/>
    <n v="19"/>
    <s v="SOLTERO(A)"/>
    <d v="2022-04-26T00:00:00"/>
    <n v="1"/>
    <s v="LICENCIATURA"/>
    <s v=" "/>
    <s v=" "/>
    <s v=" "/>
    <s v=" "/>
    <n v="318619"/>
    <n v="4"/>
    <s v="-"/>
    <s v="ALAJUELITA"/>
    <s v="MEDICINA Y CIRUGIA"/>
    <x v="5"/>
    <s v="-"/>
    <s v="MEDICINA HUMANA"/>
    <s v="SAN FELIPE"/>
    <s v="SIN ENFASIS"/>
    <s v="COSTA RICA"/>
    <x v="2021"/>
    <s v="-"/>
    <s v="ESTUDIANTE"/>
    <n v="91.65"/>
    <n v="129946"/>
    <n v="1"/>
    <n v="1"/>
    <n v="55"/>
  </r>
  <r>
    <x v="0"/>
    <x v="1"/>
    <x v="1"/>
    <x v="1"/>
    <n v="31248780"/>
    <x v="24"/>
    <n v="4117250"/>
    <n v="206540914"/>
    <x v="4"/>
    <x v="354"/>
    <x v="0"/>
    <x v="1"/>
    <x v="0"/>
    <s v="N"/>
    <x v="3"/>
    <n v="128860"/>
    <s v="NORMAL"/>
    <d v="2022-02-28T00:00:00"/>
    <d v="2022-03-11T00:00:00"/>
    <x v="24"/>
    <d v="2022-05-23T00:00:00"/>
    <n v="308334"/>
    <s v="RESOLI"/>
    <s v="-"/>
    <s v="-"/>
    <s v="S"/>
    <x v="0"/>
    <n v="1"/>
    <s v="ADQUISICION DE EQUIPO"/>
    <n v="2021"/>
    <n v="1"/>
    <s v="-"/>
    <s v="1-PREG.COSTA-RICA"/>
    <x v="6"/>
    <s v="-"/>
    <s v="-"/>
    <s v="-"/>
    <n v="7"/>
    <n v="3"/>
    <n v="100"/>
    <n v="2"/>
    <n v="0"/>
    <s v="MEILR89@HOTMAIL.COM"/>
    <s v="UNIV. PRIVADA"/>
    <n v="33"/>
    <s v="CASADO(A)"/>
    <d v="2022-03-10T00:00:00"/>
    <n v="1"/>
    <s v="BACHILLER"/>
    <s v="LICENCIATURA"/>
    <s v=" "/>
    <s v=" "/>
    <s v=" "/>
    <n v="367058"/>
    <n v="4"/>
    <s v="-"/>
    <s v="PALMARES"/>
    <s v="ADMINISTRACION"/>
    <x v="111"/>
    <s v="AE"/>
    <s v="ADMINISTRACION"/>
    <s v="BUENOS AIRES"/>
    <s v="SIN ENFASIS"/>
    <s v="COSTA RICA"/>
    <x v="2022"/>
    <n v="24534422"/>
    <s v="CAJERA"/>
    <n v="70"/>
    <n v="128860"/>
    <n v="1"/>
    <n v="1"/>
    <n v="69"/>
  </r>
  <r>
    <x v="2"/>
    <x v="1"/>
    <x v="1"/>
    <x v="0"/>
    <n v="31252700"/>
    <x v="30"/>
    <n v="3166649"/>
    <n v="603180178"/>
    <x v="0"/>
    <x v="1237"/>
    <x v="0"/>
    <x v="0"/>
    <x v="1"/>
    <s v="N"/>
    <x v="6"/>
    <n v="130074"/>
    <s v="NORMAL"/>
    <d v="2022-04-20T00:00:00"/>
    <d v="2022-05-02T00:00:00"/>
    <x v="30"/>
    <d v="2022-06-22T00:00:00"/>
    <n v="312516"/>
    <s v="RESOLI"/>
    <s v="-"/>
    <s v="-"/>
    <s v="S"/>
    <x v="0"/>
    <n v="1"/>
    <s v="-"/>
    <n v="2005"/>
    <n v="17"/>
    <s v="-"/>
    <s v="3-POSG.COSTA-RICA"/>
    <x v="4"/>
    <s v="-"/>
    <s v="-"/>
    <s v="-"/>
    <n v="4"/>
    <n v="3"/>
    <n v="100"/>
    <n v="6"/>
    <n v="0"/>
    <s v="JEPAMIR@GMAIL.COM"/>
    <s v="UNIV. PRIVADA"/>
    <n v="40"/>
    <s v="CASADO(A)"/>
    <d v="2022-04-29T00:00:00"/>
    <n v="1"/>
    <s v="MAESTRIA"/>
    <s v=" "/>
    <s v=" "/>
    <s v=" "/>
    <s v=" "/>
    <n v="769050"/>
    <n v="5"/>
    <s v="-"/>
    <s v="MONTES DE ORO"/>
    <s v="ENFERMERIA EN CUIDADOS INTENS"/>
    <x v="13"/>
    <s v="-"/>
    <s v="ENFERMERIA"/>
    <s v="SAN ISIDRO"/>
    <s v="SIN ENFASIS"/>
    <s v="COSTA RICA"/>
    <x v="2023"/>
    <n v="26308000"/>
    <s v="ENFERMERA"/>
    <n v="90"/>
    <n v="130074"/>
    <n v="1"/>
    <n v="3"/>
    <n v="50"/>
  </r>
  <r>
    <x v="0"/>
    <x v="1"/>
    <x v="1"/>
    <x v="0"/>
    <n v="31252820"/>
    <x v="30"/>
    <n v="6118986"/>
    <n v="112240366"/>
    <x v="3"/>
    <x v="893"/>
    <x v="0"/>
    <x v="0"/>
    <x v="1"/>
    <s v="N"/>
    <x v="6"/>
    <n v="130092"/>
    <s v="NORMAL"/>
    <d v="2022-04-24T00:00:00"/>
    <d v="2022-05-03T00:00:00"/>
    <x v="30"/>
    <d v="2022-06-22T00:00:00"/>
    <n v="312734"/>
    <s v="RESOLI"/>
    <s v="-"/>
    <s v="S"/>
    <s v="-"/>
    <x v="1"/>
    <n v="1"/>
    <s v="ADQUISICION DE EQUIPO"/>
    <n v="2002"/>
    <n v="20"/>
    <s v="-"/>
    <s v="1-PREG.COSTA-RICA"/>
    <x v="6"/>
    <s v="-"/>
    <s v="-"/>
    <s v="-"/>
    <n v="1"/>
    <n v="15"/>
    <n v="100"/>
    <n v="6"/>
    <n v="0"/>
    <s v="JIMMYCARCACHE@GMAIL.COM"/>
    <s v="UNIV. PRIVADA"/>
    <n v="37"/>
    <s v="UNION LIBRE"/>
    <d v="2022-05-02T00:00:00"/>
    <n v="1"/>
    <s v="BACHILLER"/>
    <s v=" "/>
    <s v=" "/>
    <s v=" "/>
    <s v=" "/>
    <n v="440000"/>
    <n v="5"/>
    <s v="-"/>
    <s v="PUNTARENAS"/>
    <s v="INGENIERIA INFORMATICA"/>
    <x v="165"/>
    <s v="AE"/>
    <s v="COMPUTO"/>
    <s v="EL ROBLE"/>
    <s v="SIN ENFASIS"/>
    <s v="COSTA RICA"/>
    <x v="2024"/>
    <n v="26630808"/>
    <s v="CAPITAN RESTAURANTE"/>
    <n v="70"/>
    <n v="130092"/>
    <n v="1"/>
    <n v="1"/>
    <n v="49"/>
  </r>
  <r>
    <x v="0"/>
    <x v="1"/>
    <x v="1"/>
    <x v="1"/>
    <n v="31252840"/>
    <x v="30"/>
    <n v="6545300"/>
    <n v="113730701"/>
    <x v="4"/>
    <x v="1238"/>
    <x v="0"/>
    <x v="1"/>
    <x v="0"/>
    <s v="N"/>
    <x v="0"/>
    <n v="130112"/>
    <s v="NORMAL"/>
    <d v="2022-04-19T00:00:00"/>
    <d v="2022-05-04T00:00:00"/>
    <x v="30"/>
    <d v="2022-06-22T00:00:00"/>
    <n v="312369"/>
    <s v="RESOLI"/>
    <s v="-"/>
    <s v="-"/>
    <s v="S"/>
    <x v="0"/>
    <n v="1"/>
    <s v="-"/>
    <n v="2008"/>
    <n v="14"/>
    <s v="-"/>
    <s v="1-PREG.COSTA-RICA"/>
    <x v="3"/>
    <s v="-"/>
    <s v="-"/>
    <s v="-"/>
    <n v="9"/>
    <n v="4"/>
    <n v="100"/>
    <n v="1"/>
    <n v="0"/>
    <s v="cibresol_88@hotmail.com"/>
    <s v="UNIV. PRIVADA"/>
    <n v="33"/>
    <s v="SOLTERO(A)"/>
    <d v="2022-05-03T00:00:00"/>
    <n v="1"/>
    <s v="BACHILLER"/>
    <s v="LICENCIATURA"/>
    <s v=" "/>
    <s v=" "/>
    <s v=" "/>
    <n v="1367884"/>
    <n v="2"/>
    <s v="-"/>
    <s v="SANTA ANA"/>
    <s v="RELACIONES INTERNACIONALES"/>
    <x v="0"/>
    <s v="-"/>
    <s v="POLITOLOGIA"/>
    <s v="URUCA"/>
    <s v="SIN ENFASIS"/>
    <s v="COSTA RICA"/>
    <x v="2025"/>
    <n v="21039128"/>
    <s v="ANALISTA CONTABLE"/>
    <n v="75"/>
    <n v="130112"/>
    <n v="1"/>
    <n v="1"/>
    <n v="48"/>
  </r>
  <r>
    <x v="0"/>
    <x v="1"/>
    <x v="1"/>
    <x v="0"/>
    <n v="31251190"/>
    <x v="30"/>
    <n v="2506430"/>
    <n v="112760126"/>
    <x v="2"/>
    <x v="79"/>
    <x v="0"/>
    <x v="0"/>
    <x v="1"/>
    <s v="N"/>
    <x v="0"/>
    <n v="130131"/>
    <s v="NORMAL"/>
    <d v="2022-04-27T00:00:00"/>
    <d v="2022-05-05T00:00:00"/>
    <x v="30"/>
    <d v="2022-06-22T00:00:00"/>
    <n v="313017"/>
    <s v="RESOLI"/>
    <s v="-"/>
    <s v="S"/>
    <s v="-"/>
    <x v="1"/>
    <n v="1"/>
    <s v="ADQUISICION DE EQUIPO"/>
    <n v="2018"/>
    <n v="4"/>
    <s v="-"/>
    <s v="1-PREG.COSTA-RICA"/>
    <x v="2"/>
    <s v="-"/>
    <s v="-"/>
    <s v="-"/>
    <n v="19"/>
    <n v="3"/>
    <n v="100"/>
    <n v="1"/>
    <n v="0"/>
    <s v="FERNANDOCL217@GMAIL.COM"/>
    <s v="UNIV. PUBLICA"/>
    <n v="36"/>
    <s v="CASADO(A)"/>
    <d v="2022-05-04T00:00:00"/>
    <n v="1"/>
    <s v="BACHILLER"/>
    <s v=" "/>
    <s v=" "/>
    <s v=" "/>
    <s v=" "/>
    <n v="503400"/>
    <n v="4"/>
    <s v="-"/>
    <s v="PEREZ ZELEDON"/>
    <s v="INGENIERIA INDUSTRIAL"/>
    <x v="58"/>
    <s v="AE"/>
    <s v="INGENIERIA"/>
    <s v="DANIEL FLORES"/>
    <s v="SIN ENFASIS"/>
    <s v="COSTA RICA"/>
    <x v="2026"/>
    <n v="25828400"/>
    <s v="ASISTENTE COORDINADOR"/>
    <n v="75.33"/>
    <n v="130131"/>
    <n v="2"/>
    <n v="1"/>
    <n v="47"/>
  </r>
  <r>
    <x v="0"/>
    <x v="1"/>
    <x v="1"/>
    <x v="1"/>
    <n v="31252410"/>
    <x v="30"/>
    <n v="3635010"/>
    <n v="604700334"/>
    <x v="1"/>
    <x v="1239"/>
    <x v="0"/>
    <x v="1"/>
    <x v="3"/>
    <s v="N"/>
    <x v="6"/>
    <n v="130137"/>
    <s v="NORMAL"/>
    <d v="2022-04-19T00:00:00"/>
    <d v="2022-05-05T00:00:00"/>
    <x v="30"/>
    <d v="2022-06-22T00:00:00"/>
    <n v="312445"/>
    <s v="RESOLI"/>
    <s v="-"/>
    <s v="-"/>
    <s v="S"/>
    <x v="0"/>
    <n v="1"/>
    <s v="ADQUISICION DE EQUIPO"/>
    <n v="2019"/>
    <n v="3"/>
    <s v="-"/>
    <s v="1-PREG.COSTA-RICA"/>
    <x v="3"/>
    <s v="-"/>
    <s v="-"/>
    <s v="-"/>
    <n v="10"/>
    <n v="3"/>
    <n v="100"/>
    <n v="6"/>
    <n v="0"/>
    <s v="KARLES2115@OUTLOOK.COM"/>
    <s v="UNIV. PRIVADA"/>
    <n v="20"/>
    <s v="SOLTERO(A)"/>
    <d v="2022-05-04T00:00:00"/>
    <n v="1"/>
    <s v="BACHILLER"/>
    <s v=" "/>
    <s v=" "/>
    <s v=" "/>
    <s v=" "/>
    <n v="1148394"/>
    <n v="3"/>
    <s v="-"/>
    <s v="CORREDORES"/>
    <s v="EDUCACION PREESCOLAR"/>
    <x v="40"/>
    <s v="AE"/>
    <s v="EDUCACION PREESCOLAR"/>
    <s v="CANOAS"/>
    <s v="SIN ENFASIS"/>
    <s v="COSTA RICA"/>
    <x v="2027"/>
    <s v="-"/>
    <s v="ESTUDIANTE"/>
    <n v="80.14"/>
    <n v="130137"/>
    <n v="1"/>
    <n v="1"/>
    <n v="47"/>
  </r>
  <r>
    <x v="0"/>
    <x v="1"/>
    <x v="1"/>
    <x v="0"/>
    <n v="31252350"/>
    <x v="30"/>
    <n v="11500000"/>
    <n v="604170356"/>
    <x v="3"/>
    <x v="1240"/>
    <x v="1"/>
    <x v="0"/>
    <x v="0"/>
    <s v="N"/>
    <x v="0"/>
    <n v="130150"/>
    <s v="NORMAL"/>
    <d v="2022-05-04T00:00:00"/>
    <d v="2022-05-06T00:00:00"/>
    <x v="30"/>
    <d v="2022-06-22T00:00:00"/>
    <n v="313424"/>
    <s v="RESOLI"/>
    <s v="-"/>
    <s v="-"/>
    <s v="S"/>
    <x v="0"/>
    <n v="1"/>
    <s v="COBERTURA INFERIOR, ADQUISICION DE EQUIPO"/>
    <n v="2013"/>
    <n v="9"/>
    <s v="-"/>
    <s v="1-PREG.COSTA-RICA"/>
    <x v="3"/>
    <s v="-"/>
    <s v="-"/>
    <s v="-"/>
    <n v="9"/>
    <n v="1"/>
    <n v="100"/>
    <n v="1"/>
    <n v="7"/>
    <s v="LRIOSA101@ICLOUD.COM"/>
    <s v="UNIV. PRIVADA"/>
    <n v="28"/>
    <s v="SOLTERO(A)"/>
    <d v="2022-05-05T00:00:00"/>
    <n v="1"/>
    <s v="BACHILLER"/>
    <s v=" "/>
    <s v=" "/>
    <s v=" "/>
    <s v=" "/>
    <n v="1860000"/>
    <n v="1"/>
    <s v="-"/>
    <s v="SANTA ANA"/>
    <s v="INGENIERIA DE SISTEMAS"/>
    <x v="31"/>
    <s v="CI, AE"/>
    <s v="COMPUTO"/>
    <s v="SANTA ANA"/>
    <s v="SIN ENFASIS"/>
    <s v="COSTA RICA"/>
    <x v="2028"/>
    <n v="22011100"/>
    <s v="INGENIERA EN SOPORTE"/>
    <n v="80"/>
    <n v="130150"/>
    <n v="1"/>
    <n v="1"/>
    <n v="46"/>
  </r>
  <r>
    <x v="0"/>
    <x v="1"/>
    <x v="1"/>
    <x v="0"/>
    <n v="31252420"/>
    <x v="30"/>
    <n v="2126400"/>
    <n v="118590961"/>
    <x v="2"/>
    <x v="1241"/>
    <x v="0"/>
    <x v="0"/>
    <x v="1"/>
    <s v="N"/>
    <x v="0"/>
    <n v="130169"/>
    <s v="NORMAL"/>
    <d v="2022-04-07T00:00:00"/>
    <d v="2022-05-06T00:00:00"/>
    <x v="30"/>
    <d v="2022-06-22T00:00:00"/>
    <n v="311799"/>
    <s v="RESOLI"/>
    <s v="-"/>
    <s v="-"/>
    <s v="S"/>
    <x v="0"/>
    <n v="1"/>
    <s v="-"/>
    <n v="2019"/>
    <n v="3"/>
    <s v="-"/>
    <s v="1-PREG.COSTA-RICA"/>
    <x v="3"/>
    <s v="-"/>
    <s v="-"/>
    <s v="-"/>
    <n v="19"/>
    <n v="1"/>
    <n v="100"/>
    <n v="1"/>
    <n v="0"/>
    <s v="TEFASOL1045@GMAIL.COM"/>
    <s v="UNIV. PRIVADA"/>
    <n v="19"/>
    <s v="SOLTERO(A)"/>
    <d v="2022-05-05T00:00:00"/>
    <n v="1"/>
    <s v="BACHILLER"/>
    <s v=" "/>
    <s v=" "/>
    <s v=" "/>
    <s v=" "/>
    <n v="1263239"/>
    <n v="6"/>
    <s v="-"/>
    <s v="PEREZ ZELEDON"/>
    <s v="ING INDUSTRIAL"/>
    <x v="39"/>
    <s v="-"/>
    <s v="INGENIERIA"/>
    <s v="SAN ISIDRO DE EL GENERAL"/>
    <s v="SIN ENFASIS"/>
    <s v="COSTA RICA"/>
    <x v="2029"/>
    <s v="-"/>
    <s v="ESTUDIANTE"/>
    <n v="86.82"/>
    <n v="130169"/>
    <n v="1"/>
    <n v="1"/>
    <n v="46"/>
  </r>
  <r>
    <x v="0"/>
    <x v="1"/>
    <x v="1"/>
    <x v="1"/>
    <n v="31249480"/>
    <x v="24"/>
    <n v="5489535"/>
    <n v="504480277"/>
    <x v="1"/>
    <x v="107"/>
    <x v="0"/>
    <x v="1"/>
    <x v="2"/>
    <s v="N"/>
    <x v="3"/>
    <n v="128891"/>
    <s v="NORMAL"/>
    <d v="2022-03-07T00:00:00"/>
    <d v="2022-03-14T00:00:00"/>
    <x v="24"/>
    <d v="2022-05-23T00:00:00"/>
    <n v="308890"/>
    <s v="RESOLI"/>
    <s v="-"/>
    <s v="-"/>
    <s v="S"/>
    <x v="0"/>
    <n v="1"/>
    <s v="ADQUISICION DE EQUIPO"/>
    <n v="2020"/>
    <n v="2"/>
    <s v="-"/>
    <s v="1-PREG.COSTA-RICA"/>
    <x v="3"/>
    <s v="-"/>
    <s v="-"/>
    <s v="-"/>
    <n v="13"/>
    <n v="1"/>
    <n v="100"/>
    <n v="2"/>
    <n v="0"/>
    <s v="BNICOALVAREZ2003@GMAIL.COM"/>
    <s v="UNIV. PRIVADA"/>
    <n v="19"/>
    <s v="SOLTERO(A)"/>
    <d v="2022-03-11T00:00:00"/>
    <n v="1"/>
    <s v="BACHILLER"/>
    <s v=" "/>
    <s v=" "/>
    <s v=" "/>
    <s v=" "/>
    <n v="1657703"/>
    <n v="4"/>
    <s v="-"/>
    <s v="UPALA"/>
    <s v="CS EDUC.IYII CICLO ENF.ESPAÑOL"/>
    <x v="141"/>
    <s v="AE"/>
    <s v="EDUCACION PRIMARIA"/>
    <s v="UPALA"/>
    <s v="ESPAÑOL"/>
    <s v="COSTA RICA"/>
    <x v="2030"/>
    <s v="-"/>
    <s v="ESTUDIANTE"/>
    <n v="97.5"/>
    <n v="128891"/>
    <n v="1"/>
    <n v="1"/>
    <n v="66"/>
  </r>
  <r>
    <x v="0"/>
    <x v="1"/>
    <x v="1"/>
    <x v="1"/>
    <n v="31249260"/>
    <x v="24"/>
    <n v="7094399"/>
    <n v="118250620"/>
    <x v="5"/>
    <x v="1242"/>
    <x v="0"/>
    <x v="1"/>
    <x v="1"/>
    <s v="N"/>
    <x v="3"/>
    <n v="129104"/>
    <s v="NORMAL"/>
    <d v="2022-03-16T00:00:00"/>
    <d v="2022-03-22T00:00:00"/>
    <x v="24"/>
    <d v="2022-05-23T00:00:00"/>
    <n v="309909"/>
    <s v="RESOLI"/>
    <s v="-"/>
    <s v="S"/>
    <s v="-"/>
    <x v="1"/>
    <n v="1"/>
    <s v="ADQUISICION DE EQUIPO"/>
    <n v="2018"/>
    <n v="4"/>
    <s v="-"/>
    <s v="1-PREG.COSTA-RICA"/>
    <x v="5"/>
    <s v="-"/>
    <s v="-"/>
    <s v="-"/>
    <n v="2"/>
    <n v="3"/>
    <n v="100"/>
    <n v="2"/>
    <n v="0"/>
    <s v="THONYPOTO14@GMAIL.COM"/>
    <s v="UNIV. PUBLICA"/>
    <n v="20"/>
    <s v="SOLTERO(A)"/>
    <d v="2022-03-21T00:00:00"/>
    <n v="1"/>
    <s v="BACHILLER"/>
    <s v=" "/>
    <s v=" "/>
    <s v=" "/>
    <s v=" "/>
    <n v="82000"/>
    <n v="2"/>
    <s v="-"/>
    <s v="SAN RAMON"/>
    <s v="DISEÑO GRAFICO"/>
    <x v="56"/>
    <s v="AE"/>
    <s v="ARTE PUBLICITARIO"/>
    <s v="SAN JUAN"/>
    <s v="SIN ENFASIS"/>
    <s v="COSTA RICA"/>
    <x v="2031"/>
    <s v="-"/>
    <s v="ESTUDIANTE"/>
    <n v="85"/>
    <n v="129104"/>
    <n v="2"/>
    <n v="1"/>
    <n v="58"/>
  </r>
  <r>
    <x v="0"/>
    <x v="1"/>
    <x v="1"/>
    <x v="0"/>
    <n v="31252480"/>
    <x v="30"/>
    <n v="6453826"/>
    <n v="118100376"/>
    <x v="0"/>
    <x v="398"/>
    <x v="0"/>
    <x v="0"/>
    <x v="2"/>
    <s v="N"/>
    <x v="0"/>
    <n v="130187"/>
    <s v="NORMAL"/>
    <d v="2022-05-02T00:00:00"/>
    <d v="2022-05-09T00:00:00"/>
    <x v="30"/>
    <d v="2022-06-22T00:00:00"/>
    <n v="313311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19"/>
    <n v="11"/>
    <n v="100"/>
    <n v="1"/>
    <n v="0"/>
    <s v="VALERIASALASDELGADO@GMAIL.COM"/>
    <s v="UNIV. PRIVADA"/>
    <n v="21"/>
    <s v="SOLTERO(A)"/>
    <d v="2022-05-06T00:00:00"/>
    <n v="1"/>
    <s v="DIPLOMADO"/>
    <s v=" "/>
    <s v=" "/>
    <s v=" "/>
    <s v=" "/>
    <n v="788243"/>
    <n v="4"/>
    <s v="-"/>
    <s v="PEREZ ZELEDON"/>
    <s v="ASISTENTE LAB QUIMICO CLINICO"/>
    <x v="77"/>
    <s v="AE"/>
    <s v="MEDICINA HUMANA"/>
    <s v="PÁRAMO"/>
    <s v="SIN ENFASIS"/>
    <s v="COSTA RICA"/>
    <x v="2032"/>
    <s v="-"/>
    <s v="PISTERO"/>
    <n v="82.54"/>
    <n v="130187"/>
    <n v="1"/>
    <n v="1"/>
    <n v="43"/>
  </r>
  <r>
    <x v="0"/>
    <x v="2"/>
    <x v="0"/>
    <x v="0"/>
    <n v="31156050"/>
    <x v="30"/>
    <n v="924600"/>
    <n v="117450047"/>
    <x v="0"/>
    <x v="2"/>
    <x v="0"/>
    <x v="0"/>
    <x v="2"/>
    <s v="N"/>
    <x v="0"/>
    <n v="130195"/>
    <s v="NORMAL"/>
    <d v="2022-04-28T00:00:00"/>
    <d v="2022-05-09T00:00:00"/>
    <x v="30"/>
    <s v="-"/>
    <n v="313114"/>
    <s v="RESOLI"/>
    <s v="-"/>
    <s v="S"/>
    <s v="-"/>
    <x v="1"/>
    <n v="2"/>
    <s v="-"/>
    <s v="-"/>
    <s v="-"/>
    <s v="-"/>
    <s v="1-PREG.COSTA-RICA"/>
    <x v="0"/>
    <n v="100.04"/>
    <s v="-"/>
    <s v="-"/>
    <n v="19"/>
    <n v="11"/>
    <n v="100"/>
    <n v="1"/>
    <n v="0"/>
    <s v="RICARDOMV31111@GMAIL.COM"/>
    <s v="UNIV. PRIVADA"/>
    <n v="23"/>
    <s v="SOLTERO(A)"/>
    <d v="2022-05-06T00:00:00"/>
    <n v="1"/>
    <s v="LICENCIATURA"/>
    <s v=" "/>
    <s v=" "/>
    <s v=" "/>
    <s v=" "/>
    <s v="-"/>
    <s v="-"/>
    <s v="-"/>
    <s v="PEREZ ZELEDON"/>
    <s v="ENFERMERIA"/>
    <x v="39"/>
    <s v="-"/>
    <s v="ENFERMERIA"/>
    <s v="PÁRAMO"/>
    <s v="SIN ENFASIS"/>
    <s v="COSTA RICA"/>
    <x v="2033"/>
    <n v="87042439"/>
    <s v="ESTUDIANTE"/>
    <s v="-"/>
    <n v="130195"/>
    <n v="1"/>
    <n v="1"/>
    <n v="43"/>
  </r>
  <r>
    <x v="0"/>
    <x v="1"/>
    <x v="0"/>
    <x v="1"/>
    <n v="31118140"/>
    <x v="30"/>
    <n v="955600"/>
    <n v="702750219"/>
    <x v="4"/>
    <x v="1243"/>
    <x v="0"/>
    <x v="1"/>
    <x v="2"/>
    <s v="N"/>
    <x v="5"/>
    <n v="130212"/>
    <s v="NORMAL"/>
    <d v="2022-03-14T00:00:00"/>
    <d v="2022-05-09T00:00:00"/>
    <x v="30"/>
    <d v="2022-07-01T00:00:00"/>
    <n v="309640"/>
    <s v="RESOLI"/>
    <s v="-"/>
    <s v="-"/>
    <s v="S"/>
    <x v="0"/>
    <n v="1"/>
    <s v="-"/>
    <s v="-"/>
    <s v="-"/>
    <s v="-"/>
    <s v="1-PREG.COSTA-RICA"/>
    <x v="0"/>
    <s v="-"/>
    <s v="-"/>
    <s v="-"/>
    <n v="5"/>
    <n v="2"/>
    <n v="100"/>
    <n v="7"/>
    <n v="0"/>
    <s v="ANDREHD10@OUTLOOK.COM"/>
    <s v="UNIV. PRIVADA"/>
    <n v="22"/>
    <s v="SOLTERO(A)"/>
    <d v="2022-05-06T00:00:00"/>
    <n v="1"/>
    <s v="LICENCIATURA"/>
    <s v=" "/>
    <s v=" "/>
    <s v=" "/>
    <s v=" "/>
    <s v="-"/>
    <s v="-"/>
    <s v="-"/>
    <s v="MATINA"/>
    <s v="ECONOMIA"/>
    <x v="5"/>
    <s v="-"/>
    <s v="ECONOMIA"/>
    <s v="BATAN"/>
    <s v="SIN ENFASIS"/>
    <s v="COSTA RICA"/>
    <x v="2034"/>
    <s v="-"/>
    <s v="ESTUDIANTE"/>
    <s v="-"/>
    <n v="130212"/>
    <n v="1"/>
    <n v="1"/>
    <n v="43"/>
  </r>
  <r>
    <x v="0"/>
    <x v="1"/>
    <x v="1"/>
    <x v="1"/>
    <n v="31252860"/>
    <x v="30"/>
    <n v="4547556"/>
    <n v="118740189"/>
    <x v="1"/>
    <x v="286"/>
    <x v="0"/>
    <x v="1"/>
    <x v="0"/>
    <s v="N"/>
    <x v="0"/>
    <n v="130216"/>
    <s v="NORMAL"/>
    <d v="2022-01-03T00:00:00"/>
    <d v="2022-05-09T00:00:00"/>
    <x v="30"/>
    <d v="2022-06-22T00:00:00"/>
    <n v="303037"/>
    <s v="RESOLI"/>
    <s v="-"/>
    <s v="-"/>
    <s v="S"/>
    <x v="0"/>
    <n v="1"/>
    <s v="ADQUISICION DE EQUIPO"/>
    <n v="2022"/>
    <n v="0"/>
    <s v="-"/>
    <s v="1-PREG.COSTA-RICA"/>
    <x v="4"/>
    <s v="-"/>
    <s v="-"/>
    <s v="-"/>
    <n v="1"/>
    <n v="1"/>
    <n v="100"/>
    <n v="1"/>
    <n v="0"/>
    <s v="LUZCLARITAJIMENEZGOMEZ@GMAIL.COM"/>
    <s v="UNIV. PRIVADA"/>
    <n v="19"/>
    <s v="SOLTERO(A)"/>
    <d v="2022-05-06T00:00:00"/>
    <n v="1"/>
    <s v="BACHILLER"/>
    <s v=" "/>
    <s v=" "/>
    <s v=" "/>
    <s v=" "/>
    <n v="771868"/>
    <n v="4"/>
    <s v="-"/>
    <s v="SAN JOSE"/>
    <s v="EDUCACION PREESCOLAR"/>
    <x v="31"/>
    <s v="AE"/>
    <s v="EDUCACION PREESCOLAR"/>
    <s v="CARMEN"/>
    <s v="SIN ENFASIS"/>
    <s v="COSTA RICA"/>
    <x v="2035"/>
    <s v="-"/>
    <s v="ESTUDIANTE"/>
    <n v="93"/>
    <n v="130216"/>
    <n v="1"/>
    <n v="1"/>
    <n v="43"/>
  </r>
  <r>
    <x v="0"/>
    <x v="1"/>
    <x v="1"/>
    <x v="0"/>
    <n v="31252430"/>
    <x v="30"/>
    <n v="7772920"/>
    <n v="604810787"/>
    <x v="0"/>
    <x v="128"/>
    <x v="0"/>
    <x v="0"/>
    <x v="2"/>
    <s v="N"/>
    <x v="6"/>
    <n v="130229"/>
    <s v="NORMAL"/>
    <d v="2022-04-11T00:00:00"/>
    <d v="2022-05-12T00:00:00"/>
    <x v="30"/>
    <d v="2022-06-22T00:00:00"/>
    <n v="312065"/>
    <s v="RESOLI"/>
    <s v="-"/>
    <s v="-"/>
    <s v="S"/>
    <x v="0"/>
    <n v="1"/>
    <s v="-"/>
    <n v="2020"/>
    <n v="2"/>
    <s v="-"/>
    <s v="1-PREG.COSTA-RICA"/>
    <x v="3"/>
    <s v="-"/>
    <s v="-"/>
    <s v="-"/>
    <n v="5"/>
    <n v="2"/>
    <n v="100"/>
    <n v="6"/>
    <n v="0"/>
    <s v="FIORELLA.CAMPOS3@ULATINA.NET"/>
    <s v="UNIV. PRIVADA"/>
    <n v="18"/>
    <s v="SOLTERO(A)"/>
    <d v="2022-05-09T00:00:00"/>
    <n v="1"/>
    <s v="LICENCIATURA"/>
    <s v=" "/>
    <s v=" "/>
    <s v=" "/>
    <s v=" "/>
    <n v="1368353"/>
    <n v="5"/>
    <s v="-"/>
    <s v="OSA"/>
    <s v="ENFERMERIA"/>
    <x v="39"/>
    <s v="-"/>
    <s v="ENFERMERIA"/>
    <s v="PALMAR"/>
    <s v="SIN ENFASIS"/>
    <s v="COSTA RICA"/>
    <x v="2036"/>
    <s v="-"/>
    <s v="ESTUDIANTE"/>
    <n v="96.8"/>
    <n v="130229"/>
    <n v="1"/>
    <n v="1"/>
    <n v="40"/>
  </r>
  <r>
    <x v="0"/>
    <x v="1"/>
    <x v="1"/>
    <x v="1"/>
    <n v="31249100"/>
    <x v="24"/>
    <n v="3145000"/>
    <n v="112020209"/>
    <x v="4"/>
    <x v="1244"/>
    <x v="0"/>
    <x v="1"/>
    <x v="2"/>
    <s v="N"/>
    <x v="3"/>
    <n v="129109"/>
    <s v="NORMAL"/>
    <d v="2022-03-10T00:00:00"/>
    <d v="2022-03-22T00:00:00"/>
    <x v="24"/>
    <d v="2022-05-23T00:00:00"/>
    <n v="309354"/>
    <s v="RESOLI"/>
    <s v="-"/>
    <s v="-"/>
    <s v="S"/>
    <x v="0"/>
    <n v="1"/>
    <s v="-"/>
    <n v="2003"/>
    <n v="19"/>
    <s v="-"/>
    <s v="1-PREG.COSTA-RICA"/>
    <x v="3"/>
    <s v="-"/>
    <s v="-"/>
    <s v="-"/>
    <n v="9"/>
    <n v="4"/>
    <n v="100"/>
    <n v="2"/>
    <n v="0"/>
    <s v="ZEIDY.23@HOTMAIL.COM"/>
    <s v="UNIV. PRIVADA"/>
    <n v="38"/>
    <s v="UNION LIBRE"/>
    <d v="2022-03-21T00:00:00"/>
    <n v="1"/>
    <s v="BACHILLER"/>
    <s v="LICENCIATURA"/>
    <s v=" "/>
    <s v=" "/>
    <s v=" "/>
    <n v="1516465"/>
    <n v="4"/>
    <s v="-"/>
    <s v="OROTINA"/>
    <s v="CONTADURIA"/>
    <x v="37"/>
    <s v="-"/>
    <s v="ADMINISTRACION"/>
    <s v="COYOLAR"/>
    <s v="SIN ENFASIS"/>
    <s v="COSTA RICA"/>
    <x v="2037"/>
    <n v="41003922"/>
    <s v="ASISTENTE CONTRALORI"/>
    <n v="91.65"/>
    <n v="129109"/>
    <n v="1"/>
    <n v="1"/>
    <n v="58"/>
  </r>
  <r>
    <x v="0"/>
    <x v="1"/>
    <x v="1"/>
    <x v="1"/>
    <n v="31252770"/>
    <x v="30"/>
    <n v="1733240"/>
    <n v="503680351"/>
    <x v="4"/>
    <x v="1245"/>
    <x v="0"/>
    <x v="1"/>
    <x v="1"/>
    <s v="N"/>
    <x v="4"/>
    <n v="130308"/>
    <s v="NORMAL"/>
    <d v="2022-05-11T00:00:00"/>
    <d v="2022-05-16T00:00:00"/>
    <x v="30"/>
    <d v="2022-06-22T00:00:00"/>
    <n v="313829"/>
    <s v="RESOLI"/>
    <s v="-"/>
    <s v="-"/>
    <s v="S"/>
    <x v="0"/>
    <n v="1"/>
    <s v="ADQUISICION DE EQUIPO"/>
    <n v="2006"/>
    <n v="16"/>
    <s v="-"/>
    <s v="1-PREG.COSTA-RICA"/>
    <x v="6"/>
    <s v="-"/>
    <s v="-"/>
    <s v="-"/>
    <n v="11"/>
    <n v="1"/>
    <n v="100"/>
    <n v="5"/>
    <n v="0"/>
    <s v="KAMPOSP@HOTMAIL.COM"/>
    <s v="UNIV. PRIVADA"/>
    <n v="33"/>
    <s v="SOLTERO(A)"/>
    <d v="2022-05-13T00:00:00"/>
    <n v="1"/>
    <s v="LICENCIATURA"/>
    <s v=" "/>
    <s v=" "/>
    <s v=" "/>
    <s v=" "/>
    <n v="420275"/>
    <n v="3"/>
    <s v="-"/>
    <s v="HOJANCHA"/>
    <s v="ADM. EMPRESAS"/>
    <x v="108"/>
    <s v="AE"/>
    <s v="ADMINISTRACION"/>
    <s v="HOJANCHA"/>
    <s v="CONTABILIDAD"/>
    <s v="COSTA RICA"/>
    <x v="2038"/>
    <n v="26599116"/>
    <s v="SECRETARIA DEL CONCE"/>
    <n v="85"/>
    <n v="130308"/>
    <n v="1"/>
    <n v="1"/>
    <n v="36"/>
  </r>
  <r>
    <x v="0"/>
    <x v="1"/>
    <x v="1"/>
    <x v="1"/>
    <n v="31252460"/>
    <x v="30"/>
    <n v="4326770"/>
    <n v="114440343"/>
    <x v="1"/>
    <x v="1246"/>
    <x v="0"/>
    <x v="1"/>
    <x v="1"/>
    <s v="N"/>
    <x v="0"/>
    <n v="130383"/>
    <s v="NORMAL"/>
    <d v="2022-04-05T00:00:00"/>
    <d v="2022-05-19T00:00:00"/>
    <x v="30"/>
    <d v="2022-06-22T00:00:00"/>
    <n v="311572"/>
    <s v="RESOLI"/>
    <s v="-"/>
    <s v="S"/>
    <s v="-"/>
    <x v="1"/>
    <n v="1"/>
    <s v="-"/>
    <n v="2022"/>
    <n v="0"/>
    <s v="-"/>
    <s v="1-PREG.COSTA-RICA"/>
    <x v="2"/>
    <s v="-"/>
    <s v="-"/>
    <s v="-"/>
    <n v="19"/>
    <n v="1"/>
    <n v="100"/>
    <n v="1"/>
    <n v="0"/>
    <s v="BRYANGEMELO2404@GMAIL.COM"/>
    <s v="UNIV. PRIVADA"/>
    <n v="31"/>
    <s v="CASADO(A)"/>
    <d v="2022-05-18T00:00:00"/>
    <n v="1"/>
    <s v="BACHILLER"/>
    <s v="LICENCIATURA"/>
    <s v=" "/>
    <s v=" "/>
    <s v=" "/>
    <n v="470261"/>
    <n v="4"/>
    <s v="-"/>
    <s v="PEREZ ZELEDON"/>
    <s v="ENSEÑANZA DE LA EDUC. FISICA"/>
    <x v="89"/>
    <s v="-"/>
    <s v="EDUCACION TECNICA,ARTISTICA Y DEPORTIVA"/>
    <s v="SAN ISIDRO DE EL GENERAL"/>
    <s v="SIN ENFASIS"/>
    <s v="COSTA RICA"/>
    <x v="2039"/>
    <n v="27713282"/>
    <s v="CAJERO "/>
    <n v="88"/>
    <n v="130383"/>
    <n v="1"/>
    <n v="1"/>
    <n v="33"/>
  </r>
  <r>
    <x v="0"/>
    <x v="1"/>
    <x v="1"/>
    <x v="1"/>
    <n v="31252750"/>
    <x v="30"/>
    <n v="3935865"/>
    <n v="116280468"/>
    <x v="4"/>
    <x v="1247"/>
    <x v="0"/>
    <x v="1"/>
    <x v="0"/>
    <s v="N"/>
    <x v="0"/>
    <n v="130394"/>
    <s v="NORMAL"/>
    <d v="2022-05-04T00:00:00"/>
    <d v="2022-05-20T00:00:00"/>
    <x v="30"/>
    <d v="2022-06-22T00:00:00"/>
    <n v="313479"/>
    <s v="RESOLI"/>
    <s v="-"/>
    <s v="-"/>
    <s v="S"/>
    <x v="0"/>
    <n v="1"/>
    <s v="-"/>
    <n v="2014"/>
    <n v="8"/>
    <s v="-"/>
    <s v="1-PREG.COSTA-RICA"/>
    <x v="2"/>
    <s v="-"/>
    <s v="-"/>
    <s v="-"/>
    <n v="1"/>
    <n v="1"/>
    <n v="100"/>
    <n v="1"/>
    <n v="0"/>
    <s v="SHIRLEY-26@LIVE.COM"/>
    <s v="UNIV. PRIVADA"/>
    <n v="26"/>
    <s v="SOLTERO(A)"/>
    <d v="2022-05-19T00:00:00"/>
    <n v="1"/>
    <s v="BACHILLER"/>
    <s v=" "/>
    <s v=" "/>
    <s v=" "/>
    <s v=" "/>
    <n v="670000"/>
    <n v="2"/>
    <s v="-"/>
    <s v="SAN JOSE"/>
    <s v="PSICOLOGIA"/>
    <x v="53"/>
    <s v="-"/>
    <s v="PSICOLOGIA"/>
    <s v="CARMEN"/>
    <s v="SIN ENFASIS"/>
    <s v="COSTA RICA"/>
    <x v="2040"/>
    <s v="-"/>
    <s v="ESTUDIANTE"/>
    <n v="89"/>
    <n v="130394"/>
    <n v="1"/>
    <n v="1"/>
    <n v="32"/>
  </r>
  <r>
    <x v="0"/>
    <x v="1"/>
    <x v="2"/>
    <x v="0"/>
    <n v="31252500"/>
    <x v="30"/>
    <n v="3141418"/>
    <n v="118470877"/>
    <x v="3"/>
    <x v="1075"/>
    <x v="0"/>
    <x v="0"/>
    <x v="2"/>
    <s v="N"/>
    <x v="6"/>
    <n v="130409"/>
    <s v="NORMAL"/>
    <d v="2022-05-11T00:00:00"/>
    <d v="2022-05-23T00:00:00"/>
    <x v="30"/>
    <d v="2022-06-22T00:00:00"/>
    <n v="313840"/>
    <s v="RESOLI"/>
    <s v="-"/>
    <s v="-"/>
    <s v="S"/>
    <x v="0"/>
    <n v="1"/>
    <s v="-"/>
    <n v="2019"/>
    <n v="3"/>
    <s v="-"/>
    <s v="5-REFUND.PREG.C.R"/>
    <x v="2"/>
    <s v="-"/>
    <s v="-"/>
    <s v="-"/>
    <n v="3"/>
    <n v="1"/>
    <n v="100"/>
    <n v="6"/>
    <n v="0"/>
    <s v="JMHERNANDEZARCE@GMAIL.COM"/>
    <s v="UNIV. PRIVADA"/>
    <n v="19"/>
    <s v="SOLTERO(A)"/>
    <d v="2022-05-20T00:00:00"/>
    <n v="1"/>
    <s v="BACHILLER"/>
    <s v=" "/>
    <s v=" "/>
    <s v=" "/>
    <s v=" "/>
    <n v="637283"/>
    <n v="4"/>
    <s v="-"/>
    <s v="BUENOS AIRES"/>
    <s v="ING DE SISTEMAS"/>
    <x v="34"/>
    <s v="-"/>
    <s v="COMPUTO"/>
    <s v="BUENOS AIRES"/>
    <s v="SIN ENFASIS"/>
    <s v="COSTA RICA"/>
    <x v="2041"/>
    <n v="83139330"/>
    <s v="ESTUDIANTE"/>
    <n v="90.16"/>
    <n v="130409"/>
    <n v="1"/>
    <n v="5"/>
    <n v="29"/>
  </r>
  <r>
    <x v="0"/>
    <x v="1"/>
    <x v="1"/>
    <x v="1"/>
    <n v="31252520"/>
    <x v="30"/>
    <n v="5650000"/>
    <n v="118730798"/>
    <x v="4"/>
    <x v="365"/>
    <x v="0"/>
    <x v="1"/>
    <x v="1"/>
    <s v="N"/>
    <x v="0"/>
    <n v="130660"/>
    <s v="NORMAL"/>
    <d v="2022-05-19T00:00:00"/>
    <d v="2022-06-09T00:00:00"/>
    <x v="30"/>
    <d v="2022-06-22T00:00:00"/>
    <n v="314350"/>
    <s v="RESOLI"/>
    <s v="-"/>
    <s v="-"/>
    <s v="S"/>
    <x v="0"/>
    <n v="1"/>
    <s v="-"/>
    <n v="2021"/>
    <n v="1"/>
    <s v="-"/>
    <s v="1-PREG.COSTA-RICA"/>
    <x v="6"/>
    <s v="-"/>
    <s v="-"/>
    <s v="-"/>
    <n v="19"/>
    <n v="3"/>
    <n v="100"/>
    <n v="1"/>
    <n v="0"/>
    <s v="ARYERYFIORELAPIEDRAROJAS@GMAIL.COM"/>
    <s v="UNIV. PUBLICA"/>
    <n v="19"/>
    <s v="SOLTERO(A)"/>
    <d v="2022-06-09T00:00:00"/>
    <n v="1"/>
    <s v="BACHILLER"/>
    <s v=" "/>
    <s v=" "/>
    <s v=" "/>
    <s v=" "/>
    <n v="400000"/>
    <n v="2"/>
    <s v="-"/>
    <s v="PEREZ ZELEDON"/>
    <s v="TURISMO ECOLOGICO"/>
    <x v="52"/>
    <s v="-"/>
    <s v="TURISMO"/>
    <s v="DANIEL FLORES"/>
    <s v="SIN ENFASIS"/>
    <s v="COSTA RICA"/>
    <x v="2042"/>
    <s v="-"/>
    <s v="ESTUDIANTE"/>
    <n v="89.09"/>
    <n v="130660"/>
    <n v="2"/>
    <n v="1"/>
    <n v="12"/>
  </r>
  <r>
    <x v="0"/>
    <x v="1"/>
    <x v="1"/>
    <x v="0"/>
    <n v="31253400"/>
    <x v="35"/>
    <n v="3760025"/>
    <n v="118270628"/>
    <x v="0"/>
    <x v="154"/>
    <x v="0"/>
    <x v="0"/>
    <x v="0"/>
    <s v="N"/>
    <x v="0"/>
    <n v="130812"/>
    <s v="NORMAL"/>
    <d v="2022-05-11T00:00:00"/>
    <d v="2022-06-16T00:00:00"/>
    <x v="35"/>
    <d v="2022-06-24T00:00:00"/>
    <n v="313865"/>
    <s v="RESOLI"/>
    <s v="-"/>
    <s v="-"/>
    <s v="S"/>
    <x v="0"/>
    <n v="1"/>
    <s v="ADQUISICION DE EQUIPO"/>
    <n v="2019"/>
    <n v="3"/>
    <s v="-"/>
    <s v="1-PREG.COSTA-RICA"/>
    <x v="4"/>
    <s v="-"/>
    <s v="-"/>
    <n v="6"/>
    <n v="15"/>
    <n v="4"/>
    <n v="100"/>
    <n v="1"/>
    <n v="0"/>
    <s v="CORDEROAVRIL@GMAIL.COM"/>
    <s v="UNIV. PRIVADA"/>
    <n v="20"/>
    <s v="SOLTERO(A)"/>
    <d v="2022-05-19T00:00:00"/>
    <n v="1"/>
    <s v="BACHILLER"/>
    <s v=" "/>
    <s v=" "/>
    <s v=" "/>
    <s v=" "/>
    <n v="1000000"/>
    <n v="3"/>
    <s v="MARIO PORTA GARCIA"/>
    <s v="MONTES DE OCA"/>
    <s v="MEDICINA"/>
    <x v="26"/>
    <s v="AE"/>
    <s v="MEDICINA HUMANA"/>
    <s v="SAN RAFAEL"/>
    <s v="SIN ENFASIS"/>
    <s v="COSTA RICA"/>
    <x v="2043"/>
    <s v="-"/>
    <s v="ESTUDIANTE"/>
    <n v="87.29"/>
    <n v="130812"/>
    <n v="1"/>
    <n v="1"/>
    <n v="7"/>
  </r>
  <r>
    <x v="0"/>
    <x v="2"/>
    <x v="0"/>
    <x v="0"/>
    <n v="31108030"/>
    <x v="35"/>
    <n v="1642066"/>
    <n v="117010670"/>
    <x v="2"/>
    <x v="2"/>
    <x v="0"/>
    <x v="0"/>
    <x v="1"/>
    <s v="N"/>
    <x v="1"/>
    <n v="130786"/>
    <s v="NORMAL"/>
    <s v="-"/>
    <d v="2022-06-22T00:00:00"/>
    <x v="35"/>
    <s v="-"/>
    <s v="-"/>
    <s v="PRESENCIAL"/>
    <s v="-"/>
    <s v="-"/>
    <s v="S"/>
    <x v="0"/>
    <n v="2"/>
    <s v="-"/>
    <s v="-"/>
    <s v="-"/>
    <s v="-"/>
    <s v="1-PREG.COSTA-RICA"/>
    <x v="0"/>
    <n v="309.58"/>
    <s v="-"/>
    <n v="6"/>
    <n v="1"/>
    <n v="3"/>
    <n v="100"/>
    <n v="4"/>
    <n v="0"/>
    <s v="NATALIABARCAM@GMAIL.COM"/>
    <s v="UNIV. PRIVADA"/>
    <n v="24"/>
    <s v="SOLTERO(A)"/>
    <s v="-"/>
    <n v="1"/>
    <s v="LICENCIATURA"/>
    <s v=" "/>
    <s v=" "/>
    <s v=" "/>
    <s v=" "/>
    <s v="-"/>
    <s v="-"/>
    <s v="MARIO PORTA GARCIA"/>
    <s v="HEREDIA"/>
    <s v="ARQUITECTURA"/>
    <x v="5"/>
    <s v="-"/>
    <s v="INGENIERIA"/>
    <s v="SAN FRANCISCO"/>
    <s v="SIN ENFASIS"/>
    <s v="COSTA RICA"/>
    <x v="1827"/>
    <s v="-"/>
    <s v="ESTUDIANTE"/>
    <s v="-"/>
    <n v="130786"/>
    <n v="1"/>
    <n v="1"/>
    <n v="2"/>
  </r>
  <r>
    <x v="0"/>
    <x v="1"/>
    <x v="1"/>
    <x v="1"/>
    <n v="31243320"/>
    <x v="31"/>
    <n v="5865958"/>
    <n v="118940524"/>
    <x v="5"/>
    <x v="1248"/>
    <x v="0"/>
    <x v="1"/>
    <x v="1"/>
    <s v="N"/>
    <x v="0"/>
    <n v="127024"/>
    <s v="NORMAL"/>
    <d v="2021-12-10T00:00:00"/>
    <d v="2021-12-16T00:00:00"/>
    <x v="31"/>
    <d v="2022-06-26T00:00:00"/>
    <n v="301478"/>
    <s v="RESOLI"/>
    <s v="-"/>
    <s v="S"/>
    <s v="-"/>
    <x v="1"/>
    <n v="1"/>
    <s v="-"/>
    <n v="2021"/>
    <n v="1"/>
    <s v="-"/>
    <s v="1-PREG.COSTA-RICA"/>
    <x v="3"/>
    <s v="-"/>
    <s v="-"/>
    <s v="-"/>
    <n v="10"/>
    <n v="2"/>
    <n v="100"/>
    <n v="1"/>
    <n v="0"/>
    <s v="DJCHINCHILLA23@GMAIL.COM"/>
    <s v="UNIV. PRIVADA"/>
    <n v="18"/>
    <s v="SOLTERO(A)"/>
    <d v="2021-12-15T00:00:00"/>
    <n v="1"/>
    <s v="BACHILLER"/>
    <s v=" "/>
    <s v=" "/>
    <s v=" "/>
    <s v=" "/>
    <n v="1431838.34"/>
    <n v="4"/>
    <s v="-"/>
    <s v="ALAJUELITA"/>
    <s v="DISEÑO PUBLICITARIO"/>
    <x v="6"/>
    <s v="-"/>
    <s v="ARTE PUBLICITARIO"/>
    <s v="SAN JOSECITO"/>
    <s v="SIN ENFASIS"/>
    <s v="COSTA RICA"/>
    <x v="2044"/>
    <s v="-"/>
    <s v="ESTUDIANTE"/>
    <n v="84.2"/>
    <n v="127024"/>
    <n v="1"/>
    <n v="1"/>
    <n v="192"/>
  </r>
  <r>
    <x v="0"/>
    <x v="1"/>
    <x v="1"/>
    <x v="0"/>
    <n v="31253380"/>
    <x v="31"/>
    <n v="14080113"/>
    <n v="118590357"/>
    <x v="3"/>
    <x v="465"/>
    <x v="0"/>
    <x v="0"/>
    <x v="0"/>
    <s v="N"/>
    <x v="0"/>
    <n v="127128"/>
    <s v="NORMAL"/>
    <d v="2021-12-17T00:00:00"/>
    <d v="2021-12-21T00:00:00"/>
    <x v="31"/>
    <d v="2022-06-27T00:00:00"/>
    <n v="302236"/>
    <s v="RESOLI"/>
    <s v="-"/>
    <s v="S"/>
    <s v="-"/>
    <x v="1"/>
    <n v="1"/>
    <s v="-"/>
    <n v="2020"/>
    <n v="2"/>
    <s v="-"/>
    <s v="1-PREG.COSTA-RICA"/>
    <x v="6"/>
    <s v="-"/>
    <s v="-"/>
    <s v="-"/>
    <n v="14"/>
    <n v="1"/>
    <n v="100"/>
    <n v="1"/>
    <n v="0"/>
    <s v="MANUELRIMADA@OUTLOOK.COM"/>
    <s v="UNIV. PRIVADA"/>
    <n v="19"/>
    <s v="SOLTERO(A)"/>
    <d v="2021-12-20T00:00:00"/>
    <n v="1"/>
    <s v="LICENCIATURA"/>
    <s v=" "/>
    <s v=" "/>
    <s v=" "/>
    <s v=" "/>
    <n v="280516"/>
    <n v="4"/>
    <s v="-"/>
    <s v="MORAVIA"/>
    <s v="TEC INFORMACION Y COM EMPRESAR"/>
    <x v="10"/>
    <s v="-"/>
    <s v="COMPUTO"/>
    <s v="SAN VICENTE"/>
    <s v="SIN ENFASIS"/>
    <s v="COSTA RICA"/>
    <x v="2045"/>
    <s v="-"/>
    <s v="ESTUDIANTE"/>
    <n v="92.07"/>
    <n v="127128"/>
    <n v="1"/>
    <n v="1"/>
    <n v="187"/>
  </r>
  <r>
    <x v="0"/>
    <x v="1"/>
    <x v="1"/>
    <x v="0"/>
    <n v="31253560"/>
    <x v="31"/>
    <n v="2538700"/>
    <n v="305420077"/>
    <x v="2"/>
    <x v="1249"/>
    <x v="0"/>
    <x v="0"/>
    <x v="0"/>
    <s v="N"/>
    <x v="0"/>
    <n v="127541"/>
    <s v="NORMAL"/>
    <d v="2021-12-17T00:00:00"/>
    <d v="2022-01-14T00:00:00"/>
    <x v="31"/>
    <d v="2022-06-27T00:00:00"/>
    <n v="302257"/>
    <s v="RESOLI"/>
    <s v="-"/>
    <s v="-"/>
    <s v="S"/>
    <x v="0"/>
    <n v="1"/>
    <s v="-"/>
    <n v="2019"/>
    <n v="3"/>
    <s v="-"/>
    <s v="1-PREG.COSTA-RICA"/>
    <x v="3"/>
    <s v="-"/>
    <s v="-"/>
    <s v="-"/>
    <n v="1"/>
    <n v="1"/>
    <n v="100"/>
    <n v="1"/>
    <n v="0"/>
    <s v="MAPAULACHZ@YAHOO.COM"/>
    <s v="UNIV. PRIVADA"/>
    <n v="19"/>
    <s v="SOLTERO(A)"/>
    <d v="2022-01-13T00:00:00"/>
    <n v="1"/>
    <s v="BACHILLER"/>
    <s v=" "/>
    <s v=" "/>
    <s v=" "/>
    <s v=" "/>
    <n v="1244299"/>
    <n v="5"/>
    <s v="-"/>
    <s v="SAN JOSE"/>
    <s v="ARQUITECTURA"/>
    <x v="33"/>
    <s v="-"/>
    <s v="OBRAS CIVILES"/>
    <s v="CARMEN"/>
    <s v="SIN ENFASIS"/>
    <s v="COSTA RICA"/>
    <x v="2046"/>
    <s v="-"/>
    <s v="ESTUDIANTE"/>
    <n v="82.64"/>
    <n v="127541"/>
    <n v="1"/>
    <n v="1"/>
    <n v="163"/>
  </r>
  <r>
    <x v="0"/>
    <x v="1"/>
    <x v="0"/>
    <x v="1"/>
    <n v="31205820"/>
    <x v="25"/>
    <n v="395010"/>
    <n v="901250057"/>
    <x v="1"/>
    <x v="1170"/>
    <x v="0"/>
    <x v="1"/>
    <x v="1"/>
    <s v="N"/>
    <x v="2"/>
    <n v="129268"/>
    <s v="NORMAL"/>
    <d v="2022-03-25T00:00:00"/>
    <d v="2022-03-30T00:00:00"/>
    <x v="25"/>
    <s v="-"/>
    <n v="310752"/>
    <s v="RESOLI"/>
    <s v="-"/>
    <s v="-"/>
    <s v="S"/>
    <x v="0"/>
    <n v="1"/>
    <s v="-"/>
    <s v="-"/>
    <s v="-"/>
    <s v="-"/>
    <s v="1-PREG.COSTA-RICA"/>
    <x v="0"/>
    <s v="-"/>
    <s v="-"/>
    <s v="-"/>
    <n v="1"/>
    <n v="5"/>
    <n v="100"/>
    <n v="3"/>
    <n v="0"/>
    <s v="JESSICA.FABIOLA.2710@GMAIL.COM"/>
    <s v="UNIV. PRIVADA"/>
    <n v="31"/>
    <s v="SOLTERO(A)"/>
    <d v="2022-03-28T00:00:00"/>
    <n v="1"/>
    <s v="LICENCIATURA"/>
    <s v=" "/>
    <s v=" "/>
    <s v=" "/>
    <s v=" "/>
    <s v="-"/>
    <s v="-"/>
    <s v="-"/>
    <s v="CARTAGO"/>
    <s v="EDUCACION PREESCOLAR"/>
    <x v="89"/>
    <s v="-"/>
    <s v="EDUCACION PREESCOLAR"/>
    <s v="AGUACALIENTE (SAN FRANCISCO)"/>
    <s v="SIN ENFASIS"/>
    <s v="COSTA RICA"/>
    <x v="2047"/>
    <s v="-"/>
    <s v="ESTUDIANTE"/>
    <s v="-"/>
    <n v="129268"/>
    <n v="1"/>
    <n v="1"/>
    <n v="61"/>
  </r>
  <r>
    <x v="0"/>
    <x v="1"/>
    <x v="1"/>
    <x v="0"/>
    <n v="31245940"/>
    <x v="31"/>
    <n v="7874000"/>
    <n v="604870906"/>
    <x v="0"/>
    <x v="1010"/>
    <x v="0"/>
    <x v="0"/>
    <x v="3"/>
    <s v="N"/>
    <x v="6"/>
    <n v="128038"/>
    <s v="NORMAL"/>
    <d v="2022-01-04T00:00:00"/>
    <d v="2022-02-01T00:00:00"/>
    <x v="31"/>
    <d v="2022-06-27T00:00:00"/>
    <n v="303197"/>
    <s v="RESOLI"/>
    <s v="-"/>
    <s v="-"/>
    <s v="S"/>
    <x v="0"/>
    <n v="1"/>
    <s v="-"/>
    <n v="2022"/>
    <n v="0"/>
    <s v="-"/>
    <s v="1-PREG.COSTA-RICA"/>
    <x v="3"/>
    <s v="-"/>
    <s v="-"/>
    <s v="-"/>
    <n v="10"/>
    <n v="4"/>
    <n v="100"/>
    <n v="6"/>
    <n v="0"/>
    <s v="MARIALECALDES26@GMAIL.COM"/>
    <s v="UNIV. PRIVADA"/>
    <n v="17"/>
    <s v="SOLTERO(A)"/>
    <d v="2022-01-31T00:00:00"/>
    <n v="1"/>
    <s v="BACHILLER"/>
    <s v=" "/>
    <s v=" "/>
    <s v=" "/>
    <s v=" "/>
    <n v="1378129"/>
    <n v="4"/>
    <s v="-"/>
    <s v="CORREDORES"/>
    <s v="AUDIOLOGIA"/>
    <x v="7"/>
    <s v="-"/>
    <s v="MEDICINA HUMANA"/>
    <s v="LAUREL"/>
    <s v="SIN ENFASIS"/>
    <s v="COSTA RICA"/>
    <x v="2048"/>
    <s v="-"/>
    <s v="ESTUDIANTE"/>
    <n v="94.71"/>
    <n v="128038"/>
    <n v="1"/>
    <n v="1"/>
    <n v="145"/>
  </r>
  <r>
    <x v="0"/>
    <x v="1"/>
    <x v="0"/>
    <x v="1"/>
    <n v="31154320"/>
    <x v="24"/>
    <n v="1334500"/>
    <n v="206360110"/>
    <x v="1"/>
    <x v="9"/>
    <x v="0"/>
    <x v="1"/>
    <x v="2"/>
    <s v="N"/>
    <x v="3"/>
    <n v="129394"/>
    <s v="NORMAL"/>
    <d v="2022-03-14T00:00:00"/>
    <d v="2022-04-01T00:00:00"/>
    <x v="24"/>
    <s v="-"/>
    <n v="309583"/>
    <s v="RESOLI"/>
    <s v="-"/>
    <s v="-"/>
    <s v="S"/>
    <x v="0"/>
    <n v="1"/>
    <s v="-"/>
    <s v="-"/>
    <s v="-"/>
    <s v="-"/>
    <s v="1-PREG.COSTA-RICA"/>
    <x v="0"/>
    <s v="-"/>
    <s v="-"/>
    <s v="-"/>
    <n v="10"/>
    <n v="6"/>
    <n v="100"/>
    <n v="2"/>
    <n v="0"/>
    <s v="TAMORERA.2015@GMAIL.COM"/>
    <s v="UNIV. PRIVADA"/>
    <n v="34"/>
    <s v="SOLTERO(A)"/>
    <d v="2022-03-31T00:00:00"/>
    <n v="1"/>
    <s v="LICENCIATURA"/>
    <s v=" "/>
    <s v=" "/>
    <s v=" "/>
    <s v=" "/>
    <s v="-"/>
    <s v="-"/>
    <s v="-"/>
    <s v="SAN CARLOS"/>
    <s v="CIEN.EDU.I Y II CICLOS"/>
    <x v="136"/>
    <s v="-"/>
    <s v="EDUCACION PRIMARIA"/>
    <s v="PITAL"/>
    <s v="SIN ENFASIS"/>
    <s v="COSTA RICA"/>
    <x v="2049"/>
    <s v="-"/>
    <s v="ESTUDIANTE"/>
    <s v="-"/>
    <n v="129394"/>
    <n v="1"/>
    <n v="1"/>
    <n v="48"/>
  </r>
  <r>
    <x v="0"/>
    <x v="1"/>
    <x v="1"/>
    <x v="1"/>
    <n v="31253660"/>
    <x v="31"/>
    <n v="3208290"/>
    <n v="604620326"/>
    <x v="1"/>
    <x v="361"/>
    <x v="0"/>
    <x v="1"/>
    <x v="2"/>
    <s v="N"/>
    <x v="6"/>
    <n v="128166"/>
    <s v="NORMAL"/>
    <d v="2022-01-28T00:00:00"/>
    <d v="2022-02-07T00:00:00"/>
    <x v="31"/>
    <d v="2022-06-27T00:00:00"/>
    <n v="306018"/>
    <s v="RESOLI"/>
    <s v="-"/>
    <s v="-"/>
    <s v="S"/>
    <x v="0"/>
    <n v="1"/>
    <s v="ADQUISICION DE EQUIPO"/>
    <n v="2018"/>
    <n v="4"/>
    <s v="-"/>
    <s v="1-PREG.COSTA-RICA"/>
    <x v="5"/>
    <s v="-"/>
    <s v="-"/>
    <s v="-"/>
    <n v="10"/>
    <n v="1"/>
    <n v="100"/>
    <n v="6"/>
    <n v="0"/>
    <s v="DOMINIQUEMONTOYA755@GMAIL.COM"/>
    <s v="UNIV. PRIVADA"/>
    <n v="21"/>
    <s v="UNION LIBRE"/>
    <d v="2022-02-04T00:00:00"/>
    <n v="1"/>
    <s v="BACHILLER"/>
    <s v=" "/>
    <s v=" "/>
    <s v=" "/>
    <s v=" "/>
    <n v="250"/>
    <n v="4"/>
    <s v="-"/>
    <s v="CORREDORES"/>
    <s v="CS EDUCACION"/>
    <x v="40"/>
    <s v="AE"/>
    <s v="EDUCACION GENERAL"/>
    <s v="CORREDOR"/>
    <s v="I Y II CICLO"/>
    <s v="COSTA RICA"/>
    <x v="2050"/>
    <s v="-"/>
    <s v="ESTUDIANTE"/>
    <n v="80"/>
    <n v="128166"/>
    <n v="1"/>
    <n v="1"/>
    <n v="139"/>
  </r>
  <r>
    <x v="0"/>
    <x v="1"/>
    <x v="1"/>
    <x v="0"/>
    <n v="31253690"/>
    <x v="31"/>
    <n v="5210500"/>
    <n v="119200688"/>
    <x v="2"/>
    <x v="1250"/>
    <x v="0"/>
    <x v="0"/>
    <x v="0"/>
    <s v="N"/>
    <x v="0"/>
    <n v="128211"/>
    <s v="NORMAL"/>
    <d v="2022-02-08T00:00:00"/>
    <d v="2022-02-09T00:00:00"/>
    <x v="31"/>
    <d v="2022-06-27T00:00:00"/>
    <n v="306815"/>
    <s v="RESOLI"/>
    <s v="-"/>
    <s v="S"/>
    <s v="-"/>
    <x v="1"/>
    <n v="1"/>
    <s v="-"/>
    <n v="2022"/>
    <n v="0"/>
    <s v="-"/>
    <s v="1-PREG.COSTA-RICA"/>
    <x v="3"/>
    <s v="-"/>
    <s v="-"/>
    <s v="-"/>
    <n v="1"/>
    <n v="1"/>
    <n v="100"/>
    <n v="1"/>
    <n v="0"/>
    <s v="FRANKLIN51822@YAHOO.COM"/>
    <s v="UNIV. PRIVADA"/>
    <n v="17"/>
    <s v="SOLTERO(A)"/>
    <d v="2022-02-08T00:00:00"/>
    <n v="1"/>
    <s v="BACHILLER"/>
    <s v=" "/>
    <s v=" "/>
    <s v=" "/>
    <s v=" "/>
    <n v="1417124"/>
    <n v="3"/>
    <s v="-"/>
    <s v="SAN JOSE"/>
    <s v="INGENIERIA INFORMATICA"/>
    <x v="88"/>
    <s v="-"/>
    <s v="INGENIERIA"/>
    <s v="CARMEN"/>
    <s v="SISTEMAS INFORMACION"/>
    <s v="COSTA RICA"/>
    <x v="2051"/>
    <s v="-"/>
    <s v="ESTUDIANTE"/>
    <n v="84"/>
    <n v="128211"/>
    <n v="1"/>
    <n v="1"/>
    <n v="137"/>
  </r>
  <r>
    <x v="2"/>
    <x v="1"/>
    <x v="1"/>
    <x v="1"/>
    <n v="31250420"/>
    <x v="33"/>
    <n v="5023300"/>
    <n v="304490618"/>
    <x v="4"/>
    <x v="406"/>
    <x v="0"/>
    <x v="1"/>
    <x v="0"/>
    <s v="N"/>
    <x v="2"/>
    <n v="130413"/>
    <s v="NORMAL"/>
    <d v="2022-02-16T00:00:00"/>
    <d v="2022-05-23T00:00:00"/>
    <x v="33"/>
    <d v="2022-06-02T00:00:00"/>
    <n v="307441"/>
    <s v="RESOLI"/>
    <s v="-"/>
    <s v="-"/>
    <s v="S"/>
    <x v="0"/>
    <n v="1"/>
    <s v="ADQUISICION DE EQUIPO"/>
    <n v="2008"/>
    <n v="14"/>
    <s v="-"/>
    <s v="3-POSG.COSTA-RICA"/>
    <x v="4"/>
    <s v="-"/>
    <s v="-"/>
    <n v="6"/>
    <n v="1"/>
    <n v="1"/>
    <n v="100"/>
    <n v="3"/>
    <n v="0"/>
    <s v="ANYBADILLA883@HOTMAIL.ES"/>
    <s v="UNIV. PUBLICA"/>
    <n v="31"/>
    <s v="SOLTERO(A)"/>
    <d v="2022-03-17T00:00:00"/>
    <n v="1"/>
    <s v="MAESTRIA"/>
    <s v=" "/>
    <s v=" "/>
    <s v=" "/>
    <s v=" "/>
    <n v="1022986"/>
    <n v="2"/>
    <s v="MARIO PORTA GARCIA"/>
    <s v="CARTAGO"/>
    <s v="EST DE VIOLEC DES PERSP GENEN"/>
    <x v="58"/>
    <s v="AE"/>
    <s v="CIENCIAS SOCIALES"/>
    <s v="ORIENTE DE CARTAGO"/>
    <s v="SIN ENFASIS"/>
    <s v="COSTA RICA"/>
    <x v="2052"/>
    <n v="22796558"/>
    <s v="INVESTIGADOR"/>
    <n v="85.2"/>
    <n v="130413"/>
    <n v="2"/>
    <n v="3"/>
    <n v="8"/>
  </r>
  <r>
    <x v="0"/>
    <x v="1"/>
    <x v="1"/>
    <x v="1"/>
    <n v="31253010"/>
    <x v="31"/>
    <n v="3360255"/>
    <n v="115980035"/>
    <x v="4"/>
    <x v="3"/>
    <x v="0"/>
    <x v="1"/>
    <x v="2"/>
    <s v="N"/>
    <x v="0"/>
    <n v="128635"/>
    <s v="NORMAL"/>
    <d v="2022-02-25T00:00:00"/>
    <d v="2022-03-02T00:00:00"/>
    <x v="31"/>
    <d v="2022-06-26T00:00:00"/>
    <n v="308254"/>
    <s v="RESOLI"/>
    <s v="-"/>
    <s v="-"/>
    <s v="S"/>
    <x v="0"/>
    <n v="1"/>
    <s v="COBERTURA INFERIOR"/>
    <n v="2013"/>
    <n v="9"/>
    <s v="-"/>
    <s v="1-PREG.COSTA-RICA"/>
    <x v="2"/>
    <s v="-"/>
    <s v="-"/>
    <s v="-"/>
    <n v="12"/>
    <n v="3"/>
    <n v="100"/>
    <n v="1"/>
    <n v="0"/>
    <s v="YENH.1722@GMAIL.COM"/>
    <s v="UNIV. PRIVADA"/>
    <n v="27"/>
    <s v="CASADO(A)"/>
    <d v="2022-03-01T00:00:00"/>
    <n v="1"/>
    <s v="BACHILLER"/>
    <s v="LICENCIATURA"/>
    <s v=" "/>
    <s v=" "/>
    <s v=" "/>
    <n v="672051"/>
    <n v="3"/>
    <s v="-"/>
    <s v="ACOSTA"/>
    <s v="DERECHO"/>
    <x v="181"/>
    <s v="CI"/>
    <s v="DERECHO"/>
    <s v="PALMICHAL"/>
    <s v="SIN ENFASIS"/>
    <s v="COSTA RICA"/>
    <x v="2053"/>
    <s v="-"/>
    <s v="ESTUDIANTE"/>
    <n v="93"/>
    <n v="128635"/>
    <n v="1"/>
    <n v="1"/>
    <n v="116"/>
  </r>
  <r>
    <x v="0"/>
    <x v="1"/>
    <x v="1"/>
    <x v="1"/>
    <n v="31250410"/>
    <x v="33"/>
    <n v="1663790"/>
    <n v="304190394"/>
    <x v="4"/>
    <x v="1129"/>
    <x v="0"/>
    <x v="1"/>
    <x v="1"/>
    <s v="N"/>
    <x v="2"/>
    <n v="130503"/>
    <s v="NORMAL"/>
    <s v="-"/>
    <d v="2022-05-27T00:00:00"/>
    <x v="33"/>
    <d v="2022-06-02T00:00:00"/>
    <s v="-"/>
    <s v="PRESENCIAL"/>
    <s v="-"/>
    <s v="-"/>
    <s v="S"/>
    <x v="0"/>
    <n v="1"/>
    <s v="-"/>
    <n v="2004"/>
    <n v="18"/>
    <s v="-"/>
    <s v="1-PREG.COSTA-RICA"/>
    <x v="2"/>
    <s v="-"/>
    <s v="-"/>
    <n v="3"/>
    <n v="2"/>
    <n v="1"/>
    <n v="100"/>
    <n v="3"/>
    <n v="0"/>
    <s v="KARENPATRI18@YAHOO.COM"/>
    <s v="UNIV. PRIVADA"/>
    <n v="35"/>
    <s v="CASADO(A)"/>
    <s v="-"/>
    <n v="1"/>
    <s v="LICENCIATURA"/>
    <s v=" "/>
    <s v=" "/>
    <s v=" "/>
    <s v=" "/>
    <n v="500000"/>
    <n v="4"/>
    <s v="EDUARDO FERNANDEZ CHAVERRI"/>
    <s v="PARAISO"/>
    <s v="CONTADURIA PUBLICA"/>
    <x v="5"/>
    <s v="-"/>
    <s v="ADMINISTRACION"/>
    <s v="PARAISO"/>
    <s v="SIN ENFASIS"/>
    <s v="COSTA RICA"/>
    <x v="1841"/>
    <n v="22271414"/>
    <s v="CONTADORA"/>
    <n v="90"/>
    <n v="130503"/>
    <n v="1"/>
    <n v="1"/>
    <n v="5"/>
  </r>
  <r>
    <x v="1"/>
    <x v="1"/>
    <x v="1"/>
    <x v="1"/>
    <n v="31252940"/>
    <x v="31"/>
    <n v="6878940"/>
    <n v="503170047"/>
    <x v="4"/>
    <x v="3"/>
    <x v="0"/>
    <x v="1"/>
    <x v="2"/>
    <s v="N"/>
    <x v="4"/>
    <n v="128674"/>
    <s v="NORMAL"/>
    <d v="2022-02-07T00:00:00"/>
    <d v="2022-03-03T00:00:00"/>
    <x v="31"/>
    <d v="2022-06-27T00:00:00"/>
    <n v="306704"/>
    <s v="RESOLI"/>
    <s v="-"/>
    <s v="-"/>
    <s v="S"/>
    <x v="0"/>
    <n v="1"/>
    <s v="COBERTURA INFERIOR"/>
    <n v="1997"/>
    <n v="25"/>
    <s v="-"/>
    <s v="4-POSG.EXTERIOR"/>
    <x v="3"/>
    <s v="-"/>
    <s v="-"/>
    <s v="-"/>
    <n v="5"/>
    <n v="4"/>
    <n v="120"/>
    <n v="5"/>
    <n v="0"/>
    <s v="ALEJANDRA.MENDOZA05@GMAIL.COM"/>
    <s v="UNIV. PRIVADA"/>
    <n v="41"/>
    <s v="CASADO(A)"/>
    <d v="2022-03-02T00:00:00"/>
    <n v="1"/>
    <s v="DOCTORADO"/>
    <s v=" "/>
    <s v=" "/>
    <s v=" "/>
    <s v=" "/>
    <n v="1375788"/>
    <n v="3"/>
    <s v="-"/>
    <s v="CARRILLO"/>
    <s v="HUMANIDADES CON TERMIN EN EDUC"/>
    <x v="182"/>
    <s v="CI"/>
    <s v="CIENCIAS SOCIALES"/>
    <s v="BELEN"/>
    <s v="SIN ENFASIS"/>
    <s v="MEXICO"/>
    <x v="2054"/>
    <n v="26886103"/>
    <s v="COORDINADORA CON LA EMPRESA"/>
    <n v="88"/>
    <n v="128674"/>
    <n v="1"/>
    <n v="4"/>
    <n v="115"/>
  </r>
  <r>
    <x v="0"/>
    <x v="2"/>
    <x v="1"/>
    <x v="1"/>
    <n v="31253500"/>
    <x v="31"/>
    <n v="16405700"/>
    <n v="118670681"/>
    <x v="5"/>
    <x v="2"/>
    <x v="0"/>
    <x v="1"/>
    <x v="1"/>
    <s v="N"/>
    <x v="4"/>
    <n v="128752"/>
    <s v="NORMAL"/>
    <d v="2021-12-13T00:00:00"/>
    <d v="2022-03-08T00:00:00"/>
    <x v="31"/>
    <d v="2022-06-27T00:00:00"/>
    <n v="301681"/>
    <s v="RESOLI"/>
    <s v="-"/>
    <s v="-"/>
    <s v="S"/>
    <x v="0"/>
    <n v="2"/>
    <s v="-"/>
    <n v="2020"/>
    <n v="2"/>
    <s v="-"/>
    <s v="1-PREG.COSTA-RICA"/>
    <x v="3"/>
    <n v="225.42"/>
    <s v="-"/>
    <s v="-"/>
    <n v="1"/>
    <n v="1"/>
    <n v="100"/>
    <n v="5"/>
    <n v="0"/>
    <s v="VALSALGMOR@GMAIL.COM"/>
    <s v="UNIV. PRIVADA"/>
    <n v="19"/>
    <s v="SOLTERO(A)"/>
    <d v="2022-03-07T00:00:00"/>
    <n v="1"/>
    <s v="LICENCIATURA"/>
    <s v=" "/>
    <s v=" "/>
    <s v=" "/>
    <s v=" "/>
    <n v="2207954"/>
    <n v="3"/>
    <s v="-"/>
    <s v="LIBERIA"/>
    <s v="ANIMACION DIGITAL"/>
    <x v="33"/>
    <s v="-"/>
    <s v="ARTES Y LETRAS "/>
    <s v="LIBERIA"/>
    <s v="SIN ENFASIS"/>
    <s v="COSTA RICA"/>
    <x v="2055"/>
    <s v="-"/>
    <s v="ESTUDIANTE"/>
    <n v="98.28"/>
    <n v="128752"/>
    <n v="1"/>
    <n v="1"/>
    <n v="110"/>
  </r>
  <r>
    <x v="2"/>
    <x v="1"/>
    <x v="1"/>
    <x v="1"/>
    <n v="31253290"/>
    <x v="31"/>
    <n v="3500000"/>
    <n v="118150136"/>
    <x v="4"/>
    <x v="1251"/>
    <x v="0"/>
    <x v="1"/>
    <x v="0"/>
    <s v="N"/>
    <x v="0"/>
    <n v="128756"/>
    <s v="NORMAL"/>
    <d v="2022-03-06T00:00:00"/>
    <d v="2022-03-09T00:00:00"/>
    <x v="31"/>
    <d v="2022-06-27T00:00:00"/>
    <n v="308860"/>
    <s v="RESOLI"/>
    <s v="-"/>
    <s v="-"/>
    <s v="S"/>
    <x v="0"/>
    <n v="1"/>
    <s v="-"/>
    <n v="2018"/>
    <n v="4"/>
    <s v="-"/>
    <s v="3-POSG.COSTA-RICA"/>
    <x v="2"/>
    <s v="-"/>
    <s v="-"/>
    <s v="-"/>
    <n v="14"/>
    <n v="1"/>
    <n v="100"/>
    <n v="1"/>
    <n v="0"/>
    <s v="MAJOCM08@GMAIL.COM"/>
    <s v="UNIV. PUBLICA"/>
    <n v="21"/>
    <s v="SOLTERO(A)"/>
    <d v="2022-03-08T00:00:00"/>
    <n v="1"/>
    <s v="MAESTRIA"/>
    <s v=" "/>
    <s v=" "/>
    <s v=" "/>
    <s v=" "/>
    <n v="500000"/>
    <n v="3"/>
    <s v="-"/>
    <s v="MORAVIA"/>
    <s v="ADMON.PUBLICA"/>
    <x v="52"/>
    <s v="-"/>
    <s v="ADMINISTRACION"/>
    <s v="SAN VICENTE"/>
    <s v="SIN ENFASIS"/>
    <s v="COSTA RICA"/>
    <x v="2056"/>
    <s v="-"/>
    <s v="ESTUDIANTE"/>
    <n v="94.33"/>
    <n v="128756"/>
    <n v="2"/>
    <n v="3"/>
    <n v="109"/>
  </r>
  <r>
    <x v="0"/>
    <x v="1"/>
    <x v="1"/>
    <x v="0"/>
    <n v="31251820"/>
    <x v="31"/>
    <n v="6580000"/>
    <n v="119060048"/>
    <x v="0"/>
    <x v="3"/>
    <x v="0"/>
    <x v="0"/>
    <x v="1"/>
    <s v="N"/>
    <x v="4"/>
    <n v="128770"/>
    <s v="NORMAL"/>
    <d v="2022-03-02T00:00:00"/>
    <d v="2022-03-09T00:00:00"/>
    <x v="31"/>
    <d v="2022-06-26T00:00:00"/>
    <n v="308594"/>
    <s v="RESOLI"/>
    <s v="-"/>
    <s v="-"/>
    <s v="S"/>
    <x v="0"/>
    <n v="1"/>
    <s v="COBERTURA INFERIOR"/>
    <n v="2021"/>
    <n v="1"/>
    <s v="-"/>
    <s v="1-PREG.COSTA-RICA"/>
    <x v="3"/>
    <s v="-"/>
    <s v="-"/>
    <s v="-"/>
    <n v="3"/>
    <n v="7"/>
    <n v="100"/>
    <n v="5"/>
    <n v="0"/>
    <s v="CUBILLOMARIADELSOL@GMAIL.COM"/>
    <s v="UNIV. PRIVADA"/>
    <n v="18"/>
    <s v="SOLTERO(A)"/>
    <d v="2022-03-08T00:00:00"/>
    <n v="1"/>
    <s v="BACHILLER"/>
    <s v=" "/>
    <s v=" "/>
    <s v=" "/>
    <s v=" "/>
    <n v="2455541"/>
    <n v="4"/>
    <s v="-"/>
    <s v="SANTA CRUZ"/>
    <s v="ENFERMERIA"/>
    <x v="50"/>
    <s v="CI"/>
    <s v="ENFERMERIA"/>
    <s v="DIRIA"/>
    <s v="SIN ENFASIS"/>
    <s v="COSTA RICA"/>
    <x v="2057"/>
    <s v="-"/>
    <s v="ESTUDIANTE"/>
    <n v="98.98"/>
    <n v="128770"/>
    <n v="1"/>
    <n v="1"/>
    <n v="109"/>
  </r>
  <r>
    <x v="0"/>
    <x v="1"/>
    <x v="1"/>
    <x v="0"/>
    <n v="31253390"/>
    <x v="31"/>
    <n v="4399180"/>
    <n v="604730440"/>
    <x v="0"/>
    <x v="177"/>
    <x v="0"/>
    <x v="0"/>
    <x v="2"/>
    <s v="N"/>
    <x v="6"/>
    <n v="128794"/>
    <s v="NORMAL"/>
    <d v="2022-01-25T00:00:00"/>
    <d v="2022-03-09T00:00:00"/>
    <x v="31"/>
    <d v="2022-06-27T00:00:00"/>
    <n v="305689"/>
    <s v="RESOLI"/>
    <s v="-"/>
    <s v="-"/>
    <s v="S"/>
    <x v="0"/>
    <n v="1"/>
    <s v="-"/>
    <n v="2019"/>
    <n v="3"/>
    <s v="-"/>
    <s v="1-PREG.COSTA-RICA"/>
    <x v="5"/>
    <s v="-"/>
    <s v="-"/>
    <s v="-"/>
    <n v="10"/>
    <n v="1"/>
    <n v="100"/>
    <n v="6"/>
    <n v="0"/>
    <s v="DILANATREJOSCHAVES0805@GMAIL.COM"/>
    <s v="UNIV. PRIVADA"/>
    <n v="20"/>
    <s v="SOLTERO(A)"/>
    <d v="2022-03-08T00:00:00"/>
    <n v="1"/>
    <s v="LICENCIATURA"/>
    <s v=" "/>
    <s v=" "/>
    <s v=" "/>
    <s v=" "/>
    <n v="200000"/>
    <n v="4"/>
    <s v="-"/>
    <s v="CORREDORES"/>
    <s v="ENFERMERIA"/>
    <x v="39"/>
    <s v="-"/>
    <s v="ENFERMERIA"/>
    <s v="CORREDOR"/>
    <s v="SIN ENFASIS"/>
    <s v="COSTA RICA"/>
    <x v="2058"/>
    <s v="-"/>
    <s v="ESTUDIANTE"/>
    <n v="85"/>
    <n v="128794"/>
    <n v="1"/>
    <n v="1"/>
    <n v="109"/>
  </r>
  <r>
    <x v="0"/>
    <x v="1"/>
    <x v="0"/>
    <x v="0"/>
    <n v="31128600"/>
    <x v="31"/>
    <n v="4060846"/>
    <n v="117810912"/>
    <x v="0"/>
    <x v="103"/>
    <x v="0"/>
    <x v="0"/>
    <x v="0"/>
    <s v="N"/>
    <x v="1"/>
    <n v="128830"/>
    <s v="NORMAL"/>
    <d v="2021-11-17T00:00:00"/>
    <d v="2022-03-10T00:00:00"/>
    <x v="31"/>
    <s v="-"/>
    <n v="299571"/>
    <s v="RESOLI"/>
    <s v="-"/>
    <s v="-"/>
    <s v="S"/>
    <x v="0"/>
    <n v="1"/>
    <s v="-"/>
    <s v="-"/>
    <s v="-"/>
    <s v="-"/>
    <s v="1-PREG.COSTA-RICA"/>
    <x v="0"/>
    <s v="-"/>
    <s v="-"/>
    <s v="-"/>
    <n v="1"/>
    <n v="2"/>
    <n v="100"/>
    <n v="4"/>
    <n v="0"/>
    <s v="MARYVASE@HOTMAIL.COM"/>
    <s v="UNIV. PRIVADA"/>
    <n v="21"/>
    <s v="SOLTERO(A)"/>
    <d v="2022-03-09T00:00:00"/>
    <n v="1"/>
    <s v="LICENCIATURA"/>
    <s v=" "/>
    <s v=" "/>
    <s v=" "/>
    <s v=" "/>
    <s v="-"/>
    <s v="-"/>
    <s v="-"/>
    <s v="HEREDIA"/>
    <s v="MEDICINA Y CIRUGIA VETERINARIA"/>
    <x v="19"/>
    <s v="-"/>
    <s v="MEDICINA VETERINARIA"/>
    <s v="MERCEDES"/>
    <s v="SIN ENFASIS"/>
    <s v="COSTA RICA"/>
    <x v="2059"/>
    <s v="-"/>
    <s v="ESTUDIANTE"/>
    <s v="-"/>
    <n v="128830"/>
    <n v="1"/>
    <n v="1"/>
    <n v="108"/>
  </r>
  <r>
    <x v="0"/>
    <x v="1"/>
    <x v="1"/>
    <x v="1"/>
    <n v="31253180"/>
    <x v="31"/>
    <n v="4333000"/>
    <n v="702810100"/>
    <x v="1"/>
    <x v="1252"/>
    <x v="0"/>
    <x v="1"/>
    <x v="1"/>
    <s v="N"/>
    <x v="5"/>
    <n v="128871"/>
    <s v="NORMAL"/>
    <d v="2022-02-04T00:00:00"/>
    <d v="2022-03-11T00:00:00"/>
    <x v="31"/>
    <d v="2022-06-27T00:00:00"/>
    <n v="306543"/>
    <s v="RESOLI"/>
    <s v="-"/>
    <s v="-"/>
    <s v="S"/>
    <x v="0"/>
    <n v="1"/>
    <s v="ADQUISICION DE EQUIPO"/>
    <n v="2020"/>
    <n v="2"/>
    <s v="-"/>
    <s v="1-PREG.COSTA-RICA"/>
    <x v="2"/>
    <s v="-"/>
    <s v="-"/>
    <s v="-"/>
    <n v="1"/>
    <n v="1"/>
    <n v="100"/>
    <n v="7"/>
    <n v="0"/>
    <s v="ANGELCAIDO1713@GMAIL.COM"/>
    <s v="UNIV. PRIVADA"/>
    <n v="21"/>
    <s v="SOLTERO(A)"/>
    <s v="-"/>
    <n v="1"/>
    <s v="BACHILLER"/>
    <s v=" "/>
    <s v=" "/>
    <s v=" "/>
    <s v=" "/>
    <n v="641170"/>
    <n v="4"/>
    <s v="-"/>
    <s v="LIMON"/>
    <s v="CS.EDUC.PREESCOLAR"/>
    <x v="29"/>
    <s v="AE"/>
    <s v="EDUCACION PREESCOLAR"/>
    <s v="LIMON"/>
    <s v="ENS DEL INGLES COMO 2DA LENGUA"/>
    <s v="COSTA RICA"/>
    <x v="2060"/>
    <s v="-"/>
    <s v="ESTUDIANTE"/>
    <n v="95.79"/>
    <n v="128871"/>
    <n v="1"/>
    <n v="1"/>
    <n v="107"/>
  </r>
  <r>
    <x v="0"/>
    <x v="1"/>
    <x v="1"/>
    <x v="0"/>
    <n v="31253620"/>
    <x v="31"/>
    <n v="6830290"/>
    <n v="118230488"/>
    <x v="2"/>
    <x v="1253"/>
    <x v="0"/>
    <x v="0"/>
    <x v="1"/>
    <s v="N"/>
    <x v="0"/>
    <n v="128905"/>
    <s v="ESPECIAL"/>
    <d v="2022-02-17T00:00:00"/>
    <d v="2022-03-14T00:00:00"/>
    <x v="31"/>
    <d v="2022-06-27T00:00:00"/>
    <n v="307625"/>
    <s v="RESOLI"/>
    <s v="-"/>
    <s v="-"/>
    <s v="S"/>
    <x v="0"/>
    <n v="1"/>
    <s v="COBERTURA INFERIOR, ADQUISICION DE EQUIPO"/>
    <n v="2020"/>
    <n v="2"/>
    <s v="-"/>
    <s v="1-PREG.COSTA-RICA"/>
    <x v="4"/>
    <s v="-"/>
    <s v="-"/>
    <s v="-"/>
    <n v="14"/>
    <n v="3"/>
    <n v="100"/>
    <n v="1"/>
    <n v="0"/>
    <s v="TATYFALLASS@GMAIL.COM"/>
    <s v="UNIV. PRIVADA"/>
    <n v="20"/>
    <s v="SOLTERO(A)"/>
    <d v="2022-03-11T00:00:00"/>
    <n v="1"/>
    <s v="BACHILLER"/>
    <s v="LICENCIATURA"/>
    <s v=" "/>
    <s v=" "/>
    <s v=" "/>
    <n v="1037373"/>
    <n v="3"/>
    <s v="-"/>
    <s v="MORAVIA"/>
    <s v="INGENIERIA INDUSTRIAL"/>
    <x v="6"/>
    <s v="CI, AE"/>
    <s v="INGENIERIA"/>
    <s v="TRINIDAD"/>
    <s v="SIN ENFASIS"/>
    <s v="COSTA RICA"/>
    <x v="2061"/>
    <s v="-"/>
    <s v="ESTUDIANTE"/>
    <n v="87.08"/>
    <n v="128905"/>
    <n v="1"/>
    <n v="1"/>
    <n v="104"/>
  </r>
  <r>
    <x v="0"/>
    <x v="1"/>
    <x v="1"/>
    <x v="0"/>
    <n v="31253240"/>
    <x v="31"/>
    <n v="7969500"/>
    <n v="118650965"/>
    <x v="2"/>
    <x v="1254"/>
    <x v="0"/>
    <x v="0"/>
    <x v="1"/>
    <s v="N"/>
    <x v="0"/>
    <n v="128935"/>
    <s v="NORMAL"/>
    <d v="2022-02-28T00:00:00"/>
    <d v="2022-03-15T00:00:00"/>
    <x v="31"/>
    <d v="2022-06-27T00:00:00"/>
    <n v="308314"/>
    <s v="RESOLI"/>
    <s v="-"/>
    <s v="S"/>
    <s v="-"/>
    <x v="1"/>
    <n v="1"/>
    <s v="ADQUISICION DE EQUIPO"/>
    <n v="2021"/>
    <n v="1"/>
    <s v="-"/>
    <s v="1-PREG.COSTA-RICA"/>
    <x v="2"/>
    <s v="-"/>
    <s v="-"/>
    <s v="-"/>
    <n v="1"/>
    <n v="9"/>
    <n v="100"/>
    <n v="1"/>
    <n v="0"/>
    <s v="SASU2515@GMAIL.COM"/>
    <s v="UNIV. PRIVADA"/>
    <n v="19"/>
    <s v="SOLTERO(A)"/>
    <d v="2022-03-14T00:00:00"/>
    <n v="1"/>
    <s v="BACHILLER"/>
    <s v=" "/>
    <s v=" "/>
    <s v=" "/>
    <s v=" "/>
    <n v="655000"/>
    <n v="4"/>
    <s v="-"/>
    <s v="SAN JOSE"/>
    <s v="INGENIERIA INFORMATICA"/>
    <x v="3"/>
    <s v="AE"/>
    <s v="INGENIERIA"/>
    <s v="PAVAS"/>
    <s v="SIN ENFASIS"/>
    <s v="COSTA RICA"/>
    <x v="2062"/>
    <s v="-"/>
    <s v="ESTUDIANTE"/>
    <n v="95"/>
    <n v="128935"/>
    <n v="1"/>
    <n v="1"/>
    <n v="103"/>
  </r>
  <r>
    <x v="0"/>
    <x v="1"/>
    <x v="0"/>
    <x v="0"/>
    <n v="31184710"/>
    <x v="31"/>
    <n v="1500000"/>
    <n v="115680788"/>
    <x v="0"/>
    <x v="1255"/>
    <x v="0"/>
    <x v="0"/>
    <x v="2"/>
    <s v="N"/>
    <x v="0"/>
    <n v="128958"/>
    <s v="NORMAL"/>
    <d v="2022-03-09T00:00:00"/>
    <d v="2022-03-16T00:00:00"/>
    <x v="31"/>
    <s v="-"/>
    <n v="309191"/>
    <s v="RESOLI"/>
    <s v="-"/>
    <s v="S"/>
    <s v="-"/>
    <x v="1"/>
    <n v="1"/>
    <s v="-"/>
    <s v="-"/>
    <s v="-"/>
    <s v="-"/>
    <s v="1-PREG.COSTA-RICA"/>
    <x v="0"/>
    <s v="-"/>
    <s v="-"/>
    <s v="-"/>
    <n v="6"/>
    <n v="3"/>
    <n v="100"/>
    <n v="1"/>
    <n v="0"/>
    <s v="JORDANAGICO@GMAIL.COM"/>
    <s v="UNIV. PUBLICA"/>
    <n v="28"/>
    <s v="SOLTERO(A)"/>
    <d v="2022-03-15T00:00:00"/>
    <n v="1"/>
    <s v="LICENCIATURA"/>
    <s v=" "/>
    <s v=" "/>
    <s v=" "/>
    <s v=" "/>
    <s v="-"/>
    <s v="-"/>
    <s v="-"/>
    <s v="ASERRI"/>
    <s v="MEDICINA VETERINARIA"/>
    <x v="63"/>
    <s v="-"/>
    <s v="MEDICINA VETERINARIA"/>
    <s v="VUELTA DE JORCO"/>
    <s v="SIN ENFASIS"/>
    <s v="COSTA RICA"/>
    <x v="2063"/>
    <s v="-"/>
    <s v="ESTUDIANTE"/>
    <s v="-"/>
    <n v="128958"/>
    <n v="2"/>
    <n v="1"/>
    <n v="102"/>
  </r>
  <r>
    <x v="2"/>
    <x v="1"/>
    <x v="1"/>
    <x v="1"/>
    <n v="31252970"/>
    <x v="31"/>
    <n v="3526161"/>
    <n v="401590367"/>
    <x v="4"/>
    <x v="1256"/>
    <x v="0"/>
    <x v="1"/>
    <x v="0"/>
    <s v="N"/>
    <x v="1"/>
    <n v="128973"/>
    <s v="NORMAL"/>
    <d v="2022-02-22T00:00:00"/>
    <d v="2022-03-16T00:00:00"/>
    <x v="31"/>
    <d v="2022-06-26T00:00:00"/>
    <n v="307997"/>
    <s v="RESOLI"/>
    <s v="-"/>
    <s v="S"/>
    <s v="-"/>
    <x v="1"/>
    <n v="1"/>
    <s v="-"/>
    <n v="1993"/>
    <n v="29"/>
    <s v="-"/>
    <s v="3-POSG.COSTA-RICA"/>
    <x v="1"/>
    <s v="-"/>
    <s v="-"/>
    <s v="-"/>
    <n v="9"/>
    <n v="1"/>
    <n v="100"/>
    <n v="4"/>
    <n v="0"/>
    <s v="LRUIZBRAVO@ICLOUD.COM"/>
    <s v="UNIV. PRIVADA"/>
    <n v="48"/>
    <s v="CASADO(A)"/>
    <d v="2022-03-15T00:00:00"/>
    <n v="1"/>
    <s v="DOCTORADO"/>
    <s v=" "/>
    <s v=" "/>
    <s v=" "/>
    <s v=" "/>
    <n v="3464931"/>
    <n v="3"/>
    <s v="-"/>
    <s v="SAN PABLO"/>
    <s v="DERECHO"/>
    <x v="28"/>
    <s v="-"/>
    <s v="DERECHO"/>
    <s v="SAN PABLO"/>
    <s v="DERECHO ENF. DERECHO COMERCIAL"/>
    <s v="COSTA RICA"/>
    <x v="2064"/>
    <n v="24305968"/>
    <s v="JUEZ"/>
    <n v="80"/>
    <n v="128973"/>
    <n v="1"/>
    <n v="3"/>
    <n v="102"/>
  </r>
  <r>
    <x v="0"/>
    <x v="1"/>
    <x v="1"/>
    <x v="0"/>
    <n v="31253670"/>
    <x v="31"/>
    <n v="1211900"/>
    <n v="604770247"/>
    <x v="7"/>
    <x v="1257"/>
    <x v="0"/>
    <x v="0"/>
    <x v="0"/>
    <s v="N"/>
    <x v="0"/>
    <n v="129091"/>
    <s v="NORMAL"/>
    <d v="2022-02-10T00:00:00"/>
    <d v="2022-03-21T00:00:00"/>
    <x v="31"/>
    <d v="2022-06-27T00:00:00"/>
    <n v="306991"/>
    <s v="RESOLI"/>
    <s v="-"/>
    <s v="S"/>
    <s v="-"/>
    <x v="1"/>
    <n v="1"/>
    <s v="-"/>
    <n v="2020"/>
    <n v="2"/>
    <s v="-"/>
    <s v="1-PREG.COSTA-RICA"/>
    <x v="2"/>
    <s v="-"/>
    <s v="-"/>
    <s v="-"/>
    <n v="1"/>
    <n v="1"/>
    <n v="100"/>
    <n v="1"/>
    <n v="0"/>
    <s v="JEFFERSON.GUIDO.ZU@GMAIL.COM"/>
    <s v="UNIV. PRIVADA"/>
    <n v="19"/>
    <s v="SOLTERO(A)"/>
    <d v="2022-03-18T00:00:00"/>
    <n v="1"/>
    <s v="TECNICO"/>
    <s v=" "/>
    <s v=" "/>
    <s v=" "/>
    <s v=" "/>
    <n v="551500"/>
    <n v="5"/>
    <s v="-"/>
    <s v="SAN JOSE"/>
    <s v="TEC EN DJ PROFESIONAL"/>
    <x v="3"/>
    <s v="-"/>
    <s v="TECNICO"/>
    <s v="CARMEN"/>
    <s v="SIN ENFASIS"/>
    <s v="COSTA RICA"/>
    <x v="2065"/>
    <s v="-"/>
    <s v="ESTUDIANTE"/>
    <n v="89.92"/>
    <n v="129091"/>
    <n v="1"/>
    <n v="1"/>
    <n v="97"/>
  </r>
  <r>
    <x v="0"/>
    <x v="1"/>
    <x v="1"/>
    <x v="1"/>
    <n v="31253170"/>
    <x v="31"/>
    <n v="4582900"/>
    <n v="702110422"/>
    <x v="4"/>
    <x v="1258"/>
    <x v="0"/>
    <x v="1"/>
    <x v="1"/>
    <s v="N"/>
    <x v="5"/>
    <n v="129138"/>
    <s v="NORMAL"/>
    <d v="2022-03-15T00:00:00"/>
    <d v="2022-03-23T00:00:00"/>
    <x v="31"/>
    <d v="2022-06-27T00:00:00"/>
    <n v="309693"/>
    <s v="RESOLI"/>
    <s v="-"/>
    <s v="-"/>
    <s v="S"/>
    <x v="0"/>
    <n v="1"/>
    <s v="-"/>
    <n v="2009"/>
    <n v="13"/>
    <s v="-"/>
    <s v="1-PREG.COSTA-RICA"/>
    <x v="4"/>
    <s v="-"/>
    <s v="-"/>
    <s v="-"/>
    <n v="1"/>
    <n v="1"/>
    <n v="100"/>
    <n v="7"/>
    <n v="0"/>
    <s v="NAYIFT90@HOTMAIL.COM"/>
    <s v="UNIV. PRIVADA"/>
    <n v="30"/>
    <s v="SOLTERO(A)"/>
    <d v="2022-03-22T00:00:00"/>
    <n v="1"/>
    <s v="BACHILLER"/>
    <s v="LICENCIATURA"/>
    <s v=" "/>
    <s v=" "/>
    <s v=" "/>
    <n v="1017500"/>
    <n v="2"/>
    <s v="-"/>
    <s v="LIMON"/>
    <s v="ADM EMPRESAS MODALIDAD VIRTUAL"/>
    <x v="42"/>
    <s v="-"/>
    <s v="ADMINISTRACION"/>
    <s v="LIMON"/>
    <s v="SIN ENFASIS"/>
    <s v="COSTA RICA"/>
    <x v="2066"/>
    <n v="24373000"/>
    <s v="ENCARGADO FINANCIERO"/>
    <n v="80"/>
    <n v="129138"/>
    <n v="1"/>
    <n v="1"/>
    <n v="95"/>
  </r>
  <r>
    <x v="0"/>
    <x v="1"/>
    <x v="1"/>
    <x v="0"/>
    <n v="31253080"/>
    <x v="31"/>
    <n v="10000000"/>
    <n v="604840349"/>
    <x v="2"/>
    <x v="1259"/>
    <x v="0"/>
    <x v="0"/>
    <x v="2"/>
    <s v="N"/>
    <x v="6"/>
    <n v="129150"/>
    <s v="NORMAL"/>
    <d v="2022-02-23T00:00:00"/>
    <d v="2022-03-23T00:00:00"/>
    <x v="31"/>
    <d v="2022-06-27T00:00:00"/>
    <n v="308132"/>
    <s v="RESOLI"/>
    <s v="-"/>
    <s v="S"/>
    <s v="-"/>
    <x v="1"/>
    <n v="1"/>
    <s v="-"/>
    <n v="2022"/>
    <n v="0"/>
    <s v="-"/>
    <s v="1-PREG.COSTA-RICA"/>
    <x v="1"/>
    <s v="-"/>
    <s v="-"/>
    <s v="-"/>
    <n v="2"/>
    <n v="2"/>
    <n v="100"/>
    <n v="6"/>
    <n v="0"/>
    <s v="DAVIDVU0402@GMAIL.COM"/>
    <s v="UNIV. PUBLICA"/>
    <n v="18"/>
    <s v="SOLTERO(A)"/>
    <d v="2022-03-22T00:00:00"/>
    <n v="1"/>
    <s v="LICENCIATURA"/>
    <s v=" "/>
    <s v=" "/>
    <s v=" "/>
    <s v=" "/>
    <n v="3480457"/>
    <n v="9"/>
    <s v="-"/>
    <s v="ESPARZA"/>
    <s v="ELECTRONICA "/>
    <x v="61"/>
    <s v="-"/>
    <s v="INGENIERIA"/>
    <s v="SAN JUAN GRANDE"/>
    <s v="SIN ENFASIS"/>
    <s v="COSTA RICA"/>
    <x v="2067"/>
    <s v="-"/>
    <s v="ESTUDIANTE"/>
    <n v="96.38"/>
    <n v="129150"/>
    <n v="2"/>
    <n v="1"/>
    <n v="95"/>
  </r>
  <r>
    <x v="0"/>
    <x v="1"/>
    <x v="1"/>
    <x v="1"/>
    <n v="31250650"/>
    <x v="28"/>
    <n v="1641000"/>
    <n v="304900977"/>
    <x v="4"/>
    <x v="1260"/>
    <x v="0"/>
    <x v="1"/>
    <x v="1"/>
    <s v="N"/>
    <x v="2"/>
    <n v="128621"/>
    <s v="ESPECIAL"/>
    <d v="2021-12-13T00:00:00"/>
    <d v="2022-03-01T00:00:00"/>
    <x v="28"/>
    <d v="2022-06-09T00:00:00"/>
    <n v="301653"/>
    <s v="RESOLI"/>
    <s v="-"/>
    <s v="-"/>
    <s v="S"/>
    <x v="0"/>
    <n v="1"/>
    <s v="-"/>
    <n v="2009"/>
    <n v="13"/>
    <s v="-"/>
    <s v="1-PREG.COSTA-RICA"/>
    <x v="3"/>
    <s v="-"/>
    <s v="-"/>
    <s v="-"/>
    <n v="8"/>
    <n v="1"/>
    <n v="100"/>
    <n v="3"/>
    <n v="0"/>
    <s v="KATHERYNMOLINA20@GMAIL.COM"/>
    <s v="UNIV. PRIVADA"/>
    <n v="26"/>
    <s v="SOLTERO(A)"/>
    <d v="2022-02-28T00:00:00"/>
    <n v="1"/>
    <s v="BACHILLER"/>
    <s v=" "/>
    <s v=" "/>
    <s v=" "/>
    <s v=" "/>
    <n v="1481200"/>
    <n v="2"/>
    <s v="-"/>
    <s v="EL GUARCO"/>
    <s v="ADMON. DE EMP."/>
    <x v="51"/>
    <s v="-"/>
    <s v="ADMINISTRACION"/>
    <s v="TEJAR"/>
    <s v="ENF. MERCADEO"/>
    <s v="COSTA RICA"/>
    <x v="2068"/>
    <s v="-"/>
    <s v="ESTUDIANTE"/>
    <n v="89.25"/>
    <n v="128621"/>
    <n v="1"/>
    <n v="1"/>
    <n v="96"/>
  </r>
  <r>
    <x v="0"/>
    <x v="1"/>
    <x v="1"/>
    <x v="1"/>
    <n v="31250590"/>
    <x v="28"/>
    <n v="7021956"/>
    <n v="207280313"/>
    <x v="1"/>
    <x v="1261"/>
    <x v="0"/>
    <x v="1"/>
    <x v="3"/>
    <s v="N"/>
    <x v="3"/>
    <n v="128675"/>
    <s v="NORMAL"/>
    <d v="2022-01-29T00:00:00"/>
    <d v="2022-03-03T00:00:00"/>
    <x v="28"/>
    <d v="2022-06-09T00:00:00"/>
    <n v="306100"/>
    <s v="RESOLI"/>
    <s v="-"/>
    <s v="-"/>
    <s v="S"/>
    <x v="0"/>
    <n v="1"/>
    <s v="ADQUISICION DE EQUIPO"/>
    <n v="2021"/>
    <n v="1"/>
    <s v="-"/>
    <s v="1-PREG.COSTA-RICA"/>
    <x v="5"/>
    <s v="-"/>
    <s v="-"/>
    <s v="-"/>
    <n v="16"/>
    <n v="99"/>
    <n v="100"/>
    <n v="2"/>
    <n v="0"/>
    <s v="MERYMIRANDA73@GMAIL.COM"/>
    <s v="UNIV. PRIVADA"/>
    <n v="27"/>
    <s v="SOLTERO(A)"/>
    <s v="-"/>
    <n v="1"/>
    <s v="LICENCIATURA"/>
    <s v=" "/>
    <s v=" "/>
    <s v=" "/>
    <s v=" "/>
    <n v="200000"/>
    <n v="7"/>
    <s v="-"/>
    <s v="RIO CUARTO"/>
    <s v="CS DE LA EDUCACION"/>
    <x v="79"/>
    <s v="AE"/>
    <s v="EDUCACION PRIMARIA"/>
    <s v="RIO CUARTO"/>
    <s v="I Y II CICLO"/>
    <s v="COSTA RICA"/>
    <x v="2069"/>
    <s v="-"/>
    <s v="ESTUDIANTE"/>
    <n v="95.4"/>
    <n v="128675"/>
    <n v="1"/>
    <n v="1"/>
    <n v="94"/>
  </r>
  <r>
    <x v="0"/>
    <x v="2"/>
    <x v="1"/>
    <x v="1"/>
    <n v="31250740"/>
    <x v="28"/>
    <n v="7735220"/>
    <n v="115960964"/>
    <x v="1"/>
    <x v="2"/>
    <x v="0"/>
    <x v="1"/>
    <x v="0"/>
    <s v="N"/>
    <x v="3"/>
    <n v="128772"/>
    <s v="NORMAL"/>
    <d v="2022-03-02T00:00:00"/>
    <d v="2022-03-09T00:00:00"/>
    <x v="28"/>
    <d v="2022-06-09T00:00:00"/>
    <n v="308580"/>
    <s v="RESOLI"/>
    <s v="-"/>
    <s v="S"/>
    <s v="-"/>
    <x v="1"/>
    <n v="2"/>
    <s v="ADQUISICION DE EQUIPO"/>
    <n v="2011"/>
    <n v="11"/>
    <s v="-"/>
    <s v="1-PREG.COSTA-RICA"/>
    <x v="4"/>
    <n v="366.16"/>
    <s v="-"/>
    <s v="-"/>
    <n v="7"/>
    <n v="3"/>
    <n v="100"/>
    <n v="2"/>
    <n v="0"/>
    <s v="KBARRERA31C@GMAIL.COM"/>
    <s v="UNIV. PRIVADA"/>
    <n v="27"/>
    <s v="DIVORCIADO(A)"/>
    <d v="2022-03-08T00:00:00"/>
    <n v="1"/>
    <s v="BACHILLER"/>
    <s v=" "/>
    <s v=" "/>
    <s v=" "/>
    <s v=" "/>
    <n v="764250"/>
    <n v="2"/>
    <s v="-"/>
    <s v="PALMARES"/>
    <s v="CIENCIAS DE LA EDUCACION"/>
    <x v="31"/>
    <s v="AE"/>
    <s v="EDUCACION SECUNDARIA"/>
    <s v="BUENOS AIRES"/>
    <s v="ENS. DE LOS ESTUDIOS SOCIALES"/>
    <s v="COSTA RICA"/>
    <x v="2070"/>
    <s v="-"/>
    <s v="ESTUDIANTE"/>
    <n v="76.400000000000006"/>
    <n v="128772"/>
    <n v="1"/>
    <n v="1"/>
    <n v="88"/>
  </r>
  <r>
    <x v="0"/>
    <x v="1"/>
    <x v="1"/>
    <x v="0"/>
    <n v="31253220"/>
    <x v="31"/>
    <n v="7233408"/>
    <n v="115410303"/>
    <x v="0"/>
    <x v="1262"/>
    <x v="0"/>
    <x v="0"/>
    <x v="0"/>
    <s v="N"/>
    <x v="0"/>
    <n v="129229"/>
    <s v="NORMAL"/>
    <d v="2022-03-23T00:00:00"/>
    <d v="2022-03-28T00:00:00"/>
    <x v="31"/>
    <d v="2022-06-27T00:00:00"/>
    <n v="310458"/>
    <s v="RESOLI"/>
    <s v="-"/>
    <s v="S"/>
    <s v="-"/>
    <x v="1"/>
    <n v="1"/>
    <s v="-"/>
    <n v="2010"/>
    <n v="12"/>
    <s v="-"/>
    <s v="1-PREG.COSTA-RICA"/>
    <x v="4"/>
    <s v="-"/>
    <s v="-"/>
    <s v="-"/>
    <n v="1"/>
    <n v="1"/>
    <n v="100"/>
    <n v="1"/>
    <n v="0"/>
    <s v="JAVIERAOP06@GMAIL.COM"/>
    <s v="UNIV. PRIVADA"/>
    <n v="28"/>
    <s v="SOLTERO(A)"/>
    <d v="2022-03-25T00:00:00"/>
    <n v="1"/>
    <s v="LICENCIATURA"/>
    <s v=" "/>
    <s v=" "/>
    <s v=" "/>
    <s v=" "/>
    <n v="1062462"/>
    <n v="2"/>
    <s v="-"/>
    <s v="SAN JOSE"/>
    <s v="MEDICINA"/>
    <x v="12"/>
    <s v="-"/>
    <s v="MEDICINA HUMANA"/>
    <s v="CARMEN"/>
    <s v="SIN ENFASIS"/>
    <s v="COSTA RICA"/>
    <x v="2071"/>
    <s v="-"/>
    <s v="ESTUDIANTE"/>
    <n v="76"/>
    <n v="129229"/>
    <n v="1"/>
    <n v="1"/>
    <n v="90"/>
  </r>
  <r>
    <x v="2"/>
    <x v="1"/>
    <x v="1"/>
    <x v="1"/>
    <n v="31250710"/>
    <x v="28"/>
    <n v="1716000"/>
    <n v="108750835"/>
    <x v="4"/>
    <x v="1263"/>
    <x v="0"/>
    <x v="1"/>
    <x v="1"/>
    <s v="N"/>
    <x v="2"/>
    <n v="128843"/>
    <s v="NORMAL"/>
    <d v="2022-03-08T00:00:00"/>
    <d v="2022-03-11T00:00:00"/>
    <x v="28"/>
    <d v="2022-06-09T00:00:00"/>
    <n v="309076"/>
    <s v="RESOLI"/>
    <s v="-"/>
    <s v="-"/>
    <s v="S"/>
    <x v="0"/>
    <n v="1"/>
    <s v="-"/>
    <n v="1998"/>
    <n v="24"/>
    <s v="-"/>
    <s v="3-POSG.COSTA-RICA"/>
    <x v="2"/>
    <s v="-"/>
    <s v="-"/>
    <s v="-"/>
    <n v="1"/>
    <n v="5"/>
    <n v="100"/>
    <n v="3"/>
    <n v="0"/>
    <s v="IVAFERVAR16@GMAIL.COM"/>
    <s v="UNIV. PRIVADA"/>
    <n v="48"/>
    <s v="DIVORCIADO(A)"/>
    <d v="2022-03-10T00:00:00"/>
    <n v="1"/>
    <s v="MAESTRIA"/>
    <s v=" "/>
    <s v=" "/>
    <s v=" "/>
    <s v=" "/>
    <n v="525677"/>
    <n v="4"/>
    <s v="-"/>
    <s v="CARTAGO"/>
    <s v="PSICOLOGIA"/>
    <x v="6"/>
    <s v="-"/>
    <s v="PSICOLOGIA"/>
    <s v="AGUACALIENTE (SAN FRANCISCO)"/>
    <s v="CLINICA Y DE SALUD MENTAL"/>
    <s v="COSTA RICA"/>
    <x v="2072"/>
    <n v="22233516"/>
    <s v="OFICINISTA 2"/>
    <n v="85"/>
    <n v="128843"/>
    <n v="1"/>
    <n v="3"/>
    <n v="86"/>
  </r>
  <r>
    <x v="1"/>
    <x v="1"/>
    <x v="1"/>
    <x v="0"/>
    <n v="31253300"/>
    <x v="31"/>
    <n v="2376523"/>
    <n v="207130113"/>
    <x v="2"/>
    <x v="1264"/>
    <x v="0"/>
    <x v="0"/>
    <x v="0"/>
    <s v="N"/>
    <x v="0"/>
    <n v="129262"/>
    <s v="NORMAL"/>
    <d v="2022-03-28T00:00:00"/>
    <d v="2022-03-30T00:00:00"/>
    <x v="31"/>
    <d v="2022-06-27T00:00:00"/>
    <n v="310870"/>
    <s v="RESOLI"/>
    <s v="-"/>
    <s v="S"/>
    <s v="-"/>
    <x v="1"/>
    <n v="1"/>
    <s v="ADQUISICION DE EQUIPO"/>
    <n v="2011"/>
    <n v="11"/>
    <s v="-"/>
    <s v="4-POSG.EXTERIOR"/>
    <x v="2"/>
    <s v="-"/>
    <s v="-"/>
    <s v="-"/>
    <n v="1"/>
    <n v="1"/>
    <n v="130"/>
    <n v="1"/>
    <n v="0"/>
    <s v="ANDCASLEIT04@GMAIL.COM"/>
    <s v="UNIV. PRIVADA"/>
    <n v="29"/>
    <s v="SOLTERO(A)"/>
    <d v="2022-03-28T00:00:00"/>
    <n v="1"/>
    <s v="MAESTRIA"/>
    <s v=" "/>
    <s v=" "/>
    <s v=" "/>
    <s v=" "/>
    <n v="695266"/>
    <n v="1"/>
    <s v="-"/>
    <s v="SAN JOSE"/>
    <s v="MODELADO DE INFORMACION"/>
    <x v="183"/>
    <s v="AE"/>
    <s v="OBRAS CIVILES"/>
    <s v="CARMEN"/>
    <s v="APLICADO A LA EDIFICACION"/>
    <s v="ESPAÑA"/>
    <x v="2073"/>
    <n v="24010843"/>
    <s v="ASISTENTE DE CATASTRO Y CENSOS"/>
    <n v="70"/>
    <n v="129262"/>
    <n v="1"/>
    <n v="4"/>
    <n v="88"/>
  </r>
  <r>
    <x v="0"/>
    <x v="1"/>
    <x v="1"/>
    <x v="0"/>
    <n v="31253250"/>
    <x v="31"/>
    <n v="5153000"/>
    <n v="503500107"/>
    <x v="0"/>
    <x v="1265"/>
    <x v="0"/>
    <x v="0"/>
    <x v="2"/>
    <s v="N"/>
    <x v="4"/>
    <n v="129280"/>
    <s v="NORMAL"/>
    <d v="2022-03-16T00:00:00"/>
    <d v="2022-03-30T00:00:00"/>
    <x v="31"/>
    <d v="2022-06-27T00:00:00"/>
    <n v="309927"/>
    <s v="RESOLI"/>
    <s v="-"/>
    <s v="-"/>
    <s v="S"/>
    <x v="0"/>
    <n v="1"/>
    <s v="-"/>
    <n v="2019"/>
    <n v="3"/>
    <s v="-"/>
    <s v="1-PREG.COSTA-RICA"/>
    <x v="6"/>
    <s v="-"/>
    <s v="-"/>
    <s v="-"/>
    <n v="5"/>
    <n v="4"/>
    <n v="100"/>
    <n v="5"/>
    <n v="0"/>
    <s v="JAQUICORTEZARAYA@GMAIL.COM"/>
    <s v="UNIV. PRIVADA"/>
    <n v="36"/>
    <s v="DIVORCIADO(A)"/>
    <d v="2022-03-28T00:00:00"/>
    <n v="1"/>
    <s v="BACHILLER"/>
    <s v="LICENCIATURA"/>
    <s v=" "/>
    <s v=" "/>
    <s v=" "/>
    <n v="405000"/>
    <n v="5"/>
    <s v="-"/>
    <s v="CARRILLO"/>
    <s v="ENFERMERIA"/>
    <x v="49"/>
    <s v="-"/>
    <s v="ENFERMERIA"/>
    <s v="BELEN"/>
    <s v="SIN ENFASIS"/>
    <s v="COSTA RICA"/>
    <x v="2074"/>
    <n v="63701357"/>
    <s v="DUEÑA"/>
    <n v="90"/>
    <n v="129280"/>
    <n v="1"/>
    <n v="1"/>
    <n v="88"/>
  </r>
  <r>
    <x v="0"/>
    <x v="1"/>
    <x v="1"/>
    <x v="1"/>
    <n v="31253310"/>
    <x v="31"/>
    <n v="4416000"/>
    <n v="115660190"/>
    <x v="5"/>
    <x v="1266"/>
    <x v="0"/>
    <x v="1"/>
    <x v="0"/>
    <s v="N"/>
    <x v="0"/>
    <n v="129288"/>
    <s v="NORMAL"/>
    <d v="2022-03-07T00:00:00"/>
    <d v="2022-03-30T00:00:00"/>
    <x v="31"/>
    <d v="2022-06-27T00:00:00"/>
    <n v="308929"/>
    <s v="RESOLI"/>
    <s v="-"/>
    <s v="S"/>
    <s v="-"/>
    <x v="1"/>
    <n v="1"/>
    <s v="-"/>
    <n v="2011"/>
    <n v="11"/>
    <s v="-"/>
    <s v="1-PREG.COSTA-RICA"/>
    <x v="4"/>
    <s v="-"/>
    <s v="-"/>
    <s v="-"/>
    <n v="13"/>
    <n v="1"/>
    <n v="100"/>
    <n v="1"/>
    <n v="0"/>
    <s v="ISAACGRANROM@GMAIL.COM"/>
    <s v="UNIV. PRIVADA"/>
    <n v="28"/>
    <s v="SOLTERO(A)"/>
    <d v="2022-03-28T00:00:00"/>
    <n v="1"/>
    <s v="DIPLOMADO"/>
    <s v=" "/>
    <s v=" "/>
    <s v=" "/>
    <s v=" "/>
    <n v="762998"/>
    <n v="3"/>
    <s v="-"/>
    <s v="TIBAS"/>
    <s v="DISEÑO MODAS"/>
    <x v="74"/>
    <s v="-"/>
    <s v="ARTE PUBLICITARIO"/>
    <s v="SAN JUAN"/>
    <s v="SIN ENFASIS"/>
    <s v="COSTA RICA"/>
    <x v="2075"/>
    <n v="22572525"/>
    <s v="PROJECT MANAGER"/>
    <n v="84"/>
    <n v="129288"/>
    <n v="1"/>
    <n v="1"/>
    <n v="88"/>
  </r>
  <r>
    <x v="0"/>
    <x v="1"/>
    <x v="1"/>
    <x v="0"/>
    <n v="31253650"/>
    <x v="31"/>
    <n v="5613050"/>
    <n v="118770227"/>
    <x v="2"/>
    <x v="1267"/>
    <x v="0"/>
    <x v="0"/>
    <x v="0"/>
    <s v="N"/>
    <x v="0"/>
    <n v="129331"/>
    <s v="NORMAL"/>
    <d v="2022-03-28T00:00:00"/>
    <d v="2022-04-01T00:00:00"/>
    <x v="31"/>
    <d v="2022-06-27T00:00:00"/>
    <n v="310975"/>
    <s v="RESOLI"/>
    <s v="-"/>
    <s v="-"/>
    <s v="S"/>
    <x v="0"/>
    <n v="1"/>
    <s v="-"/>
    <n v="2020"/>
    <n v="2"/>
    <s v="-"/>
    <s v="1-PREG.COSTA-RICA"/>
    <x v="3"/>
    <s v="-"/>
    <s v="-"/>
    <s v="-"/>
    <n v="15"/>
    <n v="1"/>
    <n v="100"/>
    <n v="1"/>
    <n v="0"/>
    <s v="AGHATTAALVARADO@GMAIL.COM"/>
    <s v="UNIV. PRIVADA"/>
    <n v="19"/>
    <s v="SOLTERO(A)"/>
    <d v="2022-03-30T00:00:00"/>
    <n v="1"/>
    <s v="BACHILLER"/>
    <s v=" "/>
    <s v=" "/>
    <s v=" "/>
    <s v=" "/>
    <n v="1220497"/>
    <n v="2"/>
    <s v="-"/>
    <s v="MONTES DE OCA"/>
    <s v="ING. EN SISTEMAS DE COMPUTACIO"/>
    <x v="6"/>
    <s v="-"/>
    <s v="INGENIERIA"/>
    <s v="SAN PEDRO"/>
    <s v="SIN ENFASIS"/>
    <s v="COSTA RICA"/>
    <x v="2076"/>
    <s v="-"/>
    <s v="ESTUDIANTE"/>
    <n v="89.33"/>
    <n v="129331"/>
    <n v="1"/>
    <n v="1"/>
    <n v="86"/>
  </r>
  <r>
    <x v="2"/>
    <x v="1"/>
    <x v="2"/>
    <x v="1"/>
    <n v="31251090"/>
    <x v="28"/>
    <n v="8045004"/>
    <n v="114990672"/>
    <x v="4"/>
    <x v="1268"/>
    <x v="0"/>
    <x v="1"/>
    <x v="1"/>
    <s v="N"/>
    <x v="2"/>
    <n v="129144"/>
    <s v="ESPECIAL"/>
    <d v="2022-03-10T00:00:00"/>
    <d v="2022-03-23T00:00:00"/>
    <x v="28"/>
    <d v="2022-06-09T00:00:00"/>
    <n v="309321"/>
    <s v="RESOLI"/>
    <s v="-"/>
    <s v="-"/>
    <s v="S"/>
    <x v="0"/>
    <n v="1"/>
    <s v="-"/>
    <n v="2011"/>
    <n v="11"/>
    <s v="-"/>
    <s v="7-REFUND.POSG.C.R"/>
    <x v="1"/>
    <s v="-"/>
    <s v="-"/>
    <s v="-"/>
    <n v="1"/>
    <n v="5"/>
    <n v="100"/>
    <n v="3"/>
    <n v="0"/>
    <s v="KARLAPV1005@GMAIL.COM"/>
    <s v="UNIV. PRIVADA"/>
    <n v="30"/>
    <s v="SOLTERO(A)"/>
    <d v="2022-03-22T00:00:00"/>
    <n v="1"/>
    <s v="MAESTRIA"/>
    <s v=" "/>
    <s v=" "/>
    <s v=" "/>
    <s v=" "/>
    <n v="3168483"/>
    <n v="4"/>
    <s v="-"/>
    <s v="CARTAGO"/>
    <s v="ADMINISTRACION DE EMPRESAS"/>
    <x v="5"/>
    <s v="-"/>
    <s v="ADMINISTRACION"/>
    <s v="AGUACALIENTE (SAN FRANCISCO)"/>
    <s v="MERCADEO Y VENTAS"/>
    <s v="COSTA RICA"/>
    <x v="2077"/>
    <n v="88000243"/>
    <s v="ESTUDIANTE"/>
    <n v="88"/>
    <n v="129144"/>
    <n v="1"/>
    <n v="7"/>
    <n v="74"/>
  </r>
  <r>
    <x v="0"/>
    <x v="1"/>
    <x v="0"/>
    <x v="0"/>
    <n v="31077400"/>
    <x v="31"/>
    <n v="1380000"/>
    <n v="504000180"/>
    <x v="2"/>
    <x v="324"/>
    <x v="0"/>
    <x v="0"/>
    <x v="0"/>
    <s v="N"/>
    <x v="0"/>
    <n v="129370"/>
    <s v="NORMAL"/>
    <d v="2022-03-30T00:00:00"/>
    <d v="2022-04-01T00:00:00"/>
    <x v="31"/>
    <s v="-"/>
    <n v="311116"/>
    <s v="RESOLI"/>
    <s v="-"/>
    <s v="S"/>
    <s v="-"/>
    <x v="1"/>
    <n v="1"/>
    <s v="-"/>
    <s v="-"/>
    <s v="-"/>
    <s v="-"/>
    <s v="1-PREG.COSTA-RICA"/>
    <x v="0"/>
    <s v="-"/>
    <s v="-"/>
    <s v="-"/>
    <n v="15"/>
    <n v="2"/>
    <n v="100"/>
    <n v="1"/>
    <n v="0"/>
    <s v="vegagarcia1963@gmai.com"/>
    <s v="UNIV. PUBLICA"/>
    <n v="27"/>
    <s v="SOLTERO(A)"/>
    <d v="2022-03-31T00:00:00"/>
    <n v="1"/>
    <s v="LICENCIATURA"/>
    <s v=" "/>
    <s v=" "/>
    <s v=" "/>
    <s v=" "/>
    <s v="-"/>
    <s v="-"/>
    <s v="-"/>
    <s v="MONTES DE OCA"/>
    <s v="INGENIERIA MECANICA"/>
    <x v="52"/>
    <s v="-"/>
    <s v="INGENIERIA"/>
    <s v="SABANILLA"/>
    <s v="SIN ENFASIS"/>
    <s v="COSTA RICA"/>
    <x v="2078"/>
    <s v="-"/>
    <s v="INGENIERO RESIDENTE "/>
    <s v="-"/>
    <n v="129370"/>
    <n v="2"/>
    <n v="1"/>
    <n v="86"/>
  </r>
  <r>
    <x v="0"/>
    <x v="2"/>
    <x v="0"/>
    <x v="0"/>
    <n v="31134640"/>
    <x v="31"/>
    <n v="5538376"/>
    <n v="117880922"/>
    <x v="0"/>
    <x v="1269"/>
    <x v="0"/>
    <x v="0"/>
    <x v="0"/>
    <s v="N"/>
    <x v="0"/>
    <n v="129373"/>
    <s v="NORMAL"/>
    <d v="2022-03-28T00:00:00"/>
    <d v="2022-04-01T00:00:00"/>
    <x v="31"/>
    <s v="-"/>
    <n v="310886"/>
    <s v="RESOLI"/>
    <s v="-"/>
    <s v="S"/>
    <s v="-"/>
    <x v="1"/>
    <n v="2"/>
    <s v="-"/>
    <s v="-"/>
    <s v="-"/>
    <s v="-"/>
    <s v="1-PREG.COSTA-RICA"/>
    <x v="0"/>
    <n v="91.31"/>
    <s v="-"/>
    <s v="-"/>
    <n v="14"/>
    <n v="1"/>
    <n v="100"/>
    <n v="1"/>
    <n v="0"/>
    <s v="GRINDBALLER@GMAIL.COM"/>
    <s v="UNIV. PRIVADA"/>
    <n v="21"/>
    <s v="SOLTERO(A)"/>
    <d v="2022-03-31T00:00:00"/>
    <n v="1"/>
    <s v="LICENCIATURA"/>
    <s v=" "/>
    <s v=" "/>
    <s v=" "/>
    <s v=" "/>
    <s v="-"/>
    <s v="-"/>
    <s v="-"/>
    <s v="MORAVIA"/>
    <s v="MEDICINA Y CIRUGIA VETERINARIA"/>
    <x v="19"/>
    <s v="-"/>
    <s v="MEDICINA VETERINARIA"/>
    <s v="SAN VICENTE"/>
    <s v="SIN ENFASIS"/>
    <s v="COSTA RICA"/>
    <x v="2079"/>
    <n v="83021166"/>
    <s v="ESTUDIANTE"/>
    <s v="-"/>
    <n v="129373"/>
    <n v="1"/>
    <n v="1"/>
    <n v="86"/>
  </r>
  <r>
    <x v="0"/>
    <x v="1"/>
    <x v="1"/>
    <x v="0"/>
    <n v="31253520"/>
    <x v="31"/>
    <n v="6987473"/>
    <n v="117200013"/>
    <x v="0"/>
    <x v="1270"/>
    <x v="0"/>
    <x v="0"/>
    <x v="1"/>
    <s v="N"/>
    <x v="0"/>
    <n v="129377"/>
    <s v="NORMAL"/>
    <d v="2022-03-25T00:00:00"/>
    <d v="2022-04-01T00:00:00"/>
    <x v="31"/>
    <d v="2022-06-27T00:00:00"/>
    <n v="310765"/>
    <s v="RESOLI"/>
    <s v="-"/>
    <s v="-"/>
    <s v="S"/>
    <x v="0"/>
    <n v="1"/>
    <s v="COBERTURA INFERIOR, ADQUISICION DE EQUIPO"/>
    <n v="2015"/>
    <n v="7"/>
    <s v="-"/>
    <s v="1-PREG.COSTA-RICA"/>
    <x v="2"/>
    <s v="-"/>
    <s v="-"/>
    <s v="-"/>
    <n v="1"/>
    <n v="3"/>
    <n v="100"/>
    <n v="1"/>
    <n v="0"/>
    <s v="REBECA119@HOTMAIL.ES"/>
    <s v="UNIV. PRIVADA"/>
    <n v="23"/>
    <s v="SOLTERO(A)"/>
    <d v="2022-03-31T00:00:00"/>
    <n v="1"/>
    <s v="LICENCIATURA"/>
    <s v=" "/>
    <s v=" "/>
    <s v=" "/>
    <s v=" "/>
    <n v="534181"/>
    <n v="2"/>
    <s v="-"/>
    <s v="SAN JOSE"/>
    <s v="MEDICINA"/>
    <x v="12"/>
    <s v="CI, AE"/>
    <s v="MEDICINA HUMANA"/>
    <s v="HOSPITAL"/>
    <s v="SIN ENFASIS"/>
    <s v="COSTA RICA"/>
    <x v="2080"/>
    <s v="-"/>
    <s v="ESTUDIANTE"/>
    <n v="94.69"/>
    <n v="129377"/>
    <n v="1"/>
    <n v="1"/>
    <n v="86"/>
  </r>
  <r>
    <x v="0"/>
    <x v="1"/>
    <x v="1"/>
    <x v="0"/>
    <n v="31253510"/>
    <x v="31"/>
    <n v="2139100"/>
    <n v="119080258"/>
    <x v="7"/>
    <x v="1271"/>
    <x v="0"/>
    <x v="0"/>
    <x v="0"/>
    <s v="N"/>
    <x v="0"/>
    <n v="129410"/>
    <s v="NORMAL"/>
    <d v="2022-03-31T00:00:00"/>
    <d v="2022-04-05T00:00:00"/>
    <x v="31"/>
    <d v="2022-06-27T00:00:00"/>
    <n v="311240"/>
    <s v="RESOLI"/>
    <s v="-"/>
    <s v="S"/>
    <s v="-"/>
    <x v="1"/>
    <n v="1"/>
    <s v="-"/>
    <n v="2021"/>
    <n v="1"/>
    <s v="-"/>
    <s v="1-PREG.COSTA-RICA"/>
    <x v="2"/>
    <s v="-"/>
    <s v="-"/>
    <s v="-"/>
    <n v="2"/>
    <n v="2"/>
    <n v="100"/>
    <n v="1"/>
    <n v="0"/>
    <s v="ALEPD1506@HOTMAIL.COM"/>
    <s v="UNIV. PRIVADA"/>
    <n v="18"/>
    <s v="SOLTERO(A)"/>
    <d v="2022-04-01T00:00:00"/>
    <n v="1"/>
    <s v="TECNICO"/>
    <s v=" "/>
    <s v=" "/>
    <s v=" "/>
    <s v=" "/>
    <n v="472160"/>
    <n v="7"/>
    <s v="-"/>
    <s v="ESCAZU"/>
    <s v="DISEÑO Y PROGRAMACION WEB"/>
    <x v="3"/>
    <s v="-"/>
    <s v="TECNICO"/>
    <s v="SAN ANTONIO"/>
    <s v="SIN ENFASIS"/>
    <s v="COSTA RICA"/>
    <x v="2081"/>
    <s v="-"/>
    <s v="ESTUDIANTE"/>
    <n v="88.5"/>
    <n v="129410"/>
    <n v="1"/>
    <n v="1"/>
    <n v="82"/>
  </r>
  <r>
    <x v="0"/>
    <x v="1"/>
    <x v="1"/>
    <x v="0"/>
    <n v="31253580"/>
    <x v="31"/>
    <n v="7491940"/>
    <n v="604810494"/>
    <x v="0"/>
    <x v="112"/>
    <x v="2"/>
    <x v="0"/>
    <x v="2"/>
    <s v="N"/>
    <x v="6"/>
    <n v="129413"/>
    <s v="NORMAL"/>
    <d v="2022-03-30T00:00:00"/>
    <d v="2022-04-05T00:00:00"/>
    <x v="31"/>
    <d v="2022-06-27T00:00:00"/>
    <n v="311129"/>
    <s v="RESOLI"/>
    <s v="-"/>
    <s v="S"/>
    <s v="-"/>
    <x v="1"/>
    <n v="1"/>
    <s v="COBERTURA INFERIOR"/>
    <n v="2022"/>
    <n v="0"/>
    <s v="-"/>
    <s v="1-PREG.COSTA-RICA"/>
    <x v="6"/>
    <s v="-"/>
    <s v="-"/>
    <s v="-"/>
    <n v="8"/>
    <n v="1"/>
    <n v="100"/>
    <n v="6"/>
    <n v="6"/>
    <s v="JOSUE20684@ICLOUD.COM"/>
    <s v="UNIV. PRIVADA"/>
    <n v="18"/>
    <s v="SOLTERO(A)"/>
    <d v="2022-04-04T00:00:00"/>
    <n v="1"/>
    <s v="LICENCIATURA"/>
    <s v=" "/>
    <s v=" "/>
    <s v=" "/>
    <s v=" "/>
    <n v="335000"/>
    <n v="3"/>
    <s v="-"/>
    <s v="COTO BRUS"/>
    <s v="ENFERMERIA"/>
    <x v="39"/>
    <s v="CI"/>
    <s v="ENFERMERIA"/>
    <s v="SAN VITO"/>
    <s v="SIN ENFASIS"/>
    <s v="COSTA RICA"/>
    <x v="2082"/>
    <s v="-"/>
    <s v="ESTUDIANTE"/>
    <n v="70"/>
    <n v="129413"/>
    <n v="1"/>
    <n v="1"/>
    <n v="82"/>
  </r>
  <r>
    <x v="0"/>
    <x v="1"/>
    <x v="1"/>
    <x v="1"/>
    <n v="31250610"/>
    <x v="28"/>
    <n v="5746600"/>
    <n v="305490815"/>
    <x v="4"/>
    <x v="1225"/>
    <x v="0"/>
    <x v="1"/>
    <x v="2"/>
    <s v="N"/>
    <x v="2"/>
    <n v="129203"/>
    <s v="NORMAL"/>
    <d v="2022-03-14T00:00:00"/>
    <d v="2022-03-25T00:00:00"/>
    <x v="28"/>
    <d v="2022-06-09T00:00:00"/>
    <n v="309559"/>
    <s v="RESOLI"/>
    <s v="-"/>
    <s v="-"/>
    <s v="S"/>
    <x v="0"/>
    <n v="1"/>
    <s v="-"/>
    <n v="2022"/>
    <n v="0"/>
    <s v="-"/>
    <s v="1-PREG.COSTA-RICA"/>
    <x v="4"/>
    <s v="-"/>
    <s v="-"/>
    <s v="-"/>
    <n v="4"/>
    <n v="2"/>
    <n v="100"/>
    <n v="3"/>
    <n v="0"/>
    <s v="BRENRIVERA05@GMAIL.COM"/>
    <s v="UNIV. PRIVADA"/>
    <n v="18"/>
    <s v="SOLTERO(A)"/>
    <d v="2022-03-24T00:00:00"/>
    <n v="1"/>
    <s v="BACHILLER"/>
    <s v=" "/>
    <s v=" "/>
    <s v=" "/>
    <s v=" "/>
    <n v="924499"/>
    <n v="3"/>
    <s v="-"/>
    <s v="JIMENEZ"/>
    <s v="PSICOLOGIA"/>
    <x v="6"/>
    <s v="-"/>
    <s v="PSICOLOGIA"/>
    <s v="TUCURRIQUE"/>
    <s v="SIN ENFASIS"/>
    <s v="COSTA RICA"/>
    <x v="2083"/>
    <s v="-"/>
    <s v="ESTUDIANTE"/>
    <n v="91.79"/>
    <n v="129203"/>
    <n v="1"/>
    <n v="1"/>
    <n v="72"/>
  </r>
  <r>
    <x v="0"/>
    <x v="1"/>
    <x v="0"/>
    <x v="0"/>
    <n v="31070490"/>
    <x v="31"/>
    <n v="2038000"/>
    <n v="117340347"/>
    <x v="2"/>
    <x v="196"/>
    <x v="0"/>
    <x v="0"/>
    <x v="1"/>
    <s v="N"/>
    <x v="0"/>
    <n v="129420"/>
    <s v="NORMAL"/>
    <d v="2022-03-24T00:00:00"/>
    <d v="2022-04-05T00:00:00"/>
    <x v="31"/>
    <s v="-"/>
    <n v="310641"/>
    <s v="RESOLI"/>
    <s v="-"/>
    <s v="S"/>
    <s v="-"/>
    <x v="1"/>
    <n v="1"/>
    <s v="-"/>
    <s v="-"/>
    <s v="-"/>
    <s v="-"/>
    <s v="1-PREG.COSTA-RICA"/>
    <x v="0"/>
    <s v="-"/>
    <s v="-"/>
    <s v="-"/>
    <n v="1"/>
    <n v="9"/>
    <n v="100"/>
    <n v="1"/>
    <n v="0"/>
    <s v="ANDRESVALVERDEJIMENEZ@GMAIL.COM"/>
    <s v="UNIV. PRIVADA"/>
    <n v="23"/>
    <s v="SOLTERO(A)"/>
    <d v="2022-04-04T00:00:00"/>
    <n v="1"/>
    <s v="LICENCIATURA"/>
    <s v=" "/>
    <s v=" "/>
    <s v=" "/>
    <s v=" "/>
    <s v="-"/>
    <s v="-"/>
    <s v="-"/>
    <s v="SAN JOSE"/>
    <s v="ARQUITECTURA"/>
    <x v="53"/>
    <s v="-"/>
    <s v="OBRAS CIVILES"/>
    <s v="PAVAS"/>
    <s v="SIN ENFASIS"/>
    <s v="COSTA RICA"/>
    <x v="2084"/>
    <s v="-"/>
    <s v="ESTUDIANTE"/>
    <s v="-"/>
    <n v="129420"/>
    <n v="1"/>
    <n v="1"/>
    <n v="82"/>
  </r>
  <r>
    <x v="0"/>
    <x v="1"/>
    <x v="1"/>
    <x v="1"/>
    <n v="31250690"/>
    <x v="28"/>
    <n v="3708000"/>
    <n v="208160978"/>
    <x v="4"/>
    <x v="1272"/>
    <x v="0"/>
    <x v="1"/>
    <x v="1"/>
    <s v="N"/>
    <x v="3"/>
    <n v="129235"/>
    <s v="NORMAL"/>
    <d v="2022-03-21T00:00:00"/>
    <d v="2022-03-28T00:00:00"/>
    <x v="28"/>
    <d v="2022-06-09T00:00:00"/>
    <n v="310268"/>
    <s v="RESOLI"/>
    <s v="-"/>
    <s v="-"/>
    <s v="S"/>
    <x v="0"/>
    <n v="1"/>
    <s v="-"/>
    <n v="2018"/>
    <n v="4"/>
    <s v="-"/>
    <s v="1-PREG.COSTA-RICA"/>
    <x v="3"/>
    <s v="-"/>
    <s v="-"/>
    <s v="-"/>
    <n v="10"/>
    <n v="1"/>
    <n v="100"/>
    <n v="2"/>
    <n v="0"/>
    <s v="AFLAROJIMENEZV@GMAIL.COM"/>
    <s v="UNIV. PRIVADA"/>
    <n v="21"/>
    <s v="SOLTERO(A)"/>
    <d v="2022-03-25T00:00:00"/>
    <n v="1"/>
    <s v="LICENCIATURA"/>
    <s v=" "/>
    <s v=" "/>
    <s v=" "/>
    <s v=" "/>
    <n v="1375958"/>
    <n v="4"/>
    <s v="-"/>
    <s v="SAN CARLOS"/>
    <s v="PSICOLOGIA"/>
    <x v="13"/>
    <s v="-"/>
    <s v="PSICOLOGIA"/>
    <s v="QUESADA"/>
    <s v="SIN ENFASIS"/>
    <s v="COSTA RICA"/>
    <x v="2085"/>
    <s v="-"/>
    <s v="ESTUDIANTE"/>
    <n v="89.14"/>
    <n v="129235"/>
    <n v="1"/>
    <n v="1"/>
    <n v="69"/>
  </r>
  <r>
    <x v="0"/>
    <x v="1"/>
    <x v="1"/>
    <x v="1"/>
    <n v="31250700"/>
    <x v="28"/>
    <n v="4019990"/>
    <n v="207480252"/>
    <x v="4"/>
    <x v="1273"/>
    <x v="0"/>
    <x v="1"/>
    <x v="2"/>
    <s v="N"/>
    <x v="3"/>
    <n v="129278"/>
    <s v="NORMAL"/>
    <d v="2022-03-17T00:00:00"/>
    <d v="2022-03-30T00:00:00"/>
    <x v="28"/>
    <d v="2022-06-09T00:00:00"/>
    <n v="309969"/>
    <s v="RESOLI"/>
    <s v="-"/>
    <s v="-"/>
    <s v="S"/>
    <x v="0"/>
    <n v="1"/>
    <s v="-"/>
    <n v="2015"/>
    <n v="7"/>
    <s v="-"/>
    <s v="1-PREG.COSTA-RICA"/>
    <x v="4"/>
    <s v="-"/>
    <s v="-"/>
    <s v="-"/>
    <n v="10"/>
    <n v="7"/>
    <n v="100"/>
    <n v="2"/>
    <n v="0"/>
    <s v="GAUDYCA24@GMAIL.COM"/>
    <s v="UNIV. PRIVADA"/>
    <n v="26"/>
    <s v="CASADO(A)"/>
    <d v="2022-03-28T00:00:00"/>
    <n v="1"/>
    <s v="BACHILLER"/>
    <s v=" "/>
    <s v=" "/>
    <s v=" "/>
    <s v=" "/>
    <n v="1107628"/>
    <n v="4"/>
    <s v="-"/>
    <s v="SAN CARLOS"/>
    <s v="ADMINISTRACION DE NEGOCIOS"/>
    <x v="79"/>
    <s v="-"/>
    <s v="ADMINISTRACION"/>
    <s v="FORTUNA"/>
    <s v="CONTADURIA"/>
    <s v="COSTA RICA"/>
    <x v="2086"/>
    <s v="-"/>
    <s v="ESTUDIANTE"/>
    <n v="70"/>
    <n v="129278"/>
    <n v="1"/>
    <n v="1"/>
    <n v="67"/>
  </r>
  <r>
    <x v="0"/>
    <x v="1"/>
    <x v="1"/>
    <x v="1"/>
    <n v="31250510"/>
    <x v="28"/>
    <n v="2759330"/>
    <n v="305360227"/>
    <x v="1"/>
    <x v="1274"/>
    <x v="0"/>
    <x v="1"/>
    <x v="2"/>
    <s v="N"/>
    <x v="2"/>
    <n v="129343"/>
    <s v="NORMAL"/>
    <d v="2022-03-23T00:00:00"/>
    <d v="2022-04-01T00:00:00"/>
    <x v="28"/>
    <d v="2022-06-09T00:00:00"/>
    <n v="310543"/>
    <s v="RESOLI"/>
    <s v="-"/>
    <s v="-"/>
    <s v="S"/>
    <x v="0"/>
    <n v="1"/>
    <s v="ADQUISICION DE EQUIPO"/>
    <n v="2019"/>
    <n v="3"/>
    <s v="-"/>
    <s v="1-PREG.COSTA-RICA"/>
    <x v="5"/>
    <s v="-"/>
    <s v="-"/>
    <s v="-"/>
    <n v="5"/>
    <n v="5"/>
    <n v="100"/>
    <n v="3"/>
    <n v="0"/>
    <s v="YOSFERCORDERO@GMAIL.COM"/>
    <s v="UNIV. PRIVADA"/>
    <n v="20"/>
    <s v="SOLTERO(A)"/>
    <d v="2022-03-30T00:00:00"/>
    <n v="1"/>
    <s v="BACHILLER"/>
    <s v="LICENCIATURA"/>
    <s v=" "/>
    <s v=" "/>
    <s v=" "/>
    <n v="119000"/>
    <n v="3"/>
    <s v="-"/>
    <s v="TURRIALBA"/>
    <s v="EDUCACION EN I Y II CICLO"/>
    <x v="89"/>
    <s v="AE"/>
    <s v="EDUCACION PRIMARIA"/>
    <s v="SANTA TERESITA"/>
    <s v="SIN ENFASIS"/>
    <s v="COSTA RICA"/>
    <x v="2087"/>
    <s v="-"/>
    <s v="ESTUDIANTE"/>
    <n v="86.5"/>
    <n v="129343"/>
    <n v="1"/>
    <n v="1"/>
    <n v="65"/>
  </r>
  <r>
    <x v="0"/>
    <x v="1"/>
    <x v="1"/>
    <x v="1"/>
    <n v="31252950"/>
    <x v="31"/>
    <n v="2501235"/>
    <n v="207560889"/>
    <x v="4"/>
    <x v="483"/>
    <x v="0"/>
    <x v="1"/>
    <x v="1"/>
    <s v="N"/>
    <x v="1"/>
    <n v="129499"/>
    <s v="NORMAL"/>
    <d v="2021-12-14T00:00:00"/>
    <d v="2022-04-06T00:00:00"/>
    <x v="31"/>
    <d v="2022-06-26T00:00:00"/>
    <n v="301737"/>
    <s v="RESOLI"/>
    <s v="-"/>
    <s v="-"/>
    <s v="S"/>
    <x v="0"/>
    <n v="1"/>
    <s v="-"/>
    <n v="2017"/>
    <n v="5"/>
    <s v="-"/>
    <s v="1-PREG.COSTA-RICA"/>
    <x v="2"/>
    <s v="-"/>
    <s v="-"/>
    <s v="-"/>
    <n v="2"/>
    <n v="2"/>
    <n v="100"/>
    <n v="4"/>
    <n v="0"/>
    <s v="MARIIMEJIAS01@GMAIL.COM"/>
    <s v="UNIV. PRIVADA"/>
    <n v="25"/>
    <s v="SOLTERO(A)"/>
    <d v="2022-04-05T00:00:00"/>
    <n v="1"/>
    <s v="BACHILLER"/>
    <s v="LICENCIATURA"/>
    <s v=" "/>
    <s v=" "/>
    <s v=" "/>
    <n v="512500"/>
    <n v="1"/>
    <s v="-"/>
    <s v="BARVA"/>
    <s v="CONTADURIA PUBLICA"/>
    <x v="31"/>
    <s v="-"/>
    <s v="ADMINISTRACION"/>
    <s v="SAN PEDRO"/>
    <s v="SIN ENFASIS"/>
    <s v="COSTA RICA"/>
    <x v="2088"/>
    <n v="22345300"/>
    <s v="AUXILIAR CONTABE "/>
    <n v="90.5"/>
    <n v="129499"/>
    <n v="1"/>
    <n v="1"/>
    <n v="81"/>
  </r>
  <r>
    <x v="0"/>
    <x v="1"/>
    <x v="1"/>
    <x v="0"/>
    <n v="31253020"/>
    <x v="31"/>
    <n v="6042500"/>
    <n v="118690795"/>
    <x v="2"/>
    <x v="1275"/>
    <x v="0"/>
    <x v="0"/>
    <x v="0"/>
    <s v="N"/>
    <x v="0"/>
    <n v="129510"/>
    <s v="NORMAL"/>
    <d v="2022-04-05T00:00:00"/>
    <d v="2022-04-18T00:00:00"/>
    <x v="31"/>
    <d v="2022-06-26T00:00:00"/>
    <n v="311621"/>
    <s v="RESOLI"/>
    <s v="-"/>
    <s v="S"/>
    <s v="-"/>
    <x v="1"/>
    <n v="1"/>
    <s v="-"/>
    <n v="2020"/>
    <n v="2"/>
    <s v="-"/>
    <s v="1-PREG.COSTA-RICA"/>
    <x v="4"/>
    <s v="-"/>
    <s v="-"/>
    <s v="-"/>
    <n v="8"/>
    <n v="4"/>
    <n v="100"/>
    <n v="1"/>
    <n v="0"/>
    <s v="AR4515117@GMAIL.COM"/>
    <s v="UNIV. PRIVADA"/>
    <n v="19"/>
    <s v="SOLTERO(A)"/>
    <d v="2022-04-06T00:00:00"/>
    <n v="1"/>
    <s v="BACHILLER"/>
    <s v=" "/>
    <s v=" "/>
    <s v=" "/>
    <s v=" "/>
    <n v="1005091"/>
    <n v="5"/>
    <s v="-"/>
    <s v="GOICOECHEA"/>
    <s v="INGENIERIA SISTEMAS"/>
    <x v="6"/>
    <s v="-"/>
    <s v="INGENIERIA"/>
    <s v="MATA DE PLATANO"/>
    <s v="SIN ENFASIS"/>
    <s v="COSTA RICA"/>
    <x v="2089"/>
    <s v="-"/>
    <s v="ESTUDIANTE"/>
    <n v="95.22"/>
    <n v="129510"/>
    <n v="1"/>
    <n v="1"/>
    <n v="69"/>
  </r>
  <r>
    <x v="0"/>
    <x v="1"/>
    <x v="1"/>
    <x v="1"/>
    <n v="31250640"/>
    <x v="28"/>
    <n v="4627292"/>
    <n v="208240250"/>
    <x v="1"/>
    <x v="767"/>
    <x v="0"/>
    <x v="1"/>
    <x v="2"/>
    <s v="N"/>
    <x v="3"/>
    <n v="129561"/>
    <s v="NORMAL"/>
    <d v="2022-03-30T00:00:00"/>
    <d v="2022-04-18T00:00:00"/>
    <x v="28"/>
    <d v="2022-06-09T00:00:00"/>
    <n v="311128"/>
    <s v="RESOLI"/>
    <s v="-"/>
    <s v="S"/>
    <s v="-"/>
    <x v="1"/>
    <n v="1"/>
    <s v="ADQUISICION DE EQUIPO"/>
    <n v="2019"/>
    <n v="3"/>
    <s v="-"/>
    <s v="1-PREG.COSTA-RICA"/>
    <x v="4"/>
    <s v="-"/>
    <s v="-"/>
    <s v="-"/>
    <n v="2"/>
    <n v="13"/>
    <n v="100"/>
    <n v="2"/>
    <n v="0"/>
    <s v="ADRIANALOPEZ_4@HOTMAIL.COM"/>
    <s v="UNIV. PRIVADA"/>
    <n v="20"/>
    <s v="SOLTERO(A)"/>
    <d v="2022-04-07T00:00:00"/>
    <n v="1"/>
    <s v="BACHILLER"/>
    <s v=" "/>
    <s v=" "/>
    <s v=" "/>
    <s v=" "/>
    <n v="1110661"/>
    <n v="3"/>
    <s v="-"/>
    <s v="SAN RAMON"/>
    <s v="EDUC FISICA Y DEPORTE"/>
    <x v="78"/>
    <s v="AE"/>
    <s v="EDUCACION TECNICA,ARTISTICA Y DEPORTIVA"/>
    <s v="PENAS BLANCAS"/>
    <s v="SIN ENFASIS"/>
    <s v="COSTA RICA"/>
    <x v="2090"/>
    <s v="-"/>
    <s v="ESTUDIANTE"/>
    <n v="85"/>
    <n v="129561"/>
    <n v="1"/>
    <n v="1"/>
    <n v="48"/>
  </r>
  <r>
    <x v="0"/>
    <x v="1"/>
    <x v="1"/>
    <x v="0"/>
    <n v="31253490"/>
    <x v="31"/>
    <n v="3917900"/>
    <n v="116830154"/>
    <x v="0"/>
    <x v="1276"/>
    <x v="0"/>
    <x v="0"/>
    <x v="1"/>
    <s v="N"/>
    <x v="0"/>
    <n v="129535"/>
    <s v="ESPECIAL"/>
    <d v="2022-03-15T00:00:00"/>
    <d v="2022-04-18T00:00:00"/>
    <x v="31"/>
    <d v="2022-06-27T00:00:00"/>
    <n v="309794"/>
    <s v="RESOLI"/>
    <s v="-"/>
    <s v="-"/>
    <s v="S"/>
    <x v="0"/>
    <n v="1"/>
    <s v="COBERTURA INFERIOR-CASO ESPECIAL, ADQUISICION DE EQUIPO"/>
    <n v="2015"/>
    <n v="7"/>
    <s v="COBERTURA INFERIOR-CASO ESPECIAL"/>
    <s v="1-PREG.COSTA-RICA"/>
    <x v="6"/>
    <s v="-"/>
    <n v="9.74"/>
    <s v="-"/>
    <n v="1"/>
    <n v="11"/>
    <n v="100"/>
    <n v="1"/>
    <n v="0"/>
    <s v="FRANCINY.CANALES@HOTMAIL.COM"/>
    <s v="UNIV. PRIVADA"/>
    <n v="24"/>
    <s v="SOLTERO(A)"/>
    <d v="2022-04-06T00:00:00"/>
    <n v="1"/>
    <s v="DIPLOMADO"/>
    <s v=" "/>
    <s v=" "/>
    <s v=" "/>
    <s v=" "/>
    <n v="381500"/>
    <n v="4"/>
    <s v="-"/>
    <s v="SAN JOSE"/>
    <s v="ASISTENCIA VETERINARIA"/>
    <x v="92"/>
    <s v="CIE, AE"/>
    <s v="MEDICINA VETERINARIA"/>
    <s v="SAN SEBASTIAN"/>
    <s v="SIN ENFASIS"/>
    <s v="COSTA RICA"/>
    <x v="2091"/>
    <n v="22180098"/>
    <s v="CAJERA"/>
    <n v="84"/>
    <n v="129535"/>
    <n v="1"/>
    <n v="1"/>
    <n v="69"/>
  </r>
  <r>
    <x v="2"/>
    <x v="1"/>
    <x v="1"/>
    <x v="1"/>
    <n v="31251110"/>
    <x v="28"/>
    <n v="3026394"/>
    <n v="603300280"/>
    <x v="4"/>
    <x v="1277"/>
    <x v="0"/>
    <x v="1"/>
    <x v="0"/>
    <s v="N"/>
    <x v="2"/>
    <n v="129889"/>
    <s v="NORMAL"/>
    <d v="2022-04-05T00:00:00"/>
    <d v="2022-04-25T00:00:00"/>
    <x v="28"/>
    <d v="2022-06-09T00:00:00"/>
    <n v="311580"/>
    <s v="RESOLI"/>
    <s v="-"/>
    <s v="-"/>
    <s v="S"/>
    <x v="0"/>
    <n v="1"/>
    <s v="-"/>
    <n v="2015"/>
    <n v="7"/>
    <s v="-"/>
    <s v="3-POSG.COSTA-RICA"/>
    <x v="3"/>
    <s v="-"/>
    <s v="-"/>
    <s v="-"/>
    <n v="1"/>
    <n v="9"/>
    <n v="100"/>
    <n v="3"/>
    <n v="0"/>
    <s v="FITOYITA@GMAIL.COM"/>
    <s v="UNIV. PUBLICA"/>
    <n v="38"/>
    <s v="UNION LIBRE"/>
    <d v="2022-04-22T00:00:00"/>
    <n v="1"/>
    <s v="MAESTRIA"/>
    <s v=" "/>
    <s v=" "/>
    <s v=" "/>
    <s v=" "/>
    <n v="1310234"/>
    <n v="4"/>
    <s v="-"/>
    <s v="CARTAGO"/>
    <s v="GERENCIA DEL COMERCIO INTERNAL"/>
    <x v="63"/>
    <s v="-"/>
    <s v="ADMINISTRACION"/>
    <s v="DULCE NOMBRE"/>
    <s v="GERENCIA"/>
    <s v="COSTA RICA"/>
    <x v="2092"/>
    <n v="25902827"/>
    <s v="COMPRADOR / NEGOCIADOR DE MATERIALES"/>
    <n v="86.83"/>
    <n v="129889"/>
    <n v="2"/>
    <n v="3"/>
    <n v="41"/>
  </r>
  <r>
    <x v="0"/>
    <x v="1"/>
    <x v="1"/>
    <x v="1"/>
    <n v="31253070"/>
    <x v="31"/>
    <n v="5753041"/>
    <n v="119210585"/>
    <x v="4"/>
    <x v="881"/>
    <x v="0"/>
    <x v="1"/>
    <x v="0"/>
    <s v="N"/>
    <x v="0"/>
    <n v="129557"/>
    <s v="NORMAL"/>
    <d v="2022-04-01T00:00:00"/>
    <d v="2022-04-18T00:00:00"/>
    <x v="31"/>
    <d v="2022-06-27T00:00:00"/>
    <n v="311352"/>
    <s v="RESOLI"/>
    <s v="-"/>
    <s v="S"/>
    <s v="-"/>
    <x v="1"/>
    <n v="1"/>
    <s v="ADQUISICION DE EQUIPO"/>
    <n v="2021"/>
    <n v="1"/>
    <s v="-"/>
    <s v="1-PREG.COSTA-RICA"/>
    <x v="6"/>
    <s v="-"/>
    <s v="-"/>
    <s v="-"/>
    <n v="9"/>
    <n v="4"/>
    <n v="100"/>
    <n v="1"/>
    <n v="0"/>
    <s v="GIANK.ARTAVIA@GMAIL.COM"/>
    <s v="UNIV. PRIVADA"/>
    <n v="17"/>
    <s v="SOLTERO(A)"/>
    <d v="2022-04-07T00:00:00"/>
    <n v="1"/>
    <s v="BACHILLER"/>
    <s v=" "/>
    <s v=" "/>
    <s v=" "/>
    <s v=" "/>
    <n v="326253"/>
    <n v="4"/>
    <s v="-"/>
    <s v="SANTA ANA"/>
    <s v="PUBLICIDAD"/>
    <x v="0"/>
    <s v="AE"/>
    <s v="COMUNICACION"/>
    <s v="URUCA"/>
    <s v="SIN ENFASIS"/>
    <s v="COSTA RICA"/>
    <x v="2093"/>
    <n v="84797791"/>
    <s v="ASISTENTE SERVICIO A"/>
    <n v="97.57"/>
    <n v="129557"/>
    <n v="1"/>
    <n v="1"/>
    <n v="69"/>
  </r>
  <r>
    <x v="0"/>
    <x v="1"/>
    <x v="1"/>
    <x v="1"/>
    <n v="31251920"/>
    <x v="29"/>
    <n v="3597515"/>
    <n v="208240984"/>
    <x v="4"/>
    <x v="1278"/>
    <x v="0"/>
    <x v="1"/>
    <x v="2"/>
    <s v="N"/>
    <x v="3"/>
    <n v="128582"/>
    <s v="NORMAL"/>
    <d v="2022-02-16T00:00:00"/>
    <d v="2022-03-01T00:00:00"/>
    <x v="29"/>
    <d v="2022-06-16T00:00:00"/>
    <n v="307529"/>
    <s v="RESOLI"/>
    <s v="-"/>
    <s v="-"/>
    <s v="S"/>
    <x v="0"/>
    <n v="1"/>
    <s v="-"/>
    <n v="2019"/>
    <n v="3"/>
    <s v="-"/>
    <s v="1-PREG.COSTA-RICA"/>
    <x v="5"/>
    <s v="-"/>
    <s v="-"/>
    <s v="-"/>
    <n v="10"/>
    <n v="4"/>
    <n v="100"/>
    <n v="2"/>
    <n v="0"/>
    <s v="ACUNPAULA@GMAIL.COM"/>
    <s v="UNIV. PRIVADA"/>
    <n v="20"/>
    <s v="SOLTERO(A)"/>
    <d v="2022-02-28T00:00:00"/>
    <n v="1"/>
    <s v="BACHILLER"/>
    <s v=" "/>
    <s v=" "/>
    <s v=" "/>
    <s v=" "/>
    <n v="100000"/>
    <n v="3"/>
    <s v="-"/>
    <s v="SAN CARLOS"/>
    <s v="ADMINISTRACION DE EMPRESAS"/>
    <x v="69"/>
    <s v="-"/>
    <s v="ADMINISTRACION"/>
    <s v="AGUAS ZARCAS"/>
    <s v="RECURSOS HUMANOS"/>
    <s v="COSTA RICA"/>
    <x v="2094"/>
    <s v="-"/>
    <s v="ESTUDIANTE"/>
    <n v="92.93"/>
    <n v="128582"/>
    <n v="1"/>
    <n v="1"/>
    <n v="105"/>
  </r>
  <r>
    <x v="0"/>
    <x v="1"/>
    <x v="1"/>
    <x v="1"/>
    <n v="31251470"/>
    <x v="29"/>
    <n v="7781800"/>
    <n v="208560243"/>
    <x v="4"/>
    <x v="969"/>
    <x v="0"/>
    <x v="1"/>
    <x v="1"/>
    <s v="N"/>
    <x v="3"/>
    <n v="128630"/>
    <s v="NORMAL"/>
    <d v="2022-02-28T00:00:00"/>
    <d v="2022-03-02T00:00:00"/>
    <x v="29"/>
    <d v="2022-06-16T00:00:00"/>
    <n v="308317"/>
    <s v="RESOLI"/>
    <s v="-"/>
    <s v="S"/>
    <s v="-"/>
    <x v="1"/>
    <n v="1"/>
    <s v="-"/>
    <n v="2021"/>
    <n v="1"/>
    <s v="-"/>
    <s v="1-PREG.COSTA-RICA"/>
    <x v="6"/>
    <s v="-"/>
    <s v="-"/>
    <s v="-"/>
    <n v="1"/>
    <n v="11"/>
    <n v="100"/>
    <n v="2"/>
    <n v="0"/>
    <s v="JTVC1108@GMAIL.COM"/>
    <s v="UNIV. PRIVADA"/>
    <n v="17"/>
    <s v="SOLTERO(A)"/>
    <d v="2022-03-01T00:00:00"/>
    <n v="1"/>
    <s v="LICENCIATURA"/>
    <s v=" "/>
    <s v=" "/>
    <s v=" "/>
    <s v=" "/>
    <n v="400000"/>
    <n v="2"/>
    <s v="-"/>
    <s v="ALAJUELA"/>
    <s v="DERECHO"/>
    <x v="184"/>
    <s v="-"/>
    <s v="DERECHO"/>
    <s v="TURRUCARES"/>
    <s v="SIN ENFASIS"/>
    <s v="COSTA RICA"/>
    <x v="2095"/>
    <s v="-"/>
    <s v="ESTUDIANTE"/>
    <n v="89"/>
    <n v="128630"/>
    <n v="1"/>
    <n v="1"/>
    <n v="104"/>
  </r>
  <r>
    <x v="0"/>
    <x v="1"/>
    <x v="1"/>
    <x v="0"/>
    <n v="31253230"/>
    <x v="31"/>
    <n v="2334720"/>
    <n v="207690948"/>
    <x v="2"/>
    <x v="98"/>
    <x v="0"/>
    <x v="0"/>
    <x v="0"/>
    <s v="N"/>
    <x v="0"/>
    <n v="129570"/>
    <s v="NORMAL"/>
    <d v="2022-03-25T00:00:00"/>
    <d v="2022-04-18T00:00:00"/>
    <x v="31"/>
    <d v="2022-06-27T00:00:00"/>
    <n v="310748"/>
    <s v="RESOLI"/>
    <s v="-"/>
    <s v="-"/>
    <s v="S"/>
    <x v="0"/>
    <n v="1"/>
    <s v="-"/>
    <n v="2019"/>
    <n v="3"/>
    <s v="-"/>
    <s v="1-PREG.COSTA-RICA"/>
    <x v="2"/>
    <s v="-"/>
    <s v="-"/>
    <s v="-"/>
    <n v="1"/>
    <n v="1"/>
    <n v="100"/>
    <n v="1"/>
    <n v="0"/>
    <s v="NANDATIKA@HOTMAIL.ES"/>
    <s v="UNIV. PRIVADA"/>
    <n v="24"/>
    <s v="SOLTERO(A)"/>
    <d v="2022-04-07T00:00:00"/>
    <n v="1"/>
    <s v="BACHILLER"/>
    <s v=" "/>
    <s v=" "/>
    <s v=" "/>
    <s v=" "/>
    <n v="468999"/>
    <n v="4"/>
    <s v="-"/>
    <s v="SAN JOSE"/>
    <s v="INGENIERIA INDUSTRIAL"/>
    <x v="6"/>
    <s v="-"/>
    <s v="INGENIERIA"/>
    <s v="CARMEN"/>
    <s v="SIN ENFASIS"/>
    <s v="COSTA RICA"/>
    <x v="2096"/>
    <s v="-"/>
    <s v="ESTUDIANTE"/>
    <n v="87"/>
    <n v="129570"/>
    <n v="1"/>
    <n v="1"/>
    <n v="69"/>
  </r>
  <r>
    <x v="0"/>
    <x v="1"/>
    <x v="1"/>
    <x v="1"/>
    <n v="31253410"/>
    <x v="31"/>
    <n v="2367405"/>
    <n v="702940079"/>
    <x v="1"/>
    <x v="3"/>
    <x v="0"/>
    <x v="1"/>
    <x v="3"/>
    <s v="N"/>
    <x v="5"/>
    <n v="129571"/>
    <s v="NORMAL"/>
    <d v="2022-03-24T00:00:00"/>
    <d v="2022-04-18T00:00:00"/>
    <x v="31"/>
    <d v="2022-06-27T00:00:00"/>
    <n v="310625"/>
    <s v="RESOLI"/>
    <s v="-"/>
    <s v="-"/>
    <s v="S"/>
    <x v="0"/>
    <n v="1"/>
    <s v="COBERTURA INFERIOR"/>
    <n v="2019"/>
    <n v="3"/>
    <s v="-"/>
    <s v="1-PREG.COSTA-RICA"/>
    <x v="2"/>
    <s v="-"/>
    <s v="-"/>
    <s v="-"/>
    <n v="6"/>
    <n v="5"/>
    <n v="100"/>
    <n v="7"/>
    <n v="0"/>
    <s v="MEREMELONSITO@GMAIL.COM"/>
    <s v="UNIV. PRIVADA"/>
    <n v="19"/>
    <s v="SOLTERO(A)"/>
    <d v="2022-04-07T00:00:00"/>
    <n v="1"/>
    <s v="BACHILLER"/>
    <s v=" "/>
    <s v=" "/>
    <s v=" "/>
    <s v=" "/>
    <n v="473481"/>
    <n v="4"/>
    <s v="-"/>
    <s v="GUACIMO"/>
    <s v="ENSEÑANZA DEL INGLES"/>
    <x v="18"/>
    <s v="CI"/>
    <s v="EDUCACION SECUNDARIA"/>
    <s v="DUACARI"/>
    <s v="SIN ENFASIS"/>
    <s v="COSTA RICA"/>
    <x v="2097"/>
    <s v="-"/>
    <s v="ESTUDIANTE"/>
    <n v="93"/>
    <n v="129571"/>
    <n v="1"/>
    <n v="1"/>
    <n v="69"/>
  </r>
  <r>
    <x v="2"/>
    <x v="1"/>
    <x v="1"/>
    <x v="1"/>
    <n v="31252010"/>
    <x v="29"/>
    <n v="15883000"/>
    <n v="113860190"/>
    <x v="4"/>
    <x v="3"/>
    <x v="0"/>
    <x v="1"/>
    <x v="1"/>
    <s v="N"/>
    <x v="3"/>
    <n v="128771"/>
    <s v="NORMAL"/>
    <d v="2022-03-02T00:00:00"/>
    <d v="2022-03-09T00:00:00"/>
    <x v="29"/>
    <d v="2022-06-16T00:00:00"/>
    <n v="308584"/>
    <s v="RESOLI"/>
    <s v="-"/>
    <s v="S"/>
    <s v="-"/>
    <x v="1"/>
    <n v="1"/>
    <s v="COBERTURA INFERIOR"/>
    <n v="2006"/>
    <n v="16"/>
    <s v="-"/>
    <s v="3-POSG.COSTA-RICA"/>
    <x v="3"/>
    <s v="-"/>
    <s v="-"/>
    <s v="-"/>
    <n v="10"/>
    <n v="1"/>
    <n v="100"/>
    <n v="2"/>
    <n v="0"/>
    <s v="ODSALASCR@GMAIL.COM"/>
    <s v="UNIV. PRIVADA"/>
    <n v="33"/>
    <s v="SOLTERO(A)"/>
    <d v="2022-03-08T00:00:00"/>
    <n v="1"/>
    <s v="MAESTRIA"/>
    <s v=" "/>
    <s v=" "/>
    <s v=" "/>
    <s v=" "/>
    <n v="1588278"/>
    <n v="1"/>
    <s v="-"/>
    <s v="SAN CARLOS"/>
    <s v="EMBA MAESTRIA EJC EN ADM EMPRE"/>
    <x v="47"/>
    <s v="CI"/>
    <s v="ADMINISTRACION"/>
    <s v="QUESADA"/>
    <s v="SIN ENFASIS"/>
    <s v="COSTA RICA"/>
    <x v="2098"/>
    <n v="22873500"/>
    <s v="SUPERINTENDENTE FINCA Y EMPAQUE"/>
    <n v="85.4"/>
    <n v="128771"/>
    <n v="1"/>
    <n v="3"/>
    <n v="97"/>
  </r>
  <r>
    <x v="0"/>
    <x v="1"/>
    <x v="1"/>
    <x v="0"/>
    <n v="31253540"/>
    <x v="31"/>
    <n v="9786940"/>
    <n v="118690251"/>
    <x v="0"/>
    <x v="511"/>
    <x v="0"/>
    <x v="0"/>
    <x v="1"/>
    <s v="N"/>
    <x v="1"/>
    <n v="129593"/>
    <s v="NORMAL"/>
    <d v="2022-02-04T00:00:00"/>
    <d v="2022-04-18T00:00:00"/>
    <x v="31"/>
    <d v="2022-06-27T00:00:00"/>
    <n v="306583"/>
    <s v="RESOLI"/>
    <s v="-"/>
    <s v="-"/>
    <s v="S"/>
    <x v="0"/>
    <n v="1"/>
    <s v="-"/>
    <n v="2020"/>
    <n v="2"/>
    <s v="-"/>
    <s v="1-PREG.COSTA-RICA"/>
    <x v="3"/>
    <s v="-"/>
    <s v="-"/>
    <s v="-"/>
    <n v="1"/>
    <n v="3"/>
    <n v="100"/>
    <n v="4"/>
    <n v="0"/>
    <s v="DAYANASALASS0700@GMAIL.COM"/>
    <s v="UNIV. PRIVADA"/>
    <n v="19"/>
    <s v="SOLTERO(A)"/>
    <d v="2022-04-07T00:00:00"/>
    <n v="1"/>
    <s v="BACHILLER"/>
    <s v="LICENCIATURA"/>
    <s v=" "/>
    <s v=" "/>
    <s v=" "/>
    <n v="1799930"/>
    <n v="4"/>
    <s v="-"/>
    <s v="HEREDIA"/>
    <s v="ENFERMERIA"/>
    <x v="26"/>
    <s v="-"/>
    <s v="ENFERMERIA"/>
    <s v="SAN FRANCISCO"/>
    <s v="SIN ENFASIS"/>
    <s v="COSTA RICA"/>
    <x v="2099"/>
    <s v="-"/>
    <s v="ESTUDIANTE"/>
    <n v="99"/>
    <n v="129593"/>
    <n v="1"/>
    <n v="1"/>
    <n v="69"/>
  </r>
  <r>
    <x v="0"/>
    <x v="1"/>
    <x v="1"/>
    <x v="1"/>
    <n v="31252190"/>
    <x v="29"/>
    <n v="6557900"/>
    <n v="117020025"/>
    <x v="4"/>
    <x v="1279"/>
    <x v="0"/>
    <x v="1"/>
    <x v="1"/>
    <s v="N"/>
    <x v="2"/>
    <n v="128804"/>
    <s v="NORMAL"/>
    <d v="2022-03-09T00:00:00"/>
    <d v="2022-03-10T00:00:00"/>
    <x v="29"/>
    <d v="2022-06-16T00:00:00"/>
    <n v="309174"/>
    <s v="RESOLI"/>
    <s v="-"/>
    <s v="-"/>
    <s v="S"/>
    <x v="0"/>
    <n v="1"/>
    <s v="-"/>
    <n v="2018"/>
    <n v="4"/>
    <s v="-"/>
    <s v="1-PREG.COSTA-RICA"/>
    <x v="4"/>
    <s v="-"/>
    <s v="-"/>
    <s v="-"/>
    <n v="7"/>
    <n v="1"/>
    <n v="100"/>
    <n v="3"/>
    <n v="0"/>
    <s v="MARIJOVASQUES@HOTMAIL.COM"/>
    <s v="UNIV. PRIVADA"/>
    <n v="24"/>
    <s v="SOLTERO(A)"/>
    <d v="2022-03-09T00:00:00"/>
    <n v="1"/>
    <s v="BACHILLER"/>
    <s v="LICENCIATURA"/>
    <s v=" "/>
    <s v=" "/>
    <s v=" "/>
    <n v="751800"/>
    <n v="4"/>
    <s v="-"/>
    <s v="OREAMUNO"/>
    <s v="PSICOLOGIA"/>
    <x v="161"/>
    <s v="-"/>
    <s v="PSICOLOGIA"/>
    <s v="SAN RAFAEL"/>
    <s v="SIN ENFASIS"/>
    <s v="COSTA RICA"/>
    <x v="2100"/>
    <s v="-"/>
    <s v="ESTUDIANTE"/>
    <n v="74.83"/>
    <n v="128804"/>
    <n v="1"/>
    <n v="1"/>
    <n v="96"/>
  </r>
  <r>
    <x v="0"/>
    <x v="1"/>
    <x v="1"/>
    <x v="1"/>
    <n v="31253120"/>
    <x v="31"/>
    <n v="1860000"/>
    <n v="701640934"/>
    <x v="4"/>
    <x v="1280"/>
    <x v="0"/>
    <x v="1"/>
    <x v="1"/>
    <s v="N"/>
    <x v="5"/>
    <n v="129630"/>
    <s v="NORMAL"/>
    <d v="2022-03-29T00:00:00"/>
    <d v="2022-04-18T00:00:00"/>
    <x v="31"/>
    <d v="2022-06-27T00:00:00"/>
    <n v="311042"/>
    <s v="RESOLI"/>
    <s v="-"/>
    <s v="-"/>
    <s v="S"/>
    <x v="0"/>
    <n v="1"/>
    <s v="-"/>
    <n v="2018"/>
    <n v="4"/>
    <s v="-"/>
    <s v="1-PREG.COSTA-RICA"/>
    <x v="4"/>
    <s v="-"/>
    <s v="-"/>
    <s v="-"/>
    <n v="2"/>
    <n v="1"/>
    <n v="100"/>
    <n v="7"/>
    <n v="0"/>
    <s v="ELIVILLARREALGA@GMAIL.COM"/>
    <s v="UNIV. PRIVADA"/>
    <n v="37"/>
    <s v="SOLTERO(A)"/>
    <d v="2022-04-08T00:00:00"/>
    <n v="1"/>
    <s v="BACHILLER"/>
    <s v=" "/>
    <s v=" "/>
    <s v=" "/>
    <s v=" "/>
    <n v="827458"/>
    <n v="5"/>
    <s v="-"/>
    <s v="POCOCI"/>
    <s v="CONTADURIA"/>
    <x v="23"/>
    <s v="-"/>
    <s v="ADMINISTRACION"/>
    <s v="GUAPILES"/>
    <s v="SIN ENFASIS"/>
    <s v="COSTA RICA"/>
    <x v="2101"/>
    <s v="-"/>
    <s v="ESTUDIANTE"/>
    <n v="84.11"/>
    <n v="129630"/>
    <n v="1"/>
    <n v="1"/>
    <n v="69"/>
  </r>
  <r>
    <x v="0"/>
    <x v="1"/>
    <x v="1"/>
    <x v="1"/>
    <n v="31251570"/>
    <x v="29"/>
    <n v="3392141"/>
    <n v="305270318"/>
    <x v="5"/>
    <x v="1281"/>
    <x v="0"/>
    <x v="1"/>
    <x v="1"/>
    <s v="N"/>
    <x v="2"/>
    <n v="129174"/>
    <s v="NORMAL"/>
    <d v="2022-03-15T00:00:00"/>
    <d v="2022-03-24T00:00:00"/>
    <x v="29"/>
    <d v="2022-06-16T00:00:00"/>
    <n v="309749"/>
    <s v="RESOLI"/>
    <s v="-"/>
    <s v="-"/>
    <s v="S"/>
    <x v="0"/>
    <n v="1"/>
    <s v="ADQUISICION DE EQUIPO"/>
    <n v="2018"/>
    <n v="4"/>
    <s v="-"/>
    <s v="1-PREG.COSTA-RICA"/>
    <x v="5"/>
    <s v="-"/>
    <s v="-"/>
    <s v="-"/>
    <n v="8"/>
    <n v="1"/>
    <n v="100"/>
    <n v="3"/>
    <n v="0"/>
    <s v="NICK.ROD.A3@GMAIL.COM"/>
    <s v="UNIV. PRIVADA"/>
    <n v="21"/>
    <s v="SOLTERO(A)"/>
    <d v="2022-03-23T00:00:00"/>
    <n v="1"/>
    <s v="BACHILLER"/>
    <s v=" "/>
    <s v=" "/>
    <s v=" "/>
    <s v=" "/>
    <n v="152290"/>
    <n v="3"/>
    <s v="-"/>
    <s v="EL GUARCO"/>
    <s v="DISEÑO PUBLICITARIO"/>
    <x v="6"/>
    <s v="AE"/>
    <s v="ARTE PUBLICITARIO"/>
    <s v="TEJAR"/>
    <s v="SIN ENFASIS"/>
    <s v="COSTA RICA"/>
    <x v="2102"/>
    <n v="25313131"/>
    <s v="AUXILIAR DE REGISTRO"/>
    <n v="84.21"/>
    <n v="129174"/>
    <n v="1"/>
    <n v="1"/>
    <n v="82"/>
  </r>
  <r>
    <x v="0"/>
    <x v="1"/>
    <x v="0"/>
    <x v="1"/>
    <n v="31163880"/>
    <x v="29"/>
    <n v="2718350"/>
    <n v="117200372"/>
    <x v="1"/>
    <x v="687"/>
    <x v="0"/>
    <x v="1"/>
    <x v="2"/>
    <s v="N"/>
    <x v="3"/>
    <n v="129263"/>
    <s v="NORMAL"/>
    <d v="2022-03-27T00:00:00"/>
    <d v="2022-03-30T00:00:00"/>
    <x v="29"/>
    <d v="2022-06-29T00:00:00"/>
    <n v="310851"/>
    <s v="RESOLI"/>
    <s v="-"/>
    <s v="-"/>
    <s v="S"/>
    <x v="0"/>
    <n v="1"/>
    <s v="-"/>
    <s v="-"/>
    <s v="-"/>
    <s v="-"/>
    <s v="1-PREG.COSTA-RICA"/>
    <x v="0"/>
    <s v="-"/>
    <s v="-"/>
    <s v="-"/>
    <n v="1"/>
    <n v="7"/>
    <n v="100"/>
    <n v="2"/>
    <n v="0"/>
    <s v="MELANNIE98MB@GMAIL.COM"/>
    <s v="UNIV. PRIVADA"/>
    <n v="23"/>
    <s v="CASADO(A)"/>
    <d v="2022-03-28T00:00:00"/>
    <n v="1"/>
    <s v="LICENCIATURA"/>
    <s v=" "/>
    <s v=" "/>
    <s v=" "/>
    <s v=" "/>
    <s v="-"/>
    <s v="-"/>
    <s v="-"/>
    <s v="ALAJUELA"/>
    <s v="EDUCACION"/>
    <x v="120"/>
    <s v="-"/>
    <s v="EDUCACION PRIMARIA"/>
    <s v="SABANILLA"/>
    <s v="I Y II CICLO E INF EDUCATIVA"/>
    <s v="COSTA RICA"/>
    <x v="2103"/>
    <s v="-"/>
    <s v="ESTUDIANTE"/>
    <s v="-"/>
    <n v="129263"/>
    <n v="1"/>
    <n v="1"/>
    <n v="76"/>
  </r>
  <r>
    <x v="0"/>
    <x v="1"/>
    <x v="1"/>
    <x v="0"/>
    <n v="31253600"/>
    <x v="31"/>
    <n v="4500000"/>
    <n v="117000308"/>
    <x v="0"/>
    <x v="1282"/>
    <x v="0"/>
    <x v="0"/>
    <x v="0"/>
    <s v="N"/>
    <x v="0"/>
    <n v="129668"/>
    <s v="NORMAL"/>
    <d v="2022-04-09T00:00:00"/>
    <d v="2022-04-19T00:00:00"/>
    <x v="31"/>
    <d v="2022-06-27T00:00:00"/>
    <n v="311996"/>
    <s v="RESOLI"/>
    <s v="-"/>
    <s v="S"/>
    <s v="-"/>
    <x v="1"/>
    <n v="1"/>
    <s v="-"/>
    <n v="2017"/>
    <n v="5"/>
    <s v="-"/>
    <s v="1-PREG.COSTA-RICA"/>
    <x v="3"/>
    <s v="-"/>
    <s v="-"/>
    <s v="-"/>
    <n v="1"/>
    <n v="1"/>
    <n v="100"/>
    <n v="1"/>
    <n v="0"/>
    <s v="SALASZ.DANI@GMAIL.COM"/>
    <s v="UNIV. PUBLICA"/>
    <n v="24"/>
    <s v="SOLTERO(A)"/>
    <d v="2022-04-18T00:00:00"/>
    <n v="1"/>
    <s v="LICENCIATURA"/>
    <s v=" "/>
    <s v=" "/>
    <s v=" "/>
    <s v=" "/>
    <n v="1452186"/>
    <n v="2"/>
    <s v="-"/>
    <s v="SAN JOSE"/>
    <s v="MEDICINA VETERINARIA"/>
    <x v="63"/>
    <s v="-"/>
    <s v="MEDICINA VETERINARIA"/>
    <s v="CARMEN"/>
    <s v="SIN ENFASIS"/>
    <s v="COSTA RICA"/>
    <x v="2104"/>
    <s v="-"/>
    <s v="ESTUDIANTE"/>
    <n v="84"/>
    <n v="129668"/>
    <n v="2"/>
    <n v="1"/>
    <n v="68"/>
  </r>
  <r>
    <x v="0"/>
    <x v="1"/>
    <x v="0"/>
    <x v="0"/>
    <n v="31134310"/>
    <x v="31"/>
    <n v="6956500"/>
    <n v="112020037"/>
    <x v="0"/>
    <x v="1283"/>
    <x v="0"/>
    <x v="0"/>
    <x v="0"/>
    <s v="N"/>
    <x v="0"/>
    <n v="129726"/>
    <s v="NORMAL"/>
    <d v="2022-03-31T00:00:00"/>
    <d v="2022-04-20T00:00:00"/>
    <x v="31"/>
    <s v="-"/>
    <n v="311228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1"/>
    <n v="0"/>
    <s v="DANISANMAT@GMAIL.COM"/>
    <s v="UNIV. PRIVADA"/>
    <n v="38"/>
    <s v="CASADO(A)"/>
    <d v="2022-04-19T00:00:00"/>
    <n v="1"/>
    <s v="LICENCIATURA"/>
    <s v=" "/>
    <s v=" "/>
    <s v=" "/>
    <s v=" "/>
    <s v="-"/>
    <s v="-"/>
    <s v="-"/>
    <s v="SAN JOSE"/>
    <s v="ENFERMERIA"/>
    <x v="53"/>
    <s v="-"/>
    <s v="ENFERMERIA"/>
    <s v="CARMEN"/>
    <s v="SIN ENFASIS"/>
    <s v="COSTA RICA"/>
    <x v="2105"/>
    <s v="-"/>
    <s v="ESTUDIANTE"/>
    <s v="-"/>
    <n v="129726"/>
    <n v="1"/>
    <n v="1"/>
    <n v="67"/>
  </r>
  <r>
    <x v="0"/>
    <x v="1"/>
    <x v="1"/>
    <x v="0"/>
    <n v="31253530"/>
    <x v="31"/>
    <n v="2999999"/>
    <n v="604420869"/>
    <x v="0"/>
    <x v="3"/>
    <x v="0"/>
    <x v="0"/>
    <x v="3"/>
    <s v="N"/>
    <x v="6"/>
    <n v="129733"/>
    <s v="NORMAL"/>
    <d v="2022-03-30T00:00:00"/>
    <d v="2022-04-20T00:00:00"/>
    <x v="31"/>
    <d v="2022-06-27T00:00:00"/>
    <n v="311178"/>
    <s v="RESOLI"/>
    <s v="-"/>
    <s v="-"/>
    <s v="S"/>
    <x v="0"/>
    <n v="1"/>
    <s v="COBERTURA INFERIOR"/>
    <n v="2014"/>
    <n v="8"/>
    <s v="-"/>
    <s v="1-PREG.COSTA-RICA"/>
    <x v="5"/>
    <s v="-"/>
    <s v="-"/>
    <s v="-"/>
    <n v="7"/>
    <n v="2"/>
    <n v="100"/>
    <n v="6"/>
    <n v="0"/>
    <s v="MABISQUIROS31@GMAIL.COM"/>
    <s v="UNIV. PRIVADA"/>
    <n v="24"/>
    <s v="SOLTERO(A)"/>
    <d v="2022-04-19T00:00:00"/>
    <n v="1"/>
    <s v="TECNICO"/>
    <s v=" "/>
    <s v=" "/>
    <s v=" "/>
    <s v=" "/>
    <n v="120000"/>
    <n v="2"/>
    <s v="-"/>
    <s v="GOLFITO"/>
    <s v="TECNICO ATENCION PRIMARIA"/>
    <x v="13"/>
    <s v="CI"/>
    <s v="MEDICINA HUMANA"/>
    <s v="PUERTO JIMENEZ"/>
    <s v="SIN ENFASIS"/>
    <s v="COSTA RICA"/>
    <x v="2106"/>
    <n v="60938569"/>
    <s v="PROPIO"/>
    <n v="76.7"/>
    <n v="129733"/>
    <n v="1"/>
    <n v="1"/>
    <n v="67"/>
  </r>
  <r>
    <x v="0"/>
    <x v="1"/>
    <x v="0"/>
    <x v="0"/>
    <n v="31161660"/>
    <x v="31"/>
    <n v="3998468"/>
    <n v="116300667"/>
    <x v="0"/>
    <x v="74"/>
    <x v="0"/>
    <x v="0"/>
    <x v="1"/>
    <s v="N"/>
    <x v="0"/>
    <n v="129738"/>
    <s v="NORMAL"/>
    <d v="2022-03-27T00:00:00"/>
    <d v="2022-04-20T00:00:00"/>
    <x v="31"/>
    <s v="-"/>
    <n v="310842"/>
    <s v="RESOLI"/>
    <s v="-"/>
    <s v="S"/>
    <s v="-"/>
    <x v="1"/>
    <n v="1"/>
    <s v="-"/>
    <s v="-"/>
    <s v="-"/>
    <s v="-"/>
    <s v="1-PREG.COSTA-RICA"/>
    <x v="0"/>
    <s v="-"/>
    <s v="-"/>
    <s v="-"/>
    <n v="3"/>
    <n v="2"/>
    <n v="100"/>
    <n v="1"/>
    <n v="0"/>
    <s v="JEAN_K24@HOTMAIL.COM"/>
    <s v="UNIV. PRIVADA"/>
    <n v="26"/>
    <s v="SOLTERO(A)"/>
    <d v="2022-04-19T00:00:00"/>
    <n v="1"/>
    <s v="BACHILLER"/>
    <s v=" "/>
    <s v=" "/>
    <s v=" "/>
    <s v=" "/>
    <s v="-"/>
    <s v="-"/>
    <s v="-"/>
    <s v="DESAMPARADOS"/>
    <s v="MICROBIOLOGI Y QUIMICA CLINICA"/>
    <x v="12"/>
    <s v="-"/>
    <s v="MICROBIOLOGIA"/>
    <s v="SAN MIGUEL"/>
    <s v="SIN ENFASIS"/>
    <s v="COSTA RICA"/>
    <x v="2107"/>
    <n v="25103832"/>
    <s v="ESTUDIANTE"/>
    <s v="-"/>
    <n v="129738"/>
    <n v="1"/>
    <n v="1"/>
    <n v="67"/>
  </r>
  <r>
    <x v="2"/>
    <x v="1"/>
    <x v="1"/>
    <x v="1"/>
    <n v="31252930"/>
    <x v="31"/>
    <n v="4770000"/>
    <n v="304340875"/>
    <x v="1"/>
    <x v="567"/>
    <x v="0"/>
    <x v="1"/>
    <x v="2"/>
    <s v="N"/>
    <x v="5"/>
    <n v="129768"/>
    <s v="NORMAL"/>
    <d v="2022-02-10T00:00:00"/>
    <d v="2022-04-20T00:00:00"/>
    <x v="31"/>
    <d v="2022-06-26T00:00:00"/>
    <n v="307050"/>
    <s v="RESOLI"/>
    <s v="-"/>
    <s v="-"/>
    <s v="S"/>
    <x v="0"/>
    <n v="1"/>
    <s v="-"/>
    <n v="2008"/>
    <n v="14"/>
    <s v="-"/>
    <s v="3-POSG.COSTA-RICA"/>
    <x v="3"/>
    <s v="-"/>
    <s v="-"/>
    <s v="-"/>
    <n v="3"/>
    <n v="1"/>
    <n v="100"/>
    <n v="7"/>
    <n v="0"/>
    <s v="KDIANAGARCIA@GMAIL.COM"/>
    <s v="UNIV. PUBLICA"/>
    <n v="33"/>
    <s v="CASADO(A)"/>
    <d v="2022-04-19T00:00:00"/>
    <n v="1"/>
    <s v="MAESTRIA"/>
    <s v=" "/>
    <s v=" "/>
    <s v=" "/>
    <s v=" "/>
    <n v="1548485"/>
    <n v="4"/>
    <s v="-"/>
    <s v="SIQUIRRES"/>
    <s v="GESTION EDUCATIVA"/>
    <x v="63"/>
    <s v="-"/>
    <s v="EDUCACION GENERAL"/>
    <s v="SIQUIRRES"/>
    <s v="LIDERAZGO"/>
    <s v="COSTA RICA"/>
    <x v="2108"/>
    <n v="22002922"/>
    <s v="DOCENTE DE EDUCACION RELIGIOSA"/>
    <n v="90"/>
    <n v="129768"/>
    <n v="2"/>
    <n v="3"/>
    <n v="67"/>
  </r>
  <r>
    <x v="0"/>
    <x v="1"/>
    <x v="1"/>
    <x v="1"/>
    <n v="31251770"/>
    <x v="29"/>
    <n v="3759930"/>
    <n v="305550914"/>
    <x v="4"/>
    <x v="1284"/>
    <x v="0"/>
    <x v="1"/>
    <x v="0"/>
    <s v="N"/>
    <x v="2"/>
    <n v="129541"/>
    <s v="NORMAL"/>
    <d v="2022-02-08T00:00:00"/>
    <d v="2022-04-18T00:00:00"/>
    <x v="29"/>
    <d v="2022-06-16T00:00:00"/>
    <n v="306847"/>
    <s v="RESOLI"/>
    <s v="-"/>
    <s v="-"/>
    <s v="S"/>
    <x v="0"/>
    <n v="1"/>
    <s v="-"/>
    <n v="2022"/>
    <n v="0"/>
    <s v="-"/>
    <s v="1-PREG.COSTA-RICA"/>
    <x v="2"/>
    <s v="-"/>
    <s v="-"/>
    <s v="-"/>
    <n v="1"/>
    <n v="6"/>
    <n v="100"/>
    <n v="3"/>
    <n v="0"/>
    <s v="ALEXANDRAMURILLO1327@GMAIL.COM"/>
    <s v="UNIV. PRIVADA"/>
    <n v="17"/>
    <s v="SOLTERO(A)"/>
    <d v="2022-04-06T00:00:00"/>
    <n v="1"/>
    <s v="BACHILLER"/>
    <s v="LICENCIATURA"/>
    <s v=" "/>
    <s v=" "/>
    <s v=" "/>
    <n v="600000"/>
    <n v="2"/>
    <s v="-"/>
    <s v="CARTAGO"/>
    <s v="CONTADURIA"/>
    <x v="89"/>
    <s v="-"/>
    <s v="ADMINISTRACION"/>
    <s v="GUADALUPE"/>
    <s v="SIN ENFASIS"/>
    <s v="COSTA RICA"/>
    <x v="2109"/>
    <s v="-"/>
    <s v="ESTUDIANTE"/>
    <n v="93.86"/>
    <n v="129541"/>
    <n v="1"/>
    <n v="1"/>
    <n v="57"/>
  </r>
  <r>
    <x v="0"/>
    <x v="1"/>
    <x v="1"/>
    <x v="1"/>
    <n v="31253060"/>
    <x v="31"/>
    <n v="3167910"/>
    <n v="603680480"/>
    <x v="4"/>
    <x v="1285"/>
    <x v="0"/>
    <x v="1"/>
    <x v="0"/>
    <s v="N"/>
    <x v="0"/>
    <n v="129814"/>
    <s v="NORMAL"/>
    <d v="2022-04-17T00:00:00"/>
    <d v="2022-04-21T00:00:00"/>
    <x v="31"/>
    <d v="2022-06-27T00:00:00"/>
    <n v="312216"/>
    <s v="RESOLI"/>
    <s v="-"/>
    <s v="-"/>
    <s v="S"/>
    <x v="0"/>
    <n v="1"/>
    <s v="-"/>
    <n v="2013"/>
    <n v="9"/>
    <s v="-"/>
    <s v="1-PREG.COSTA-RICA"/>
    <x v="6"/>
    <s v="-"/>
    <s v="-"/>
    <s v="-"/>
    <n v="1"/>
    <n v="5"/>
    <n v="100"/>
    <n v="1"/>
    <n v="0"/>
    <s v="ADRI0988@HOTMAIL.COM"/>
    <s v="UNIV. PRIVADA"/>
    <n v="34"/>
    <s v="SOLTERO(A)"/>
    <d v="2022-04-20T00:00:00"/>
    <n v="1"/>
    <s v="BACHILLER"/>
    <s v=" "/>
    <s v=" "/>
    <s v=" "/>
    <s v=" "/>
    <n v="338500"/>
    <n v="4"/>
    <s v="-"/>
    <s v="SAN JOSE"/>
    <s v="CONTADURIA"/>
    <x v="31"/>
    <s v="-"/>
    <s v="ADMINISTRACION"/>
    <s v="ZAPOTE"/>
    <s v="SIN ENFASIS"/>
    <s v="COSTA RICA"/>
    <x v="2110"/>
    <n v="22025504"/>
    <s v="OFICINISTA "/>
    <n v="84"/>
    <n v="129814"/>
    <n v="1"/>
    <n v="1"/>
    <n v="66"/>
  </r>
  <r>
    <x v="0"/>
    <x v="1"/>
    <x v="0"/>
    <x v="1"/>
    <n v="31198740"/>
    <x v="29"/>
    <n v="1320220"/>
    <n v="205270983"/>
    <x v="4"/>
    <x v="3"/>
    <x v="0"/>
    <x v="1"/>
    <x v="0"/>
    <s v="N"/>
    <x v="3"/>
    <n v="129671"/>
    <s v="NORMAL"/>
    <d v="2022-04-08T00:00:00"/>
    <d v="2022-04-19T00:00:00"/>
    <x v="29"/>
    <d v="2022-06-28T00:00:00"/>
    <n v="311916"/>
    <s v="RESOLI"/>
    <s v="-"/>
    <s v="S"/>
    <s v="-"/>
    <x v="1"/>
    <n v="1"/>
    <s v="COBERTURA INFERIOR"/>
    <s v="-"/>
    <s v="-"/>
    <s v="-"/>
    <s v="1-PREG.COSTA-RICA"/>
    <x v="0"/>
    <s v="-"/>
    <s v="-"/>
    <s v="-"/>
    <n v="2"/>
    <n v="1"/>
    <n v="100"/>
    <n v="2"/>
    <n v="0"/>
    <s v="DOBLEONADALIVEMUSIC@GMAIL.COM"/>
    <s v="UNIV. PRIVADA"/>
    <n v="44"/>
    <s v="UNION LIBRE"/>
    <d v="2022-04-18T00:00:00"/>
    <n v="1"/>
    <s v="BACHILLER"/>
    <s v=" "/>
    <s v=" "/>
    <s v=" "/>
    <s v=" "/>
    <s v="-"/>
    <s v="-"/>
    <s v="-"/>
    <s v="SAN RAMON"/>
    <s v="CONTADURIA"/>
    <x v="31"/>
    <s v="CI"/>
    <s v="ADMINISTRACION"/>
    <s v="SAN RAMON"/>
    <s v="SIN ENFASIS"/>
    <s v="COSTA RICA"/>
    <x v="2111"/>
    <n v="21026207"/>
    <s v="QUALITY ASSURANCE COORDINATOR"/>
    <s v="-"/>
    <n v="129671"/>
    <n v="1"/>
    <n v="1"/>
    <n v="56"/>
  </r>
  <r>
    <x v="0"/>
    <x v="1"/>
    <x v="1"/>
    <x v="1"/>
    <n v="31251930"/>
    <x v="31"/>
    <n v="4502000"/>
    <n v="604630725"/>
    <x v="1"/>
    <x v="699"/>
    <x v="0"/>
    <x v="1"/>
    <x v="2"/>
    <s v="N"/>
    <x v="6"/>
    <n v="129919"/>
    <s v="NORMAL"/>
    <d v="2022-04-08T00:00:00"/>
    <d v="2022-04-26T00:00:00"/>
    <x v="31"/>
    <d v="2022-06-27T00:00:00"/>
    <n v="311977"/>
    <s v="RESOLI"/>
    <s v="-"/>
    <s v="-"/>
    <s v="S"/>
    <x v="0"/>
    <n v="1"/>
    <s v="-"/>
    <n v="2021"/>
    <n v="1"/>
    <s v="-"/>
    <s v="1-PREG.COSTA-RICA"/>
    <x v="2"/>
    <s v="-"/>
    <s v="-"/>
    <s v="-"/>
    <n v="1"/>
    <n v="8"/>
    <n v="100"/>
    <n v="6"/>
    <n v="0"/>
    <s v="XXKARLA29XX@GMAIL.COM"/>
    <s v="UNIV. PRIVADA"/>
    <n v="21"/>
    <s v="CASADO(A)"/>
    <d v="2022-04-25T00:00:00"/>
    <n v="1"/>
    <s v="BACHILLER"/>
    <s v=" "/>
    <s v=" "/>
    <s v=" "/>
    <s v=" "/>
    <n v="498295"/>
    <n v="4"/>
    <s v="-"/>
    <s v="PUNTARENAS"/>
    <s v="CIENCIAS DE LA EDUCACION"/>
    <x v="165"/>
    <s v="-"/>
    <s v="EDUCACION PRIMARIA"/>
    <s v="BARRANCA"/>
    <s v="I Y  II CICLOS"/>
    <s v="COSTA RICA"/>
    <x v="2112"/>
    <s v="-"/>
    <s v="ESTUDIANTE"/>
    <n v="80.5"/>
    <n v="129919"/>
    <n v="1"/>
    <n v="1"/>
    <n v="61"/>
  </r>
  <r>
    <x v="0"/>
    <x v="1"/>
    <x v="1"/>
    <x v="1"/>
    <n v="31252110"/>
    <x v="29"/>
    <n v="3863200"/>
    <n v="504070830"/>
    <x v="4"/>
    <x v="126"/>
    <x v="0"/>
    <x v="1"/>
    <x v="1"/>
    <s v="N"/>
    <x v="2"/>
    <n v="129700"/>
    <s v="NORMAL"/>
    <d v="2022-04-12T00:00:00"/>
    <d v="2022-04-20T00:00:00"/>
    <x v="29"/>
    <d v="2022-06-16T00:00:00"/>
    <n v="312112"/>
    <s v="RESOLI"/>
    <s v="-"/>
    <s v="-"/>
    <s v="S"/>
    <x v="0"/>
    <n v="1"/>
    <s v="-"/>
    <n v="2013"/>
    <n v="9"/>
    <s v="-"/>
    <s v="1-PREG.COSTA-RICA"/>
    <x v="4"/>
    <s v="-"/>
    <s v="-"/>
    <s v="-"/>
    <n v="8"/>
    <n v="1"/>
    <n v="100"/>
    <n v="3"/>
    <n v="0"/>
    <s v="JESSICASEQUEIRAARIAS@GMAIL.COM"/>
    <s v="UNIV. PRIVADA"/>
    <n v="26"/>
    <s v="SOLTERO(A)"/>
    <d v="2022-04-19T00:00:00"/>
    <n v="1"/>
    <s v="BACHILLER"/>
    <s v=" "/>
    <s v=" "/>
    <s v=" "/>
    <s v=" "/>
    <n v="788286"/>
    <n v="1"/>
    <s v="-"/>
    <s v="EL GUARCO"/>
    <s v="ADM. EMPRESAS"/>
    <x v="42"/>
    <s v="-"/>
    <s v="ADMINISTRACION"/>
    <s v="TEJAR"/>
    <s v="SIN ENFASIS"/>
    <s v="COSTA RICA"/>
    <x v="2113"/>
    <n v="21043734"/>
    <s v="ASESOR DE SERVICIOS "/>
    <n v="70"/>
    <n v="129700"/>
    <n v="1"/>
    <n v="1"/>
    <n v="55"/>
  </r>
  <r>
    <x v="2"/>
    <x v="1"/>
    <x v="1"/>
    <x v="1"/>
    <n v="31253190"/>
    <x v="31"/>
    <n v="4028365"/>
    <n v="111560008"/>
    <x v="4"/>
    <x v="1286"/>
    <x v="0"/>
    <x v="1"/>
    <x v="1"/>
    <s v="N"/>
    <x v="0"/>
    <n v="129964"/>
    <s v="NORMAL"/>
    <d v="2022-04-01T00:00:00"/>
    <d v="2022-04-27T00:00:00"/>
    <x v="31"/>
    <d v="2022-06-27T00:00:00"/>
    <n v="311288"/>
    <s v="RESOLI"/>
    <s v="-"/>
    <s v="-"/>
    <s v="S"/>
    <x v="0"/>
    <n v="1"/>
    <s v="-"/>
    <n v="2001"/>
    <n v="21"/>
    <s v="-"/>
    <s v="3-POSG.COSTA-RICA"/>
    <x v="1"/>
    <s v="-"/>
    <s v="-"/>
    <s v="-"/>
    <n v="3"/>
    <n v="2"/>
    <n v="100"/>
    <n v="1"/>
    <n v="0"/>
    <s v="CMELENDEZB@GMAIL.COM"/>
    <s v="UNIV. PUBLICA"/>
    <n v="39"/>
    <s v="CASADO(A)"/>
    <d v="2022-04-26T00:00:00"/>
    <n v="1"/>
    <s v="MAESTRIA"/>
    <s v=" "/>
    <s v=" "/>
    <s v=" "/>
    <s v=" "/>
    <n v="3323136"/>
    <n v="4"/>
    <s v="-"/>
    <s v="DESAMPARADOS"/>
    <s v="PSICOLOGIA CLINICA Y DE SALUD"/>
    <x v="52"/>
    <s v="-"/>
    <s v="PSICOLOGIA"/>
    <s v="SAN MIGUEL"/>
    <s v="SIN ENFASIS"/>
    <s v="COSTA RICA"/>
    <x v="2114"/>
    <n v="88423411"/>
    <s v="PSICOLOGA INDEPENDIENTE"/>
    <n v="85"/>
    <n v="129964"/>
    <n v="2"/>
    <n v="3"/>
    <n v="60"/>
  </r>
  <r>
    <x v="0"/>
    <x v="1"/>
    <x v="1"/>
    <x v="1"/>
    <n v="31253050"/>
    <x v="31"/>
    <n v="6883240"/>
    <n v="604570999"/>
    <x v="4"/>
    <x v="1287"/>
    <x v="0"/>
    <x v="1"/>
    <x v="2"/>
    <s v="N"/>
    <x v="6"/>
    <n v="130029"/>
    <s v="NORMAL"/>
    <d v="2022-03-30T00:00:00"/>
    <d v="2022-04-28T00:00:00"/>
    <x v="31"/>
    <d v="2022-06-27T00:00:00"/>
    <n v="311098"/>
    <s v="RESOLI"/>
    <s v="-"/>
    <s v="S"/>
    <s v="-"/>
    <x v="1"/>
    <n v="1"/>
    <s v="-"/>
    <n v="2017"/>
    <n v="5"/>
    <s v="-"/>
    <s v="1-PREG.COSTA-RICA"/>
    <x v="3"/>
    <s v="-"/>
    <s v="-"/>
    <s v="-"/>
    <n v="10"/>
    <n v="2"/>
    <n v="100"/>
    <n v="6"/>
    <n v="0"/>
    <s v="ZAPATADUVANANTONIO@GMAIL.COM"/>
    <s v="UNIV. PRIVADA"/>
    <n v="22"/>
    <s v="SOLTERO(A)"/>
    <d v="2022-04-06T00:00:00"/>
    <n v="1"/>
    <s v="BACHILLER"/>
    <s v=" "/>
    <s v=" "/>
    <s v=" "/>
    <s v=" "/>
    <n v="1770157"/>
    <n v="2"/>
    <s v="-"/>
    <s v="CORREDORES"/>
    <s v="RELACIONES PUBLICAS"/>
    <x v="5"/>
    <s v="-"/>
    <s v="COMUNICACION"/>
    <s v="LA CUESTA"/>
    <s v="SIN ENFASIS"/>
    <s v="COSTA RICA"/>
    <x v="2115"/>
    <s v="-"/>
    <s v="ESTUDIANTE"/>
    <n v="85"/>
    <n v="130029"/>
    <n v="1"/>
    <n v="1"/>
    <n v="59"/>
  </r>
  <r>
    <x v="2"/>
    <x v="1"/>
    <x v="1"/>
    <x v="1"/>
    <n v="31253280"/>
    <x v="31"/>
    <n v="4431600"/>
    <n v="111890047"/>
    <x v="4"/>
    <x v="867"/>
    <x v="0"/>
    <x v="1"/>
    <x v="0"/>
    <s v="N"/>
    <x v="1"/>
    <n v="130048"/>
    <s v="NORMAL"/>
    <d v="2022-04-11T00:00:00"/>
    <d v="2022-04-29T00:00:00"/>
    <x v="31"/>
    <d v="2022-06-27T00:00:00"/>
    <n v="312061"/>
    <s v="RESOLI"/>
    <s v="-"/>
    <s v="-"/>
    <s v="S"/>
    <x v="0"/>
    <n v="1"/>
    <s v="-"/>
    <n v="2001"/>
    <n v="21"/>
    <s v="-"/>
    <s v="3-POSG.COSTA-RICA"/>
    <x v="3"/>
    <s v="-"/>
    <s v="-"/>
    <s v="-"/>
    <n v="2"/>
    <n v="5"/>
    <n v="100"/>
    <n v="4"/>
    <n v="0"/>
    <s v="KATTIA0611@GMAIL.COM"/>
    <s v="UNIV. PRIVADA"/>
    <n v="38"/>
    <s v="SOLTERO(A)"/>
    <d v="2022-04-28T00:00:00"/>
    <n v="1"/>
    <s v="MAESTRIA"/>
    <s v=" "/>
    <s v=" "/>
    <s v=" "/>
    <s v=" "/>
    <n v="1200000"/>
    <n v="1"/>
    <s v="-"/>
    <s v="BARVA"/>
    <s v="MBA PROF GERENCIA DE SALUD"/>
    <x v="12"/>
    <s v="-"/>
    <s v="ADMINISTRACION"/>
    <s v="SANTA LUCIA"/>
    <s v="SIN ENFASIS"/>
    <s v="COSTA RICA"/>
    <x v="2116"/>
    <n v="22653147"/>
    <s v="MEDICO "/>
    <n v="88.8"/>
    <n v="130048"/>
    <n v="1"/>
    <n v="3"/>
    <n v="58"/>
  </r>
  <r>
    <x v="2"/>
    <x v="2"/>
    <x v="1"/>
    <x v="0"/>
    <n v="31253150"/>
    <x v="31"/>
    <n v="17400000"/>
    <n v="401780703"/>
    <x v="0"/>
    <x v="2"/>
    <x v="0"/>
    <x v="0"/>
    <x v="0"/>
    <s v="N"/>
    <x v="1"/>
    <n v="130055"/>
    <s v="NORMAL"/>
    <d v="2022-03-14T00:00:00"/>
    <d v="2022-04-29T00:00:00"/>
    <x v="31"/>
    <d v="2022-06-27T00:00:00"/>
    <n v="309587"/>
    <s v="RESOLI"/>
    <s v="-"/>
    <s v="S"/>
    <s v="-"/>
    <x v="1"/>
    <n v="2"/>
    <s v="-"/>
    <n v="1999"/>
    <n v="23"/>
    <s v="-"/>
    <s v="3-POSG.COSTA-RICA"/>
    <x v="3"/>
    <n v="100"/>
    <s v="-"/>
    <s v="-"/>
    <n v="5"/>
    <n v="4"/>
    <n v="100"/>
    <n v="4"/>
    <n v="0"/>
    <s v="garita.dental@gmail.com"/>
    <s v="UNIV. PRIVADA"/>
    <n v="39"/>
    <s v="CASADO(A)"/>
    <d v="2022-04-28T00:00:00"/>
    <n v="1"/>
    <s v="ESPECIALIZACION"/>
    <s v=" "/>
    <s v=" "/>
    <s v=" "/>
    <s v=" "/>
    <n v="2012983"/>
    <n v="3"/>
    <s v="-"/>
    <s v="SAN RAFAEL"/>
    <s v="PERIODONCIA"/>
    <x v="5"/>
    <s v="-"/>
    <s v="ODONTOLOGIA"/>
    <s v="ANGELES"/>
    <s v="SIN ENFASIS"/>
    <s v="COSTA RICA"/>
    <x v="2117"/>
    <n v="86768676"/>
    <s v="DUEÑO DE CONSULTORIO ODONTOLOGO"/>
    <n v="88"/>
    <n v="130055"/>
    <n v="1"/>
    <n v="3"/>
    <n v="58"/>
  </r>
  <r>
    <x v="0"/>
    <x v="1"/>
    <x v="1"/>
    <x v="0"/>
    <n v="31253450"/>
    <x v="31"/>
    <n v="1201839"/>
    <n v="304720496"/>
    <x v="6"/>
    <x v="1288"/>
    <x v="0"/>
    <x v="0"/>
    <x v="0"/>
    <s v="N"/>
    <x v="0"/>
    <n v="130066"/>
    <s v="NORMAL"/>
    <d v="2022-04-28T00:00:00"/>
    <d v="2022-05-02T00:00:00"/>
    <x v="31"/>
    <d v="2022-06-27T00:00:00"/>
    <n v="313080"/>
    <s v="RESOLI"/>
    <s v="-"/>
    <s v="S"/>
    <s v="-"/>
    <x v="1"/>
    <n v="1"/>
    <s v="ADQUISICION DE EQUIPO"/>
    <n v="2012"/>
    <n v="10"/>
    <s v="-"/>
    <s v="1-PREG.COSTA-RICA"/>
    <x v="5"/>
    <s v="-"/>
    <s v="-"/>
    <s v="-"/>
    <n v="1"/>
    <n v="1"/>
    <n v="100"/>
    <n v="1"/>
    <n v="0"/>
    <s v="FAGARTH21@GMAIL.COM"/>
    <s v="UNIV. PUBLICA"/>
    <n v="28"/>
    <s v="SOLTERO(A)"/>
    <d v="2022-04-29T00:00:00"/>
    <n v="1"/>
    <s v="LICENCIATURA"/>
    <s v=" "/>
    <s v=" "/>
    <s v=" "/>
    <s v=" "/>
    <n v="171632"/>
    <n v="3"/>
    <s v="-"/>
    <s v="SAN JOSE"/>
    <s v="INGENIERIA AGRONOMICA"/>
    <x v="52"/>
    <s v="AE"/>
    <s v="AGROPECUARIO"/>
    <s v="CARMEN"/>
    <s v="ING.AGRONOMICA ENF.ZOOTECNIA"/>
    <s v="COSTA RICA"/>
    <x v="2118"/>
    <s v="-"/>
    <s v="ESTUDIANTE"/>
    <n v="83"/>
    <n v="130066"/>
    <n v="2"/>
    <n v="1"/>
    <n v="55"/>
  </r>
  <r>
    <x v="0"/>
    <x v="1"/>
    <x v="1"/>
    <x v="1"/>
    <n v="31252260"/>
    <x v="30"/>
    <n v="3583250"/>
    <n v="402650041"/>
    <x v="1"/>
    <x v="1289"/>
    <x v="0"/>
    <x v="1"/>
    <x v="1"/>
    <s v="N"/>
    <x v="3"/>
    <n v="128473"/>
    <s v="NORMAL"/>
    <d v="2022-02-05T00:00:00"/>
    <d v="2022-02-22T00:00:00"/>
    <x v="30"/>
    <d v="2022-06-22T00:00:00"/>
    <n v="306599"/>
    <s v="RESOLI"/>
    <s v="-"/>
    <s v="-"/>
    <s v="S"/>
    <x v="0"/>
    <n v="1"/>
    <s v="-"/>
    <n v="2022"/>
    <n v="0"/>
    <s v="-"/>
    <s v="1-PREG.COSTA-RICA"/>
    <x v="2"/>
    <s v="-"/>
    <s v="-"/>
    <s v="-"/>
    <n v="8"/>
    <n v="4"/>
    <n v="100"/>
    <n v="2"/>
    <n v="0"/>
    <s v="KERENS849@GMAIL.COM"/>
    <s v="UNIV. PRIVADA"/>
    <n v="17"/>
    <s v="SOLTERO(A)"/>
    <d v="2022-02-21T00:00:00"/>
    <n v="1"/>
    <s v="BACHILLER"/>
    <s v=" "/>
    <s v=" "/>
    <s v=" "/>
    <s v=" "/>
    <n v="531777"/>
    <n v="5"/>
    <s v="-"/>
    <s v="POAS"/>
    <s v="ENSEÑANZA DEL INGLES"/>
    <x v="3"/>
    <s v="-"/>
    <s v="EDUCACION SECUNDARIA"/>
    <s v="CARRILLOS"/>
    <s v="INGLES"/>
    <s v="COSTA RICA"/>
    <x v="2119"/>
    <s v="-"/>
    <s v="ESTUDIANTE"/>
    <n v="97.97"/>
    <n v="128473"/>
    <n v="1"/>
    <n v="1"/>
    <n v="119"/>
  </r>
  <r>
    <x v="2"/>
    <x v="1"/>
    <x v="2"/>
    <x v="1"/>
    <n v="31252230"/>
    <x v="30"/>
    <n v="8857356"/>
    <n v="111970794"/>
    <x v="4"/>
    <x v="550"/>
    <x v="0"/>
    <x v="1"/>
    <x v="1"/>
    <s v="N"/>
    <x v="2"/>
    <n v="129305"/>
    <s v="NORMAL"/>
    <d v="2022-03-23T00:00:00"/>
    <d v="2022-03-30T00:00:00"/>
    <x v="30"/>
    <d v="2022-06-22T00:00:00"/>
    <n v="310560"/>
    <s v="RESOLI"/>
    <s v="-"/>
    <s v="-"/>
    <s v="S"/>
    <x v="0"/>
    <n v="1"/>
    <s v="-"/>
    <n v="2001"/>
    <n v="21"/>
    <s v="-"/>
    <s v="7-REFUND.POSG.C.R"/>
    <x v="3"/>
    <s v="-"/>
    <s v="-"/>
    <s v="-"/>
    <n v="1"/>
    <n v="7"/>
    <n v="100"/>
    <n v="3"/>
    <n v="0"/>
    <s v="DIANAABARCA05@GMAIL.COM"/>
    <s v="UNIV. PRIVADA"/>
    <n v="38"/>
    <s v="CASADO(A)"/>
    <d v="2022-03-29T00:00:00"/>
    <n v="1"/>
    <s v="MAESTRIA"/>
    <s v=" "/>
    <s v=" "/>
    <s v=" "/>
    <s v=" "/>
    <n v="1651014"/>
    <n v="5"/>
    <s v="-"/>
    <s v="CARTAGO"/>
    <s v="ADMINISTRACION EDUCATIVA"/>
    <x v="37"/>
    <s v="-"/>
    <s v="ADMINISTRACION"/>
    <s v="CORRALILLO"/>
    <s v="SIN ENFASIS"/>
    <s v="COSTA RICA"/>
    <x v="2120"/>
    <n v="88009360"/>
    <s v="DOCENTE"/>
    <n v="80"/>
    <n v="129305"/>
    <n v="1"/>
    <n v="7"/>
    <n v="83"/>
  </r>
  <r>
    <x v="0"/>
    <x v="1"/>
    <x v="1"/>
    <x v="1"/>
    <n v="31253140"/>
    <x v="31"/>
    <n v="3387000"/>
    <n v="117740815"/>
    <x v="1"/>
    <x v="1290"/>
    <x v="0"/>
    <x v="1"/>
    <x v="1"/>
    <s v="N"/>
    <x v="1"/>
    <n v="130203"/>
    <s v="NORMAL"/>
    <d v="2022-04-20T00:00:00"/>
    <d v="2022-05-09T00:00:00"/>
    <x v="31"/>
    <d v="2022-06-27T00:00:00"/>
    <n v="312532"/>
    <s v="RESOLI"/>
    <s v="-"/>
    <s v="-"/>
    <s v="S"/>
    <x v="0"/>
    <n v="1"/>
    <s v="-"/>
    <n v="2018"/>
    <n v="4"/>
    <s v="-"/>
    <s v="1-PREG.COSTA-RICA"/>
    <x v="2"/>
    <s v="-"/>
    <s v="-"/>
    <s v="-"/>
    <n v="1"/>
    <n v="3"/>
    <n v="100"/>
    <n v="4"/>
    <n v="0"/>
    <s v="CAROLLBB2000@GMAIL.COM"/>
    <s v="UNIV. PRIVADA"/>
    <n v="22"/>
    <s v="SOLTERO(A)"/>
    <d v="2022-05-06T00:00:00"/>
    <n v="1"/>
    <s v="BACHILLER"/>
    <s v=" "/>
    <s v=" "/>
    <s v=" "/>
    <s v=" "/>
    <n v="705485"/>
    <n v="5"/>
    <s v="-"/>
    <s v="HEREDIA"/>
    <s v="EDUCACION"/>
    <x v="9"/>
    <s v="-"/>
    <s v="EDUCACION SECUNDARIA"/>
    <s v="SAN FRANCISCO"/>
    <s v="ENSEÑANZA ARTES PLASTICAS"/>
    <s v="COSTA RICA"/>
    <x v="2121"/>
    <s v="-"/>
    <s v="ESTUDIANTE"/>
    <n v="78.77"/>
    <n v="130203"/>
    <n v="1"/>
    <n v="1"/>
    <n v="48"/>
  </r>
  <r>
    <x v="2"/>
    <x v="1"/>
    <x v="1"/>
    <x v="0"/>
    <n v="31252980"/>
    <x v="31"/>
    <n v="4946464"/>
    <n v="116080149"/>
    <x v="3"/>
    <x v="1291"/>
    <x v="0"/>
    <x v="0"/>
    <x v="0"/>
    <s v="N"/>
    <x v="0"/>
    <n v="130233"/>
    <s v="NORMAL"/>
    <d v="2022-03-23T00:00:00"/>
    <d v="2022-05-12T00:00:00"/>
    <x v="31"/>
    <d v="2022-06-26T00:00:00"/>
    <n v="310501"/>
    <s v="RESOLI"/>
    <s v="-"/>
    <s v="S"/>
    <s v="-"/>
    <x v="1"/>
    <n v="1"/>
    <s v="-"/>
    <n v="2013"/>
    <n v="9"/>
    <s v="-"/>
    <s v="3-POSG.COSTA-RICA"/>
    <x v="3"/>
    <s v="-"/>
    <s v="-"/>
    <s v="-"/>
    <n v="18"/>
    <n v="3"/>
    <n v="100"/>
    <n v="1"/>
    <n v="0"/>
    <s v="ELOROZCO@PM.ME"/>
    <s v="UNIV. PUBLICA"/>
    <n v="27"/>
    <s v="SOLTERO(A)"/>
    <d v="2022-05-09T00:00:00"/>
    <n v="1"/>
    <s v="MAESTRIA"/>
    <s v=" "/>
    <s v=" "/>
    <s v=" "/>
    <s v=" "/>
    <n v="2415000"/>
    <n v="2"/>
    <s v="-"/>
    <s v="CURRIDABAT"/>
    <s v="CIBERSEGURIDAD"/>
    <x v="61"/>
    <s v="-"/>
    <s v="COMPUTO"/>
    <s v="SANCHEZ"/>
    <s v="GEST DE LA SEGUR DE LA INFORM"/>
    <s v="COSTA RICA"/>
    <x v="2122"/>
    <n v="83631743"/>
    <s v="ANALISTA DE AMENAZAS"/>
    <n v="82.26"/>
    <n v="130233"/>
    <n v="2"/>
    <n v="3"/>
    <n v="45"/>
  </r>
  <r>
    <x v="2"/>
    <x v="1"/>
    <x v="1"/>
    <x v="1"/>
    <n v="31253260"/>
    <x v="31"/>
    <n v="3321800"/>
    <n v="112290138"/>
    <x v="4"/>
    <x v="560"/>
    <x v="0"/>
    <x v="1"/>
    <x v="0"/>
    <s v="N"/>
    <x v="0"/>
    <n v="130236"/>
    <s v="NORMAL"/>
    <d v="2022-05-09T00:00:00"/>
    <d v="2022-05-12T00:00:00"/>
    <x v="31"/>
    <d v="2022-06-27T00:00:00"/>
    <n v="313685"/>
    <s v="RESOLI"/>
    <s v="-"/>
    <s v="-"/>
    <s v="S"/>
    <x v="0"/>
    <n v="1"/>
    <s v="-"/>
    <n v="2017"/>
    <n v="5"/>
    <s v="-"/>
    <s v="3-POSG.COSTA-RICA"/>
    <x v="2"/>
    <s v="-"/>
    <s v="-"/>
    <s v="-"/>
    <n v="1"/>
    <n v="5"/>
    <n v="100"/>
    <n v="1"/>
    <n v="0"/>
    <s v="MAGDITANV@GMAIL.COM"/>
    <s v="UNIV. PUBLICA"/>
    <n v="37"/>
    <s v="SOLTERO(A)"/>
    <d v="2022-05-10T00:00:00"/>
    <n v="1"/>
    <s v="MAESTRIA"/>
    <s v=" "/>
    <s v=" "/>
    <s v=" "/>
    <s v=" "/>
    <n v="711711"/>
    <n v="1"/>
    <s v="-"/>
    <s v="SAN JOSE"/>
    <s v="CRIMINOLOGIA"/>
    <x v="58"/>
    <s v="-"/>
    <s v="DERECHO"/>
    <s v="ZAPOTE"/>
    <s v="SIN ENFASIS"/>
    <s v="COSTA RICA"/>
    <x v="2123"/>
    <n v="22023600"/>
    <s v="ABOGADA ASISTENTE DE"/>
    <n v="87.6"/>
    <n v="130236"/>
    <n v="2"/>
    <n v="3"/>
    <n v="45"/>
  </r>
  <r>
    <x v="0"/>
    <x v="1"/>
    <x v="0"/>
    <x v="1"/>
    <n v="31172270"/>
    <x v="30"/>
    <n v="1964700"/>
    <n v="117670680"/>
    <x v="5"/>
    <x v="1292"/>
    <x v="0"/>
    <x v="1"/>
    <x v="0"/>
    <s v="N"/>
    <x v="2"/>
    <n v="129469"/>
    <s v="NORMAL"/>
    <d v="2022-04-04T00:00:00"/>
    <d v="2022-04-06T00:00:00"/>
    <x v="30"/>
    <d v="2022-06-24T00:00:00"/>
    <n v="311483"/>
    <s v="RESOLI"/>
    <s v="-"/>
    <s v="-"/>
    <s v="S"/>
    <x v="0"/>
    <n v="1"/>
    <s v="-"/>
    <s v="-"/>
    <s v="-"/>
    <s v="-"/>
    <s v="1-PREG.COSTA-RICA"/>
    <x v="0"/>
    <s v="-"/>
    <s v="-"/>
    <s v="-"/>
    <n v="3"/>
    <n v="7"/>
    <n v="100"/>
    <n v="3"/>
    <n v="0"/>
    <s v="GLORIANA0117@GMAIL.COM"/>
    <s v="UNIV. PRIVADA"/>
    <n v="22"/>
    <s v="SOLTERO(A)"/>
    <d v="2022-04-05T00:00:00"/>
    <n v="1"/>
    <s v="LICENCIATURA"/>
    <s v=" "/>
    <s v=" "/>
    <s v=" "/>
    <s v=" "/>
    <s v="-"/>
    <s v="-"/>
    <s v="-"/>
    <s v="LA UNION"/>
    <s v="ANIMACION DIGITAL"/>
    <x v="33"/>
    <s v="-"/>
    <s v="ARTES Y LETRAS "/>
    <s v="SAN RAMON"/>
    <s v="SIN ENFASIS"/>
    <s v="COSTA RICA"/>
    <x v="2124"/>
    <s v="-"/>
    <s v="ESTUDIANTE"/>
    <s v="-"/>
    <n v="129469"/>
    <n v="1"/>
    <n v="1"/>
    <n v="76"/>
  </r>
  <r>
    <x v="0"/>
    <x v="1"/>
    <x v="1"/>
    <x v="0"/>
    <n v="31253640"/>
    <x v="31"/>
    <n v="2287020"/>
    <n v="117990034"/>
    <x v="2"/>
    <x v="1293"/>
    <x v="0"/>
    <x v="0"/>
    <x v="1"/>
    <s v="N"/>
    <x v="0"/>
    <n v="130360"/>
    <s v="NORMAL"/>
    <d v="2022-04-18T00:00:00"/>
    <d v="2022-05-18T00:00:00"/>
    <x v="31"/>
    <d v="2022-06-27T00:00:00"/>
    <n v="312294"/>
    <s v="RESOLI"/>
    <s v="-"/>
    <s v="S"/>
    <s v="-"/>
    <x v="1"/>
    <n v="1"/>
    <s v="-"/>
    <n v="2017"/>
    <n v="5"/>
    <s v="-"/>
    <s v="1-PREG.COSTA-RICA"/>
    <x v="2"/>
    <s v="-"/>
    <s v="-"/>
    <s v="-"/>
    <n v="1"/>
    <n v="3"/>
    <n v="100"/>
    <n v="1"/>
    <n v="0"/>
    <s v="JONATHANPOVEDA2000@GMAIL.COM"/>
    <s v="UNIV. PRIVADA"/>
    <n v="21"/>
    <s v="SOLTERO(A)"/>
    <d v="2022-05-17T00:00:00"/>
    <n v="1"/>
    <s v="BACHILLER"/>
    <s v=" "/>
    <s v=" "/>
    <s v=" "/>
    <s v=" "/>
    <n v="500000"/>
    <n v="4"/>
    <s v="-"/>
    <s v="SAN JOSE"/>
    <s v="INGENIERIA ELECTROMECANICA"/>
    <x v="6"/>
    <s v="-"/>
    <s v="INGENIERIA"/>
    <s v="HOSPITAL"/>
    <s v="SIN ENFASIS"/>
    <s v="COSTA RICA"/>
    <x v="2125"/>
    <s v="-"/>
    <s v="ESTUDIANTE"/>
    <n v="82.5"/>
    <n v="130360"/>
    <n v="1"/>
    <n v="1"/>
    <n v="39"/>
  </r>
  <r>
    <x v="0"/>
    <x v="1"/>
    <x v="1"/>
    <x v="0"/>
    <n v="31253740"/>
    <x v="32"/>
    <n v="4932990"/>
    <n v="112910671"/>
    <x v="0"/>
    <x v="890"/>
    <x v="0"/>
    <x v="0"/>
    <x v="1"/>
    <s v="N"/>
    <x v="0"/>
    <n v="126889"/>
    <s v="NORMAL"/>
    <d v="2021-12-09T00:00:00"/>
    <d v="2021-12-13T00:00:00"/>
    <x v="32"/>
    <d v="2022-06-30T00:00:00"/>
    <n v="301373"/>
    <s v="RESOLI"/>
    <s v="-"/>
    <s v="-"/>
    <s v="S"/>
    <x v="0"/>
    <n v="1"/>
    <s v="ADQUISICION DE EQUIPO"/>
    <n v="2013"/>
    <n v="9"/>
    <s v="-"/>
    <s v="1-PREG.COSTA-RICA"/>
    <x v="6"/>
    <s v="-"/>
    <s v="-"/>
    <s v="-"/>
    <n v="1"/>
    <n v="11"/>
    <n v="100"/>
    <n v="1"/>
    <n v="0"/>
    <s v="CROJAS0323@GMAIL.COM"/>
    <s v="UNIV. PRIVADA"/>
    <n v="35"/>
    <s v="DIVORCIADO(A)"/>
    <d v="2021-12-10T00:00:00"/>
    <n v="1"/>
    <s v="BACHILLER"/>
    <s v="LICENCIATURA"/>
    <s v=" "/>
    <s v=" "/>
    <s v=" "/>
    <n v="370000"/>
    <n v="3"/>
    <s v="-"/>
    <s v="SAN JOSE"/>
    <s v="ENFERMERIA"/>
    <x v="11"/>
    <s v="AE"/>
    <s v="ENFERMERIA"/>
    <s v="SAN SEBASTIAN"/>
    <s v="SIN ENFASIS"/>
    <s v="COSTA RICA"/>
    <x v="2126"/>
    <s v="-"/>
    <s v="ASISTENTE DE PACIENTES"/>
    <n v="86.61"/>
    <n v="126889"/>
    <n v="1"/>
    <n v="1"/>
    <n v="198"/>
  </r>
  <r>
    <x v="0"/>
    <x v="1"/>
    <x v="1"/>
    <x v="0"/>
    <n v="31247940"/>
    <x v="32"/>
    <n v="6362582"/>
    <n v="504220845"/>
    <x v="0"/>
    <x v="196"/>
    <x v="0"/>
    <x v="0"/>
    <x v="2"/>
    <s v="N"/>
    <x v="4"/>
    <n v="127192"/>
    <s v="NORMAL"/>
    <d v="2021-12-02T00:00:00"/>
    <d v="2021-12-22T00:00:00"/>
    <x v="32"/>
    <d v="2022-06-30T00:00:00"/>
    <n v="300365"/>
    <s v="RESOLI"/>
    <s v="-"/>
    <s v="-"/>
    <s v="S"/>
    <x v="0"/>
    <n v="1"/>
    <s v="-"/>
    <n v="2018"/>
    <n v="4"/>
    <s v="-"/>
    <s v="1-PREG.COSTA-RICA"/>
    <x v="3"/>
    <s v="-"/>
    <s v="-"/>
    <s v="-"/>
    <n v="3"/>
    <n v="3"/>
    <n v="100"/>
    <n v="5"/>
    <n v="0"/>
    <s v="DEIKA2207G.J@GMAIL.COM"/>
    <s v="UNIV. PRIVADA"/>
    <n v="23"/>
    <s v="SOLTERO(A)"/>
    <d v="2021-12-21T00:00:00"/>
    <n v="1"/>
    <s v="LICENCIATURA"/>
    <s v=" "/>
    <s v=" "/>
    <s v=" "/>
    <s v=" "/>
    <n v="1200000"/>
    <n v="5"/>
    <s v="-"/>
    <s v="SANTA CRUZ"/>
    <s v="ENFERMERIA"/>
    <x v="50"/>
    <s v="-"/>
    <s v="ENFERMERIA"/>
    <s v="VEINTISIETE DE ABRIL"/>
    <s v="SIN ENFASIS"/>
    <s v="COSTA RICA"/>
    <x v="2127"/>
    <s v="-"/>
    <s v="ESTUDIANTE"/>
    <n v="90"/>
    <n v="127192"/>
    <n v="1"/>
    <n v="1"/>
    <n v="189"/>
  </r>
  <r>
    <x v="0"/>
    <x v="1"/>
    <x v="1"/>
    <x v="1"/>
    <n v="31253890"/>
    <x v="32"/>
    <n v="2906959"/>
    <n v="603830929"/>
    <x v="4"/>
    <x v="666"/>
    <x v="0"/>
    <x v="1"/>
    <x v="3"/>
    <s v="N"/>
    <x v="6"/>
    <n v="128336"/>
    <s v="NORMAL"/>
    <d v="2022-01-27T00:00:00"/>
    <d v="2022-02-15T00:00:00"/>
    <x v="32"/>
    <d v="2022-06-30T00:00:00"/>
    <n v="305895"/>
    <s v="RESOLI"/>
    <s v="-"/>
    <s v="-"/>
    <s v="S"/>
    <x v="0"/>
    <n v="1"/>
    <s v="-"/>
    <n v="2008"/>
    <n v="14"/>
    <s v="-"/>
    <s v="1-PREG.COSTA-RICA"/>
    <x v="2"/>
    <s v="-"/>
    <s v="-"/>
    <s v="-"/>
    <n v="10"/>
    <n v="4"/>
    <n v="100"/>
    <n v="6"/>
    <n v="0"/>
    <s v="MARLINSP05@HOTMAIL.COM"/>
    <s v="UNIV. PRIVADA"/>
    <n v="32"/>
    <s v="DIVORCIADO(A)"/>
    <d v="2022-02-14T00:00:00"/>
    <n v="1"/>
    <s v="BACHILLER"/>
    <s v=" "/>
    <s v=" "/>
    <s v=" "/>
    <s v=" "/>
    <n v="659552"/>
    <n v="1"/>
    <s v="-"/>
    <s v="CORREDORES"/>
    <s v="DERECHO"/>
    <x v="185"/>
    <s v="-"/>
    <s v="DERECHO"/>
    <s v="LAUREL"/>
    <s v="SIN ENFASIS"/>
    <s v="COSTA RICA"/>
    <x v="2128"/>
    <n v="27418000"/>
    <s v="AGENTE 2"/>
    <n v="90"/>
    <n v="128336"/>
    <n v="1"/>
    <n v="1"/>
    <n v="134"/>
  </r>
  <r>
    <x v="2"/>
    <x v="1"/>
    <x v="1"/>
    <x v="1"/>
    <n v="31252650"/>
    <x v="30"/>
    <n v="2365450"/>
    <n v="115500570"/>
    <x v="4"/>
    <x v="1294"/>
    <x v="0"/>
    <x v="1"/>
    <x v="1"/>
    <s v="N"/>
    <x v="2"/>
    <n v="129482"/>
    <s v="NORMAL"/>
    <d v="2022-03-16T00:00:00"/>
    <d v="2022-04-06T00:00:00"/>
    <x v="30"/>
    <d v="2022-06-22T00:00:00"/>
    <n v="309898"/>
    <s v="RESOLI"/>
    <s v="-"/>
    <s v="S"/>
    <s v="-"/>
    <x v="1"/>
    <n v="1"/>
    <s v="-"/>
    <n v="2012"/>
    <n v="10"/>
    <s v="-"/>
    <s v="3-POSG.COSTA-RICA"/>
    <x v="6"/>
    <s v="-"/>
    <s v="-"/>
    <s v="-"/>
    <n v="8"/>
    <n v="1"/>
    <n v="100"/>
    <n v="3"/>
    <n v="0"/>
    <s v="GAMUZA93@HOTMAIL.COM"/>
    <s v="UNIV. PRIVADA"/>
    <n v="28"/>
    <s v="SOLTERO(A)"/>
    <d v="2022-04-05T00:00:00"/>
    <n v="1"/>
    <s v="ESPECIALIZACION"/>
    <s v=" "/>
    <s v=" "/>
    <s v=" "/>
    <s v=" "/>
    <n v="300000"/>
    <n v="1"/>
    <s v="-"/>
    <s v="EL GUARCO"/>
    <s v="DERECHO"/>
    <x v="32"/>
    <s v="-"/>
    <s v="DERECHO"/>
    <s v="TEJAR"/>
    <s v="DERECHO NOTARIAL Y REGISTRAL"/>
    <s v="COSTA RICA"/>
    <x v="2129"/>
    <n v="87849466"/>
    <s v="CONDUCTOR"/>
    <n v="90"/>
    <n v="129482"/>
    <n v="1"/>
    <n v="3"/>
    <n v="76"/>
  </r>
  <r>
    <x v="0"/>
    <x v="2"/>
    <x v="0"/>
    <x v="1"/>
    <n v="31168470"/>
    <x v="30"/>
    <n v="2988095"/>
    <n v="117690359"/>
    <x v="4"/>
    <x v="2"/>
    <x v="0"/>
    <x v="1"/>
    <x v="3"/>
    <s v="N"/>
    <x v="2"/>
    <n v="129803"/>
    <s v="NORMAL"/>
    <d v="2022-02-10T00:00:00"/>
    <d v="2022-04-20T00:00:00"/>
    <x v="30"/>
    <s v="-"/>
    <n v="307044"/>
    <s v="RESOLI"/>
    <s v="-"/>
    <s v="S"/>
    <s v="-"/>
    <x v="1"/>
    <n v="2"/>
    <s v="-"/>
    <s v="-"/>
    <s v="-"/>
    <s v="-"/>
    <s v="1-PREG.COSTA-RICA"/>
    <x v="0"/>
    <n v="118.01"/>
    <s v="-"/>
    <s v="-"/>
    <n v="5"/>
    <n v="4"/>
    <n v="100"/>
    <n v="3"/>
    <n v="0"/>
    <s v="STEVENGARITA@ICLOUD.COM"/>
    <s v="UNIV. PRIVADA"/>
    <n v="22"/>
    <s v="SOLTERO(A)"/>
    <d v="2022-02-28T00:00:00"/>
    <n v="1"/>
    <s v="BACHILLER"/>
    <s v=" "/>
    <s v=" "/>
    <s v=" "/>
    <s v=" "/>
    <s v="-"/>
    <s v="-"/>
    <s v="-"/>
    <s v="TURRIALBA"/>
    <s v="PERIODISMO"/>
    <x v="5"/>
    <s v="-"/>
    <s v="COMUNICACION"/>
    <s v="SANTA CRUZ"/>
    <s v="MEDIOS"/>
    <s v="COSTA RICA"/>
    <x v="2130"/>
    <n v="86949029"/>
    <s v="ESTUDIANTE"/>
    <s v="-"/>
    <n v="129803"/>
    <n v="1"/>
    <n v="1"/>
    <n v="62"/>
  </r>
  <r>
    <x v="0"/>
    <x v="0"/>
    <x v="1"/>
    <x v="0"/>
    <n v="31254130"/>
    <x v="32"/>
    <n v="30237500"/>
    <n v="119090934"/>
    <x v="0"/>
    <x v="774"/>
    <x v="0"/>
    <x v="0"/>
    <x v="0"/>
    <s v="N"/>
    <x v="1"/>
    <n v="128795"/>
    <s v="NORMAL"/>
    <d v="2022-01-21T00:00:00"/>
    <d v="2022-03-09T00:00:00"/>
    <x v="32"/>
    <d v="2022-06-30T00:00:00"/>
    <n v="305346"/>
    <s v="RESOLI"/>
    <s v="-"/>
    <s v="S"/>
    <s v="-"/>
    <x v="1"/>
    <n v="5"/>
    <s v="-"/>
    <n v="2021"/>
    <n v="1"/>
    <s v="-"/>
    <s v="1-PREG.COSTA-RICA"/>
    <x v="3"/>
    <n v="81.62"/>
    <s v="-"/>
    <s v="-"/>
    <n v="8"/>
    <n v="2"/>
    <n v="100"/>
    <n v="4"/>
    <n v="0"/>
    <s v="ERICKDIAZMONTERO@GMAIL.COM"/>
    <s v="UNIV. PRIVADA"/>
    <n v="17"/>
    <s v="SOLTERO(A)"/>
    <d v="2022-03-08T00:00:00"/>
    <n v="1"/>
    <s v="BACHILLER"/>
    <s v="LICENCIATURA"/>
    <s v=" "/>
    <s v=" "/>
    <s v=" "/>
    <n v="2104987"/>
    <n v="4"/>
    <s v="-"/>
    <s v="FLORES"/>
    <s v="MEDICINA"/>
    <x v="12"/>
    <s v="-"/>
    <s v="MEDICINA HUMANA"/>
    <s v="BARRANTES"/>
    <s v="SIN ENFASIS"/>
    <s v="COSTA RICA"/>
    <x v="2131"/>
    <s v="-"/>
    <s v="ESTUDIANTE"/>
    <n v="96"/>
    <n v="128795"/>
    <n v="1"/>
    <n v="1"/>
    <n v="112"/>
  </r>
  <r>
    <x v="0"/>
    <x v="1"/>
    <x v="1"/>
    <x v="0"/>
    <n v="31253880"/>
    <x v="32"/>
    <n v="4316500"/>
    <n v="116770997"/>
    <x v="0"/>
    <x v="1295"/>
    <x v="0"/>
    <x v="0"/>
    <x v="1"/>
    <s v="N"/>
    <x v="0"/>
    <n v="128840"/>
    <s v="NORMAL"/>
    <d v="2022-03-09T00:00:00"/>
    <d v="2022-03-11T00:00:00"/>
    <x v="32"/>
    <d v="2022-06-30T00:00:00"/>
    <n v="309196"/>
    <s v="RESOLI"/>
    <s v="-"/>
    <s v="-"/>
    <s v="S"/>
    <x v="0"/>
    <n v="1"/>
    <s v="-"/>
    <n v="2017"/>
    <n v="5"/>
    <s v="-"/>
    <s v="1-PREG.COSTA-RICA"/>
    <x v="2"/>
    <s v="-"/>
    <s v="-"/>
    <s v="-"/>
    <n v="1"/>
    <n v="4"/>
    <n v="100"/>
    <n v="1"/>
    <n v="0"/>
    <s v="KAPA497@HOTMAIL.COM"/>
    <s v="UNIV. PRIVADA"/>
    <n v="25"/>
    <s v="SOLTERO(A)"/>
    <d v="2022-03-10T00:00:00"/>
    <n v="1"/>
    <s v="BACHILLER"/>
    <s v="LICENCIATURA"/>
    <s v=" "/>
    <s v=" "/>
    <s v=" "/>
    <n v="645941"/>
    <n v="3"/>
    <s v="-"/>
    <s v="SAN JOSE"/>
    <s v="ENFERMERIA"/>
    <x v="53"/>
    <s v="-"/>
    <s v="ENFERMERIA"/>
    <s v="CATEDRAL"/>
    <s v="SIN ENFASIS"/>
    <s v="COSTA RICA"/>
    <x v="2132"/>
    <s v="-"/>
    <s v="ESTUDIANTE"/>
    <n v="90"/>
    <n v="128840"/>
    <n v="1"/>
    <n v="1"/>
    <n v="110"/>
  </r>
  <r>
    <x v="0"/>
    <x v="1"/>
    <x v="1"/>
    <x v="0"/>
    <n v="31253870"/>
    <x v="32"/>
    <n v="7508300"/>
    <n v="402590392"/>
    <x v="3"/>
    <x v="1296"/>
    <x v="0"/>
    <x v="0"/>
    <x v="0"/>
    <s v="N"/>
    <x v="1"/>
    <n v="128881"/>
    <s v="NORMAL"/>
    <d v="2022-03-11T00:00:00"/>
    <d v="2022-03-14T00:00:00"/>
    <x v="32"/>
    <d v="2022-06-30T00:00:00"/>
    <n v="309400"/>
    <s v="RESOLI"/>
    <s v="-"/>
    <s v="S"/>
    <s v="-"/>
    <x v="1"/>
    <n v="1"/>
    <s v="-"/>
    <n v="2022"/>
    <n v="0"/>
    <s v="-"/>
    <s v="1-PREG.COSTA-RICA"/>
    <x v="3"/>
    <s v="-"/>
    <s v="-"/>
    <s v="-"/>
    <n v="5"/>
    <n v="5"/>
    <n v="100"/>
    <n v="4"/>
    <n v="0"/>
    <s v="LEETRONS21@GMAIL.COM"/>
    <s v="UNIV. PUBLICA"/>
    <n v="19"/>
    <s v="SOLTERO(A)"/>
    <d v="2022-03-11T00:00:00"/>
    <n v="1"/>
    <s v="BACHILLER"/>
    <s v=" "/>
    <s v=" "/>
    <s v=" "/>
    <s v=" "/>
    <n v="1436852"/>
    <n v="4"/>
    <s v="-"/>
    <s v="SAN RAFAEL"/>
    <s v="INGENIERIA DEL SOFTWARE"/>
    <x v="186"/>
    <s v="-"/>
    <s v="COMPUTO"/>
    <s v="CONCEPCION"/>
    <s v="SIN ENFASIS"/>
    <s v="COSTA RICA"/>
    <x v="2133"/>
    <s v="-"/>
    <s v="ESTUDIANTE"/>
    <n v="90.55"/>
    <n v="128881"/>
    <n v="2"/>
    <n v="1"/>
    <n v="107"/>
  </r>
  <r>
    <x v="0"/>
    <x v="1"/>
    <x v="0"/>
    <x v="0"/>
    <n v="31157610"/>
    <x v="32"/>
    <n v="5750000"/>
    <n v="115860145"/>
    <x v="0"/>
    <x v="156"/>
    <x v="0"/>
    <x v="0"/>
    <x v="2"/>
    <s v="N"/>
    <x v="0"/>
    <n v="129031"/>
    <s v="NORMAL"/>
    <d v="2022-03-09T00:00:00"/>
    <d v="2022-03-18T00:00:00"/>
    <x v="32"/>
    <s v="-"/>
    <n v="309241"/>
    <s v="RESOLI"/>
    <s v="-"/>
    <s v="-"/>
    <s v="S"/>
    <x v="0"/>
    <n v="1"/>
    <s v="-"/>
    <s v="-"/>
    <s v="-"/>
    <s v="-"/>
    <s v="1-PREG.COSTA-RICA"/>
    <x v="0"/>
    <s v="-"/>
    <s v="-"/>
    <s v="-"/>
    <n v="4"/>
    <n v="2"/>
    <n v="100"/>
    <n v="1"/>
    <n v="0"/>
    <s v="MMORALEON@HOTMAIL.COM"/>
    <s v="UNIV. PRIVADA"/>
    <n v="27"/>
    <s v="SOLTERO(A)"/>
    <d v="2022-03-17T00:00:00"/>
    <n v="1"/>
    <s v="BACHILLER"/>
    <s v="LICENCIATURA"/>
    <s v=" "/>
    <s v=" "/>
    <s v=" "/>
    <s v="-"/>
    <s v="-"/>
    <s v="-"/>
    <s v="PURISCAL"/>
    <s v="MEDICINA Y CIRUGIA"/>
    <x v="0"/>
    <s v="-"/>
    <s v="MEDICINA HUMANA"/>
    <s v="MERCEDES SUR"/>
    <s v="SIN ENFASIS"/>
    <s v="COSTA RICA"/>
    <x v="2134"/>
    <n v="86744348"/>
    <s v="ESTUDIANTE"/>
    <s v="-"/>
    <n v="129031"/>
    <n v="1"/>
    <n v="1"/>
    <n v="103"/>
  </r>
  <r>
    <x v="0"/>
    <x v="2"/>
    <x v="1"/>
    <x v="1"/>
    <n v="31252960"/>
    <x v="31"/>
    <n v="2816130"/>
    <n v="208320436"/>
    <x v="4"/>
    <x v="2"/>
    <x v="0"/>
    <x v="1"/>
    <x v="1"/>
    <s v="N"/>
    <x v="3"/>
    <n v="129164"/>
    <s v="NORMAL"/>
    <d v="2022-03-18T00:00:00"/>
    <d v="2022-03-24T00:00:00"/>
    <x v="31"/>
    <d v="2022-06-26T00:00:00"/>
    <n v="310059"/>
    <s v="RESOLI"/>
    <s v="-"/>
    <s v="-"/>
    <s v="S"/>
    <x v="0"/>
    <n v="2"/>
    <s v="-"/>
    <n v="2019"/>
    <n v="3"/>
    <s v="-"/>
    <s v="1-PREG.COSTA-RICA"/>
    <x v="2"/>
    <n v="473.18"/>
    <s v="-"/>
    <s v="-"/>
    <n v="10"/>
    <n v="1"/>
    <n v="100"/>
    <n v="2"/>
    <n v="0"/>
    <s v="nicole.salas.cr@gmail.com"/>
    <s v="UNIV. PRIVADA"/>
    <n v="19"/>
    <s v="SOLTERO(A)"/>
    <d v="2022-03-23T00:00:00"/>
    <n v="1"/>
    <s v="BACHILLER"/>
    <s v="LICENCIATURA"/>
    <s v=" "/>
    <s v=" "/>
    <s v=" "/>
    <n v="689000"/>
    <n v="5"/>
    <s v="-"/>
    <s v="SAN CARLOS"/>
    <s v="TRABAJO SOCIAL"/>
    <x v="51"/>
    <s v="-"/>
    <s v="SOCIOLOGIA"/>
    <s v="QUESADA"/>
    <s v="SIN ENFASIS"/>
    <s v="COSTA RICA"/>
    <x v="2135"/>
    <s v="-"/>
    <s v="ESTUDIANTE"/>
    <n v="84.08"/>
    <n v="129164"/>
    <n v="1"/>
    <n v="1"/>
    <n v="94"/>
  </r>
  <r>
    <x v="0"/>
    <x v="1"/>
    <x v="1"/>
    <x v="1"/>
    <n v="31253470"/>
    <x v="31"/>
    <n v="5232655"/>
    <n v="208400321"/>
    <x v="4"/>
    <x v="1297"/>
    <x v="0"/>
    <x v="1"/>
    <x v="1"/>
    <s v="N"/>
    <x v="3"/>
    <n v="129417"/>
    <s v="NORMAL"/>
    <d v="2022-03-28T00:00:00"/>
    <d v="2022-04-05T00:00:00"/>
    <x v="31"/>
    <d v="2022-06-27T00:00:00"/>
    <n v="310946"/>
    <s v="RESOLI"/>
    <s v="-"/>
    <s v="-"/>
    <s v="S"/>
    <x v="0"/>
    <n v="1"/>
    <s v="-"/>
    <n v="2020"/>
    <n v="2"/>
    <s v="-"/>
    <s v="1-PREG.COSTA-RICA"/>
    <x v="3"/>
    <s v="-"/>
    <s v="-"/>
    <s v="-"/>
    <n v="3"/>
    <n v="1"/>
    <n v="100"/>
    <n v="2"/>
    <n v="0"/>
    <s v="PAUGABY65@GMAIL.COM"/>
    <s v="UNIV. PRIVADA"/>
    <n v="19"/>
    <s v="SOLTERO(A)"/>
    <d v="2022-04-04T00:00:00"/>
    <n v="1"/>
    <s v="BACHILLER"/>
    <s v=" "/>
    <s v=" "/>
    <s v=" "/>
    <s v=" "/>
    <n v="1893135"/>
    <n v="4"/>
    <s v="-"/>
    <s v="GRECIA"/>
    <s v="ADMINISTRACION DE NEGOCIOS"/>
    <x v="53"/>
    <s v="-"/>
    <s v="ADMINISTRACION"/>
    <s v="GRECIA"/>
    <s v="MERCADEO"/>
    <s v="COSTA RICA"/>
    <x v="2136"/>
    <s v="-"/>
    <s v="ESTUDIANTE"/>
    <n v="98.75"/>
    <n v="129417"/>
    <n v="1"/>
    <n v="1"/>
    <n v="82"/>
  </r>
  <r>
    <x v="0"/>
    <x v="1"/>
    <x v="1"/>
    <x v="1"/>
    <n v="31253930"/>
    <x v="32"/>
    <n v="4110000"/>
    <n v="503460919"/>
    <x v="4"/>
    <x v="1298"/>
    <x v="3"/>
    <x v="1"/>
    <x v="2"/>
    <s v="N"/>
    <x v="6"/>
    <n v="129313"/>
    <s v="NORMAL"/>
    <d v="2022-03-16T00:00:00"/>
    <d v="2022-03-30T00:00:00"/>
    <x v="32"/>
    <d v="2022-06-30T00:00:00"/>
    <n v="309887"/>
    <s v="RESOLI"/>
    <s v="-"/>
    <s v="-"/>
    <s v="S"/>
    <x v="0"/>
    <n v="1"/>
    <s v="COBERTURA INFERIOR"/>
    <n v="2011"/>
    <n v="11"/>
    <s v="-"/>
    <s v="1-PREG.COSTA-RICA"/>
    <x v="6"/>
    <s v="-"/>
    <s v="-"/>
    <s v="-"/>
    <n v="1"/>
    <n v="4"/>
    <n v="100"/>
    <n v="6"/>
    <n v="1"/>
    <s v="SMADRIGAL1985@GMAIL.COM"/>
    <s v="UNIV. PRIVADA"/>
    <n v="36"/>
    <s v="SOLTERO(A)"/>
    <d v="2022-03-29T00:00:00"/>
    <n v="1"/>
    <s v="BACHILLER"/>
    <s v=" "/>
    <s v=" "/>
    <s v=" "/>
    <s v=" "/>
    <n v="353480"/>
    <n v="2"/>
    <s v="-"/>
    <s v="PUNTARENAS"/>
    <s v="SECRETARIADO PROFESIONAL"/>
    <x v="165"/>
    <s v="CI"/>
    <s v="ADMINISTRACION"/>
    <s v="LEPANTO"/>
    <s v="SIN ENFASIS"/>
    <s v="COSTA RICA"/>
    <x v="2137"/>
    <n v="26500141"/>
    <s v="OFICINISTA"/>
    <n v="90.25"/>
    <n v="129313"/>
    <n v="1"/>
    <n v="1"/>
    <n v="91"/>
  </r>
  <r>
    <x v="0"/>
    <x v="1"/>
    <x v="1"/>
    <x v="1"/>
    <n v="31253960"/>
    <x v="32"/>
    <n v="4743100"/>
    <n v="702840433"/>
    <x v="5"/>
    <x v="197"/>
    <x v="0"/>
    <x v="1"/>
    <x v="2"/>
    <s v="N"/>
    <x v="5"/>
    <n v="129354"/>
    <s v="NORMAL"/>
    <d v="2022-03-06T00:00:00"/>
    <d v="2022-04-01T00:00:00"/>
    <x v="32"/>
    <d v="2022-06-30T00:00:00"/>
    <n v="308843"/>
    <s v="RESOLI"/>
    <s v="-"/>
    <s v="-"/>
    <s v="S"/>
    <x v="0"/>
    <n v="1"/>
    <s v="-"/>
    <n v="2018"/>
    <n v="4"/>
    <s v="-"/>
    <s v="1-PREG.COSTA-RICA"/>
    <x v="6"/>
    <s v="-"/>
    <s v="-"/>
    <s v="-"/>
    <n v="3"/>
    <n v="6"/>
    <n v="100"/>
    <n v="7"/>
    <n v="0"/>
    <s v="EIRYACEVEDO@GMAIL.COM"/>
    <s v="UNIV. PRIVADA"/>
    <n v="21"/>
    <s v="UNION LIBRE"/>
    <d v="2022-03-30T00:00:00"/>
    <n v="1"/>
    <s v="BACHILLER"/>
    <s v=" "/>
    <s v=" "/>
    <s v=" "/>
    <s v=" "/>
    <n v="270285"/>
    <n v="2"/>
    <s v="-"/>
    <s v="SIQUIRRES"/>
    <s v="INGLES"/>
    <x v="0"/>
    <s v="-"/>
    <s v="LENGUAS"/>
    <s v="ALEGRIA"/>
    <s v="SIN ENFASIS"/>
    <s v="COSTA RICA"/>
    <x v="2138"/>
    <s v="-"/>
    <s v="ESTUDIANTE"/>
    <n v="83.8"/>
    <n v="129354"/>
    <n v="1"/>
    <n v="1"/>
    <n v="89"/>
  </r>
  <r>
    <x v="0"/>
    <x v="1"/>
    <x v="2"/>
    <x v="1"/>
    <n v="31253130"/>
    <x v="31"/>
    <n v="5681309"/>
    <n v="206750688"/>
    <x v="4"/>
    <x v="1077"/>
    <x v="0"/>
    <x v="1"/>
    <x v="0"/>
    <s v="N"/>
    <x v="3"/>
    <n v="129448"/>
    <s v="NORMAL"/>
    <d v="2022-03-28T00:00:00"/>
    <d v="2022-04-05T00:00:00"/>
    <x v="31"/>
    <d v="2022-06-27T00:00:00"/>
    <n v="310880"/>
    <s v="RESOLI"/>
    <s v="-"/>
    <s v="S"/>
    <s v="-"/>
    <x v="1"/>
    <n v="1"/>
    <s v="-"/>
    <n v="2007"/>
    <n v="15"/>
    <s v="-"/>
    <s v="5-REFUND.PREG.C.R"/>
    <x v="6"/>
    <s v="-"/>
    <s v="-"/>
    <s v="-"/>
    <n v="1"/>
    <n v="1"/>
    <n v="100"/>
    <n v="2"/>
    <n v="0"/>
    <s v="SBCUADRA20@OUTLOOK.ES"/>
    <s v="UNIV. PRIVADA"/>
    <n v="31"/>
    <s v="SOLTERO(A)"/>
    <d v="2022-04-01T00:00:00"/>
    <n v="1"/>
    <s v="BACHILLER"/>
    <s v=" "/>
    <s v=" "/>
    <s v=" "/>
    <s v=" "/>
    <n v="409765"/>
    <n v="3"/>
    <s v="-"/>
    <s v="ALAJUELA"/>
    <s v="ADM EMPRESAS MODALIDAD VIRTUAL"/>
    <x v="42"/>
    <s v="-"/>
    <s v="ADMINISTRACION"/>
    <s v="ALAJUELA"/>
    <s v="SIN ENFASIS"/>
    <s v="COSTA RICA"/>
    <x v="2139"/>
    <n v="25194222"/>
    <s v="ASISTENTE DE ARCHIVO"/>
    <n v="86.92"/>
    <n v="129448"/>
    <n v="1"/>
    <n v="5"/>
    <n v="82"/>
  </r>
  <r>
    <x v="0"/>
    <x v="1"/>
    <x v="0"/>
    <x v="1"/>
    <n v="31151330"/>
    <x v="31"/>
    <n v="4000000"/>
    <n v="208330163"/>
    <x v="5"/>
    <x v="973"/>
    <x v="0"/>
    <x v="1"/>
    <x v="1"/>
    <s v="N"/>
    <x v="3"/>
    <n v="129473"/>
    <s v="NORMAL"/>
    <d v="2022-03-31T00:00:00"/>
    <d v="2022-04-06T00:00:00"/>
    <x v="31"/>
    <s v="-"/>
    <n v="311272"/>
    <s v="RESOLI"/>
    <s v="-"/>
    <s v="-"/>
    <s v="S"/>
    <x v="0"/>
    <n v="1"/>
    <s v="ADQUISICION DE EQUIPO"/>
    <s v="-"/>
    <s v="-"/>
    <s v="-"/>
    <s v="1-PREG.COSTA-RICA"/>
    <x v="0"/>
    <s v="-"/>
    <s v="-"/>
    <s v="-"/>
    <n v="10"/>
    <n v="1"/>
    <n v="100"/>
    <n v="2"/>
    <n v="0"/>
    <s v="MARIASJ17CM@GMAIL.COM"/>
    <s v="UNIV. PUBLICA"/>
    <n v="23"/>
    <s v="SOLTERO(A)"/>
    <d v="2022-04-05T00:00:00"/>
    <n v="1"/>
    <s v="BACHILLER"/>
    <s v="LICENCIATURA"/>
    <s v=" "/>
    <s v=" "/>
    <s v=" "/>
    <s v="-"/>
    <s v="-"/>
    <s v="-"/>
    <s v="SAN CARLOS"/>
    <s v="ARTES PLASTICAS"/>
    <x v="22"/>
    <s v="AE"/>
    <s v="ARTES PLASTICAS"/>
    <s v="QUESADA"/>
    <s v="ARTE GRAFICO"/>
    <s v="COSTA RICA"/>
    <x v="2140"/>
    <s v="-"/>
    <s v="ESTUDIANTE"/>
    <s v="-"/>
    <n v="129473"/>
    <n v="2"/>
    <n v="1"/>
    <n v="81"/>
  </r>
  <r>
    <x v="0"/>
    <x v="1"/>
    <x v="2"/>
    <x v="1"/>
    <n v="31253850"/>
    <x v="32"/>
    <n v="2964414"/>
    <n v="504480765"/>
    <x v="4"/>
    <x v="1299"/>
    <x v="0"/>
    <x v="1"/>
    <x v="1"/>
    <s v="N"/>
    <x v="4"/>
    <n v="129403"/>
    <s v="NORMAL"/>
    <d v="2021-12-17T00:00:00"/>
    <d v="2022-04-01T00:00:00"/>
    <x v="32"/>
    <d v="2022-06-30T00:00:00"/>
    <n v="302246"/>
    <s v="RESOLI"/>
    <s v="-"/>
    <s v="-"/>
    <s v="S"/>
    <x v="0"/>
    <n v="1"/>
    <s v="-"/>
    <n v="2020"/>
    <n v="2"/>
    <s v="-"/>
    <s v="5-REFUND.PREG.C.R"/>
    <x v="2"/>
    <s v="-"/>
    <s v="-"/>
    <s v="-"/>
    <n v="1"/>
    <n v="1"/>
    <n v="100"/>
    <n v="5"/>
    <n v="0"/>
    <s v="KAROLFERNANDEZSIEZAR@GMAIL.COM"/>
    <s v="UNIV. PRIVADA"/>
    <n v="19"/>
    <s v="SOLTERO(A)"/>
    <d v="2022-03-31T00:00:00"/>
    <n v="1"/>
    <s v="BACHILLER"/>
    <s v=" "/>
    <s v=" "/>
    <s v=" "/>
    <s v=" "/>
    <n v="724737"/>
    <n v="4"/>
    <s v="-"/>
    <s v="LIBERIA"/>
    <s v="CRIMINOLOGIA"/>
    <x v="108"/>
    <s v="-"/>
    <s v="DERECHO"/>
    <s v="LIBERIA"/>
    <s v="SIN ENFASIS"/>
    <s v="COSTA RICA"/>
    <x v="2141"/>
    <s v="-"/>
    <s v="ESTUDIANTE"/>
    <n v="91.35"/>
    <n v="129403"/>
    <n v="1"/>
    <n v="5"/>
    <n v="89"/>
  </r>
  <r>
    <x v="0"/>
    <x v="1"/>
    <x v="0"/>
    <x v="1"/>
    <n v="31175240"/>
    <x v="32"/>
    <n v="2314346"/>
    <n v="115890427"/>
    <x v="4"/>
    <x v="1300"/>
    <x v="0"/>
    <x v="1"/>
    <x v="0"/>
    <s v="N"/>
    <x v="0"/>
    <n v="129430"/>
    <s v="NORMAL"/>
    <d v="2022-03-14T00:00:00"/>
    <d v="2022-04-05T00:00:00"/>
    <x v="32"/>
    <s v="-"/>
    <n v="309567"/>
    <s v="RESOLI"/>
    <s v="-"/>
    <s v="-"/>
    <s v="S"/>
    <x v="0"/>
    <n v="1"/>
    <s v="-"/>
    <s v="-"/>
    <s v="-"/>
    <s v="-"/>
    <s v="1-PREG.COSTA-RICA"/>
    <x v="0"/>
    <s v="-"/>
    <s v="-"/>
    <s v="-"/>
    <n v="2"/>
    <n v="2"/>
    <n v="100"/>
    <n v="1"/>
    <n v="0"/>
    <s v="KASANVA@HOTMAIL.ES"/>
    <s v="UNIV. PRIVADA"/>
    <n v="27"/>
    <s v="SOLTERO(A)"/>
    <d v="2022-04-04T00:00:00"/>
    <n v="1"/>
    <s v="LICENCIATURA"/>
    <s v=" "/>
    <s v=" "/>
    <s v=" "/>
    <s v=" "/>
    <s v="-"/>
    <s v="-"/>
    <s v="-"/>
    <s v="ESCAZU"/>
    <s v="DERECHO"/>
    <x v="6"/>
    <s v="-"/>
    <s v="DERECHO"/>
    <s v="SAN ANTONIO"/>
    <s v="SIN ENFASIS"/>
    <s v="COSTA RICA"/>
    <x v="2142"/>
    <s v="-"/>
    <s v="ESTUDIANTE"/>
    <s v="-"/>
    <n v="129430"/>
    <n v="1"/>
    <n v="1"/>
    <n v="85"/>
  </r>
  <r>
    <x v="0"/>
    <x v="1"/>
    <x v="1"/>
    <x v="0"/>
    <n v="31252100"/>
    <x v="32"/>
    <n v="1836000"/>
    <n v="109530783"/>
    <x v="7"/>
    <x v="1301"/>
    <x v="0"/>
    <x v="0"/>
    <x v="0"/>
    <s v="N"/>
    <x v="0"/>
    <n v="129475"/>
    <s v="NORMAL"/>
    <d v="2022-03-30T00:00:00"/>
    <d v="2022-04-06T00:00:00"/>
    <x v="32"/>
    <d v="2022-06-30T00:00:00"/>
    <n v="311179"/>
    <s v="RESOLI"/>
    <s v="-"/>
    <s v="S"/>
    <s v="-"/>
    <x v="1"/>
    <n v="1"/>
    <s v="-"/>
    <n v="1988"/>
    <n v="34"/>
    <s v="-"/>
    <s v="1-PREG.COSTA-RICA"/>
    <x v="1"/>
    <s v="-"/>
    <s v="-"/>
    <s v="-"/>
    <n v="11"/>
    <n v="1"/>
    <n v="100"/>
    <n v="1"/>
    <n v="0"/>
    <s v="EDUGONAL@GMAIL.COM"/>
    <s v="UNIV. PUBLICA"/>
    <n v="45"/>
    <s v="CASADO(A)"/>
    <d v="2022-04-05T00:00:00"/>
    <n v="1"/>
    <s v="TECNICO"/>
    <s v=" "/>
    <s v=" "/>
    <s v=" "/>
    <s v=" "/>
    <n v="3000064"/>
    <n v="5"/>
    <s v="-"/>
    <s v="VAZQUEZ DE CORONADO"/>
    <s v="TEC DIAG Y REP VEHIC ELECTRICO"/>
    <x v="61"/>
    <s v="-"/>
    <s v="TECNICO"/>
    <s v="SAN ISIDRO"/>
    <s v="SIN ENFASIS"/>
    <s v="COSTA RICA"/>
    <x v="2143"/>
    <n v="22440548"/>
    <s v="INGENIERO DE PROYECT"/>
    <n v="78"/>
    <n v="129475"/>
    <n v="2"/>
    <n v="1"/>
    <n v="84"/>
  </r>
  <r>
    <x v="0"/>
    <x v="1"/>
    <x v="1"/>
    <x v="1"/>
    <n v="31254120"/>
    <x v="32"/>
    <n v="3533400"/>
    <n v="118010584"/>
    <x v="4"/>
    <x v="1302"/>
    <x v="0"/>
    <x v="1"/>
    <x v="0"/>
    <s v="N"/>
    <x v="0"/>
    <n v="129498"/>
    <s v="ESPECIAL"/>
    <d v="2021-12-15T00:00:00"/>
    <d v="2022-04-06T00:00:00"/>
    <x v="32"/>
    <d v="2022-06-30T00:00:00"/>
    <n v="301986"/>
    <s v="RESOLI"/>
    <s v="-"/>
    <s v="-"/>
    <s v="S"/>
    <x v="0"/>
    <n v="1"/>
    <s v="COBERTURA INFERIOR"/>
    <n v="2019"/>
    <n v="3"/>
    <s v="-"/>
    <s v="1-PREG.COSTA-RICA"/>
    <x v="6"/>
    <s v="-"/>
    <s v="-"/>
    <s v="-"/>
    <n v="1"/>
    <n v="1"/>
    <n v="100"/>
    <n v="1"/>
    <n v="0"/>
    <s v="MONICASOTOSEGURA@GMAIL.COM"/>
    <s v="UNIV. PRIVADA"/>
    <n v="21"/>
    <s v="SOLTERO(A)"/>
    <d v="2022-03-10T00:00:00"/>
    <n v="1"/>
    <s v="BACHILLER"/>
    <s v=" "/>
    <s v=" "/>
    <s v=" "/>
    <s v=" "/>
    <n v="410970"/>
    <n v="1"/>
    <s v="-"/>
    <s v="SAN JOSE"/>
    <s v="ADMINISTRACION DE EMPRESAS"/>
    <x v="0"/>
    <s v="CI"/>
    <s v="ADMINISTRACION"/>
    <s v="CARMEN"/>
    <s v="ADM.EMP.ENF.FINANZAS."/>
    <s v="COSTA RICA"/>
    <x v="2144"/>
    <n v="22222222"/>
    <s v="ASESOR CAJERO"/>
    <n v="82"/>
    <n v="129498"/>
    <n v="1"/>
    <n v="1"/>
    <n v="84"/>
  </r>
  <r>
    <x v="0"/>
    <x v="1"/>
    <x v="1"/>
    <x v="1"/>
    <n v="31252990"/>
    <x v="31"/>
    <n v="2567940"/>
    <n v="207240890"/>
    <x v="4"/>
    <x v="1303"/>
    <x v="0"/>
    <x v="1"/>
    <x v="1"/>
    <s v="N"/>
    <x v="3"/>
    <n v="129519"/>
    <s v="NORMAL"/>
    <d v="2022-03-31T00:00:00"/>
    <d v="2022-04-18T00:00:00"/>
    <x v="31"/>
    <d v="2022-06-26T00:00:00"/>
    <n v="311232"/>
    <s v="RESOLI"/>
    <s v="-"/>
    <s v="S"/>
    <s v="-"/>
    <x v="1"/>
    <n v="1"/>
    <s v="-"/>
    <n v="2011"/>
    <n v="11"/>
    <s v="-"/>
    <s v="1-PREG.COSTA-RICA"/>
    <x v="2"/>
    <s v="-"/>
    <s v="-"/>
    <s v="-"/>
    <n v="2"/>
    <n v="7"/>
    <n v="100"/>
    <n v="2"/>
    <n v="0"/>
    <s v="BRODRIGUEZBOGANTES@GMAIL.COM"/>
    <s v="UNIV. PRIVADA"/>
    <n v="28"/>
    <s v="SOLTERO(A)"/>
    <d v="2022-04-06T00:00:00"/>
    <n v="1"/>
    <s v="BACHILLER"/>
    <s v=" "/>
    <s v=" "/>
    <s v=" "/>
    <s v=" "/>
    <n v="618820"/>
    <n v="3"/>
    <s v="-"/>
    <s v="SAN RAMON"/>
    <s v="ADMINISTRACION DE NEGOCIOS"/>
    <x v="78"/>
    <s v="-"/>
    <s v="ADMINISTRACION"/>
    <s v="SAN ISIDRO"/>
    <s v="SIN ENFASIS"/>
    <s v="COSTA RICA"/>
    <x v="2145"/>
    <n v="25425400"/>
    <s v="ADVANCED TECHNICIAN"/>
    <n v="88.04"/>
    <n v="129519"/>
    <n v="1"/>
    <n v="1"/>
    <n v="69"/>
  </r>
  <r>
    <x v="0"/>
    <x v="1"/>
    <x v="1"/>
    <x v="1"/>
    <n v="31253350"/>
    <x v="31"/>
    <n v="8980000"/>
    <n v="208360957"/>
    <x v="4"/>
    <x v="1304"/>
    <x v="0"/>
    <x v="1"/>
    <x v="0"/>
    <s v="N"/>
    <x v="3"/>
    <n v="129607"/>
    <s v="NORMAL"/>
    <d v="2022-04-06T00:00:00"/>
    <d v="2022-04-18T00:00:00"/>
    <x v="31"/>
    <d v="2022-06-27T00:00:00"/>
    <n v="311779"/>
    <s v="RESOLI"/>
    <s v="-"/>
    <s v="-"/>
    <s v="S"/>
    <x v="0"/>
    <n v="1"/>
    <s v="-"/>
    <n v="2020"/>
    <n v="2"/>
    <s v="-"/>
    <s v="1-PREG.COSTA-RICA"/>
    <x v="3"/>
    <s v="-"/>
    <s v="-"/>
    <s v="-"/>
    <n v="2"/>
    <n v="1"/>
    <n v="100"/>
    <n v="2"/>
    <n v="0"/>
    <s v="ESTEFA.A.V.10@GMAIL.COM"/>
    <s v="UNIV. PUBLICA"/>
    <n v="19"/>
    <s v="SOLTERO(A)"/>
    <d v="2022-04-08T00:00:00"/>
    <n v="1"/>
    <s v="BACHILLER"/>
    <s v=" "/>
    <s v=" "/>
    <s v=" "/>
    <s v=" "/>
    <n v="1592620"/>
    <n v="4"/>
    <s v="-"/>
    <s v="SAN RAMON"/>
    <s v="CS.COMUNICACION COLECTIVA"/>
    <x v="52"/>
    <s v="-"/>
    <s v="COMUNICACION"/>
    <s v="SAN RAMON"/>
    <s v="RELACIONES PUBLICAS"/>
    <s v="COSTA RICA"/>
    <x v="2146"/>
    <s v="-"/>
    <s v="ESTUDIANTE"/>
    <n v="100"/>
    <n v="129607"/>
    <n v="2"/>
    <n v="1"/>
    <n v="69"/>
  </r>
  <r>
    <x v="0"/>
    <x v="1"/>
    <x v="1"/>
    <x v="0"/>
    <n v="31254050"/>
    <x v="32"/>
    <n v="7968530"/>
    <n v="115630867"/>
    <x v="2"/>
    <x v="591"/>
    <x v="2"/>
    <x v="0"/>
    <x v="0"/>
    <s v="N"/>
    <x v="0"/>
    <n v="129661"/>
    <s v="NORMAL"/>
    <d v="2022-04-17T00:00:00"/>
    <d v="2022-04-19T00:00:00"/>
    <x v="32"/>
    <d v="2022-06-30T00:00:00"/>
    <n v="312231"/>
    <s v="RESOLI"/>
    <s v="-"/>
    <s v="-"/>
    <s v="S"/>
    <x v="0"/>
    <n v="1"/>
    <s v="COBERTURA INFERIOR"/>
    <n v="2011"/>
    <n v="11"/>
    <s v="-"/>
    <s v="1-PREG.COSTA-RICA"/>
    <x v="3"/>
    <s v="-"/>
    <s v="-"/>
    <s v="-"/>
    <n v="15"/>
    <n v="1"/>
    <n v="100"/>
    <n v="1"/>
    <n v="6"/>
    <s v="TGAIRAUD14@GMAIL.COM"/>
    <s v="UNIV. PRIVADA"/>
    <n v="28"/>
    <s v="SOLTERO(A)"/>
    <d v="2022-04-18T00:00:00"/>
    <n v="1"/>
    <s v="LICENCIATURA"/>
    <s v=" "/>
    <s v=" "/>
    <s v=" "/>
    <s v=" "/>
    <n v="1313786"/>
    <n v="2"/>
    <s v="-"/>
    <s v="MONTES DE OCA"/>
    <s v="ARQUITECTURA"/>
    <x v="5"/>
    <s v="CI"/>
    <s v="INGENIERIA"/>
    <s v="SAN PEDRO"/>
    <s v="SIN ENFASIS"/>
    <s v="COSTA RICA"/>
    <x v="2147"/>
    <s v="-"/>
    <s v="ESTUDIANTE"/>
    <n v="85"/>
    <n v="129661"/>
    <n v="1"/>
    <n v="1"/>
    <n v="71"/>
  </r>
  <r>
    <x v="0"/>
    <x v="1"/>
    <x v="0"/>
    <x v="1"/>
    <n v="31197540"/>
    <x v="31"/>
    <n v="1500000"/>
    <n v="604520044"/>
    <x v="4"/>
    <x v="1305"/>
    <x v="0"/>
    <x v="1"/>
    <x v="1"/>
    <s v="N"/>
    <x v="3"/>
    <n v="129650"/>
    <s v="NORMAL"/>
    <d v="2022-03-07T00:00:00"/>
    <d v="2022-04-18T00:00:00"/>
    <x v="31"/>
    <s v="-"/>
    <n v="308899"/>
    <s v="RESOLI"/>
    <s v="-"/>
    <s v="-"/>
    <s v="S"/>
    <x v="0"/>
    <n v="1"/>
    <s v="-"/>
    <s v="-"/>
    <s v="-"/>
    <s v="-"/>
    <s v="1-PREG.COSTA-RICA"/>
    <x v="0"/>
    <s v="-"/>
    <s v="-"/>
    <s v="-"/>
    <n v="9"/>
    <n v="1"/>
    <n v="100"/>
    <n v="2"/>
    <n v="0"/>
    <s v="VALERIAVVARGAS@HOTMAIL.COM"/>
    <s v="UNIV. PRIVADA"/>
    <n v="23"/>
    <s v="SOLTERO(A)"/>
    <d v="2022-04-08T00:00:00"/>
    <n v="1"/>
    <s v="LICENCIATURA"/>
    <s v=" "/>
    <s v=" "/>
    <s v=" "/>
    <s v=" "/>
    <s v="-"/>
    <s v="-"/>
    <s v="-"/>
    <s v="OROTINA"/>
    <s v="TRABAJO SOCIAL"/>
    <x v="51"/>
    <s v="-"/>
    <s v="SOCIOLOGIA"/>
    <s v="OROTINA"/>
    <s v="SIN ENFASIS"/>
    <s v="COSTA RICA"/>
    <x v="2148"/>
    <s v="-"/>
    <s v="ESTUDIANTE"/>
    <s v="-"/>
    <n v="129650"/>
    <n v="1"/>
    <n v="1"/>
    <n v="69"/>
  </r>
  <r>
    <x v="0"/>
    <x v="1"/>
    <x v="1"/>
    <x v="0"/>
    <n v="31253990"/>
    <x v="32"/>
    <n v="8342760"/>
    <n v="702420179"/>
    <x v="0"/>
    <x v="1306"/>
    <x v="2"/>
    <x v="0"/>
    <x v="1"/>
    <s v="N"/>
    <x v="5"/>
    <n v="129696"/>
    <s v="NORMAL"/>
    <d v="2022-04-17T00:00:00"/>
    <d v="2022-04-20T00:00:00"/>
    <x v="32"/>
    <d v="2022-06-30T00:00:00"/>
    <n v="312211"/>
    <s v="RESOLI"/>
    <s v="-"/>
    <s v="-"/>
    <s v="S"/>
    <x v="0"/>
    <n v="1"/>
    <s v="COBERTURA INFERIOR"/>
    <n v="2022"/>
    <n v="0"/>
    <s v="-"/>
    <s v="1-PREG.COSTA-RICA"/>
    <x v="3"/>
    <s v="-"/>
    <s v="-"/>
    <s v="-"/>
    <n v="2"/>
    <n v="1"/>
    <n v="100"/>
    <n v="7"/>
    <n v="6"/>
    <s v="JOSSETH161@HOTMAIL.COM"/>
    <s v="UNIV. PRIVADA"/>
    <n v="26"/>
    <s v="UNION LIBRE"/>
    <d v="2022-04-19T00:00:00"/>
    <n v="1"/>
    <s v="LICENCIATURA"/>
    <s v=" "/>
    <s v=" "/>
    <s v=" "/>
    <s v=" "/>
    <n v="1456779"/>
    <n v="3"/>
    <s v="-"/>
    <s v="POCOCI"/>
    <s v="ENFERMERIA"/>
    <x v="18"/>
    <s v="CI"/>
    <s v="ENFERMERIA"/>
    <s v="GUAPILES"/>
    <s v="SIN ENFASIS"/>
    <s v="COSTA RICA"/>
    <x v="2149"/>
    <s v="-"/>
    <s v="ESTUDIANTE"/>
    <n v="87.85"/>
    <n v="129696"/>
    <n v="1"/>
    <n v="1"/>
    <n v="70"/>
  </r>
  <r>
    <x v="2"/>
    <x v="1"/>
    <x v="1"/>
    <x v="1"/>
    <n v="31253360"/>
    <x v="31"/>
    <n v="5784160"/>
    <n v="303380240"/>
    <x v="4"/>
    <x v="481"/>
    <x v="0"/>
    <x v="1"/>
    <x v="0"/>
    <s v="N"/>
    <x v="2"/>
    <n v="130347"/>
    <s v="NORMAL"/>
    <d v="2022-05-12T00:00:00"/>
    <d v="2022-05-18T00:00:00"/>
    <x v="31"/>
    <d v="2022-06-27T00:00:00"/>
    <n v="313948"/>
    <s v="RESOLI"/>
    <s v="-"/>
    <s v="-"/>
    <s v="S"/>
    <x v="0"/>
    <n v="1"/>
    <s v="-"/>
    <n v="2002"/>
    <n v="20"/>
    <s v="-"/>
    <s v="3-POSG.COSTA-RICA"/>
    <x v="3"/>
    <s v="-"/>
    <s v="-"/>
    <s v="-"/>
    <n v="3"/>
    <n v="7"/>
    <n v="100"/>
    <n v="3"/>
    <n v="0"/>
    <s v="ALERODRIMATH@GMAIL.COM"/>
    <s v="UNIV. PRIVADA"/>
    <n v="46"/>
    <s v="DIVORCIADO(A)"/>
    <d v="2022-05-17T00:00:00"/>
    <n v="1"/>
    <s v="MAESTRIA"/>
    <s v=" "/>
    <s v=" "/>
    <s v=" "/>
    <s v=" "/>
    <n v="1158518"/>
    <n v="2"/>
    <s v="-"/>
    <s v="LA UNION"/>
    <s v="PSICOLOGIA CLINICA"/>
    <x v="13"/>
    <s v="-"/>
    <s v="PSICOLOGIA"/>
    <s v="SAN RAMON"/>
    <s v="SIN ENFASIS"/>
    <s v="COSTA RICA"/>
    <x v="2150"/>
    <n v="25866100"/>
    <s v="PSICÓLOGA "/>
    <n v="8.5"/>
    <n v="130347"/>
    <n v="1"/>
    <n v="3"/>
    <n v="39"/>
  </r>
  <r>
    <x v="0"/>
    <x v="1"/>
    <x v="1"/>
    <x v="0"/>
    <n v="31253970"/>
    <x v="32"/>
    <n v="9849097"/>
    <n v="117970328"/>
    <x v="0"/>
    <x v="1307"/>
    <x v="0"/>
    <x v="0"/>
    <x v="0"/>
    <s v="N"/>
    <x v="0"/>
    <n v="129734"/>
    <s v="NORMAL"/>
    <d v="2022-03-30T00:00:00"/>
    <d v="2022-04-20T00:00:00"/>
    <x v="32"/>
    <d v="2022-06-30T00:00:00"/>
    <n v="311091"/>
    <s v="RESOLI"/>
    <s v="-"/>
    <s v="-"/>
    <s v="S"/>
    <x v="0"/>
    <n v="1"/>
    <s v="-"/>
    <n v="2018"/>
    <n v="4"/>
    <s v="-"/>
    <s v="1-PREG.COSTA-RICA"/>
    <x v="3"/>
    <s v="-"/>
    <s v="-"/>
    <s v="-"/>
    <n v="1"/>
    <n v="1"/>
    <n v="100"/>
    <n v="1"/>
    <n v="0"/>
    <s v="MELALOPEZR10@GMAIL.COM"/>
    <s v="UNIV. PRIVADA"/>
    <n v="21"/>
    <s v="SOLTERO(A)"/>
    <d v="2022-04-19T00:00:00"/>
    <n v="1"/>
    <s v="BACHILLER"/>
    <s v="LICENCIATURA"/>
    <s v=" "/>
    <s v=" "/>
    <s v=" "/>
    <n v="2091355"/>
    <n v="3"/>
    <s v="-"/>
    <s v="SAN JOSE"/>
    <s v="MICROBIOLOGI Y QUIMICA CLINICA"/>
    <x v="12"/>
    <s v="-"/>
    <s v="MICROBIOLOGIA"/>
    <s v="CARMEN"/>
    <s v="SIN ENFASIS"/>
    <s v="COSTA RICA"/>
    <x v="2151"/>
    <s v="-"/>
    <s v="ESTUDIANTE"/>
    <n v="91"/>
    <n v="129734"/>
    <n v="1"/>
    <n v="1"/>
    <n v="70"/>
  </r>
  <r>
    <x v="0"/>
    <x v="2"/>
    <x v="1"/>
    <x v="0"/>
    <n v="31254180"/>
    <x v="32"/>
    <n v="11486814"/>
    <n v="305390847"/>
    <x v="2"/>
    <x v="2"/>
    <x v="0"/>
    <x v="0"/>
    <x v="2"/>
    <s v="N"/>
    <x v="0"/>
    <n v="129764"/>
    <s v="NORMAL"/>
    <d v="2022-02-24T00:00:00"/>
    <d v="2022-04-20T00:00:00"/>
    <x v="32"/>
    <d v="2022-06-30T00:00:00"/>
    <n v="308211"/>
    <s v="RESOLI"/>
    <s v="-"/>
    <s v="S"/>
    <s v="-"/>
    <x v="1"/>
    <n v="2"/>
    <s v="ADQUISICION DE EQUIPO"/>
    <n v="2019"/>
    <n v="3"/>
    <s v="-"/>
    <s v="1-PREG.COSTA-RICA"/>
    <x v="3"/>
    <n v="134.09"/>
    <s v="-"/>
    <s v="-"/>
    <n v="5"/>
    <n v="1"/>
    <n v="100"/>
    <n v="1"/>
    <n v="0"/>
    <s v="SEBASLUNA14@GMAIL.COM"/>
    <s v="UNIV. PRIVADA"/>
    <n v="19"/>
    <s v="SOLTERO(A)"/>
    <d v="2022-04-19T00:00:00"/>
    <n v="1"/>
    <s v="BACHILLER"/>
    <s v=" "/>
    <s v=" "/>
    <s v=" "/>
    <s v=" "/>
    <n v="2357118"/>
    <n v="4"/>
    <s v="-"/>
    <s v="TARRAZU"/>
    <s v="INGENIERIA ELECTROMECANICA"/>
    <x v="6"/>
    <s v="AE"/>
    <s v="INGENIERIA"/>
    <s v="SAN MARCOS"/>
    <s v="SIN ENFASIS"/>
    <s v="COSTA RICA"/>
    <x v="2152"/>
    <s v="-"/>
    <s v="ESTUDIANTE"/>
    <n v="92.93"/>
    <n v="129764"/>
    <n v="1"/>
    <n v="1"/>
    <n v="70"/>
  </r>
  <r>
    <x v="0"/>
    <x v="1"/>
    <x v="1"/>
    <x v="0"/>
    <n v="31254020"/>
    <x v="32"/>
    <n v="10748595"/>
    <n v="115910029"/>
    <x v="2"/>
    <x v="622"/>
    <x v="0"/>
    <x v="0"/>
    <x v="0"/>
    <s v="N"/>
    <x v="0"/>
    <n v="129819"/>
    <s v="NORMAL"/>
    <d v="2022-04-06T00:00:00"/>
    <d v="2022-04-21T00:00:00"/>
    <x v="32"/>
    <d v="2022-06-30T00:00:00"/>
    <n v="311768"/>
    <s v="RESOLI"/>
    <s v="-"/>
    <s v="-"/>
    <s v="S"/>
    <x v="0"/>
    <n v="1"/>
    <s v="-"/>
    <n v="2013"/>
    <n v="9"/>
    <s v="-"/>
    <s v="1-PREG.COSTA-RICA"/>
    <x v="4"/>
    <s v="-"/>
    <s v="-"/>
    <s v="-"/>
    <n v="1"/>
    <n v="1"/>
    <n v="100"/>
    <n v="1"/>
    <n v="0"/>
    <s v="ASLIGABRIELA00@GMAIL.COM"/>
    <s v="UNIV. PRIVADA"/>
    <n v="27"/>
    <s v="SOLTERO(A)"/>
    <d v="2022-04-20T00:00:00"/>
    <n v="1"/>
    <s v="BACHILLER"/>
    <s v="LICENCIATURA"/>
    <s v=" "/>
    <s v=" "/>
    <s v=" "/>
    <n v="1029511"/>
    <n v="5"/>
    <s v="-"/>
    <s v="SAN JOSE"/>
    <s v="INGENIERIA INDUSTRIAL"/>
    <x v="8"/>
    <s v="-"/>
    <s v="INGENIERIA"/>
    <s v="CARMEN"/>
    <s v="SIN ENFASIS"/>
    <s v="COSTA RICA"/>
    <x v="2153"/>
    <s v="-"/>
    <s v="ESTUDIANTE"/>
    <n v="85"/>
    <n v="129819"/>
    <n v="1"/>
    <n v="1"/>
    <n v="69"/>
  </r>
  <r>
    <x v="0"/>
    <x v="1"/>
    <x v="1"/>
    <x v="0"/>
    <n v="31253720"/>
    <x v="32"/>
    <n v="10029568"/>
    <n v="118550874"/>
    <x v="0"/>
    <x v="713"/>
    <x v="0"/>
    <x v="0"/>
    <x v="1"/>
    <s v="N"/>
    <x v="0"/>
    <n v="129873"/>
    <s v="NORMAL"/>
    <d v="2022-04-20T00:00:00"/>
    <d v="2022-04-25T00:00:00"/>
    <x v="32"/>
    <d v="2022-06-30T00:00:00"/>
    <n v="312520"/>
    <s v="RESOLI"/>
    <s v="-"/>
    <s v="-"/>
    <s v="S"/>
    <x v="0"/>
    <n v="1"/>
    <s v="-"/>
    <n v="2020"/>
    <n v="2"/>
    <s v="-"/>
    <s v="1-PREG.COSTA-RICA"/>
    <x v="3"/>
    <s v="-"/>
    <s v="-"/>
    <s v="-"/>
    <n v="1"/>
    <n v="11"/>
    <n v="100"/>
    <n v="1"/>
    <n v="0"/>
    <s v="SOLERAV27@GMAIL.COM"/>
    <s v="UNIV. PRIVADA"/>
    <n v="19"/>
    <s v="SOLTERO(A)"/>
    <d v="2022-04-22T00:00:00"/>
    <n v="1"/>
    <s v="LICENCIATURA"/>
    <s v=" "/>
    <s v=" "/>
    <s v=" "/>
    <s v=" "/>
    <n v="1570890"/>
    <n v="4"/>
    <s v="-"/>
    <s v="SAN JOSE"/>
    <s v="MEDICINA Y CIRUGIA VETERINARIA"/>
    <x v="19"/>
    <s v="-"/>
    <s v="MEDICINA VETERINARIA"/>
    <s v="SAN SEBASTIAN"/>
    <s v="SIN ENFASIS"/>
    <s v="COSTA RICA"/>
    <x v="2154"/>
    <s v="-"/>
    <s v="ESTUDIANTE"/>
    <n v="97.83"/>
    <n v="129873"/>
    <n v="1"/>
    <n v="1"/>
    <n v="65"/>
  </r>
  <r>
    <x v="0"/>
    <x v="1"/>
    <x v="1"/>
    <x v="0"/>
    <n v="31254060"/>
    <x v="32"/>
    <n v="12939557"/>
    <n v="703100613"/>
    <x v="0"/>
    <x v="1308"/>
    <x v="0"/>
    <x v="0"/>
    <x v="2"/>
    <s v="N"/>
    <x v="5"/>
    <n v="129874"/>
    <s v="NORMAL"/>
    <d v="2022-04-20T00:00:00"/>
    <d v="2022-04-25T00:00:00"/>
    <x v="32"/>
    <d v="2022-06-30T00:00:00"/>
    <n v="312517"/>
    <s v="RESOLI"/>
    <s v="-"/>
    <s v="-"/>
    <s v="S"/>
    <x v="0"/>
    <n v="1"/>
    <s v="-"/>
    <n v="2022"/>
    <n v="0"/>
    <s v="-"/>
    <s v="1-PREG.COSTA-RICA"/>
    <x v="3"/>
    <s v="-"/>
    <s v="-"/>
    <s v="-"/>
    <n v="6"/>
    <n v="2"/>
    <n v="100"/>
    <n v="7"/>
    <n v="0"/>
    <s v="DEYNARABONILLA@GMAIL.COM"/>
    <s v="UNIV. PRIVADA"/>
    <n v="17"/>
    <s v="SOLTERO(A)"/>
    <d v="2022-04-22T00:00:00"/>
    <n v="1"/>
    <s v="LICENCIATURA"/>
    <s v=" "/>
    <s v=" "/>
    <s v=" "/>
    <s v=" "/>
    <n v="1642747"/>
    <n v="6"/>
    <s v="-"/>
    <s v="GUACIMO"/>
    <s v="FARMACIA"/>
    <x v="5"/>
    <s v="-"/>
    <s v="FARMACIA"/>
    <s v="MERCEDES"/>
    <s v="SIN ENFASIS"/>
    <s v="COSTA RICA"/>
    <x v="2155"/>
    <s v="-"/>
    <s v="ESTUDIANTE"/>
    <n v="79.81"/>
    <n v="129874"/>
    <n v="1"/>
    <n v="1"/>
    <n v="65"/>
  </r>
  <r>
    <x v="1"/>
    <x v="1"/>
    <x v="1"/>
    <x v="1"/>
    <n v="31254170"/>
    <x v="32"/>
    <n v="13000000"/>
    <n v="115720344"/>
    <x v="4"/>
    <x v="291"/>
    <x v="0"/>
    <x v="1"/>
    <x v="0"/>
    <s v="N"/>
    <x v="0"/>
    <n v="129907"/>
    <s v="NORMAL"/>
    <d v="2022-04-23T00:00:00"/>
    <d v="2022-04-26T00:00:00"/>
    <x v="32"/>
    <d v="2022-06-30T00:00:00"/>
    <n v="312726"/>
    <s v="RESOLI"/>
    <s v="-"/>
    <s v="-"/>
    <s v="S"/>
    <x v="0"/>
    <n v="1"/>
    <s v="-"/>
    <n v="2013"/>
    <n v="9"/>
    <s v="-"/>
    <s v="4-POSG.EXTERIOR"/>
    <x v="5"/>
    <s v="-"/>
    <s v="-"/>
    <s v="-"/>
    <n v="15"/>
    <n v="3"/>
    <n v="170"/>
    <n v="1"/>
    <n v="0"/>
    <s v="MARIANA.DELGADO.RIVERA@GMAIL.COM"/>
    <s v="UNIV. PRIVADA"/>
    <n v="28"/>
    <s v="SOLTERO(A)"/>
    <d v="2022-04-25T00:00:00"/>
    <n v="1"/>
    <s v="MAESTRIA"/>
    <s v=" "/>
    <s v=" "/>
    <s v=" "/>
    <s v=" "/>
    <n v="153162"/>
    <n v="1"/>
    <s v="-"/>
    <s v="MONTES DE OCA"/>
    <s v="ADMINISTRACION DE NEGOCIOS"/>
    <x v="187"/>
    <s v="-"/>
    <s v="ADMINISTRACION"/>
    <s v="MERCEDES"/>
    <s v="SIN ENFASIS"/>
    <s v="FRANCIA"/>
    <x v="2156"/>
    <s v="-"/>
    <s v="ESTUDIANTE"/>
    <n v="85"/>
    <n v="129907"/>
    <n v="1"/>
    <n v="4"/>
    <n v="64"/>
  </r>
  <r>
    <x v="0"/>
    <x v="1"/>
    <x v="1"/>
    <x v="0"/>
    <n v="31253920"/>
    <x v="32"/>
    <n v="3419040"/>
    <n v="504530575"/>
    <x v="0"/>
    <x v="1309"/>
    <x v="0"/>
    <x v="0"/>
    <x v="2"/>
    <s v="N"/>
    <x v="4"/>
    <n v="129968"/>
    <s v="NORMAL"/>
    <d v="2022-02-14T00:00:00"/>
    <d v="2022-04-27T00:00:00"/>
    <x v="32"/>
    <d v="2022-06-30T00:00:00"/>
    <n v="307237"/>
    <s v="RESOLI"/>
    <s v="-"/>
    <s v="-"/>
    <s v="S"/>
    <x v="0"/>
    <n v="1"/>
    <s v="-"/>
    <n v="2022"/>
    <n v="0"/>
    <s v="-"/>
    <s v="1-PREG.COSTA-RICA"/>
    <x v="6"/>
    <s v="-"/>
    <s v="-"/>
    <s v="-"/>
    <n v="4"/>
    <n v="2"/>
    <n v="100"/>
    <n v="5"/>
    <n v="0"/>
    <s v="JILARYHIDALGO13@GMAIL.COM"/>
    <s v="UNIV. PRIVADA"/>
    <n v="18"/>
    <s v="SOLTERO(A)"/>
    <d v="2022-04-26T00:00:00"/>
    <n v="1"/>
    <s v="DIPLOMADO"/>
    <s v=" "/>
    <s v=" "/>
    <s v=" "/>
    <s v=" "/>
    <n v="300000"/>
    <n v="5"/>
    <s v="-"/>
    <s v="BAGACES"/>
    <s v="ASISTENTE LAB QUIMICO CLINICO"/>
    <x v="77"/>
    <s v="-"/>
    <s v="MEDICINA HUMANA"/>
    <s v="FORTUNA"/>
    <s v="SIN ENFASIS"/>
    <s v="COSTA RICA"/>
    <x v="2157"/>
    <s v="-"/>
    <s v="ESTUDIANTE"/>
    <n v="90"/>
    <n v="129968"/>
    <n v="1"/>
    <n v="1"/>
    <n v="63"/>
  </r>
  <r>
    <x v="0"/>
    <x v="1"/>
    <x v="1"/>
    <x v="0"/>
    <n v="31253980"/>
    <x v="32"/>
    <n v="2550908"/>
    <n v="113690501"/>
    <x v="2"/>
    <x v="1310"/>
    <x v="0"/>
    <x v="0"/>
    <x v="0"/>
    <s v="N"/>
    <x v="1"/>
    <n v="129985"/>
    <s v="NORMAL"/>
    <d v="2022-04-22T00:00:00"/>
    <d v="2022-04-28T00:00:00"/>
    <x v="32"/>
    <d v="2022-06-30T00:00:00"/>
    <n v="312701"/>
    <s v="RESOLI"/>
    <s v="-"/>
    <s v="-"/>
    <s v="S"/>
    <x v="0"/>
    <n v="1"/>
    <s v="-"/>
    <n v="2006"/>
    <n v="16"/>
    <s v="-"/>
    <s v="1-PREG.COSTA-RICA"/>
    <x v="2"/>
    <s v="-"/>
    <s v="-"/>
    <s v="-"/>
    <n v="4"/>
    <n v="3"/>
    <n v="100"/>
    <n v="4"/>
    <n v="0"/>
    <s v="SILVIA.OVIEDO.CIVIL@GMAIL.COM"/>
    <s v="UNIV. PRIVADA"/>
    <n v="33"/>
    <s v="SOLTERO(A)"/>
    <d v="2022-04-27T00:00:00"/>
    <n v="1"/>
    <s v="BACHILLER"/>
    <s v=" "/>
    <s v=" "/>
    <s v=" "/>
    <s v=" "/>
    <n v="601548"/>
    <n v="6"/>
    <s v="-"/>
    <s v="SANTA BARBARA"/>
    <s v="INGENIERIA INDUSTRIAL"/>
    <x v="30"/>
    <s v="-"/>
    <s v="INGENIERIA"/>
    <s v="SAN JUAN"/>
    <s v="SIN ENFASIS"/>
    <s v="COSTA RICA"/>
    <x v="2158"/>
    <n v="40830150"/>
    <s v="SETUP CLERK / TECNIC"/>
    <n v="77"/>
    <n v="129985"/>
    <n v="1"/>
    <n v="1"/>
    <n v="62"/>
  </r>
  <r>
    <x v="0"/>
    <x v="1"/>
    <x v="0"/>
    <x v="1"/>
    <n v="31163760"/>
    <x v="32"/>
    <n v="1473650"/>
    <n v="401650607"/>
    <x v="4"/>
    <x v="1311"/>
    <x v="0"/>
    <x v="1"/>
    <x v="0"/>
    <s v="N"/>
    <x v="1"/>
    <n v="130037"/>
    <s v="NORMAL"/>
    <d v="2022-04-25T00:00:00"/>
    <d v="2022-04-29T00:00:00"/>
    <x v="32"/>
    <s v="-"/>
    <n v="312809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4"/>
    <n v="0"/>
    <s v="MLUCIA0406@GMAIL.COM"/>
    <s v="UNIV. PRIVADA"/>
    <n v="45"/>
    <s v="SOLTERO(A)"/>
    <d v="2022-04-28T00:00:00"/>
    <n v="1"/>
    <s v="LICENCIATURA"/>
    <s v=" "/>
    <s v=" "/>
    <s v=" "/>
    <s v=" "/>
    <s v="-"/>
    <s v="-"/>
    <s v="-"/>
    <s v="HEREDIA"/>
    <s v="DERECHO"/>
    <x v="188"/>
    <s v="-"/>
    <s v="DERECHO"/>
    <s v="HEREDIA"/>
    <s v="SIN ENFASIS"/>
    <s v="COSTA RICA"/>
    <x v="2159"/>
    <s v="-"/>
    <s v="ESTUDIANTE"/>
    <s v="-"/>
    <n v="130037"/>
    <n v="1"/>
    <n v="1"/>
    <n v="61"/>
  </r>
  <r>
    <x v="0"/>
    <x v="1"/>
    <x v="1"/>
    <x v="0"/>
    <n v="31253940"/>
    <x v="32"/>
    <n v="2616015"/>
    <n v="503830998"/>
    <x v="0"/>
    <x v="1312"/>
    <x v="0"/>
    <x v="0"/>
    <x v="2"/>
    <s v="N"/>
    <x v="4"/>
    <n v="130047"/>
    <s v="NORMAL"/>
    <d v="2022-04-13T00:00:00"/>
    <d v="2022-04-29T00:00:00"/>
    <x v="32"/>
    <d v="2022-06-30T00:00:00"/>
    <n v="312124"/>
    <s v="RESOLI"/>
    <s v="-"/>
    <s v="-"/>
    <s v="S"/>
    <x v="0"/>
    <n v="1"/>
    <s v="-"/>
    <n v="2010"/>
    <n v="12"/>
    <s v="-"/>
    <s v="1-PREG.COSTA-RICA"/>
    <x v="6"/>
    <s v="-"/>
    <s v="-"/>
    <s v="-"/>
    <n v="4"/>
    <n v="2"/>
    <n v="100"/>
    <n v="5"/>
    <n v="0"/>
    <s v="ARIASKYM_30@HOTMAIL.ES"/>
    <s v="UNIV. PRIVADA"/>
    <n v="30"/>
    <s v="SOLTERO(A)"/>
    <d v="2022-04-28T00:00:00"/>
    <n v="1"/>
    <s v="TECNICO"/>
    <s v=" "/>
    <s v=" "/>
    <s v=" "/>
    <s v=" "/>
    <n v="315615"/>
    <n v="2"/>
    <s v="-"/>
    <s v="BAGACES"/>
    <s v="TECNICO ATENCION PRIMARIA"/>
    <x v="13"/>
    <s v="-"/>
    <s v="MEDICINA HUMANA"/>
    <s v="FORTUNA"/>
    <s v="SIN ENFASIS"/>
    <s v="COSTA RICA"/>
    <x v="2160"/>
    <n v="26730318"/>
    <s v="COLABORADOR "/>
    <n v="70"/>
    <n v="130047"/>
    <n v="1"/>
    <n v="1"/>
    <n v="61"/>
  </r>
  <r>
    <x v="2"/>
    <x v="1"/>
    <x v="1"/>
    <x v="1"/>
    <n v="31253860"/>
    <x v="32"/>
    <n v="14916552"/>
    <n v="112580991"/>
    <x v="4"/>
    <x v="1154"/>
    <x v="0"/>
    <x v="1"/>
    <x v="0"/>
    <s v="N"/>
    <x v="0"/>
    <n v="130077"/>
    <s v="NORMAL"/>
    <d v="2022-04-08T00:00:00"/>
    <d v="2022-05-02T00:00:00"/>
    <x v="32"/>
    <d v="2022-06-30T00:00:00"/>
    <n v="311955"/>
    <s v="RESOLI"/>
    <s v="-"/>
    <s v="S"/>
    <s v="-"/>
    <x v="1"/>
    <n v="1"/>
    <s v="-"/>
    <n v="2005"/>
    <n v="17"/>
    <s v="-"/>
    <s v="3-POSG.COSTA-RICA"/>
    <x v="3"/>
    <s v="-"/>
    <s v="-"/>
    <s v="-"/>
    <n v="3"/>
    <n v="12"/>
    <n v="100"/>
    <n v="1"/>
    <n v="0"/>
    <s v="JOSEMARIOVARGAS@GMAIL.COM"/>
    <s v="UNIV. PRIVADA"/>
    <n v="36"/>
    <s v="UNION LIBRE"/>
    <d v="2022-04-29T00:00:00"/>
    <n v="1"/>
    <s v="MAESTRIA"/>
    <s v=" "/>
    <s v=" "/>
    <s v=" "/>
    <s v=" "/>
    <n v="1762146"/>
    <n v="3"/>
    <s v="-"/>
    <s v="DESAMPARADOS"/>
    <s v="ANALITICA DE DATOS"/>
    <x v="47"/>
    <s v="-"/>
    <s v="ADMINISTRACION"/>
    <s v="GRAVILIAS"/>
    <s v="SIN ENFASIS"/>
    <s v="COSTA RICA"/>
    <x v="2161"/>
    <n v="25390902"/>
    <s v="PROF 2 "/>
    <n v="80"/>
    <n v="130077"/>
    <n v="1"/>
    <n v="3"/>
    <n v="58"/>
  </r>
  <r>
    <x v="0"/>
    <x v="1"/>
    <x v="1"/>
    <x v="1"/>
    <n v="31254140"/>
    <x v="32"/>
    <n v="2314991"/>
    <n v="205940532"/>
    <x v="4"/>
    <x v="1313"/>
    <x v="0"/>
    <x v="1"/>
    <x v="3"/>
    <s v="N"/>
    <x v="3"/>
    <n v="128344"/>
    <s v="NORMAL"/>
    <d v="2022-01-04T00:00:00"/>
    <d v="2022-02-15T00:00:00"/>
    <x v="32"/>
    <d v="2022-06-30T00:00:00"/>
    <n v="303207"/>
    <s v="RESOLI"/>
    <s v="-"/>
    <s v="-"/>
    <s v="S"/>
    <x v="0"/>
    <n v="1"/>
    <s v="-"/>
    <n v="2005"/>
    <n v="17"/>
    <s v="-"/>
    <s v="1-PREG.COSTA-RICA"/>
    <x v="2"/>
    <s v="-"/>
    <s v="-"/>
    <s v="-"/>
    <n v="10"/>
    <n v="13"/>
    <n v="100"/>
    <n v="2"/>
    <n v="0"/>
    <s v="LSOLANOJ@COOCIQUE.FI.CR"/>
    <s v="UNIV. PRIVADA"/>
    <n v="38"/>
    <s v="CASADO(A)"/>
    <d v="2022-02-14T00:00:00"/>
    <n v="1"/>
    <s v="BACHILLER"/>
    <s v=" "/>
    <s v=" "/>
    <s v=" "/>
    <s v=" "/>
    <n v="665006"/>
    <n v="4"/>
    <s v="-"/>
    <s v="SAN CARLOS"/>
    <s v="ADMINISTRACION DE EMPRESAS"/>
    <x v="69"/>
    <s v="-"/>
    <s v="ADMINISTRACION"/>
    <s v="POCOSOL"/>
    <s v="GERENCIA GENERAL"/>
    <s v="COSTA RICA"/>
    <x v="2162"/>
    <n v="85354710"/>
    <s v="ASISTENTE ADMINISTRATIVA"/>
    <n v="70.91"/>
    <n v="128344"/>
    <n v="1"/>
    <n v="1"/>
    <n v="134"/>
  </r>
  <r>
    <x v="0"/>
    <x v="1"/>
    <x v="0"/>
    <x v="0"/>
    <n v="31186850"/>
    <x v="32"/>
    <n v="2529000"/>
    <n v="604560559"/>
    <x v="0"/>
    <x v="1314"/>
    <x v="0"/>
    <x v="0"/>
    <x v="2"/>
    <s v="N"/>
    <x v="6"/>
    <n v="130090"/>
    <s v="NORMAL"/>
    <d v="2022-04-25T00:00:00"/>
    <d v="2022-05-03T00:00:00"/>
    <x v="32"/>
    <s v="-"/>
    <n v="312862"/>
    <s v="RESOLI"/>
    <s v="-"/>
    <s v="S"/>
    <s v="-"/>
    <x v="1"/>
    <n v="1"/>
    <s v="-"/>
    <s v="-"/>
    <s v="-"/>
    <s v="-"/>
    <s v="1-PREG.COSTA-RICA"/>
    <x v="0"/>
    <s v="-"/>
    <s v="-"/>
    <s v="-"/>
    <n v="5"/>
    <n v="2"/>
    <n v="100"/>
    <n v="6"/>
    <n v="0"/>
    <s v="JAREDULATE0911@GMAIL.COM"/>
    <s v="UNIV. PRIVADA"/>
    <n v="22"/>
    <s v="SOLTERO(A)"/>
    <d v="2022-05-02T00:00:00"/>
    <n v="1"/>
    <s v="LICENCIATURA"/>
    <s v=" "/>
    <s v=" "/>
    <s v=" "/>
    <s v=" "/>
    <s v="-"/>
    <s v="-"/>
    <s v="-"/>
    <s v="OSA"/>
    <s v="FARMACIA"/>
    <x v="13"/>
    <s v="-"/>
    <s v="FARMACIA"/>
    <s v="PALMAR"/>
    <s v="SIN ENFASIS"/>
    <s v="COSTA RICA"/>
    <x v="2163"/>
    <s v="-"/>
    <s v="ESTUDIANTE"/>
    <s v="-"/>
    <n v="130090"/>
    <n v="1"/>
    <n v="1"/>
    <n v="57"/>
  </r>
  <r>
    <x v="0"/>
    <x v="1"/>
    <x v="1"/>
    <x v="1"/>
    <n v="31253590"/>
    <x v="32"/>
    <n v="4950000"/>
    <n v="207750207"/>
    <x v="4"/>
    <x v="1315"/>
    <x v="0"/>
    <x v="1"/>
    <x v="0"/>
    <s v="N"/>
    <x v="3"/>
    <n v="129619"/>
    <s v="ESPECIAL"/>
    <d v="2022-04-04T00:00:00"/>
    <d v="2022-04-18T00:00:00"/>
    <x v="32"/>
    <d v="2022-06-30T00:00:00"/>
    <n v="311454"/>
    <s v="RESOLI"/>
    <s v="-"/>
    <s v="-"/>
    <s v="S"/>
    <x v="0"/>
    <n v="1"/>
    <s v="COBERTURA INFERIOR"/>
    <n v="2019"/>
    <n v="3"/>
    <s v="-"/>
    <s v="1-PREG.COSTA-RICA"/>
    <x v="2"/>
    <s v="-"/>
    <s v="-"/>
    <s v="-"/>
    <n v="1"/>
    <n v="1"/>
    <n v="100"/>
    <n v="2"/>
    <n v="0"/>
    <s v="JENY-9821@HOTMAIL.COM"/>
    <s v="UNIV. PRIVADA"/>
    <n v="24"/>
    <s v="SOLTERO(A)"/>
    <d v="2022-04-08T00:00:00"/>
    <n v="1"/>
    <s v="BACHILLER"/>
    <s v=" "/>
    <s v=" "/>
    <s v=" "/>
    <s v=" "/>
    <n v="574217"/>
    <n v="5"/>
    <s v="-"/>
    <s v="ALAJUELA"/>
    <s v="ADMINISTRACION SIST INF SALUD"/>
    <x v="17"/>
    <s v="CI"/>
    <s v="ADMINISTRACION"/>
    <s v="ALAJUELA"/>
    <s v="SIN ENFASIS"/>
    <s v="COSTA RICA"/>
    <x v="2164"/>
    <s v="-"/>
    <s v="ESTUDIANTE"/>
    <n v="75.83"/>
    <n v="129619"/>
    <n v="1"/>
    <n v="1"/>
    <n v="72"/>
  </r>
  <r>
    <x v="0"/>
    <x v="2"/>
    <x v="1"/>
    <x v="0"/>
    <n v="31253750"/>
    <x v="32"/>
    <n v="9934258"/>
    <n v="118980072"/>
    <x v="0"/>
    <x v="2"/>
    <x v="0"/>
    <x v="0"/>
    <x v="2"/>
    <s v="N"/>
    <x v="0"/>
    <n v="130106"/>
    <s v="NORMAL"/>
    <d v="2022-04-27T00:00:00"/>
    <d v="2022-05-04T00:00:00"/>
    <x v="32"/>
    <d v="2022-06-30T00:00:00"/>
    <n v="313025"/>
    <s v="RESOLI"/>
    <s v="-"/>
    <s v="-"/>
    <s v="S"/>
    <x v="0"/>
    <n v="2"/>
    <s v="-"/>
    <n v="2021"/>
    <n v="1"/>
    <s v="-"/>
    <s v="1-PREG.COSTA-RICA"/>
    <x v="2"/>
    <n v="168.73"/>
    <s v="-"/>
    <s v="-"/>
    <n v="3"/>
    <n v="9"/>
    <n v="100"/>
    <n v="1"/>
    <n v="0"/>
    <s v="JACQUELINEMART56@GMAIL.COM"/>
    <s v="UNIV. PRIVADA"/>
    <n v="18"/>
    <s v="SOLTERO(A)"/>
    <d v="2022-05-03T00:00:00"/>
    <n v="1"/>
    <s v="BACHILLER"/>
    <s v="LICENCIATURA"/>
    <s v=" "/>
    <s v=" "/>
    <s v=" "/>
    <n v="613128"/>
    <n v="4"/>
    <s v="-"/>
    <s v="DESAMPARADOS"/>
    <s v="NUTRICION"/>
    <x v="53"/>
    <s v="-"/>
    <s v="MEDICINA HUMANA"/>
    <s v="ROSARIO"/>
    <s v="SIN ENFASIS"/>
    <s v="COSTA RICA"/>
    <x v="2165"/>
    <s v="-"/>
    <s v="ESTUDIANTE"/>
    <n v="95.63"/>
    <n v="130106"/>
    <n v="1"/>
    <n v="1"/>
    <n v="56"/>
  </r>
  <r>
    <x v="0"/>
    <x v="2"/>
    <x v="1"/>
    <x v="0"/>
    <n v="31253810"/>
    <x v="32"/>
    <n v="22938711"/>
    <n v="305350297"/>
    <x v="0"/>
    <x v="2"/>
    <x v="0"/>
    <x v="0"/>
    <x v="2"/>
    <s v="N"/>
    <x v="0"/>
    <n v="130139"/>
    <s v="NORMAL"/>
    <d v="2022-04-11T00:00:00"/>
    <d v="2022-05-05T00:00:00"/>
    <x v="32"/>
    <d v="2022-06-30T00:00:00"/>
    <n v="312063"/>
    <s v="RESOLI"/>
    <s v="-"/>
    <s v="-"/>
    <s v="S"/>
    <x v="0"/>
    <n v="2"/>
    <s v="-"/>
    <n v="2019"/>
    <n v="3"/>
    <s v="-"/>
    <s v="1-PREG.COSTA-RICA"/>
    <x v="2"/>
    <n v="113.12"/>
    <s v="-"/>
    <s v="-"/>
    <n v="17"/>
    <n v="3"/>
    <n v="100"/>
    <n v="1"/>
    <n v="0"/>
    <s v="JOSSYVALVERDE5@GMAIL.COM"/>
    <s v="UNIV. PRIVADA"/>
    <n v="20"/>
    <s v="SOLTERO(A)"/>
    <d v="2022-05-04T00:00:00"/>
    <n v="1"/>
    <s v="LICENCIATURA"/>
    <s v=" "/>
    <s v=" "/>
    <s v=" "/>
    <s v=" "/>
    <n v="579041"/>
    <n v="5"/>
    <s v="-"/>
    <s v="DOTA"/>
    <s v="MEDICINA Y CIRUGIA"/>
    <x v="0"/>
    <s v="-"/>
    <s v="MEDICINA HUMANA"/>
    <s v="COPEY"/>
    <s v="SIN ENFASIS"/>
    <s v="COSTA RICA"/>
    <x v="2166"/>
    <s v="-"/>
    <s v="ESTUDIANTE"/>
    <n v="87.65"/>
    <n v="130139"/>
    <n v="1"/>
    <n v="1"/>
    <n v="55"/>
  </r>
  <r>
    <x v="0"/>
    <x v="1"/>
    <x v="1"/>
    <x v="1"/>
    <n v="31253820"/>
    <x v="32"/>
    <n v="7282838"/>
    <n v="207570190"/>
    <x v="5"/>
    <x v="1316"/>
    <x v="2"/>
    <x v="1"/>
    <x v="1"/>
    <s v="N"/>
    <x v="3"/>
    <n v="129699"/>
    <s v="NORMAL"/>
    <d v="2022-04-13T00:00:00"/>
    <d v="2022-04-20T00:00:00"/>
    <x v="32"/>
    <d v="2022-06-30T00:00:00"/>
    <n v="312128"/>
    <s v="RESOLI"/>
    <s v="-"/>
    <s v="S"/>
    <s v="-"/>
    <x v="1"/>
    <n v="1"/>
    <s v="COBERTURA INFERIOR, ADQUISICION DE EQUIPO"/>
    <n v="2022"/>
    <n v="0"/>
    <s v="-"/>
    <s v="1-PREG.COSTA-RICA"/>
    <x v="6"/>
    <s v="-"/>
    <s v="-"/>
    <s v="-"/>
    <n v="1"/>
    <n v="2"/>
    <n v="100"/>
    <n v="2"/>
    <n v="6"/>
    <s v="CRISTOPHER4725@HOTMAIL.COM"/>
    <s v="UNIV. PRIVADA"/>
    <n v="25"/>
    <s v="UNION LIBRE"/>
    <d v="2022-04-19T00:00:00"/>
    <n v="1"/>
    <s v="BACHILLER"/>
    <s v=" "/>
    <s v=" "/>
    <s v=" "/>
    <s v=" "/>
    <n v="308355"/>
    <n v="2"/>
    <s v="-"/>
    <s v="ALAJUELA"/>
    <s v="DISEÑO Y DECORACION INTERIOR"/>
    <x v="30"/>
    <s v="CI, AE"/>
    <s v="ARTES Y LETRAS "/>
    <s v="SAN JOSE"/>
    <s v="SIN ENFASIS"/>
    <s v="COSTA RICA"/>
    <x v="2167"/>
    <n v="42005600"/>
    <s v="PORTERO"/>
    <n v="71.67"/>
    <n v="129699"/>
    <n v="1"/>
    <n v="1"/>
    <n v="70"/>
  </r>
  <r>
    <x v="2"/>
    <x v="1"/>
    <x v="1"/>
    <x v="1"/>
    <n v="31253710"/>
    <x v="32"/>
    <n v="3691322"/>
    <n v="304340720"/>
    <x v="4"/>
    <x v="1317"/>
    <x v="0"/>
    <x v="1"/>
    <x v="0"/>
    <s v="N"/>
    <x v="2"/>
    <n v="130182"/>
    <s v="NORMAL"/>
    <d v="2022-05-06T00:00:00"/>
    <d v="2022-05-09T00:00:00"/>
    <x v="32"/>
    <d v="2022-06-30T00:00:00"/>
    <n v="313577"/>
    <s v="RESOLI"/>
    <s v="-"/>
    <s v="S"/>
    <s v="-"/>
    <x v="1"/>
    <n v="1"/>
    <s v="ADQUISICION DE EQUIPO"/>
    <n v="2005"/>
    <n v="17"/>
    <s v="-"/>
    <s v="3-POSG.COSTA-RICA"/>
    <x v="3"/>
    <s v="-"/>
    <s v="-"/>
    <s v="-"/>
    <n v="1"/>
    <n v="6"/>
    <n v="100"/>
    <n v="3"/>
    <n v="0"/>
    <s v="EANCORDERO@GMAIL.COM"/>
    <s v="UNIV. PRIVADA"/>
    <n v="33"/>
    <s v="SOLTERO(A)"/>
    <d v="2022-05-06T00:00:00"/>
    <n v="1"/>
    <s v="MAESTRIA"/>
    <s v=" "/>
    <s v=" "/>
    <s v=" "/>
    <s v=" "/>
    <n v="1579200"/>
    <n v="1"/>
    <s v="-"/>
    <s v="CARTAGO"/>
    <s v="AUDITORIA TEC.DE INFORMACION"/>
    <x v="6"/>
    <s v="AE"/>
    <s v="ADMINISTRACION"/>
    <s v="GUADALUPE"/>
    <s v="SIN ENFASIS"/>
    <s v="COSTA RICA"/>
    <x v="2168"/>
    <n v="22345173"/>
    <s v="TEAM MANAGER"/>
    <n v="96.4"/>
    <n v="130182"/>
    <n v="1"/>
    <n v="3"/>
    <n v="51"/>
  </r>
  <r>
    <x v="0"/>
    <x v="1"/>
    <x v="1"/>
    <x v="0"/>
    <n v="31254040"/>
    <x v="32"/>
    <n v="2986000"/>
    <n v="119000331"/>
    <x v="0"/>
    <x v="1239"/>
    <x v="0"/>
    <x v="0"/>
    <x v="0"/>
    <s v="N"/>
    <x v="0"/>
    <n v="130190"/>
    <s v="NORMAL"/>
    <d v="2022-05-02T00:00:00"/>
    <d v="2022-05-09T00:00:00"/>
    <x v="32"/>
    <d v="2022-06-30T00:00:00"/>
    <n v="313260"/>
    <s v="RESOLI"/>
    <s v="-"/>
    <s v="-"/>
    <s v="S"/>
    <x v="0"/>
    <n v="1"/>
    <s v="-"/>
    <n v="2021"/>
    <n v="1"/>
    <s v="-"/>
    <s v="1-PREG.COSTA-RICA"/>
    <x v="2"/>
    <s v="-"/>
    <s v="-"/>
    <s v="-"/>
    <n v="1"/>
    <n v="1"/>
    <n v="100"/>
    <n v="1"/>
    <n v="0"/>
    <s v="DANDEO31@GMAIL.COM"/>
    <s v="PARAUNIV. PRIV"/>
    <n v="18"/>
    <s v="SOLTERO(A)"/>
    <d v="2022-05-06T00:00:00"/>
    <n v="1"/>
    <s v="DIPLOMADO"/>
    <s v=" "/>
    <s v=" "/>
    <s v=" "/>
    <s v=" "/>
    <n v="644934"/>
    <n v="4"/>
    <s v="-"/>
    <s v="SAN JOSE"/>
    <s v="LABORATORIO CLINICO"/>
    <x v="41"/>
    <s v="-"/>
    <s v="MEDICINA HUMANA"/>
    <s v="CARMEN"/>
    <s v="SIN ENFASIS"/>
    <s v="COSTA RICA"/>
    <x v="2169"/>
    <s v="-"/>
    <s v="ESTUDIANTE"/>
    <n v="94"/>
    <n v="130190"/>
    <n v="3"/>
    <n v="1"/>
    <n v="51"/>
  </r>
  <r>
    <x v="2"/>
    <x v="1"/>
    <x v="1"/>
    <x v="1"/>
    <n v="31254030"/>
    <x v="32"/>
    <n v="1926000"/>
    <n v="207070356"/>
    <x v="4"/>
    <x v="1263"/>
    <x v="0"/>
    <x v="1"/>
    <x v="0"/>
    <s v="N"/>
    <x v="3"/>
    <n v="130201"/>
    <s v="NORMAL"/>
    <d v="2022-04-21T00:00:00"/>
    <d v="2022-05-09T00:00:00"/>
    <x v="32"/>
    <d v="2022-06-30T00:00:00"/>
    <n v="312618"/>
    <s v="RESOLI"/>
    <s v="-"/>
    <s v="-"/>
    <s v="S"/>
    <x v="0"/>
    <n v="1"/>
    <s v="-"/>
    <n v="2011"/>
    <n v="11"/>
    <s v="-"/>
    <s v="3-POSG.COSTA-RICA"/>
    <x v="5"/>
    <s v="-"/>
    <s v="-"/>
    <s v="-"/>
    <n v="2"/>
    <n v="1"/>
    <n v="100"/>
    <n v="2"/>
    <n v="0"/>
    <s v="INVESTIGACIONESYANORI@GMAIL.COM"/>
    <s v="UNIV. PUBLICA"/>
    <n v="29"/>
    <s v="SOLTERO(A)"/>
    <d v="2022-05-06T00:00:00"/>
    <n v="1"/>
    <s v="ESPECIALIZACION"/>
    <s v=" "/>
    <s v=" "/>
    <s v=" "/>
    <s v=" "/>
    <n v="100000"/>
    <n v="1"/>
    <s v="-"/>
    <s v="SAN RAMON"/>
    <s v="DERECHO NOTARIAL Y REGISTRAL"/>
    <x v="52"/>
    <s v="-"/>
    <s v="DERECHO"/>
    <s v="SAN RAMON"/>
    <s v="SIN ENFASIS"/>
    <s v="COSTA RICA"/>
    <x v="2170"/>
    <n v="22145760"/>
    <s v="ABOGADA "/>
    <n v="90"/>
    <n v="130201"/>
    <n v="2"/>
    <n v="3"/>
    <n v="51"/>
  </r>
  <r>
    <x v="0"/>
    <x v="3"/>
    <x v="1"/>
    <x v="0"/>
    <n v="31254010"/>
    <x v="32"/>
    <n v="8978980"/>
    <n v="117760598"/>
    <x v="0"/>
    <x v="2"/>
    <x v="0"/>
    <x v="0"/>
    <x v="2"/>
    <s v="N"/>
    <x v="0"/>
    <n v="130258"/>
    <s v="NORMAL"/>
    <d v="2022-05-09T00:00:00"/>
    <d v="2022-05-13T00:00:00"/>
    <x v="32"/>
    <d v="2022-06-30T00:00:00"/>
    <n v="313683"/>
    <s v="RESOLI"/>
    <s v="-"/>
    <s v="S"/>
    <s v="-"/>
    <x v="1"/>
    <n v="8"/>
    <s v="ADQUISICION DE EQUIPO"/>
    <n v="2019"/>
    <n v="3"/>
    <s v="-"/>
    <s v="1-PREG.COSTA-RICA"/>
    <x v="5"/>
    <s v="-"/>
    <s v="-"/>
    <s v="-"/>
    <n v="19"/>
    <n v="8"/>
    <n v="100"/>
    <n v="1"/>
    <n v="0"/>
    <s v="SEGURAJHONDER@GMAIL.COM"/>
    <s v="UNIV. PRIVADA"/>
    <n v="22"/>
    <s v="SOLTERO(A)"/>
    <d v="2022-05-11T00:00:00"/>
    <n v="1"/>
    <s v="LICENCIATURA"/>
    <s v=" "/>
    <s v=" "/>
    <s v=" "/>
    <s v=" "/>
    <n v="82000"/>
    <n v="2"/>
    <s v="-"/>
    <s v="PEREZ ZELEDON"/>
    <s v="ENFERMERIA"/>
    <x v="39"/>
    <s v="AE"/>
    <s v="ENFERMERIA"/>
    <s v="CAJON"/>
    <s v="SIN ENFASIS"/>
    <s v="COSTA RICA"/>
    <x v="2171"/>
    <s v="-"/>
    <s v="ESTUDIANTE"/>
    <n v="86.64"/>
    <n v="130258"/>
    <n v="1"/>
    <n v="1"/>
    <n v="47"/>
  </r>
  <r>
    <x v="0"/>
    <x v="0"/>
    <x v="1"/>
    <x v="0"/>
    <n v="31253900"/>
    <x v="32"/>
    <n v="30082000"/>
    <n v="119000393"/>
    <x v="0"/>
    <x v="1318"/>
    <x v="0"/>
    <x v="0"/>
    <x v="0"/>
    <s v="N"/>
    <x v="0"/>
    <n v="130265"/>
    <s v="NORMAL"/>
    <d v="2022-04-24T00:00:00"/>
    <d v="2022-05-13T00:00:00"/>
    <x v="32"/>
    <d v="2022-06-30T00:00:00"/>
    <n v="312738"/>
    <s v="RESOLI"/>
    <s v="-"/>
    <s v="-"/>
    <s v="S"/>
    <x v="0"/>
    <n v="5"/>
    <s v="-"/>
    <n v="2022"/>
    <n v="0"/>
    <s v="-"/>
    <s v="1-PREG.COSTA-RICA"/>
    <x v="3"/>
    <n v="65.75"/>
    <s v="-"/>
    <s v="-"/>
    <n v="15"/>
    <n v="2"/>
    <n v="100"/>
    <n v="1"/>
    <n v="0"/>
    <s v="MARIANNASV.1503@GMAIL.COM"/>
    <s v="UNIV. PRIVADA"/>
    <n v="18"/>
    <s v="SOLTERO(A)"/>
    <d v="2022-05-11T00:00:00"/>
    <n v="1"/>
    <s v="LICENCIATURA"/>
    <s v=" "/>
    <s v=" "/>
    <s v=" "/>
    <s v=" "/>
    <n v="1356702"/>
    <n v="2"/>
    <s v="-"/>
    <s v="MONTES DE OCA"/>
    <s v="MEDICINA Y CIRUGIA"/>
    <x v="53"/>
    <s v="-"/>
    <s v="MEDICINA HUMANA"/>
    <s v="SABANILLA"/>
    <s v="SIN ENFASIS"/>
    <s v="COSTA RICA"/>
    <x v="2172"/>
    <s v="-"/>
    <s v="ESTUDIANTE"/>
    <n v="98.21"/>
    <n v="130265"/>
    <n v="1"/>
    <n v="1"/>
    <n v="47"/>
  </r>
  <r>
    <x v="2"/>
    <x v="1"/>
    <x v="1"/>
    <x v="0"/>
    <n v="31253100"/>
    <x v="32"/>
    <n v="2716800"/>
    <n v="503920325"/>
    <x v="0"/>
    <x v="131"/>
    <x v="0"/>
    <x v="0"/>
    <x v="1"/>
    <s v="N"/>
    <x v="4"/>
    <n v="130269"/>
    <s v="NORMAL"/>
    <d v="2022-04-13T00:00:00"/>
    <d v="2022-05-13T00:00:00"/>
    <x v="32"/>
    <d v="2022-06-30T00:00:00"/>
    <n v="312118"/>
    <s v="RESOLI"/>
    <s v="-"/>
    <s v="-"/>
    <s v="S"/>
    <x v="0"/>
    <n v="1"/>
    <s v="-"/>
    <n v="2010"/>
    <n v="12"/>
    <s v="-"/>
    <s v="3-POSG.COSTA-RICA"/>
    <x v="2"/>
    <s v="-"/>
    <s v="-"/>
    <s v="-"/>
    <n v="1"/>
    <n v="1"/>
    <n v="100"/>
    <n v="5"/>
    <n v="0"/>
    <s v="LAURAA.2603@GMAIL.COM"/>
    <s v="UNIV. PRIVADA"/>
    <n v="29"/>
    <s v="SOLTERO(A)"/>
    <d v="2022-05-11T00:00:00"/>
    <n v="1"/>
    <s v="MAESTRIA"/>
    <s v=" "/>
    <s v=" "/>
    <s v=" "/>
    <s v=" "/>
    <s v="-"/>
    <s v="-"/>
    <s v="-"/>
    <s v="LIBERIA"/>
    <s v="CUIDADOS PALIATIVOS"/>
    <x v="7"/>
    <s v="-"/>
    <s v="MEDICINA HUMANA"/>
    <s v="LIBERIA"/>
    <s v="SIN ENFASIS"/>
    <s v="COSTA RICA"/>
    <x v="2173"/>
    <n v="26684479"/>
    <s v="AUXILIAR DE ENFERMER"/>
    <n v="84"/>
    <n v="130269"/>
    <n v="1"/>
    <n v="3"/>
    <n v="47"/>
  </r>
  <r>
    <x v="0"/>
    <x v="1"/>
    <x v="1"/>
    <x v="1"/>
    <n v="31254080"/>
    <x v="32"/>
    <n v="6416460"/>
    <n v="118420106"/>
    <x v="4"/>
    <x v="1319"/>
    <x v="2"/>
    <x v="1"/>
    <x v="0"/>
    <s v="N"/>
    <x v="1"/>
    <n v="130331"/>
    <s v="NORMAL"/>
    <d v="2022-05-13T00:00:00"/>
    <d v="2022-05-17T00:00:00"/>
    <x v="32"/>
    <d v="2022-06-30T00:00:00"/>
    <n v="314036"/>
    <s v="RESOLI"/>
    <s v="-"/>
    <s v="-"/>
    <s v="S"/>
    <x v="0"/>
    <n v="1"/>
    <s v="COBERTURA INFERIOR"/>
    <n v="2020"/>
    <n v="2"/>
    <s v="-"/>
    <s v="1-PREG.COSTA-RICA"/>
    <x v="2"/>
    <s v="-"/>
    <s v="-"/>
    <s v="-"/>
    <n v="4"/>
    <n v="1"/>
    <n v="100"/>
    <n v="4"/>
    <n v="6"/>
    <s v="ALFAROCAMPOSPAMELA@GMAIL.COM"/>
    <s v="UNIV. PRIVADA"/>
    <n v="20"/>
    <s v="SOLTERO(A)"/>
    <d v="2022-05-16T00:00:00"/>
    <n v="1"/>
    <s v="BACHILLER"/>
    <s v=" "/>
    <s v=" "/>
    <s v=" "/>
    <s v=" "/>
    <n v="471381"/>
    <n v="3"/>
    <s v="-"/>
    <s v="SANTA BARBARA"/>
    <s v="PUBLICIDAD"/>
    <x v="30"/>
    <s v="CI"/>
    <s v="COMUNICACION"/>
    <s v="SANTA BARBARA"/>
    <s v="SIN ENFASIS"/>
    <s v="COSTA RICA"/>
    <x v="2174"/>
    <s v="-"/>
    <s v="ESTUDIANTE"/>
    <n v="91.36"/>
    <n v="130331"/>
    <n v="1"/>
    <n v="1"/>
    <n v="43"/>
  </r>
  <r>
    <x v="0"/>
    <x v="1"/>
    <x v="1"/>
    <x v="1"/>
    <n v="31254090"/>
    <x v="32"/>
    <n v="4844785"/>
    <n v="117910744"/>
    <x v="4"/>
    <x v="1320"/>
    <x v="2"/>
    <x v="1"/>
    <x v="1"/>
    <s v="N"/>
    <x v="0"/>
    <n v="130332"/>
    <s v="NORMAL"/>
    <d v="2022-05-13T00:00:00"/>
    <d v="2022-05-17T00:00:00"/>
    <x v="32"/>
    <d v="2022-06-30T00:00:00"/>
    <n v="314021"/>
    <s v="RESOLI"/>
    <s v="-"/>
    <s v="S"/>
    <s v="-"/>
    <x v="1"/>
    <n v="1"/>
    <s v="COBERTURA INFERIOR"/>
    <n v="2020"/>
    <n v="2"/>
    <s v="-"/>
    <s v="1-PREG.COSTA-RICA"/>
    <x v="2"/>
    <s v="-"/>
    <s v="-"/>
    <s v="-"/>
    <n v="19"/>
    <n v="1"/>
    <n v="100"/>
    <n v="1"/>
    <n v="6"/>
    <s v="FRANCISCOJARA025@GMAIL.COM"/>
    <s v="UNIV. PRIVADA"/>
    <n v="21"/>
    <s v="SOLTERO(A)"/>
    <d v="2022-05-16T00:00:00"/>
    <n v="1"/>
    <s v="BACHILLER"/>
    <s v=" "/>
    <s v=" "/>
    <s v=" "/>
    <s v=" "/>
    <n v="529248"/>
    <n v="4"/>
    <s v="-"/>
    <s v="PEREZ ZELEDON"/>
    <s v="ADMINISTRACION DE NEGOCIOS"/>
    <x v="39"/>
    <s v="CI"/>
    <s v="ADMINISTRACION"/>
    <s v="SAN ISIDRO DE EL GENERAL"/>
    <s v="SIN ENFASIS"/>
    <s v="COSTA RICA"/>
    <x v="2175"/>
    <s v="-"/>
    <s v="ESTUDIANTE"/>
    <n v="93.16"/>
    <n v="130332"/>
    <n v="1"/>
    <n v="1"/>
    <n v="43"/>
  </r>
  <r>
    <x v="0"/>
    <x v="1"/>
    <x v="1"/>
    <x v="0"/>
    <n v="31254000"/>
    <x v="32"/>
    <n v="4777680"/>
    <n v="118330432"/>
    <x v="0"/>
    <x v="1313"/>
    <x v="0"/>
    <x v="0"/>
    <x v="0"/>
    <s v="N"/>
    <x v="1"/>
    <n v="130345"/>
    <s v="NORMAL"/>
    <d v="2022-05-13T00:00:00"/>
    <d v="2022-05-18T00:00:00"/>
    <x v="32"/>
    <d v="2022-06-30T00:00:00"/>
    <n v="314034"/>
    <s v="RESOLI"/>
    <s v="-"/>
    <s v="S"/>
    <s v="-"/>
    <x v="1"/>
    <n v="1"/>
    <s v="-"/>
    <n v="2019"/>
    <n v="3"/>
    <s v="-"/>
    <s v="1-PREG.COSTA-RICA"/>
    <x v="3"/>
    <s v="-"/>
    <s v="-"/>
    <s v="-"/>
    <n v="9"/>
    <n v="1"/>
    <n v="100"/>
    <n v="4"/>
    <n v="0"/>
    <s v="JOSEMONGEROJAS13@GMAIL.COM"/>
    <s v="UNIV. PRIVADA"/>
    <n v="20"/>
    <s v="SOLTERO(A)"/>
    <d v="2022-05-17T00:00:00"/>
    <n v="1"/>
    <s v="BACHILLER"/>
    <s v=" "/>
    <s v=" "/>
    <s v=" "/>
    <s v=" "/>
    <n v="1372482"/>
    <n v="3"/>
    <s v="-"/>
    <s v="SAN PABLO"/>
    <s v="GASTRONOMIA"/>
    <x v="30"/>
    <s v="-"/>
    <s v="MEDICINA HUMANA"/>
    <s v="SAN PABLO"/>
    <s v="SIN ENFASIS"/>
    <s v="COSTA RICA"/>
    <x v="2176"/>
    <s v="-"/>
    <s v="ESTUDIANTE"/>
    <n v="86.75"/>
    <n v="130345"/>
    <n v="1"/>
    <n v="1"/>
    <n v="42"/>
  </r>
  <r>
    <x v="0"/>
    <x v="1"/>
    <x v="1"/>
    <x v="1"/>
    <n v="31254110"/>
    <x v="32"/>
    <n v="2325685"/>
    <n v="303910027"/>
    <x v="1"/>
    <x v="1321"/>
    <x v="0"/>
    <x v="1"/>
    <x v="0"/>
    <s v="N"/>
    <x v="2"/>
    <n v="130434"/>
    <s v="NORMAL"/>
    <d v="2022-05-22T00:00:00"/>
    <d v="2022-05-25T00:00:00"/>
    <x v="32"/>
    <d v="2022-06-30T00:00:00"/>
    <n v="314419"/>
    <s v="RESOLI"/>
    <s v="-"/>
    <s v="S"/>
    <s v="-"/>
    <x v="1"/>
    <n v="1"/>
    <s v="-"/>
    <n v="2000"/>
    <n v="22"/>
    <s v="-"/>
    <s v="1-PREG.COSTA-RICA"/>
    <x v="2"/>
    <s v="-"/>
    <s v="-"/>
    <s v="-"/>
    <n v="1"/>
    <n v="1"/>
    <n v="100"/>
    <n v="3"/>
    <n v="0"/>
    <s v="ALEJANDRO141183@GMAIL.COM"/>
    <s v="UNIV. PRIVADA"/>
    <n v="38"/>
    <s v="SOLTERO(A)"/>
    <d v="2022-05-24T00:00:00"/>
    <n v="1"/>
    <s v="BACHILLER"/>
    <s v=" "/>
    <s v=" "/>
    <s v=" "/>
    <s v=" "/>
    <n v="624400"/>
    <n v="2"/>
    <s v="-"/>
    <s v="CARTAGO"/>
    <s v="CIENCIAS DE LA EDUCACION"/>
    <x v="31"/>
    <s v="-"/>
    <s v="EDUCACION SECUNDARIA"/>
    <s v="ORIENTE DE CARTAGO"/>
    <s v="ENS. DEL ESPAÑOL"/>
    <s v="COSTA RICA"/>
    <x v="2177"/>
    <n v="22252590"/>
    <s v="PROFESOR DE RELIGIÓN"/>
    <n v="96.17"/>
    <n v="130434"/>
    <n v="1"/>
    <n v="1"/>
    <n v="35"/>
  </r>
  <r>
    <x v="0"/>
    <x v="1"/>
    <x v="1"/>
    <x v="0"/>
    <n v="31253770"/>
    <x v="32"/>
    <n v="6040740"/>
    <n v="604700415"/>
    <x v="3"/>
    <x v="1322"/>
    <x v="0"/>
    <x v="0"/>
    <x v="2"/>
    <s v="N"/>
    <x v="6"/>
    <n v="130487"/>
    <s v="NORMAL"/>
    <d v="2022-05-18T00:00:00"/>
    <d v="2022-05-27T00:00:00"/>
    <x v="32"/>
    <d v="2022-06-30T00:00:00"/>
    <n v="314262"/>
    <s v="RESOLI"/>
    <s v="-"/>
    <s v="S"/>
    <s v="-"/>
    <x v="1"/>
    <n v="1"/>
    <s v="-"/>
    <n v="2019"/>
    <n v="3"/>
    <s v="-"/>
    <s v="1-PREG.COSTA-RICA"/>
    <x v="6"/>
    <s v="-"/>
    <s v="-"/>
    <s v="-"/>
    <n v="5"/>
    <n v="2"/>
    <n v="100"/>
    <n v="6"/>
    <n v="0"/>
    <s v="CMENDOZACHACON18@GMAIL.COM"/>
    <s v="UNIV. PRIVADA"/>
    <n v="21"/>
    <s v="SOLTERO(A)"/>
    <d v="2022-05-26T00:00:00"/>
    <n v="1"/>
    <s v="BACHILLER"/>
    <s v=" "/>
    <s v=" "/>
    <s v=" "/>
    <s v=" "/>
    <n v="400000"/>
    <n v="4"/>
    <s v="-"/>
    <s v="OSA"/>
    <s v="ING SISTEMAS INFORMATICOS"/>
    <x v="39"/>
    <s v="-"/>
    <s v="COMPUTO"/>
    <s v="PALMAR"/>
    <s v="SIN ENFASIS"/>
    <s v="COSTA RICA"/>
    <x v="2178"/>
    <s v="-"/>
    <s v="ESTUDIANTE"/>
    <n v="91.08"/>
    <n v="130487"/>
    <n v="1"/>
    <n v="1"/>
    <n v="33"/>
  </r>
  <r>
    <x v="0"/>
    <x v="1"/>
    <x v="1"/>
    <x v="0"/>
    <n v="31253780"/>
    <x v="32"/>
    <n v="7164161"/>
    <n v="604880697"/>
    <x v="0"/>
    <x v="1323"/>
    <x v="0"/>
    <x v="0"/>
    <x v="2"/>
    <s v="N"/>
    <x v="6"/>
    <n v="130496"/>
    <s v="NORMAL"/>
    <d v="2022-04-24T00:00:00"/>
    <d v="2022-05-27T00:00:00"/>
    <x v="32"/>
    <d v="2022-06-30T00:00:00"/>
    <n v="312744"/>
    <s v="RESOLI"/>
    <s v="-"/>
    <s v="-"/>
    <s v="S"/>
    <x v="0"/>
    <n v="1"/>
    <s v="-"/>
    <n v="2021"/>
    <n v="1"/>
    <s v="-"/>
    <s v="1-PREG.COSTA-RICA"/>
    <x v="6"/>
    <s v="-"/>
    <s v="-"/>
    <s v="-"/>
    <n v="5"/>
    <n v="2"/>
    <n v="100"/>
    <n v="6"/>
    <n v="0"/>
    <s v="MARI2510ARAUZ@GMAIL.COM"/>
    <s v="UNIV. PRIVADA"/>
    <n v="17"/>
    <s v="SOLTERO(A)"/>
    <d v="2022-05-26T00:00:00"/>
    <n v="1"/>
    <s v="LICENCIATURA"/>
    <s v=" "/>
    <s v=" "/>
    <s v=" "/>
    <s v=" "/>
    <n v="400000"/>
    <n v="4"/>
    <s v="-"/>
    <s v="OSA"/>
    <s v="ENFERMERIA"/>
    <x v="39"/>
    <s v="-"/>
    <s v="ENFERMERIA"/>
    <s v="PALMAR"/>
    <s v="SIN ENFASIS"/>
    <s v="COSTA RICA"/>
    <x v="2179"/>
    <s v="-"/>
    <s v="ESTUDIANTE"/>
    <n v="95.73"/>
    <n v="130496"/>
    <n v="1"/>
    <n v="1"/>
    <n v="33"/>
  </r>
  <r>
    <x v="0"/>
    <x v="1"/>
    <x v="1"/>
    <x v="0"/>
    <n v="31253790"/>
    <x v="32"/>
    <n v="2041830"/>
    <n v="117310992"/>
    <x v="2"/>
    <x v="1324"/>
    <x v="0"/>
    <x v="0"/>
    <x v="1"/>
    <s v="N"/>
    <x v="0"/>
    <n v="130579"/>
    <s v="NORMAL"/>
    <d v="2022-05-30T00:00:00"/>
    <d v="2022-06-02T00:00:00"/>
    <x v="32"/>
    <d v="2022-06-30T00:00:00"/>
    <n v="314857"/>
    <s v="RESOLI"/>
    <s v="-"/>
    <s v="-"/>
    <s v="S"/>
    <x v="0"/>
    <n v="1"/>
    <s v="ADQUISICION DE EQUIPO"/>
    <n v="2017"/>
    <n v="5"/>
    <s v="-"/>
    <s v="1-PREG.COSTA-RICA"/>
    <x v="5"/>
    <s v="-"/>
    <s v="-"/>
    <s v="-"/>
    <n v="19"/>
    <n v="3"/>
    <n v="100"/>
    <n v="1"/>
    <n v="0"/>
    <s v="KRIS06RE@GMAIL.COM"/>
    <s v="UNIV. PUBLICA"/>
    <n v="23"/>
    <s v="SOLTERO(A)"/>
    <d v="2022-06-01T00:00:00"/>
    <n v="1"/>
    <s v="TECNICO"/>
    <s v=" "/>
    <s v=" "/>
    <s v=" "/>
    <s v=" "/>
    <n v="130000"/>
    <n v="1"/>
    <s v="-"/>
    <s v="PEREZ ZELEDON"/>
    <s v="DISEÑO GRAFICO WEB SITE"/>
    <x v="61"/>
    <s v="AE"/>
    <s v="DIBUJO TECNICO"/>
    <s v="DANIEL FLORES"/>
    <s v="SIN ENFASIS"/>
    <s v="COSTA RICA"/>
    <x v="2180"/>
    <s v="-"/>
    <s v="ESTUDIANTE"/>
    <n v="92.2"/>
    <n v="130579"/>
    <n v="2"/>
    <n v="1"/>
    <n v="27"/>
  </r>
  <r>
    <x v="0"/>
    <x v="1"/>
    <x v="1"/>
    <x v="1"/>
    <n v="31253800"/>
    <x v="32"/>
    <n v="1099420"/>
    <n v="115120430"/>
    <x v="1"/>
    <x v="1199"/>
    <x v="0"/>
    <x v="1"/>
    <x v="1"/>
    <s v="N"/>
    <x v="0"/>
    <n v="130581"/>
    <s v="NORMAL"/>
    <d v="2022-05-26T00:00:00"/>
    <d v="2022-06-02T00:00:00"/>
    <x v="32"/>
    <d v="2022-06-30T00:00:00"/>
    <n v="314726"/>
    <s v="RESOLI"/>
    <s v="-"/>
    <s v="-"/>
    <s v="S"/>
    <x v="0"/>
    <n v="1"/>
    <s v="-"/>
    <n v="2015"/>
    <n v="7"/>
    <s v="-"/>
    <s v="1-PREG.COSTA-RICA"/>
    <x v="5"/>
    <s v="-"/>
    <s v="-"/>
    <s v="-"/>
    <n v="19"/>
    <n v="3"/>
    <n v="100"/>
    <n v="1"/>
    <n v="0"/>
    <s v="GLORIGONZA60@GMAIL.COM"/>
    <s v="UNIV. PRIVADA"/>
    <n v="29"/>
    <s v="SOLTERO(A)"/>
    <d v="2022-06-01T00:00:00"/>
    <n v="1"/>
    <s v="BACHILLER"/>
    <s v=" "/>
    <s v=" "/>
    <s v=" "/>
    <s v=" "/>
    <n v="0"/>
    <n v="3"/>
    <s v="-"/>
    <s v="PEREZ ZELEDON"/>
    <s v="ENSEÑANZA DE LA EDUC. FISICA"/>
    <x v="89"/>
    <s v="-"/>
    <s v="EDUCACION TECNICA,ARTISTICA Y DEPORTIVA"/>
    <s v="DANIEL FLORES"/>
    <s v="SIN ENFASIS"/>
    <s v="COSTA RICA"/>
    <x v="2181"/>
    <s v="-"/>
    <s v="ESTUDIANTE"/>
    <n v="88.65"/>
    <n v="130581"/>
    <n v="1"/>
    <n v="1"/>
    <n v="2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4">
  <r>
    <n v="132659"/>
    <n v="1"/>
    <n v="30583267"/>
    <d v="2022-11-16T00:00:00"/>
    <d v="2022-12-07T00:00:00"/>
    <d v="2022-12-08T00:00:00"/>
    <x v="0"/>
    <d v="2023-01-17T00:00:00"/>
    <n v="322541"/>
    <s v="RESOLI"/>
    <s v="1-PREG.COSTA-RICA"/>
    <x v="0"/>
    <x v="0"/>
    <s v="-"/>
    <n v="132659"/>
    <x v="0"/>
    <x v="0"/>
    <x v="0"/>
    <x v="0"/>
    <x v="0"/>
    <n v="7"/>
    <x v="0"/>
    <n v="2"/>
    <n v="1"/>
    <x v="0"/>
    <s v="BRENES FAJARDO DEILING DANIELA"/>
    <n v="703040257"/>
    <n v="31269290"/>
    <s v="POCOCI"/>
    <s v="GUAPILES"/>
    <s v="UNIV. DE CIENCIAS MEDICAS"/>
    <s v="MICROBIOLOGIA"/>
    <n v="1300832"/>
    <x v="0"/>
    <n v="0"/>
    <x v="0"/>
    <n v="100"/>
    <s v="COSTA RICA"/>
    <s v="-"/>
    <s v="-"/>
    <n v="5"/>
    <x v="0"/>
    <x v="0"/>
    <s v="-"/>
    <s v="-"/>
    <n v="19"/>
    <s v="BACHILLER"/>
    <s v="LICENCIATURA"/>
    <s v=" "/>
    <s v=" "/>
    <s v=" "/>
    <s v="NORMAL"/>
    <s v="HERLNFL@GMAIL.COM"/>
    <x v="0"/>
    <n v="80.239999999999995"/>
    <s v="-"/>
    <s v="-"/>
    <s v="SOLTERO(A)"/>
    <s v="ESTUDIANTE"/>
    <n v="3"/>
    <n v="2021"/>
    <n v="2"/>
    <n v="95.73"/>
    <s v="-"/>
    <s v="SIN ENFASIS"/>
    <s v="MICROBIOLOGIA"/>
    <n v="1"/>
    <s v="UNIV. PRIVADA"/>
    <s v="PRIVADO"/>
  </r>
  <r>
    <n v="132592"/>
    <n v="7"/>
    <n v="16043949"/>
    <d v="2022-11-23T00:00:00"/>
    <d v="2022-12-02T00:00:00"/>
    <d v="2022-12-06T00:00:00"/>
    <x v="1"/>
    <d v="2023-01-31T00:00:00"/>
    <n v="322876"/>
    <s v="RESOLI"/>
    <s v="7-REFUND.POSG.C.R"/>
    <x v="1"/>
    <x v="1"/>
    <s v="-"/>
    <n v="132592"/>
    <x v="1"/>
    <x v="0"/>
    <x v="0"/>
    <x v="0"/>
    <x v="0"/>
    <n v="2"/>
    <x v="1"/>
    <n v="9"/>
    <n v="1"/>
    <x v="1"/>
    <s v="RODRIGUEZ CORDERO JOSE KARLO"/>
    <n v="603780919"/>
    <n v="31270490"/>
    <s v="OROTINA"/>
    <s v="OROTINA"/>
    <s v="UNIV.IBEROAMERICA"/>
    <s v="MBA PROF ATENCIOS FARCEUTICA"/>
    <n v="800000"/>
    <x v="1"/>
    <n v="0"/>
    <x v="0"/>
    <n v="100"/>
    <s v="COSTA RICA"/>
    <s v="-"/>
    <s v="-"/>
    <n v="5"/>
    <x v="0"/>
    <x v="0"/>
    <s v="-"/>
    <s v="-"/>
    <n v="33"/>
    <s v="MAESTRIA"/>
    <s v=" "/>
    <s v=" "/>
    <s v=" "/>
    <s v=" "/>
    <s v="NORMAL"/>
    <s v="bacayalo21@hotmail.com"/>
    <x v="1"/>
    <n v="83.81"/>
    <s v="-"/>
    <s v="-"/>
    <s v="SOLTERO(A)"/>
    <s v="REGENTE FARMACEUTICO"/>
    <n v="3"/>
    <n v="2021"/>
    <n v="2"/>
    <n v="93.76"/>
    <n v="24279145"/>
    <s v="SIN ENFASIS"/>
    <s v="FARMACIA"/>
    <n v="1"/>
    <s v="UNIV. PRIVADA"/>
    <s v="PRIVADO"/>
  </r>
  <r>
    <n v="132774"/>
    <n v="1"/>
    <n v="7280214"/>
    <d v="2022-08-29T00:00:00"/>
    <d v="2022-09-05T00:00:00"/>
    <d v="2022-12-13T00:00:00"/>
    <x v="2"/>
    <d v="2023-02-06T00:00:00"/>
    <n v="319331"/>
    <s v="RESOLI"/>
    <s v="1-PREG.COSTA-RICA"/>
    <x v="2"/>
    <x v="0"/>
    <s v="-"/>
    <n v="132774"/>
    <x v="2"/>
    <x v="0"/>
    <x v="0"/>
    <x v="0"/>
    <x v="0"/>
    <n v="2"/>
    <x v="1"/>
    <n v="2"/>
    <n v="2"/>
    <x v="0"/>
    <s v="HIDALGO JIMENEZ MICHELLE"/>
    <n v="207740597"/>
    <n v="31125420"/>
    <s v="SAN RAMON"/>
    <s v="SANTIAGO"/>
    <s v="UNIV.LATINA DE C.R."/>
    <s v="FARMACIA"/>
    <s v="-"/>
    <x v="2"/>
    <n v="0"/>
    <x v="0"/>
    <n v="100"/>
    <s v="COSTA RICA"/>
    <n v="6"/>
    <s v="MARIO PORTA GARCIA"/>
    <n v="5"/>
    <x v="0"/>
    <x v="1"/>
    <s v="-"/>
    <s v="-"/>
    <n v="25"/>
    <s v="LICENCIATURA"/>
    <s v=" "/>
    <s v=" "/>
    <s v=" "/>
    <s v=" "/>
    <s v="ESPECIAL"/>
    <s v="MICHELLEHIDALGOJI@HOTMAIL.COM"/>
    <x v="2"/>
    <n v="268.83"/>
    <s v="-"/>
    <s v="-"/>
    <s v="SOLTERO(A)"/>
    <s v="ESTUDIANTE"/>
    <s v="-"/>
    <s v="-"/>
    <s v="-"/>
    <s v="-"/>
    <s v="-"/>
    <s v="SIN ENFASIS"/>
    <s v="FARMACIA"/>
    <n v="1"/>
    <s v="UNIV. PRIVADA"/>
    <s v="PRIVADO"/>
  </r>
  <r>
    <n v="131629"/>
    <n v="1"/>
    <n v="18593698"/>
    <d v="2022-07-06T00:00:00"/>
    <d v="2022-07-22T00:00:00"/>
    <d v="2022-08-25T00:00:00"/>
    <x v="3"/>
    <d v="2023-01-25T00:00:00"/>
    <n v="316649"/>
    <s v="RESOLI"/>
    <s v="1-PREG.COSTA-RICA"/>
    <x v="0"/>
    <x v="0"/>
    <s v="-"/>
    <n v="131629"/>
    <x v="3"/>
    <x v="0"/>
    <x v="0"/>
    <x v="0"/>
    <x v="0"/>
    <n v="2"/>
    <x v="1"/>
    <n v="10"/>
    <n v="9"/>
    <x v="0"/>
    <s v="MARCHENA RODRIGUEZ ASHLEY JOHANDRA"/>
    <n v="208560952"/>
    <n v="31268790"/>
    <s v="SAN CARLOS"/>
    <s v="PALMERA"/>
    <s v="UNIV.LATINA DE C.R."/>
    <s v="FARMACIA"/>
    <n v="1911788"/>
    <x v="0"/>
    <n v="0"/>
    <x v="0"/>
    <n v="100"/>
    <s v="COSTA RICA"/>
    <s v="-"/>
    <s v="-"/>
    <n v="5"/>
    <x v="0"/>
    <x v="0"/>
    <s v="-"/>
    <s v="-"/>
    <n v="18"/>
    <s v="LICENCIATURA"/>
    <s v=" "/>
    <s v=" "/>
    <s v=" "/>
    <s v=" "/>
    <s v="ESPECIAL"/>
    <s v="ASHLEYMARCHENARODRIGUEZ@GMAIL.COM"/>
    <x v="3"/>
    <n v="73.67"/>
    <s v="-"/>
    <s v="-"/>
    <s v="SOLTERO(A)"/>
    <s v="ESTUDIANTE"/>
    <n v="4"/>
    <n v="2021"/>
    <n v="2"/>
    <n v="93.83"/>
    <s v="-"/>
    <s v="SIN ENFASIS"/>
    <s v="FARMACIA"/>
    <n v="1"/>
    <s v="UNIV. PRIVADA"/>
    <s v="PRIVADO"/>
  </r>
  <r>
    <n v="132414"/>
    <n v="1"/>
    <n v="9802000"/>
    <d v="2022-11-03T00:00:00"/>
    <d v="2022-11-03T00:00:00"/>
    <d v="2022-11-04T00:00:00"/>
    <x v="1"/>
    <d v="2023-02-08T00:00:00"/>
    <n v="322037"/>
    <s v="RESOLI"/>
    <s v="1-PREG.COSTA-RICA"/>
    <x v="2"/>
    <x v="0"/>
    <s v="-"/>
    <n v="132414"/>
    <x v="1"/>
    <x v="0"/>
    <x v="0"/>
    <x v="0"/>
    <x v="0"/>
    <n v="1"/>
    <x v="2"/>
    <n v="3"/>
    <n v="12"/>
    <x v="0"/>
    <s v="RUIZ SEQUEIRA MARIA DAHYANNA"/>
    <n v="118760050"/>
    <n v="31222530"/>
    <s v="DESAMPARADOS"/>
    <s v="GRAVILIAS"/>
    <s v="UNIVERSIDAD SANTA PAULA"/>
    <s v="TERAPIA RESPIRATORIA"/>
    <s v="-"/>
    <x v="2"/>
    <n v="0"/>
    <x v="0"/>
    <n v="100"/>
    <s v="COSTA RICA"/>
    <s v="-"/>
    <s v="-"/>
    <n v="1"/>
    <x v="1"/>
    <x v="2"/>
    <s v="COBERTURA INFERIOR-CASO ESPECIAL"/>
    <n v="6.26"/>
    <n v="19"/>
    <s v="BACHILLER"/>
    <s v="LICENCIATURA"/>
    <s v=" "/>
    <s v=" "/>
    <s v=" "/>
    <s v="ESPECIAL"/>
    <s v="DAHYANNARUIZSEQUEIRA0206@GMAIL.COM"/>
    <x v="4"/>
    <s v="-"/>
    <s v="COBERTURA INFERIOR-CASO ESPECIAL"/>
    <s v="CIE"/>
    <s v="SOLTERO(A)"/>
    <s v="ESTUDIANTE"/>
    <s v="-"/>
    <s v="-"/>
    <s v="-"/>
    <s v="-"/>
    <s v="-"/>
    <s v="SIN ENFASIS"/>
    <s v="MEDICINA HUMANA"/>
    <n v="1"/>
    <s v="UNIV. PRIVADA"/>
    <s v="PRIVADO"/>
  </r>
  <r>
    <n v="132735"/>
    <n v="1"/>
    <n v="8540000"/>
    <d v="2022-02-11T00:00:00"/>
    <d v="2022-05-26T00:00:00"/>
    <d v="2022-12-16T00:00:00"/>
    <x v="4"/>
    <d v="2023-01-26T00:00:00"/>
    <n v="307109"/>
    <s v="RESOLI"/>
    <s v="1-PREG.COSTA-RICA"/>
    <x v="0"/>
    <x v="0"/>
    <s v="-"/>
    <n v="132735"/>
    <x v="4"/>
    <x v="0"/>
    <x v="0"/>
    <x v="0"/>
    <x v="0"/>
    <n v="2"/>
    <x v="1"/>
    <n v="14"/>
    <n v="1"/>
    <x v="0"/>
    <s v="GOMEZ CASTILLO SUSAN MARIAN"/>
    <n v="207630842"/>
    <n v="31270430"/>
    <s v="LOS CHILES"/>
    <s v="LOS CHILES"/>
    <s v="UNIVERSIDAD SANTA LUCIA SEDE SAN CARLOS"/>
    <s v="ENFERMERIA"/>
    <n v="556702"/>
    <x v="3"/>
    <n v="0"/>
    <x v="0"/>
    <n v="100"/>
    <s v="COSTA RICA"/>
    <n v="6"/>
    <s v="MARIO PORTA GARCIA"/>
    <n v="1"/>
    <x v="1"/>
    <x v="3"/>
    <s v="COBERTURA INFERIOR-CASO ESPECIAL"/>
    <n v="6.52"/>
    <n v="25"/>
    <s v="BACHILLER"/>
    <s v="LICENCIATURA"/>
    <s v=" "/>
    <s v=" "/>
    <s v=" "/>
    <s v="ESPECIAL"/>
    <s v="MARIANGC280197@GMAIL.COM"/>
    <x v="5"/>
    <s v="-"/>
    <s v="COBERTURA INFERIOR-CASO ESPECIAL"/>
    <s v="CIE"/>
    <s v="SOLTERO(A)"/>
    <s v="ESTUDIANTE"/>
    <n v="3"/>
    <n v="2021"/>
    <n v="2"/>
    <n v="82.5"/>
    <s v="-"/>
    <s v="SIN ENFASIS"/>
    <s v="ENFERMERIA"/>
    <n v="1"/>
    <s v="UNIV. PRIVADA"/>
    <s v="PRIVADO"/>
  </r>
  <r>
    <n v="133171"/>
    <n v="1"/>
    <n v="10564000"/>
    <d v="2022-11-21T00:00:00"/>
    <d v="2023-01-02T00:00:00"/>
    <d v="2023-01-25T00:00:00"/>
    <x v="5"/>
    <d v="2023-02-10T00:00:00"/>
    <n v="322793"/>
    <s v="RESOLI"/>
    <s v="1-PREG.COSTA-RICA"/>
    <x v="0"/>
    <x v="0"/>
    <s v="-"/>
    <n v="133171"/>
    <x v="5"/>
    <x v="0"/>
    <x v="0"/>
    <x v="0"/>
    <x v="0"/>
    <n v="1"/>
    <x v="2"/>
    <n v="3"/>
    <n v="9"/>
    <x v="0"/>
    <s v="MADRIGAL PADILLA JEANELLA MARIA"/>
    <n v="119120894"/>
    <n v="31271200"/>
    <s v="DESAMPARADOS"/>
    <s v="ROSARIO"/>
    <s v="UNIVERSIDAD SANTA PAULA"/>
    <s v="TERAPIA RESPIRATORIA"/>
    <n v="978588"/>
    <x v="1"/>
    <n v="0"/>
    <x v="0"/>
    <n v="100"/>
    <s v="COSTA RICA"/>
    <s v="-"/>
    <s v="-"/>
    <n v="1"/>
    <x v="1"/>
    <x v="1"/>
    <s v="COBERTURA INFERIOR-CASO ESPECIAL"/>
    <n v="6.54"/>
    <n v="18"/>
    <s v="BACHILLER"/>
    <s v="LICENCIATURA"/>
    <s v=" "/>
    <s v=" "/>
    <s v=" "/>
    <s v="ESPECIAL"/>
    <s v="JEANELLA711@GMAIL.COM"/>
    <x v="6"/>
    <s v="-"/>
    <s v="COBERTURA INFERIOR-CASO ESPECIAL"/>
    <s v="CIE"/>
    <s v="SOLTERO(A)"/>
    <s v="ESTUDIANTE"/>
    <n v="3"/>
    <n v="2022"/>
    <n v="1"/>
    <n v="95.71"/>
    <s v="-"/>
    <s v="SIN ENFASIS"/>
    <s v="MEDICINA HUMANA"/>
    <n v="1"/>
    <s v="UNIV. PRIVADA"/>
    <s v="PRIVADO"/>
  </r>
  <r>
    <n v="133198"/>
    <n v="1"/>
    <n v="5727120"/>
    <d v="2023-01-07T00:00:00"/>
    <d v="2023-01-10T00:00:00"/>
    <d v="2023-01-30T00:00:00"/>
    <x v="5"/>
    <d v="2023-02-10T00:00:00"/>
    <n v="325761"/>
    <s v="RESOLI"/>
    <s v="1-PREG.COSTA-RICA"/>
    <x v="0"/>
    <x v="0"/>
    <s v="-"/>
    <n v="133198"/>
    <x v="5"/>
    <x v="1"/>
    <x v="1"/>
    <x v="0"/>
    <x v="1"/>
    <n v="6"/>
    <x v="3"/>
    <n v="7"/>
    <n v="4"/>
    <x v="1"/>
    <s v="BEJARANO DEGRACIA WALTRUDES"/>
    <n v="116090738"/>
    <n v="31271870"/>
    <s v="GOLFITO"/>
    <s v="PAVON"/>
    <s v="U CASTRO CARAZO SEDE PASO CANOAS"/>
    <s v="CS EDUCACION"/>
    <n v="394750"/>
    <x v="4"/>
    <n v="0"/>
    <x v="0"/>
    <n v="100"/>
    <s v="COSTA RICA"/>
    <s v="-"/>
    <s v="-"/>
    <n v="1"/>
    <x v="1"/>
    <x v="3"/>
    <s v="COBERTURA INFERIOR-CASO ESPECIAL"/>
    <n v="6.89"/>
    <n v="32"/>
    <s v="BACHILLER"/>
    <s v="LICENCIATURA"/>
    <s v=" "/>
    <s v=" "/>
    <s v=" "/>
    <s v="ESPECIAL"/>
    <s v="DEGRACIAWALTRU@GMAIL.COM"/>
    <x v="7"/>
    <s v="-"/>
    <s v="COBERTURA INFERIOR-CASO ESPECIAL, ADQUISICION DE EQUIPO"/>
    <s v="CIE, AE"/>
    <s v="UNION LIBRE"/>
    <s v="DOCENTE PRIMARIA"/>
    <n v="4"/>
    <n v="2017"/>
    <n v="6"/>
    <n v="100"/>
    <n v="22551725"/>
    <s v="I Y II CICLO"/>
    <s v="EDUCACION GENERAL"/>
    <n v="1"/>
    <s v="UNIV. PRIVADA"/>
    <s v="PRIVADO"/>
  </r>
  <r>
    <n v="132743"/>
    <n v="1"/>
    <n v="25678934"/>
    <d v="2022-12-07T00:00:00"/>
    <d v="2022-12-12T00:00:00"/>
    <d v="2022-12-16T00:00:00"/>
    <x v="5"/>
    <d v="2023-02-10T00:00:00"/>
    <n v="324045"/>
    <s v="RESOLI"/>
    <s v="1-PREG.COSTA-RICA"/>
    <x v="0"/>
    <x v="0"/>
    <s v="-"/>
    <n v="132743"/>
    <x v="5"/>
    <x v="0"/>
    <x v="0"/>
    <x v="0"/>
    <x v="0"/>
    <n v="1"/>
    <x v="2"/>
    <n v="5"/>
    <n v="1"/>
    <x v="0"/>
    <s v="FALLAS VARGAS RACHEL VALERIA"/>
    <n v="305200162"/>
    <n v="31271430"/>
    <s v="TARRAZU"/>
    <s v="SAN MARCOS"/>
    <s v="UNIV. DE CIENCIAS MEDICAS"/>
    <s v="MICROBIOLOGI Y QUIMICA CLINICA"/>
    <n v="2020985"/>
    <x v="0"/>
    <n v="0"/>
    <x v="0"/>
    <n v="100"/>
    <s v="COSTA RICA"/>
    <s v="-"/>
    <s v="-"/>
    <n v="5"/>
    <x v="0"/>
    <x v="1"/>
    <s v="-"/>
    <s v="-"/>
    <n v="23"/>
    <s v="BACHILLER"/>
    <s v=" "/>
    <s v=" "/>
    <s v=" "/>
    <s v=" "/>
    <s v="NORMAL"/>
    <s v="RACHELITAFALLAS@HOTMAIL.COM"/>
    <x v="8"/>
    <n v="80.62"/>
    <s v="-"/>
    <s v="-"/>
    <s v="SOLTERO(A)"/>
    <s v="ESTUDIANTE"/>
    <n v="4"/>
    <n v="2017"/>
    <n v="6"/>
    <n v="80"/>
    <n v="85299666"/>
    <s v="SIN ENFASIS"/>
    <s v="MICROBIOLOGIA"/>
    <n v="1"/>
    <s v="UNIV. PRIVADA"/>
    <s v="PRIVADO"/>
  </r>
  <r>
    <n v="132792"/>
    <n v="1"/>
    <n v="6021516"/>
    <d v="2022-12-07T00:00:00"/>
    <d v="2022-12-13T00:00:00"/>
    <d v="2022-12-19T00:00:00"/>
    <x v="5"/>
    <s v="-"/>
    <n v="323956"/>
    <s v="RESOLI"/>
    <s v="1-PREG.COSTA-RICA"/>
    <x v="2"/>
    <x v="0"/>
    <s v="-"/>
    <n v="132792"/>
    <x v="5"/>
    <x v="0"/>
    <x v="0"/>
    <x v="0"/>
    <x v="0"/>
    <n v="5"/>
    <x v="4"/>
    <n v="1"/>
    <n v="1"/>
    <x v="0"/>
    <s v="CASTRO CHAVARRIA EMILY MARIA"/>
    <n v="504330624"/>
    <n v="31132450"/>
    <s v="LIBERIA"/>
    <s v="LIBERIA"/>
    <s v="UNIV. DE CIENCIAS MEDICAS"/>
    <s v="MICROBIOLOGI Y QUIMICA CLINICA"/>
    <s v="-"/>
    <x v="2"/>
    <n v="0"/>
    <x v="0"/>
    <n v="100"/>
    <s v="COSTA RICA"/>
    <s v="-"/>
    <s v="-"/>
    <n v="1"/>
    <x v="1"/>
    <x v="0"/>
    <s v="COBERTURA INFERIOR-CASO ESPECIAL"/>
    <n v="8.4600000000000009"/>
    <n v="22"/>
    <s v="BACHILLER"/>
    <s v="LICENCIATURA"/>
    <s v=" "/>
    <s v=" "/>
    <s v=" "/>
    <s v="ESPECIAL"/>
    <s v="EMILYCCH06@HOTMAIL.COM"/>
    <x v="9"/>
    <s v="-"/>
    <s v="COBERTURA INFERIOR-CASO ESPECIAL"/>
    <s v="CIE"/>
    <s v="SOLTERO(A)"/>
    <s v="ESTUDIANTE"/>
    <s v="-"/>
    <s v="-"/>
    <s v="-"/>
    <s v="-"/>
    <s v="-"/>
    <s v="SIN ENFASIS"/>
    <s v="MICROBIOLOGIA"/>
    <n v="1"/>
    <s v="UNIV. PRIVADA"/>
    <s v="PRIVADO"/>
  </r>
  <r>
    <n v="133298"/>
    <n v="5"/>
    <n v="19793701"/>
    <d v="2023-01-30T00:00:00"/>
    <d v="2023-02-01T00:00:00"/>
    <d v="2023-02-01T00:00:00"/>
    <x v="5"/>
    <d v="2023-02-10T00:00:00"/>
    <n v="327479"/>
    <s v="RESOLI"/>
    <s v="5-REFUND.PREG.C.R"/>
    <x v="1"/>
    <x v="0"/>
    <s v="-"/>
    <n v="133298"/>
    <x v="5"/>
    <x v="0"/>
    <x v="0"/>
    <x v="0"/>
    <x v="0"/>
    <n v="2"/>
    <x v="1"/>
    <n v="1"/>
    <n v="10"/>
    <x v="1"/>
    <s v="FERNANDEZ RIVERA FABIAN EDUARDO"/>
    <n v="116990708"/>
    <n v="31271300"/>
    <s v="ALAJUELA"/>
    <s v="DESAMPARADOS"/>
    <s v="UNIV.LATINA DE C.R."/>
    <s v="ING.ELECTROMEDICINA"/>
    <n v="420532"/>
    <x v="4"/>
    <n v="0"/>
    <x v="0"/>
    <n v="100"/>
    <s v="COSTA RICA"/>
    <s v="-"/>
    <s v="-"/>
    <n v="1"/>
    <x v="1"/>
    <x v="0"/>
    <s v="COBERTURA INFERIOR-CASO ESPECIAL"/>
    <n v="9.27"/>
    <n v="24"/>
    <s v="BACHILLER"/>
    <s v=" "/>
    <s v=" "/>
    <s v=" "/>
    <s v=" "/>
    <s v="ESPECIAL"/>
    <s v="fafer1402@gmail.com"/>
    <x v="10"/>
    <s v="-"/>
    <s v="COBERTURA INFERIOR-CASO ESPECIAL"/>
    <s v="CIE"/>
    <s v="SOLTERO(A)"/>
    <s v="ejecutivo de ventas"/>
    <n v="3"/>
    <n v="2015"/>
    <n v="8"/>
    <n v="100"/>
    <n v="70613870"/>
    <s v="SIN ENFASIS"/>
    <s v="MEDICINA HUMANA"/>
    <n v="1"/>
    <s v="UNIV. PRIVADA"/>
    <s v="PRIVADO"/>
  </r>
  <r>
    <n v="133292"/>
    <n v="1"/>
    <n v="8644000"/>
    <d v="2022-12-21T00:00:00"/>
    <d v="2022-12-21T00:00:00"/>
    <d v="2023-01-11T00:00:00"/>
    <x v="5"/>
    <d v="2023-02-10T00:00:00"/>
    <n v="325045"/>
    <s v="RESOLI"/>
    <s v="1-PREG.COSTA-RICA"/>
    <x v="0"/>
    <x v="0"/>
    <s v="-"/>
    <n v="133292"/>
    <x v="5"/>
    <x v="1"/>
    <x v="2"/>
    <x v="0"/>
    <x v="1"/>
    <n v="1"/>
    <x v="2"/>
    <n v="8"/>
    <n v="7"/>
    <x v="0"/>
    <s v="CHACON PORRAS DANIELA"/>
    <n v="118840835"/>
    <n v="31271940"/>
    <s v="GOICOECHEA"/>
    <s v="PURRAL"/>
    <s v="UNIV.HISPANOAMERICANA SEDE ARANJUEZ"/>
    <s v="PSICOLOGIA"/>
    <n v="816021"/>
    <x v="1"/>
    <n v="0"/>
    <x v="0"/>
    <n v="100"/>
    <s v="COSTA RICA"/>
    <s v="-"/>
    <s v="-"/>
    <n v="1"/>
    <x v="1"/>
    <x v="0"/>
    <s v="COBERTURA INFERIOR-CASO ESPECIAL"/>
    <n v="9.44"/>
    <n v="19"/>
    <s v="BACHILLER"/>
    <s v="LICENCIATURA"/>
    <s v=" "/>
    <s v=" "/>
    <s v=" "/>
    <s v="ESPECIAL"/>
    <s v="DC12PORRAS@GMAIL.COM"/>
    <x v="11"/>
    <s v="-"/>
    <s v="COBERTURA INFERIOR-CASO ESPECIAL"/>
    <s v="CIE"/>
    <s v="CASADO(A)"/>
    <s v="ESTUDIANTE"/>
    <n v="2"/>
    <n v="2021"/>
    <n v="2"/>
    <n v="100"/>
    <s v="-"/>
    <s v="SIN ENFASIS"/>
    <s v="PSICOLOGIA"/>
    <n v="1"/>
    <s v="UNIV. PRIVADA"/>
    <s v="PRIVADO"/>
  </r>
  <r>
    <n v="133176"/>
    <n v="1"/>
    <n v="4387900"/>
    <d v="2022-12-19T00:00:00"/>
    <d v="2023-01-02T00:00:00"/>
    <d v="2023-01-25T00:00:00"/>
    <x v="5"/>
    <d v="2023-02-10T00:00:00"/>
    <n v="324986"/>
    <s v="RESOLI"/>
    <s v="1-PREG.COSTA-RICA"/>
    <x v="0"/>
    <x v="0"/>
    <s v="-"/>
    <n v="133176"/>
    <x v="5"/>
    <x v="0"/>
    <x v="3"/>
    <x v="0"/>
    <x v="0"/>
    <n v="1"/>
    <x v="2"/>
    <n v="6"/>
    <n v="1"/>
    <x v="1"/>
    <s v="VALERIN PAEZ JHOEL"/>
    <n v="118230013"/>
    <n v="31271250"/>
    <s v="ASERRI"/>
    <s v="ASERRI"/>
    <s v="UNIVERSIDAD FIDELITAS SEDE SAN PEDRO"/>
    <s v="INGENIERIA ELECTRICA PRESENCIA"/>
    <n v="480000"/>
    <x v="3"/>
    <n v="0"/>
    <x v="0"/>
    <n v="100"/>
    <s v="COSTA RICA"/>
    <s v="-"/>
    <s v="-"/>
    <n v="1"/>
    <x v="1"/>
    <x v="0"/>
    <s v="-"/>
    <s v="-"/>
    <n v="21"/>
    <s v="BACHILLER"/>
    <s v=" "/>
    <s v=" "/>
    <s v=" "/>
    <s v=" "/>
    <s v="ESPECIAL"/>
    <s v="JHOELVALERINPAEZ@GMAIL.COM"/>
    <x v="12"/>
    <s v="-"/>
    <s v="COBERTURA INFERIOR"/>
    <s v="CI"/>
    <s v="SOLTERO(A)"/>
    <s v="REPRESEDNTANTE SOPORTE TECNICO"/>
    <n v="5"/>
    <n v="2019"/>
    <n v="4"/>
    <n v="100"/>
    <n v="40310520"/>
    <s v="SIN ENFASIS"/>
    <s v="INGENIERIA"/>
    <n v="1"/>
    <s v="UNIV. PRIVADA"/>
    <s v="PRIVADO"/>
  </r>
  <r>
    <n v="133194"/>
    <n v="1"/>
    <n v="6399300"/>
    <d v="2022-12-07T00:00:00"/>
    <d v="2023-01-10T00:00:00"/>
    <d v="2023-01-31T00:00:00"/>
    <x v="5"/>
    <s v="-"/>
    <n v="324055"/>
    <s v="RESOLI"/>
    <s v="1-PREG.COSTA-RICA"/>
    <x v="2"/>
    <x v="0"/>
    <s v="-"/>
    <n v="133194"/>
    <x v="5"/>
    <x v="0"/>
    <x v="3"/>
    <x v="0"/>
    <x v="0"/>
    <n v="1"/>
    <x v="2"/>
    <n v="3"/>
    <n v="11"/>
    <x v="1"/>
    <s v="GOMEZ MORA JOSEPH STEVEN"/>
    <n v="115290616"/>
    <n v="31177690"/>
    <s v="DESAMPARADOS"/>
    <s v="SAN RAFAEL ABAJO"/>
    <s v="UNIV.CENTRAL COSTARRICENSE"/>
    <s v="INGENIERIA ELECTROMECANICA"/>
    <n v="572357"/>
    <x v="3"/>
    <n v="0"/>
    <x v="0"/>
    <n v="100"/>
    <s v="COSTA RICA"/>
    <s v="-"/>
    <s v="-"/>
    <n v="1"/>
    <x v="1"/>
    <x v="0"/>
    <s v="-"/>
    <s v="-"/>
    <n v="29"/>
    <s v="BACHILLER"/>
    <s v="LICENCIATURA"/>
    <s v=" "/>
    <s v=" "/>
    <s v=" "/>
    <s v="NORMAL"/>
    <s v="JSTEVENGM@GMAIL.COM"/>
    <x v="13"/>
    <s v="-"/>
    <s v="COBERTURA INFERIOR"/>
    <s v="CI"/>
    <s v="CASADO(A)"/>
    <s v="TECNICO ELECTRICO"/>
    <n v="5"/>
    <n v="2014"/>
    <n v="9"/>
    <n v="100"/>
    <n v="40312836"/>
    <s v="SIN ENFASIS"/>
    <s v="INGENIERIA"/>
    <n v="1"/>
    <s v="UNIV. PRIVADA"/>
    <s v="PRIVADO"/>
  </r>
  <r>
    <n v="132418"/>
    <n v="1"/>
    <n v="1272443"/>
    <d v="2022-10-20T00:00:00"/>
    <d v="2022-11-03T00:00:00"/>
    <d v="2022-11-04T00:00:00"/>
    <x v="3"/>
    <d v="2023-01-30T00:00:00"/>
    <n v="321469"/>
    <s v="RESOLI"/>
    <s v="1-PREG.COSTA-RICA"/>
    <x v="2"/>
    <x v="0"/>
    <s v="-"/>
    <n v="132418"/>
    <x v="3"/>
    <x v="0"/>
    <x v="3"/>
    <x v="0"/>
    <x v="0"/>
    <n v="3"/>
    <x v="5"/>
    <n v="1"/>
    <n v="7"/>
    <x v="1"/>
    <s v="CASTILLO MONESTEL ALLAN GERARDO"/>
    <n v="304930217"/>
    <n v="31056250"/>
    <s v="CARTAGO"/>
    <s v="CORRALILLO"/>
    <s v="UNIVERSIDAD FIDELITAS SEDE SAN PEDRO"/>
    <s v="INGENIERIA CIVIL"/>
    <s v="-"/>
    <x v="2"/>
    <n v="0"/>
    <x v="0"/>
    <n v="100"/>
    <s v="COSTA RICA"/>
    <s v="-"/>
    <s v="-"/>
    <n v="1"/>
    <x v="1"/>
    <x v="0"/>
    <s v="-"/>
    <s v="-"/>
    <n v="26"/>
    <s v="LICENCIATURA"/>
    <s v=" "/>
    <s v=" "/>
    <s v=" "/>
    <s v=" "/>
    <s v="ESPECIAL"/>
    <s v="ALLANCM2121@GMAIL.COM"/>
    <x v="14"/>
    <s v="-"/>
    <s v="COBERTURA INFERIOR"/>
    <s v="CI"/>
    <s v="SOLTERO(A)"/>
    <s v="ESTUDIANTE"/>
    <s v="-"/>
    <s v="-"/>
    <s v="-"/>
    <s v="-"/>
    <n v="25507771"/>
    <s v="SIN ENFASIS"/>
    <s v="OBRAS CIVILES"/>
    <n v="1"/>
    <s v="UNIV. PRIVADA"/>
    <s v="PRIVADO"/>
  </r>
  <r>
    <n v="133208"/>
    <n v="1"/>
    <n v="5686755"/>
    <d v="2022-12-19T00:00:00"/>
    <d v="2023-01-13T00:00:00"/>
    <d v="2023-01-30T00:00:00"/>
    <x v="5"/>
    <d v="2023-02-10T00:00:00"/>
    <n v="324916"/>
    <s v="RESOLI"/>
    <s v="1-PREG.COSTA-RICA"/>
    <x v="0"/>
    <x v="0"/>
    <s v="-"/>
    <n v="133208"/>
    <x v="5"/>
    <x v="1"/>
    <x v="2"/>
    <x v="0"/>
    <x v="1"/>
    <n v="7"/>
    <x v="0"/>
    <n v="2"/>
    <n v="2"/>
    <x v="1"/>
    <s v="CERDAS PEREZ DIDIER YEIKOL"/>
    <n v="703090879"/>
    <n v="31271520"/>
    <s v="POCOCI"/>
    <s v="JIMENEZ"/>
    <s v="UNIV.LATINA DE COSTA RICA SEDE GUAPILES"/>
    <s v="ADMINISTRACION DE NEGOCIOS"/>
    <n v="683421"/>
    <x v="3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ESPECIAL"/>
    <s v="DIDIERCERDASPEREZ8@GMAIL.COM"/>
    <x v="15"/>
    <s v="-"/>
    <s v="COBERTURA INFERIOR, ADQUISICION DE EQUIPO"/>
    <s v="CI, AE"/>
    <s v="SOLTERO(A)"/>
    <s v="ESTUDIANTE"/>
    <n v="3"/>
    <n v="2022"/>
    <n v="1"/>
    <n v="95"/>
    <s v="-"/>
    <s v="SIN ENFASIS"/>
    <s v="ADMINISTRACION"/>
    <n v="1"/>
    <s v="UNIV. PRIVADA"/>
    <s v="PRIVADO"/>
  </r>
  <r>
    <n v="132781"/>
    <n v="1"/>
    <n v="4957650"/>
    <d v="2022-12-12T00:00:00"/>
    <d v="2022-12-13T00:00:00"/>
    <d v="2022-12-19T00:00:00"/>
    <x v="0"/>
    <d v="2023-01-17T00:00:00"/>
    <n v="324385"/>
    <s v="RESOLI"/>
    <s v="1-PREG.COSTA-RICA"/>
    <x v="0"/>
    <x v="0"/>
    <s v="-"/>
    <n v="132781"/>
    <x v="0"/>
    <x v="0"/>
    <x v="3"/>
    <x v="0"/>
    <x v="0"/>
    <n v="3"/>
    <x v="5"/>
    <n v="2"/>
    <n v="5"/>
    <x v="1"/>
    <s v="SOLANO VIQUEZ JEFFERSON GERARDO"/>
    <n v="305000087"/>
    <n v="31269180"/>
    <s v="PARAISO"/>
    <s v="LLANOS DE SANTA LUCÍA"/>
    <s v="UNIVERSIDAD FIDELITAS SEDE SAN PEDRO"/>
    <s v="INGENIERIA CIVIL"/>
    <n v="638250"/>
    <x v="3"/>
    <n v="0"/>
    <x v="0"/>
    <n v="100"/>
    <s v="COSTA RICA"/>
    <s v="-"/>
    <s v="-"/>
    <n v="1"/>
    <x v="1"/>
    <x v="0"/>
    <s v="-"/>
    <s v="-"/>
    <n v="25"/>
    <s v="BACHILLER"/>
    <s v=" "/>
    <s v=" "/>
    <s v=" "/>
    <s v=" "/>
    <s v="NORMAL"/>
    <s v="JEFFERSONSOLANO97@HOTMAIL.COM"/>
    <x v="16"/>
    <s v="-"/>
    <s v="COBERTURA INFERIOR"/>
    <s v="CI"/>
    <s v="SOLTERO(A)"/>
    <s v="TECNICO DE INGENIERIA "/>
    <n v="3"/>
    <n v="2015"/>
    <n v="8"/>
    <n v="90"/>
    <n v="21038309"/>
    <s v="SIN ENFASIS"/>
    <s v="OBRAS CIVILES"/>
    <n v="1"/>
    <s v="UNIV. PRIVADA"/>
    <s v="PRIVADO"/>
  </r>
  <r>
    <n v="133193"/>
    <n v="1"/>
    <n v="6775110"/>
    <d v="2022-12-19T00:00:00"/>
    <d v="2023-01-05T00:00:00"/>
    <d v="2023-01-31T00:00:00"/>
    <x v="5"/>
    <d v="2023-02-10T00:00:00"/>
    <n v="324889"/>
    <s v="RESOLI"/>
    <s v="1-PREG.COSTA-RICA"/>
    <x v="0"/>
    <x v="0"/>
    <s v="-"/>
    <n v="133193"/>
    <x v="5"/>
    <x v="0"/>
    <x v="0"/>
    <x v="0"/>
    <x v="0"/>
    <n v="5"/>
    <x v="4"/>
    <n v="1"/>
    <n v="1"/>
    <x v="0"/>
    <s v="BARQUERO ESPINOZA YARENIS MELISSA"/>
    <n v="503680040"/>
    <n v="31271400"/>
    <s v="LIBERIA"/>
    <s v="LIBERIA"/>
    <s v="INSTITUTO DE CIENCIAS DE LA SALUD"/>
    <s v="ASISTENTE LAB QUIMICO CLINICO"/>
    <n v="896500"/>
    <x v="1"/>
    <n v="0"/>
    <x v="0"/>
    <n v="100"/>
    <s v="COSTA RICA"/>
    <s v="-"/>
    <s v="-"/>
    <n v="1"/>
    <x v="1"/>
    <x v="0"/>
    <s v="-"/>
    <s v="-"/>
    <n v="34"/>
    <s v="DIPLOMADO"/>
    <s v=" "/>
    <s v=" "/>
    <s v=" "/>
    <s v=" "/>
    <s v="NORMAL"/>
    <s v="YAREBARQUERO@GMAIL.COM"/>
    <x v="17"/>
    <s v="-"/>
    <s v="COBERTURA INFERIOR, ADQUISICION DE EQUIPO"/>
    <s v="CI, AE"/>
    <s v="CASADO(A)"/>
    <s v="AUX PROTECCION DE ACTIVOS "/>
    <n v="5"/>
    <n v="2016"/>
    <n v="7"/>
    <n v="100"/>
    <n v="25828400"/>
    <s v="SIN ENFASIS"/>
    <s v="MEDICINA HUMANA"/>
    <n v="1"/>
    <s v="UNIV. PRIVADA"/>
    <s v="PRIVADO"/>
  </r>
  <r>
    <n v="132179"/>
    <n v="1"/>
    <n v="19000000"/>
    <d v="2022-09-30T00:00:00"/>
    <d v="2022-10-06T00:00:00"/>
    <d v="2022-10-07T00:00:00"/>
    <x v="0"/>
    <d v="2023-01-17T00:00:00"/>
    <n v="320785"/>
    <s v="RESOLI"/>
    <s v="1-PREG.COSTA-RICA"/>
    <x v="0"/>
    <x v="0"/>
    <s v="-"/>
    <n v="132179"/>
    <x v="0"/>
    <x v="0"/>
    <x v="0"/>
    <x v="0"/>
    <x v="0"/>
    <n v="5"/>
    <x v="4"/>
    <n v="5"/>
    <n v="4"/>
    <x v="0"/>
    <s v="SALAZAR CANTERO DANIELA"/>
    <n v="504520189"/>
    <n v="31269080"/>
    <s v="CARRILLO"/>
    <s v="BELEN"/>
    <s v="UNIV.IBEROAMERICA"/>
    <s v="FARMACIA"/>
    <n v="1256676"/>
    <x v="0"/>
    <n v="0"/>
    <x v="0"/>
    <n v="100"/>
    <s v="COSTA RICA"/>
    <s v="-"/>
    <s v="-"/>
    <n v="1"/>
    <x v="1"/>
    <x v="1"/>
    <s v="-"/>
    <s v="-"/>
    <n v="19"/>
    <s v="BACHILLER"/>
    <s v=" "/>
    <s v=" "/>
    <s v=" "/>
    <s v=" "/>
    <s v="NORMAL"/>
    <s v="SALAZARCANTERODANIELA@GMAIL.COM"/>
    <x v="18"/>
    <s v="-"/>
    <s v="COBERTURA INFERIOR"/>
    <s v="CI"/>
    <s v="SOLTERO(A)"/>
    <s v="ESTUDIANTE"/>
    <n v="3"/>
    <n v="2021"/>
    <n v="2"/>
    <n v="93.82"/>
    <s v="-"/>
    <s v="SIN ENFASIS"/>
    <s v="FARMACIA"/>
    <n v="1"/>
    <s v="UNIV. PRIVADA"/>
    <s v="PRIVADO"/>
  </r>
  <r>
    <n v="133148"/>
    <n v="1"/>
    <n v="11714960"/>
    <d v="2022-11-15T00:00:00"/>
    <d v="2022-12-22T00:00:00"/>
    <d v="2023-01-24T00:00:00"/>
    <x v="5"/>
    <d v="2023-02-10T00:00:00"/>
    <n v="322447"/>
    <s v="RESOLI"/>
    <s v="1-PREG.COSTA-RICA"/>
    <x v="0"/>
    <x v="0"/>
    <s v="-"/>
    <n v="133148"/>
    <x v="5"/>
    <x v="0"/>
    <x v="3"/>
    <x v="0"/>
    <x v="0"/>
    <n v="1"/>
    <x v="2"/>
    <n v="14"/>
    <n v="3"/>
    <x v="0"/>
    <s v="RAMIREZ BARRIOS ANA KAREN"/>
    <n v="118310617"/>
    <n v="31271160"/>
    <s v="MORAVIA"/>
    <s v="TRINIDAD"/>
    <s v="UNIV.LATINA DE C.R."/>
    <s v="DISEÑO GRAFICO"/>
    <n v="1632828"/>
    <x v="0"/>
    <n v="0"/>
    <x v="0"/>
    <n v="100"/>
    <s v="COSTA RICA"/>
    <s v="-"/>
    <s v="-"/>
    <n v="1"/>
    <x v="1"/>
    <x v="0"/>
    <s v="-"/>
    <s v="-"/>
    <n v="21"/>
    <s v="BACHILLER"/>
    <s v=" "/>
    <s v=" "/>
    <s v=" "/>
    <s v=" "/>
    <s v="ESPECIAL"/>
    <s v="ANA_RB01@HOTMAIL.COM"/>
    <x v="19"/>
    <s v="-"/>
    <s v="COBERTURA INFERIOR"/>
    <s v="CI"/>
    <s v="SOLTERO(A)"/>
    <s v="ESTUDIANTE"/>
    <n v="6"/>
    <n v="2019"/>
    <n v="4"/>
    <n v="83.87"/>
    <s v="-"/>
    <s v="SIN ENFASIS"/>
    <s v="OBRAS CIVILES"/>
    <n v="1"/>
    <s v="UNIV. PRIVADA"/>
    <s v="PRIVADO"/>
  </r>
  <r>
    <n v="132417"/>
    <n v="1"/>
    <n v="531089"/>
    <d v="2022-10-20T00:00:00"/>
    <d v="2022-11-03T00:00:00"/>
    <d v="2022-11-04T00:00:00"/>
    <x v="3"/>
    <s v="-"/>
    <n v="321503"/>
    <s v="RESOLI"/>
    <s v="1-PREG.COSTA-RICA"/>
    <x v="2"/>
    <x v="0"/>
    <s v="-"/>
    <n v="132417"/>
    <x v="3"/>
    <x v="0"/>
    <x v="0"/>
    <x v="0"/>
    <x v="0"/>
    <n v="1"/>
    <x v="2"/>
    <n v="3"/>
    <n v="5"/>
    <x v="0"/>
    <s v="MORA ARROYO LUZ MARIEL"/>
    <n v="116380809"/>
    <n v="31110760"/>
    <s v="DESAMPARADOS"/>
    <s v="SAN ANTONIO"/>
    <s v="UNIV.LATINA DE C.R."/>
    <s v="OPTOMETRIA"/>
    <s v="-"/>
    <x v="2"/>
    <n v="0"/>
    <x v="0"/>
    <n v="100"/>
    <s v="COSTA RICA"/>
    <s v="-"/>
    <s v="-"/>
    <n v="2"/>
    <x v="2"/>
    <x v="2"/>
    <s v="-"/>
    <s v="-"/>
    <n v="26"/>
    <s v="LICENCIATURA"/>
    <s v=" "/>
    <s v=" "/>
    <s v=" "/>
    <s v=" "/>
    <s v="NORMAL"/>
    <s v="MARIELARROYO17@YAHOO.COM"/>
    <x v="20"/>
    <n v="94.87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363"/>
    <n v="1"/>
    <n v="37502683"/>
    <d v="2022-07-27T00:00:00"/>
    <d v="2022-10-27T00:00:00"/>
    <d v="2022-10-28T00:00:00"/>
    <x v="5"/>
    <d v="2023-02-10T00:00:00"/>
    <n v="317688"/>
    <s v="RESOLI"/>
    <s v="1-PREG.COSTA-RICA"/>
    <x v="0"/>
    <x v="0"/>
    <s v="-"/>
    <n v="132363"/>
    <x v="5"/>
    <x v="0"/>
    <x v="0"/>
    <x v="0"/>
    <x v="0"/>
    <n v="2"/>
    <x v="1"/>
    <n v="14"/>
    <n v="1"/>
    <x v="0"/>
    <s v="VARGAS RODRIGUEZ MONSSERRAT"/>
    <n v="208500885"/>
    <n v="31271680"/>
    <s v="LOS CHILES"/>
    <s v="LOS CHILES"/>
    <s v="UNIV.IBEROAMERICA"/>
    <s v="MEDICINA"/>
    <n v="600"/>
    <x v="5"/>
    <n v="0"/>
    <x v="0"/>
    <n v="100"/>
    <s v="COSTA RICA"/>
    <s v="-"/>
    <s v="-"/>
    <n v="5"/>
    <x v="0"/>
    <x v="3"/>
    <s v="-"/>
    <s v="-"/>
    <n v="19"/>
    <s v="LICENCIATURA"/>
    <s v=" "/>
    <s v=" "/>
    <s v=" "/>
    <s v=" "/>
    <s v="NORMAL"/>
    <s v="MONTSVR3101@GMAIL.COM"/>
    <x v="21"/>
    <n v="67.790000000000006"/>
    <s v="-"/>
    <s v="-"/>
    <s v="SOLTERO(A)"/>
    <s v="ESTUDIANTE"/>
    <n v="4"/>
    <n v="2021"/>
    <n v="2"/>
    <n v="87.1"/>
    <s v="-"/>
    <s v="SIN ENFASIS"/>
    <s v="MEDICINA HUMANA"/>
    <n v="1"/>
    <s v="UNIV. PRIVADA"/>
    <s v="PRIVADO"/>
  </r>
  <r>
    <n v="132442"/>
    <n v="1"/>
    <n v="15850509"/>
    <d v="2022-09-29T00:00:00"/>
    <d v="2022-11-07T00:00:00"/>
    <d v="2022-11-08T00:00:00"/>
    <x v="0"/>
    <d v="2023-01-17T00:00:00"/>
    <n v="320736"/>
    <s v="RESOLI"/>
    <s v="1-PREG.COSTA-RICA"/>
    <x v="0"/>
    <x v="0"/>
    <s v="-"/>
    <n v="132442"/>
    <x v="0"/>
    <x v="0"/>
    <x v="0"/>
    <x v="0"/>
    <x v="0"/>
    <n v="2"/>
    <x v="1"/>
    <n v="9"/>
    <n v="1"/>
    <x v="0"/>
    <s v="SANDOVAL CHAVES MARIA DE JESUS"/>
    <n v="207210425"/>
    <n v="31269250"/>
    <s v="OROTINA"/>
    <s v="OROTINA"/>
    <s v="UNIV. DE CIENCIAS MEDICAS"/>
    <s v="MICROBIOLOGIA"/>
    <n v="566500"/>
    <x v="3"/>
    <n v="0"/>
    <x v="0"/>
    <n v="100"/>
    <s v="COSTA RICA"/>
    <s v="-"/>
    <s v="-"/>
    <n v="1"/>
    <x v="1"/>
    <x v="0"/>
    <s v="-"/>
    <s v="-"/>
    <n v="28"/>
    <s v="LICENCIATURA"/>
    <s v=" "/>
    <s v=" "/>
    <s v=" "/>
    <s v=" "/>
    <s v="NORMAL"/>
    <s v="mariadejesus_sch14@hotmail.com"/>
    <x v="22"/>
    <s v="-"/>
    <s v="COBERTURA INFERIOR"/>
    <s v="CI"/>
    <s v="SOLTERO(A)"/>
    <s v="LAB CLINICO"/>
    <n v="2"/>
    <n v="2012"/>
    <n v="11"/>
    <n v="78.36"/>
    <n v="22081084"/>
    <s v="SIN ENFASIS"/>
    <s v="MICROBIOLOGIA"/>
    <n v="1"/>
    <s v="UNIV. PRIVADA"/>
    <s v="PRIVADO"/>
  </r>
  <r>
    <n v="133381"/>
    <n v="1"/>
    <n v="7133748"/>
    <d v="2022-12-03T00:00:00"/>
    <d v="2023-01-16T00:00:00"/>
    <d v="2023-01-31T00:00:00"/>
    <x v="5"/>
    <d v="2023-02-10T00:00:00"/>
    <n v="323617"/>
    <s v="RESOLI"/>
    <s v="1-PREG.COSTA-RICA"/>
    <x v="0"/>
    <x v="0"/>
    <s v="-"/>
    <n v="133381"/>
    <x v="5"/>
    <x v="0"/>
    <x v="4"/>
    <x v="0"/>
    <x v="0"/>
    <n v="4"/>
    <x v="6"/>
    <n v="1"/>
    <n v="3"/>
    <x v="0"/>
    <s v="ROJAS MANCIA JEIMY VIVIANA"/>
    <n v="118500204"/>
    <n v="31271970"/>
    <s v="HEREDIA"/>
    <s v="SAN FRANCISCO"/>
    <s v="UNIV.LATINA DE C.R."/>
    <s v="BIOLOGIA"/>
    <n v="1055637"/>
    <x v="1"/>
    <n v="0"/>
    <x v="0"/>
    <n v="100"/>
    <s v="COSTA RICA"/>
    <s v="-"/>
    <s v="-"/>
    <n v="1"/>
    <x v="1"/>
    <x v="0"/>
    <s v="-"/>
    <s v="-"/>
    <n v="20"/>
    <s v="BACHILLER"/>
    <s v=" "/>
    <s v=" "/>
    <s v=" "/>
    <s v=" "/>
    <s v="ESPECIAL"/>
    <s v="JEIMYROJASM.JR@GMAIL.COM"/>
    <x v="23"/>
    <s v="-"/>
    <s v="COBERTURA INFERIOR"/>
    <s v="CI"/>
    <s v="SOLTERO(A)"/>
    <s v="ESTUDIANTE"/>
    <n v="4"/>
    <n v="2020"/>
    <n v="3"/>
    <n v="100"/>
    <s v="-"/>
    <s v="ECOLOG.Y DES.SOST"/>
    <s v="BIOLOGIA"/>
    <n v="1"/>
    <s v="UNIV. PRIVADA"/>
    <s v="PRIVADO"/>
  </r>
  <r>
    <n v="133158"/>
    <n v="1"/>
    <n v="10717270"/>
    <d v="2022-12-19T00:00:00"/>
    <d v="2022-12-22T00:00:00"/>
    <d v="2023-01-24T00:00:00"/>
    <x v="1"/>
    <d v="2023-01-31T00:00:00"/>
    <n v="324988"/>
    <s v="RESOLI"/>
    <s v="1-PREG.COSTA-RICA"/>
    <x v="0"/>
    <x v="0"/>
    <s v="-"/>
    <n v="133158"/>
    <x v="1"/>
    <x v="0"/>
    <x v="0"/>
    <x v="0"/>
    <x v="0"/>
    <n v="2"/>
    <x v="1"/>
    <n v="13"/>
    <n v="1"/>
    <x v="0"/>
    <s v="LOBO DIAZ NATHALIA"/>
    <n v="118580873"/>
    <n v="31270520"/>
    <s v="UPALA"/>
    <s v="UPALA"/>
    <s v="UNIV.LATINA DE C.R."/>
    <s v="ENFERMERIA"/>
    <n v="1675376"/>
    <x v="0"/>
    <n v="0"/>
    <x v="0"/>
    <n v="100"/>
    <s v="COSTA RICA"/>
    <s v="-"/>
    <s v="-"/>
    <n v="1"/>
    <x v="1"/>
    <x v="1"/>
    <s v="-"/>
    <s v="-"/>
    <n v="20"/>
    <s v="LICENCIATURA"/>
    <s v=" "/>
    <s v=" "/>
    <s v=" "/>
    <s v=" "/>
    <s v="NORMAL"/>
    <s v="NATHDIAZ1025@GMAIL.COM"/>
    <x v="24"/>
    <s v="-"/>
    <s v="COBERTURA INFERIOR"/>
    <s v="CI"/>
    <s v="SOLTERO(A)"/>
    <s v="ESTUDIANTE"/>
    <n v="5"/>
    <n v="2020"/>
    <n v="3"/>
    <n v="91"/>
    <s v="-"/>
    <s v="SIN ENFASIS"/>
    <s v="ENFERMERIA"/>
    <n v="1"/>
    <s v="UNIV. PRIVADA"/>
    <s v="PRIVADO"/>
  </r>
  <r>
    <n v="132338"/>
    <n v="1"/>
    <n v="8897100"/>
    <d v="2022-09-27T00:00:00"/>
    <d v="2022-10-25T00:00:00"/>
    <d v="2022-10-26T00:00:00"/>
    <x v="3"/>
    <s v="-"/>
    <n v="320640"/>
    <s v="RESOLI"/>
    <s v="1-PREG.COSTA-RICA"/>
    <x v="2"/>
    <x v="0"/>
    <s v="-"/>
    <n v="132338"/>
    <x v="3"/>
    <x v="1"/>
    <x v="5"/>
    <x v="0"/>
    <x v="1"/>
    <n v="1"/>
    <x v="2"/>
    <n v="3"/>
    <n v="12"/>
    <x v="0"/>
    <s v="ARGUEDAS ROJAS VALERIA"/>
    <n v="402310060"/>
    <n v="31186910"/>
    <s v="DESAMPARADOS"/>
    <s v="GRAVILIAS"/>
    <s v="UNIV.VERITAS"/>
    <s v="ANIMACION DIGITAL"/>
    <s v="-"/>
    <x v="2"/>
    <n v="0"/>
    <x v="0"/>
    <n v="100"/>
    <s v="COSTA RICA"/>
    <s v="-"/>
    <s v="-"/>
    <n v="1"/>
    <x v="1"/>
    <x v="2"/>
    <s v="-"/>
    <s v="-"/>
    <n v="26"/>
    <s v="LICENCIATURA"/>
    <s v=" "/>
    <s v=" "/>
    <s v=" "/>
    <s v=" "/>
    <s v="NORMAL"/>
    <s v="VALE.ARGUEE@GMAIL.COM"/>
    <x v="25"/>
    <s v="-"/>
    <s v="COBERTURA INFERIOR"/>
    <s v="CI"/>
    <s v="SOLTERO(A)"/>
    <s v="DATA ASSOCIATE"/>
    <s v="-"/>
    <s v="-"/>
    <s v="-"/>
    <s v="-"/>
    <s v="-"/>
    <s v="SIN ENFASIS"/>
    <s v="ARTES Y LETRAS "/>
    <n v="1"/>
    <s v="UNIV. PRIVADA"/>
    <s v="PRIVADO"/>
  </r>
  <r>
    <n v="132772"/>
    <n v="1"/>
    <n v="17777919"/>
    <d v="2022-11-17T00:00:00"/>
    <d v="2022-12-12T00:00:00"/>
    <d v="2022-12-16T00:00:00"/>
    <x v="1"/>
    <d v="2023-01-31T00:00:00"/>
    <n v="322574"/>
    <s v="RESOLI"/>
    <s v="1-PREG.COSTA-RICA"/>
    <x v="0"/>
    <x v="0"/>
    <s v="-"/>
    <n v="132772"/>
    <x v="1"/>
    <x v="0"/>
    <x v="3"/>
    <x v="0"/>
    <x v="0"/>
    <n v="2"/>
    <x v="1"/>
    <n v="1"/>
    <n v="1"/>
    <x v="0"/>
    <s v="ARNAEZ ROJAS NICOLE"/>
    <n v="208530100"/>
    <n v="31270960"/>
    <s v="ALAJUELA"/>
    <s v="ALAJUELA"/>
    <s v="UNIVERSIDAD FIDELITAS SEDE HEREDIA"/>
    <s v="INGENIERIA INDUSTRIAL"/>
    <n v="2901582"/>
    <x v="6"/>
    <n v="0"/>
    <x v="0"/>
    <n v="100"/>
    <s v="COSTA RICA"/>
    <s v="-"/>
    <s v="-"/>
    <n v="1"/>
    <x v="1"/>
    <x v="2"/>
    <s v="-"/>
    <s v="-"/>
    <n v="18"/>
    <s v="BACHILLER"/>
    <s v=" "/>
    <s v=" "/>
    <s v=" "/>
    <s v=" "/>
    <s v="ESPECIAL"/>
    <s v="NICOARNAEZR@GMAIL.COM"/>
    <x v="26"/>
    <s v="-"/>
    <s v="COBERTURA INFERIOR"/>
    <s v="CI"/>
    <s v="SOLTERO(A)"/>
    <s v="ESTUDIANTE"/>
    <n v="4"/>
    <n v="2022"/>
    <n v="1"/>
    <n v="98.14"/>
    <s v="-"/>
    <s v="SIN ENFASIS"/>
    <s v="INGENIERIA"/>
    <n v="1"/>
    <s v="UNIV. PRIVADA"/>
    <s v="PRIVADO"/>
  </r>
  <r>
    <n v="132510"/>
    <n v="5"/>
    <n v="11669299"/>
    <d v="2022-06-24T00:00:00"/>
    <d v="2022-11-17T00:00:00"/>
    <d v="2022-11-18T00:00:00"/>
    <x v="3"/>
    <d v="2023-01-25T00:00:00"/>
    <n v="316072"/>
    <s v="RESOLI"/>
    <s v="5-REFUND.PREG.C.R"/>
    <x v="1"/>
    <x v="0"/>
    <s v="-"/>
    <n v="132510"/>
    <x v="3"/>
    <x v="0"/>
    <x v="0"/>
    <x v="0"/>
    <x v="0"/>
    <n v="5"/>
    <x v="4"/>
    <n v="3"/>
    <n v="7"/>
    <x v="0"/>
    <s v="DARCIA DUARTE DHAWNYS"/>
    <n v="504160900"/>
    <n v="31269590"/>
    <s v="SANTA CRUZ"/>
    <s v="DIRIA"/>
    <s v="UNIV.LATINA DE C.R. SANTA CRUZ"/>
    <s v="ENFERMERIA"/>
    <n v="1125269"/>
    <x v="1"/>
    <n v="0"/>
    <x v="0"/>
    <n v="100"/>
    <s v="COSTA RICA"/>
    <s v="-"/>
    <s v="-"/>
    <n v="1"/>
    <x v="1"/>
    <x v="0"/>
    <s v="-"/>
    <s v="-"/>
    <n v="25"/>
    <s v="LICENCIATURA"/>
    <s v=" "/>
    <s v=" "/>
    <s v=" "/>
    <s v=" "/>
    <s v="NORMAL"/>
    <s v="D.DARCIA27@GMAIL.COM"/>
    <x v="27"/>
    <s v="-"/>
    <s v="COBERTURA INFERIOR"/>
    <s v="CI"/>
    <s v="SOLTERO(A)"/>
    <s v="ESTUDIANTE"/>
    <n v="2"/>
    <n v="2014"/>
    <n v="9"/>
    <n v="87"/>
    <s v="-"/>
    <s v="SIN ENFASIS"/>
    <s v="ENFERMERIA"/>
    <n v="1"/>
    <s v="UNIV. PRIVADA"/>
    <s v="PRIVADO"/>
  </r>
  <r>
    <n v="132518"/>
    <n v="1"/>
    <n v="9397868"/>
    <d v="2022-11-14T00:00:00"/>
    <d v="2022-11-21T00:00:00"/>
    <d v="2022-11-22T00:00:00"/>
    <x v="0"/>
    <d v="2023-01-20T00:00:00"/>
    <n v="322429"/>
    <s v="RESOLI"/>
    <s v="1-PREG.COSTA-RICA"/>
    <x v="2"/>
    <x v="0"/>
    <s v="-"/>
    <n v="132518"/>
    <x v="0"/>
    <x v="0"/>
    <x v="0"/>
    <x v="0"/>
    <x v="0"/>
    <n v="3"/>
    <x v="5"/>
    <n v="3"/>
    <n v="5"/>
    <x v="1"/>
    <s v="OBANDO CALVO AARON ALBERTO"/>
    <n v="116220486"/>
    <n v="31213110"/>
    <s v="LA UNION"/>
    <s v="CONCEPCION"/>
    <s v="UNIV.IBEROAMERICA"/>
    <s v="MEDICINA"/>
    <s v="-"/>
    <x v="2"/>
    <n v="0"/>
    <x v="0"/>
    <n v="100"/>
    <s v="COSTA RICA"/>
    <s v="-"/>
    <s v="-"/>
    <n v="1"/>
    <x v="1"/>
    <x v="0"/>
    <s v="-"/>
    <s v="-"/>
    <n v="27"/>
    <s v="LICENCIATURA"/>
    <s v=" "/>
    <s v=" "/>
    <s v=" "/>
    <s v=" "/>
    <s v="NORMAL"/>
    <s v="AARONOC@HOTMAIL.ES"/>
    <x v="27"/>
    <s v="-"/>
    <s v="COBERTURA INFERIOR"/>
    <s v="CI"/>
    <s v="SOLTERO(A)"/>
    <s v="ESTUDIANTE"/>
    <s v="-"/>
    <s v="-"/>
    <s v="-"/>
    <s v="-"/>
    <s v="-"/>
    <s v="SIN ENFASIS"/>
    <s v="MEDICINA HUMANA"/>
    <n v="1"/>
    <s v="UNIV. PRIVADA"/>
    <s v="PRIVADO"/>
  </r>
  <r>
    <n v="133291"/>
    <n v="1"/>
    <n v="4148480"/>
    <d v="2022-12-29T00:00:00"/>
    <d v="2023-01-04T00:00:00"/>
    <d v="2023-01-16T00:00:00"/>
    <x v="5"/>
    <d v="2023-02-10T00:00:00"/>
    <n v="325348"/>
    <s v="RESOLI"/>
    <s v="1-PREG.COSTA-RICA"/>
    <x v="0"/>
    <x v="0"/>
    <s v="-"/>
    <n v="133291"/>
    <x v="5"/>
    <x v="1"/>
    <x v="2"/>
    <x v="0"/>
    <x v="1"/>
    <n v="1"/>
    <x v="2"/>
    <n v="1"/>
    <n v="5"/>
    <x v="0"/>
    <s v="BALTODANO MEMBREÑO LAURA VANESSA"/>
    <n v="109680166"/>
    <n v="31271350"/>
    <s v="SAN JOSE"/>
    <s v="ZAPOTE"/>
    <s v="UNIV.DE LAS CS.Y ARTE DE C.R."/>
    <s v="ADMINISTRACION DE EMPRESAS"/>
    <n v="683000"/>
    <x v="3"/>
    <n v="0"/>
    <x v="0"/>
    <n v="100"/>
    <s v="COSTA RICA"/>
    <s v="-"/>
    <s v="-"/>
    <n v="1"/>
    <x v="1"/>
    <x v="2"/>
    <s v="-"/>
    <s v="-"/>
    <n v="45"/>
    <s v="BACHILLER"/>
    <s v=" "/>
    <s v=" "/>
    <s v=" "/>
    <s v=" "/>
    <s v="ESPECIAL"/>
    <s v="ARKIBALTO@GMAIL.COM"/>
    <x v="28"/>
    <s v="-"/>
    <s v="COBERTURA INFERIOR"/>
    <s v="CI"/>
    <s v="DIVORCIADO(A)"/>
    <s v="ORDER ENTRY ANALYST"/>
    <n v="3"/>
    <n v="1994"/>
    <n v="29"/>
    <n v="100"/>
    <n v="25065300"/>
    <s v="SIN ENFASIS"/>
    <s v="ADMINISTRACION"/>
    <n v="1"/>
    <s v="UNIV. PRIVADA"/>
    <s v="PRIVADO"/>
  </r>
  <r>
    <n v="132043"/>
    <n v="1"/>
    <n v="3447320"/>
    <d v="2022-09-13T00:00:00"/>
    <d v="2022-09-26T00:00:00"/>
    <d v="2022-09-27T00:00:00"/>
    <x v="0"/>
    <d v="2023-01-24T00:00:00"/>
    <n v="320154"/>
    <s v="RESOLI"/>
    <s v="1-PREG.COSTA-RICA"/>
    <x v="2"/>
    <x v="0"/>
    <s v="-"/>
    <n v="132043"/>
    <x v="0"/>
    <x v="1"/>
    <x v="2"/>
    <x v="0"/>
    <x v="1"/>
    <n v="1"/>
    <x v="2"/>
    <n v="10"/>
    <n v="4"/>
    <x v="0"/>
    <s v="BARRANTES ZAMBRANA FANNY"/>
    <n v="114220997"/>
    <n v="31202390"/>
    <s v="ALAJUELITA"/>
    <s v="CONCEPCION"/>
    <s v="UNIV.LATINA SEDE HEREDIA"/>
    <s v="ADMINISTRACION DE EMPRESAS"/>
    <s v="-"/>
    <x v="2"/>
    <n v="0"/>
    <x v="0"/>
    <n v="100"/>
    <s v="COSTA RICA"/>
    <s v="-"/>
    <s v="-"/>
    <n v="1"/>
    <x v="1"/>
    <x v="0"/>
    <s v="-"/>
    <s v="-"/>
    <n v="32"/>
    <s v="LICENCIATURA"/>
    <s v=" "/>
    <s v=" "/>
    <s v=" "/>
    <s v=" "/>
    <s v="NORMAL"/>
    <s v="FAG-15@HOTMAIL.COM"/>
    <x v="29"/>
    <s v="-"/>
    <s v="COBERTURA INFERIOR"/>
    <s v="CI"/>
    <s v="SOLTERO(A)"/>
    <s v="ADMINISTRADOR DE VENTAS"/>
    <s v="-"/>
    <s v="-"/>
    <s v="-"/>
    <s v="-"/>
    <n v="41004900"/>
    <s v="ADM.EMP.ENF.FINANZAS"/>
    <s v="ADMINISTRACION"/>
    <n v="1"/>
    <s v="UNIV. PRIVADA"/>
    <s v="PRIVADO"/>
  </r>
  <r>
    <n v="131903"/>
    <n v="1"/>
    <n v="6879374"/>
    <d v="2022-08-23T00:00:00"/>
    <d v="2022-09-09T00:00:00"/>
    <d v="2022-09-12T00:00:00"/>
    <x v="3"/>
    <s v="-"/>
    <n v="319007"/>
    <s v="RESOLI"/>
    <s v="1-PREG.COSTA-RICA"/>
    <x v="2"/>
    <x v="0"/>
    <s v="-"/>
    <n v="131903"/>
    <x v="3"/>
    <x v="0"/>
    <x v="0"/>
    <x v="0"/>
    <x v="0"/>
    <n v="4"/>
    <x v="6"/>
    <n v="4"/>
    <n v="6"/>
    <x v="0"/>
    <s v="SANCHEZ ZAMORA ABIGAIL BIBIANA"/>
    <n v="604220920"/>
    <n v="31106350"/>
    <s v="SANTA BARBARA"/>
    <s v="PURABA"/>
    <s v="VERITAS-SAN FRANCISCO DE ASIS"/>
    <s v="MEDICINA Y CIRUGIA VETERINARIA"/>
    <s v="-"/>
    <x v="2"/>
    <n v="0"/>
    <x v="0"/>
    <n v="100"/>
    <s v="COSTA RICA"/>
    <s v="-"/>
    <s v="-"/>
    <n v="1"/>
    <x v="1"/>
    <x v="0"/>
    <s v="-"/>
    <s v="-"/>
    <n v="27"/>
    <s v="LICENCIATURA"/>
    <s v=" "/>
    <s v=" "/>
    <s v=" "/>
    <s v=" "/>
    <s v="NORMAL"/>
    <s v="ABSAZA.95@GMAIL.COM"/>
    <x v="30"/>
    <s v="-"/>
    <s v="COBERTURA INFERIOR"/>
    <s v="CI"/>
    <s v="SOLTERO(A)"/>
    <s v="ESTUDIANTE"/>
    <s v="-"/>
    <s v="-"/>
    <s v="-"/>
    <s v="-"/>
    <s v="-"/>
    <s v="SIN ENFASIS"/>
    <s v="MEDICINA VETERINARIA"/>
    <n v="1"/>
    <s v="UNIV. PRIVADA"/>
    <s v="PRIVADO"/>
  </r>
  <r>
    <n v="133368"/>
    <n v="1"/>
    <n v="6902200"/>
    <d v="2022-12-03T00:00:00"/>
    <d v="2023-01-04T00:00:00"/>
    <d v="2023-01-31T00:00:00"/>
    <x v="5"/>
    <d v="2023-02-10T00:00:00"/>
    <n v="323614"/>
    <s v="RESOLI"/>
    <s v="1-PREG.COSTA-RICA"/>
    <x v="0"/>
    <x v="0"/>
    <s v="-"/>
    <n v="133368"/>
    <x v="5"/>
    <x v="1"/>
    <x v="2"/>
    <x v="0"/>
    <x v="1"/>
    <n v="1"/>
    <x v="2"/>
    <n v="8"/>
    <n v="5"/>
    <x v="0"/>
    <s v="VILLALOBOS MORALES DESIREE"/>
    <n v="118760714"/>
    <n v="31272070"/>
    <s v="GOICOECHEA"/>
    <s v="IPIS"/>
    <s v="UNIV.LATINOAMERICANA DE CS.TECNOL."/>
    <s v="MERCADEO Y MEDIOS DIGITALES"/>
    <n v="1178638"/>
    <x v="0"/>
    <n v="0"/>
    <x v="0"/>
    <n v="100"/>
    <s v="COSTA RICA"/>
    <s v="-"/>
    <s v="-"/>
    <n v="1"/>
    <x v="1"/>
    <x v="0"/>
    <s v="-"/>
    <s v="-"/>
    <n v="19"/>
    <s v="BACHILLER"/>
    <s v=" "/>
    <s v=" "/>
    <s v=" "/>
    <s v=" "/>
    <s v="NORMAL"/>
    <s v="VMDESIREE@GMAIL.COM"/>
    <x v="31"/>
    <s v="-"/>
    <s v="COBERTURA INFERIOR"/>
    <s v="CI"/>
    <s v="UNION LIBRE"/>
    <s v="SERVICIO AL CLIENTE "/>
    <n v="2"/>
    <n v="2021"/>
    <n v="2"/>
    <n v="85.83"/>
    <n v="25196700"/>
    <s v="SIN ENFASIS"/>
    <s v="ADMINISTRACION"/>
    <n v="1"/>
    <s v="UNIV. PRIVADA"/>
    <s v="PRIVADO"/>
  </r>
  <r>
    <n v="133217"/>
    <n v="1"/>
    <n v="14009390"/>
    <d v="2023-01-05T00:00:00"/>
    <d v="2023-01-09T00:00:00"/>
    <d v="2023-01-30T00:00:00"/>
    <x v="5"/>
    <d v="2023-02-10T00:00:00"/>
    <n v="325646"/>
    <s v="RESOLI"/>
    <s v="1-PREG.COSTA-RICA"/>
    <x v="0"/>
    <x v="0"/>
    <s v="-"/>
    <n v="133217"/>
    <x v="5"/>
    <x v="0"/>
    <x v="0"/>
    <x v="0"/>
    <x v="0"/>
    <n v="1"/>
    <x v="2"/>
    <n v="1"/>
    <n v="5"/>
    <x v="0"/>
    <s v="BLANCO OCONITRILLO ALEXA MARIA"/>
    <n v="118990456"/>
    <n v="31271650"/>
    <s v="SAN JOSE"/>
    <s v="ZAPOTE"/>
    <s v="UNIV.LATINA DE C.R."/>
    <s v="ENFERMERIA"/>
    <n v="459428"/>
    <x v="4"/>
    <n v="0"/>
    <x v="0"/>
    <n v="100"/>
    <s v="COSTA RICA"/>
    <s v="-"/>
    <s v="-"/>
    <n v="1"/>
    <x v="1"/>
    <x v="2"/>
    <s v="-"/>
    <s v="-"/>
    <n v="19"/>
    <s v="LICENCIATURA"/>
    <s v=" "/>
    <s v=" "/>
    <s v=" "/>
    <s v=" "/>
    <s v="NORMAL"/>
    <s v="ALEXABLANOCO@GMAIL.COM"/>
    <x v="32"/>
    <s v="-"/>
    <s v="COBERTURA INFERIOR, ADQUISICION DE EQUIPO"/>
    <s v="CI, AE"/>
    <s v="SOLTERO(A)"/>
    <s v="ADVISOR 1, CUSTOMER SERVICE"/>
    <n v="3"/>
    <n v="2021"/>
    <n v="2"/>
    <n v="100"/>
    <n v="25196700"/>
    <s v="SIN ENFASIS"/>
    <s v="ENFERMERIA"/>
    <n v="1"/>
    <s v="UNIV. PRIVADA"/>
    <s v="PRIVADO"/>
  </r>
  <r>
    <n v="132874"/>
    <n v="1"/>
    <n v="2658580"/>
    <d v="2022-11-22T00:00:00"/>
    <d v="2022-12-15T00:00:00"/>
    <d v="2022-12-19T00:00:00"/>
    <x v="5"/>
    <s v="-"/>
    <n v="322820"/>
    <s v="RESOLI"/>
    <s v="1-PREG.COSTA-RICA"/>
    <x v="2"/>
    <x v="0"/>
    <s v="-"/>
    <n v="132874"/>
    <x v="5"/>
    <x v="0"/>
    <x v="0"/>
    <x v="0"/>
    <x v="0"/>
    <n v="6"/>
    <x v="3"/>
    <n v="7"/>
    <n v="3"/>
    <x v="0"/>
    <s v="ROJAS ALVAREZ LORNA PRISCILA"/>
    <n v="604730535"/>
    <n v="31213860"/>
    <s v="GOLFITO"/>
    <s v="GUAYCARA"/>
    <s v="UNIV.LATINA DE C.R. PEREZ ZELEDON"/>
    <s v="ENFERMERIA"/>
    <s v="-"/>
    <x v="2"/>
    <n v="0"/>
    <x v="0"/>
    <n v="100"/>
    <s v="COSTA RICA"/>
    <s v="-"/>
    <s v="-"/>
    <n v="1"/>
    <x v="1"/>
    <x v="1"/>
    <s v="-"/>
    <s v="-"/>
    <n v="20"/>
    <s v="LICENCIATURA"/>
    <s v=" "/>
    <s v=" "/>
    <s v=" "/>
    <s v=" "/>
    <s v="NORMAL"/>
    <s v="LORNARA2902@GMAIL.COM"/>
    <x v="33"/>
    <s v="-"/>
    <s v="COBERTURA INFERIOR"/>
    <s v="CI"/>
    <s v="SOLTERO(A)"/>
    <s v="ESTUDIANTE"/>
    <s v="-"/>
    <s v="-"/>
    <s v="-"/>
    <s v="-"/>
    <n v="22077288"/>
    <s v="SIN ENFASIS"/>
    <s v="ENFERMERIA"/>
    <n v="1"/>
    <s v="UNIV. PRIVADA"/>
    <s v="PRIVADO"/>
  </r>
  <r>
    <n v="132349"/>
    <n v="1"/>
    <n v="18802210"/>
    <d v="2022-10-25T00:00:00"/>
    <d v="2022-10-27T00:00:00"/>
    <d v="2022-10-28T00:00:00"/>
    <x v="0"/>
    <d v="2023-01-17T00:00:00"/>
    <n v="321701"/>
    <s v="RESOLI"/>
    <s v="1-PREG.COSTA-RICA"/>
    <x v="0"/>
    <x v="0"/>
    <s v="-"/>
    <n v="132349"/>
    <x v="0"/>
    <x v="0"/>
    <x v="0"/>
    <x v="0"/>
    <x v="0"/>
    <n v="2"/>
    <x v="1"/>
    <n v="7"/>
    <n v="3"/>
    <x v="0"/>
    <s v="LEDEZMA VILLALOBOS TIFFANY"/>
    <n v="208280904"/>
    <n v="31269260"/>
    <s v="PALMARES"/>
    <s v="BUENOS AIRES"/>
    <s v="UNIV.LATINA DE C.R."/>
    <s v="MEDICINA Y CIRUGIA"/>
    <n v="3398887"/>
    <x v="6"/>
    <n v="6"/>
    <x v="1"/>
    <n v="100"/>
    <s v="COSTA RICA"/>
    <s v="-"/>
    <s v="-"/>
    <n v="1"/>
    <x v="1"/>
    <x v="2"/>
    <s v="-"/>
    <s v="-"/>
    <n v="20"/>
    <s v="LICENCIATURA"/>
    <s v=" "/>
    <s v=" "/>
    <s v=" "/>
    <s v=" "/>
    <s v="NORMAL"/>
    <s v="TIFFANYLEDEZMA2@GMAIL.COM"/>
    <x v="34"/>
    <s v="-"/>
    <s v="COBERTURA INFERIOR"/>
    <s v="CI"/>
    <s v="SOLTERO(A)"/>
    <s v="ESTUDIANTE"/>
    <n v="7"/>
    <n v="2019"/>
    <n v="4"/>
    <n v="80.739999999999995"/>
    <s v="-"/>
    <s v="SIN ENFASIS"/>
    <s v="MEDICINA HUMANA"/>
    <n v="1"/>
    <s v="UNIV. PRIVADA"/>
    <s v="PRIVADO"/>
  </r>
  <r>
    <n v="133241"/>
    <n v="1"/>
    <n v="1614700"/>
    <d v="2022-12-16T00:00:00"/>
    <d v="2023-01-09T00:00:00"/>
    <d v="2023-02-01T00:00:00"/>
    <x v="5"/>
    <s v="-"/>
    <n v="324840"/>
    <s v="RESOLI"/>
    <s v="1-PREG.COSTA-RICA"/>
    <x v="2"/>
    <x v="0"/>
    <s v="-"/>
    <n v="133241"/>
    <x v="5"/>
    <x v="0"/>
    <x v="4"/>
    <x v="0"/>
    <x v="0"/>
    <n v="1"/>
    <x v="2"/>
    <n v="1"/>
    <n v="1"/>
    <x v="1"/>
    <s v="CHRISTOPHER SEBASTIAN  AMADOR PICADO"/>
    <n v="604720808"/>
    <n v="31187070"/>
    <s v="SAN JOSE"/>
    <s v="CARMEN"/>
    <s v="UNIV.INT.S.I.LABRADOR SEDE PEREZ ZELEDON"/>
    <s v="ING DE SISTEMAS"/>
    <n v="1290000"/>
    <x v="0"/>
    <n v="0"/>
    <x v="0"/>
    <n v="100"/>
    <s v="COSTA RICA"/>
    <s v="-"/>
    <s v="-"/>
    <n v="1"/>
    <x v="1"/>
    <x v="2"/>
    <s v="-"/>
    <s v="-"/>
    <n v="20"/>
    <s v="LICENCIATURA"/>
    <s v=" "/>
    <s v=" "/>
    <s v=" "/>
    <s v=" "/>
    <s v="NORMAL"/>
    <s v="SEBASAMADOR23@GMAIL.COM"/>
    <x v="35"/>
    <s v="-"/>
    <s v="COBERTURA INFERIOR"/>
    <s v="CI"/>
    <s v="SOLTERO(A)"/>
    <s v="ESTUDIANTE"/>
    <n v="3"/>
    <n v="2019"/>
    <n v="4"/>
    <n v="100"/>
    <s v="-"/>
    <s v="SIN ENFASIS"/>
    <s v="COMPUTO"/>
    <n v="1"/>
    <s v="UNIV. PRIVADA"/>
    <s v="PRIVADO"/>
  </r>
  <r>
    <n v="133219"/>
    <n v="1"/>
    <n v="8078411"/>
    <d v="2023-01-12T00:00:00"/>
    <d v="2023-01-12T00:00:00"/>
    <d v="2023-01-27T00:00:00"/>
    <x v="5"/>
    <d v="2023-02-10T00:00:00"/>
    <n v="326196"/>
    <s v="RESOLI"/>
    <s v="1-PREG.COSTA-RICA"/>
    <x v="0"/>
    <x v="0"/>
    <s v="-"/>
    <n v="133219"/>
    <x v="5"/>
    <x v="0"/>
    <x v="3"/>
    <x v="0"/>
    <x v="0"/>
    <n v="4"/>
    <x v="6"/>
    <n v="4"/>
    <n v="3"/>
    <x v="1"/>
    <s v="ULLOA RIVERA JEFFERSON DE LOS ANGELES"/>
    <n v="305510838"/>
    <n v="31271530"/>
    <s v="SANTA BARBARA"/>
    <s v="SAN JUAN"/>
    <s v="UNIVERSIDAD FIDELITAS SEDE HEREDIA"/>
    <s v="ING ELECTROMECANICA PRESENCIAL"/>
    <n v="428040"/>
    <x v="4"/>
    <n v="0"/>
    <x v="0"/>
    <n v="100"/>
    <s v="COSTA RICA"/>
    <s v="-"/>
    <s v="-"/>
    <n v="1"/>
    <x v="1"/>
    <x v="2"/>
    <s v="-"/>
    <s v="-"/>
    <n v="18"/>
    <s v="BACHILLER"/>
    <s v=" "/>
    <s v=" "/>
    <s v=" "/>
    <s v=" "/>
    <s v="NORMAL"/>
    <s v="JEFFERSON8491@GMAIL.COM"/>
    <x v="36"/>
    <s v="-"/>
    <s v="COBERTURA INFERIOR"/>
    <s v="CI"/>
    <s v="SOLTERO(A)"/>
    <s v="TÉCNICO EN MANTENIMI"/>
    <n v="1"/>
    <n v="2022"/>
    <n v="1"/>
    <n v="100"/>
    <n v="25099999"/>
    <s v="SIN ENFASIS"/>
    <s v="INGENIERIA"/>
    <n v="1"/>
    <s v="UNIV. PRIVADA"/>
    <s v="PRIVADO"/>
  </r>
  <r>
    <n v="131403"/>
    <n v="1"/>
    <n v="2633870"/>
    <d v="2022-07-22T00:00:00"/>
    <d v="2022-08-08T00:00:00"/>
    <d v="2022-08-09T00:00:00"/>
    <x v="5"/>
    <d v="2023-02-13T00:00:00"/>
    <n v="317430"/>
    <s v="RESOLI"/>
    <s v="1-PREG.COSTA-RICA"/>
    <x v="2"/>
    <x v="0"/>
    <s v="-"/>
    <n v="131403"/>
    <x v="5"/>
    <x v="0"/>
    <x v="3"/>
    <x v="0"/>
    <x v="0"/>
    <n v="1"/>
    <x v="2"/>
    <n v="14"/>
    <n v="1"/>
    <x v="1"/>
    <s v="GOMEZ JIMENEZ JOSE DANIEL"/>
    <n v="116940539"/>
    <n v="31131730"/>
    <s v="MORAVIA"/>
    <s v="SAN VICENTE"/>
    <s v="UNIVERSIDAD FIDELITAS SEDE SAN PEDRO"/>
    <s v="INGENIERIA SISTEMAS"/>
    <s v="-"/>
    <x v="2"/>
    <n v="0"/>
    <x v="0"/>
    <n v="100"/>
    <s v="COSTA RICA"/>
    <s v="-"/>
    <s v="-"/>
    <n v="1"/>
    <x v="1"/>
    <x v="2"/>
    <s v="-"/>
    <s v="-"/>
    <n v="25"/>
    <s v="BACHILLER"/>
    <s v=" "/>
    <s v=" "/>
    <s v=" "/>
    <s v=" "/>
    <s v="ESPECIAL"/>
    <s v="DANIG0297@GMAIL.COM"/>
    <x v="37"/>
    <s v="-"/>
    <s v="COBERTURA INFERIOR"/>
    <s v="CI"/>
    <s v="SOLTERO(A)"/>
    <s v="ESTUDIANTE"/>
    <s v="-"/>
    <s v="-"/>
    <s v="-"/>
    <s v="-"/>
    <n v="85634253"/>
    <s v="INGENIERIA SIST.ENF.COMPUTAC."/>
    <s v="INGENIERIA"/>
    <n v="1"/>
    <s v="UNIV. PRIVADA"/>
    <s v="PRIVADO"/>
  </r>
  <r>
    <n v="133183"/>
    <n v="1"/>
    <n v="5200000"/>
    <d v="2022-12-21T00:00:00"/>
    <d v="2022-12-21T00:00:00"/>
    <d v="2023-01-26T00:00:00"/>
    <x v="1"/>
    <s v="-"/>
    <n v="325059"/>
    <s v="RESOLI"/>
    <s v="1-PREG.COSTA-RICA"/>
    <x v="2"/>
    <x v="0"/>
    <s v="-"/>
    <n v="133183"/>
    <x v="1"/>
    <x v="1"/>
    <x v="2"/>
    <x v="0"/>
    <x v="1"/>
    <n v="7"/>
    <x v="0"/>
    <n v="1"/>
    <n v="1"/>
    <x v="0"/>
    <s v="RODRIGUEZ MATLACK KRISSIA RAQUEL"/>
    <n v="702810073"/>
    <n v="31169130"/>
    <s v="LIMON"/>
    <s v="LIMON"/>
    <s v="UNIV.INTERNAC.DE LAS AMERICAS"/>
    <s v="PERIODISMO"/>
    <n v="378650"/>
    <x v="4"/>
    <n v="0"/>
    <x v="0"/>
    <n v="100"/>
    <s v="COSTA RICA"/>
    <s v="-"/>
    <s v="-"/>
    <n v="1"/>
    <x v="1"/>
    <x v="0"/>
    <s v="-"/>
    <s v="-"/>
    <n v="22"/>
    <s v="LICENCIATURA"/>
    <s v=" "/>
    <s v=" "/>
    <s v=" "/>
    <s v=" "/>
    <s v="NORMAL"/>
    <s v="KRISSIARODRIGUEZ09@GMAIL.COM"/>
    <x v="38"/>
    <s v="-"/>
    <s v="COBERTURA INFERIOR"/>
    <s v="CI"/>
    <s v="SOLTERO(A)"/>
    <s v="ESTUDIANTE"/>
    <n v="4"/>
    <n v="2018"/>
    <n v="5"/>
    <n v="100"/>
    <s v="-"/>
    <s v="PERIODISMO SOCIAL"/>
    <s v="COMUNICACION"/>
    <n v="1"/>
    <s v="UNIV. PRIVADA"/>
    <s v="PRIVADO"/>
  </r>
  <r>
    <n v="132631"/>
    <n v="1"/>
    <n v="10872740"/>
    <d v="2022-12-07T00:00:00"/>
    <d v="2022-12-07T00:00:00"/>
    <d v="2022-12-08T00:00:00"/>
    <x v="1"/>
    <d v="2023-01-31T00:00:00"/>
    <n v="323952"/>
    <s v="RESOLI"/>
    <s v="1-PREG.COSTA-RICA"/>
    <x v="0"/>
    <x v="0"/>
    <s v="-"/>
    <n v="132631"/>
    <x v="1"/>
    <x v="0"/>
    <x v="0"/>
    <x v="0"/>
    <x v="0"/>
    <n v="4"/>
    <x v="6"/>
    <n v="1"/>
    <n v="2"/>
    <x v="0"/>
    <s v="UMAÑA VILLALOBOS RAQUEL MARIA"/>
    <n v="118210879"/>
    <n v="31270830"/>
    <s v="HEREDIA"/>
    <s v="MERCEDES"/>
    <s v="UNIV. DE CIENCIAS MEDICAS"/>
    <s v="MICROBIOLOGI Y QUIMICA CLINICA"/>
    <n v="2036306"/>
    <x v="0"/>
    <n v="0"/>
    <x v="0"/>
    <n v="100"/>
    <s v="COSTA RICA"/>
    <s v="-"/>
    <s v="-"/>
    <n v="1"/>
    <x v="1"/>
    <x v="2"/>
    <s v="-"/>
    <s v="-"/>
    <n v="21"/>
    <s v="BACHILLER"/>
    <s v="LICENCIATURA"/>
    <s v=" "/>
    <s v=" "/>
    <s v=" "/>
    <s v="ESPECIAL"/>
    <s v="RAQUELUV2@GMAIL.COM"/>
    <x v="39"/>
    <s v="-"/>
    <s v="COBERTURA INFERIOR"/>
    <s v="CI"/>
    <s v="SOLTERO(A)"/>
    <s v="ESTUDIANTE"/>
    <n v="5"/>
    <n v="2018"/>
    <n v="5"/>
    <n v="90"/>
    <s v="-"/>
    <s v="SIN ENFASIS"/>
    <s v="MICROBIOLOGIA"/>
    <n v="1"/>
    <s v="UNIV. PRIVADA"/>
    <s v="PRIVADO"/>
  </r>
  <r>
    <n v="133116"/>
    <n v="1"/>
    <n v="2431495"/>
    <d v="2022-12-13T00:00:00"/>
    <d v="2022-12-23T00:00:00"/>
    <d v="2023-01-20T00:00:00"/>
    <x v="1"/>
    <d v="2023-01-31T00:00:00"/>
    <n v="324547"/>
    <s v="RESOLI"/>
    <s v="1-PREG.COSTA-RICA"/>
    <x v="0"/>
    <x v="0"/>
    <s v="-"/>
    <n v="133116"/>
    <x v="1"/>
    <x v="0"/>
    <x v="3"/>
    <x v="0"/>
    <x v="0"/>
    <n v="1"/>
    <x v="2"/>
    <n v="3"/>
    <n v="3"/>
    <x v="0"/>
    <s v="MEJIA VALERIN ALISON ALANIS"/>
    <n v="116580734"/>
    <n v="31271100"/>
    <s v="DESAMPARADOS"/>
    <s v="SAN JUAN DE DIOS"/>
    <s v="UNIV.HISPANOAMERICANA SEDE ARANJUEZ"/>
    <s v="ARQUITECTURA"/>
    <n v="469846"/>
    <x v="3"/>
    <n v="0"/>
    <x v="0"/>
    <n v="100"/>
    <s v="COSTA RICA"/>
    <s v="-"/>
    <s v="-"/>
    <n v="1"/>
    <x v="1"/>
    <x v="0"/>
    <s v="-"/>
    <s v="-"/>
    <n v="26"/>
    <s v="BACHILLER"/>
    <s v=" "/>
    <s v=" "/>
    <s v=" "/>
    <s v=" "/>
    <s v="NORMAL"/>
    <s v="ALIMEVA96@OUTLOOK.COM"/>
    <x v="40"/>
    <s v="-"/>
    <s v="COBERTURA INFERIOR, ADQUISICION DE EQUIPO"/>
    <s v="CI, AE"/>
    <s v="SOLTERO(A)"/>
    <s v="ESTUDIANTE"/>
    <n v="1"/>
    <n v="2018"/>
    <n v="5"/>
    <n v="76.83"/>
    <s v="-"/>
    <s v="SIN ENFASIS"/>
    <s v="OBRAS CIVILES"/>
    <n v="1"/>
    <s v="UNIV. PRIVADA"/>
    <s v="PRIVADO"/>
  </r>
  <r>
    <n v="132378"/>
    <n v="1"/>
    <n v="15199161"/>
    <d v="2022-10-28T00:00:00"/>
    <d v="2022-10-31T00:00:00"/>
    <d v="2022-11-01T00:00:00"/>
    <x v="1"/>
    <d v="2023-01-31T00:00:00"/>
    <n v="321833"/>
    <s v="RESOLI"/>
    <s v="1-PREG.COSTA-RICA"/>
    <x v="0"/>
    <x v="0"/>
    <s v="-"/>
    <n v="132378"/>
    <x v="1"/>
    <x v="0"/>
    <x v="0"/>
    <x v="0"/>
    <x v="0"/>
    <n v="2"/>
    <x v="1"/>
    <n v="10"/>
    <n v="5"/>
    <x v="1"/>
    <s v="RODRIGUEZ NAJERA ERICK GEOVANNY"/>
    <n v="702990438"/>
    <n v="31270720"/>
    <s v="SAN CARLOS"/>
    <s v="VENECIA"/>
    <s v="UNIV.LATINA DE C.R."/>
    <s v="MEDICINA Y CIRUGIA"/>
    <n v="1486203"/>
    <x v="0"/>
    <n v="0"/>
    <x v="0"/>
    <n v="100"/>
    <s v="COSTA RICA"/>
    <s v="-"/>
    <s v="-"/>
    <n v="1"/>
    <x v="1"/>
    <x v="0"/>
    <s v="-"/>
    <s v="-"/>
    <n v="19"/>
    <s v="LICENCIATURA"/>
    <s v=" "/>
    <s v=" "/>
    <s v=" "/>
    <s v=" "/>
    <s v="NORMAL"/>
    <s v="ERICKRODRIGUEZNAJERA75@GMAIL.COM"/>
    <x v="41"/>
    <s v="-"/>
    <s v="COBERTURA INFERIOR"/>
    <s v="CI"/>
    <s v="SOLTERO(A)"/>
    <s v="ESTUDIANTE"/>
    <n v="3"/>
    <n v="2021"/>
    <n v="2"/>
    <n v="87.29"/>
    <s v="-"/>
    <s v="SIN ENFASIS"/>
    <s v="MEDICINA HUMANA"/>
    <n v="1"/>
    <s v="UNIV. PRIVADA"/>
    <s v="PRIVADO"/>
  </r>
  <r>
    <n v="133220"/>
    <n v="1"/>
    <n v="8696775"/>
    <d v="2022-12-27T00:00:00"/>
    <d v="2023-01-14T00:00:00"/>
    <d v="2023-01-31T00:00:00"/>
    <x v="5"/>
    <d v="2023-02-10T00:00:00"/>
    <n v="325286"/>
    <s v="RESOLI"/>
    <s v="1-PREG.COSTA-RICA"/>
    <x v="0"/>
    <x v="0"/>
    <s v="-"/>
    <n v="133220"/>
    <x v="5"/>
    <x v="1"/>
    <x v="5"/>
    <x v="0"/>
    <x v="1"/>
    <n v="1"/>
    <x v="2"/>
    <n v="8"/>
    <n v="5"/>
    <x v="0"/>
    <s v="QUESADA OBANDO JACKELINE"/>
    <n v="118980526"/>
    <n v="31271860"/>
    <s v="GOICOECHEA"/>
    <s v="IPIS"/>
    <s v="UNIVERSIDAD CREATIVA"/>
    <s v="DISEÑO GRAFICO"/>
    <n v="1682591"/>
    <x v="0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NORMAL"/>
    <s v="JACKELINEQUESADA13@GMAIL.COM"/>
    <x v="42"/>
    <s v="-"/>
    <s v="COBERTURA INFERIOR"/>
    <s v="CI"/>
    <s v="SOLTERO(A)"/>
    <s v="ESTUDIANTE"/>
    <n v="5"/>
    <n v="2022"/>
    <n v="1"/>
    <n v="100"/>
    <s v="-"/>
    <s v="SIN ENFASIS"/>
    <s v="ARTE PUBLICITARIO"/>
    <n v="1"/>
    <s v="UNIV. PRIVADA"/>
    <s v="PRIVADO"/>
  </r>
  <r>
    <n v="132668"/>
    <n v="1"/>
    <n v="7904082"/>
    <d v="2022-07-15T00:00:00"/>
    <d v="2022-12-07T00:00:00"/>
    <d v="2022-12-08T00:00:00"/>
    <x v="1"/>
    <d v="2023-01-31T00:00:00"/>
    <n v="317060"/>
    <s v="RESOLI"/>
    <s v="1-PREG.COSTA-RICA"/>
    <x v="0"/>
    <x v="0"/>
    <s v="-"/>
    <n v="132668"/>
    <x v="1"/>
    <x v="0"/>
    <x v="0"/>
    <x v="0"/>
    <x v="0"/>
    <n v="4"/>
    <x v="6"/>
    <n v="1"/>
    <n v="1"/>
    <x v="0"/>
    <s v="RUIZ NUÑEZ MONSERRAT"/>
    <n v="402200576"/>
    <n v="31270240"/>
    <s v="HEREDIA"/>
    <s v="HEREDIA"/>
    <s v="UNIV.IBEROAMERICA"/>
    <s v="MEDICINA"/>
    <n v="1576772"/>
    <x v="0"/>
    <n v="0"/>
    <x v="0"/>
    <n v="100"/>
    <s v="COSTA RICA"/>
    <s v="-"/>
    <s v="-"/>
    <n v="1"/>
    <x v="1"/>
    <x v="2"/>
    <s v="-"/>
    <s v="-"/>
    <n v="29"/>
    <s v="LICENCIATURA"/>
    <s v=" "/>
    <s v=" "/>
    <s v=" "/>
    <s v=" "/>
    <s v="NORMAL"/>
    <s v="MONSE069@OUTLOOK.COM"/>
    <x v="43"/>
    <s v="-"/>
    <s v="COBERTURA INFERIOR"/>
    <s v="CI"/>
    <s v="SOLTERO(A)"/>
    <s v="ESTUDIANTE"/>
    <n v="2"/>
    <n v="2011"/>
    <n v="12"/>
    <n v="80"/>
    <s v="-"/>
    <s v="SIN ENFASIS"/>
    <s v="MEDICINA HUMANA"/>
    <n v="1"/>
    <s v="UNIV. PRIVADA"/>
    <s v="PRIVADO"/>
  </r>
  <r>
    <n v="132800"/>
    <n v="1"/>
    <n v="9097700"/>
    <d v="2022-12-02T00:00:00"/>
    <d v="2022-12-13T00:00:00"/>
    <d v="2022-12-19T00:00:00"/>
    <x v="1"/>
    <d v="2023-01-31T00:00:00"/>
    <n v="323580"/>
    <s v="RESOLI"/>
    <s v="1-PREG.COSTA-RICA"/>
    <x v="0"/>
    <x v="0"/>
    <s v="-"/>
    <n v="132800"/>
    <x v="1"/>
    <x v="0"/>
    <x v="3"/>
    <x v="0"/>
    <x v="0"/>
    <n v="4"/>
    <x v="6"/>
    <n v="1"/>
    <n v="4"/>
    <x v="1"/>
    <s v="FLORES HERNANDEZ JOSE JULIAN"/>
    <n v="118460405"/>
    <n v="31270870"/>
    <s v="HEREDIA"/>
    <s v="ULLOA"/>
    <s v="UNIV.LATINOAMERICANA DE CS.TECNOL."/>
    <s v="INGENIERIA BIOMEDICA"/>
    <n v="1815216"/>
    <x v="0"/>
    <n v="0"/>
    <x v="0"/>
    <n v="100"/>
    <s v="COSTA RICA"/>
    <s v="-"/>
    <s v="-"/>
    <n v="1"/>
    <x v="1"/>
    <x v="2"/>
    <s v="-"/>
    <s v="-"/>
    <n v="20"/>
    <s v="LICENCIATURA"/>
    <s v=" "/>
    <s v=" "/>
    <s v=" "/>
    <s v=" "/>
    <s v="NORMAL"/>
    <s v="JULIANFLORESHZ@GMAIL.COM"/>
    <x v="43"/>
    <s v="-"/>
    <s v="COBERTURA INFERIOR"/>
    <s v="CI"/>
    <s v="SOLTERO(A)"/>
    <s v="ESTUDIANTE"/>
    <n v="3"/>
    <n v="2020"/>
    <n v="3"/>
    <n v="80"/>
    <s v="-"/>
    <s v="SIN ENFASIS"/>
    <s v="INGENIERIA"/>
    <n v="1"/>
    <s v="UNIV. PRIVADA"/>
    <s v="PRIVADO"/>
  </r>
  <r>
    <n v="132233"/>
    <n v="1"/>
    <n v="7800000"/>
    <d v="2022-08-20T00:00:00"/>
    <d v="2022-10-12T00:00:00"/>
    <d v="2022-10-13T00:00:00"/>
    <x v="1"/>
    <d v="2023-01-31T00:00:00"/>
    <n v="318900"/>
    <s v="RESOLI"/>
    <s v="1-PREG.COSTA-RICA"/>
    <x v="0"/>
    <x v="0"/>
    <s v="-"/>
    <n v="132233"/>
    <x v="1"/>
    <x v="0"/>
    <x v="0"/>
    <x v="0"/>
    <x v="0"/>
    <n v="5"/>
    <x v="4"/>
    <n v="1"/>
    <n v="1"/>
    <x v="0"/>
    <s v="GUERRERO ABARCA MARIELA"/>
    <n v="504500293"/>
    <n v="31270740"/>
    <s v="LIBERIA"/>
    <s v="LIBERIA"/>
    <s v="UNIV.LATINA DE C.R. SANTA CRUZ"/>
    <s v="ENFERMERIA"/>
    <n v="985112"/>
    <x v="1"/>
    <n v="0"/>
    <x v="0"/>
    <n v="100"/>
    <s v="COSTA RICA"/>
    <s v="-"/>
    <s v="-"/>
    <n v="1"/>
    <x v="1"/>
    <x v="0"/>
    <s v="-"/>
    <s v="-"/>
    <n v="19"/>
    <s v="BACHILLER"/>
    <s v="LICENCIATURA"/>
    <s v=" "/>
    <s v=" "/>
    <s v=" "/>
    <s v="NORMAL"/>
    <s v="MARIGUE533@GMAIL.COM"/>
    <x v="44"/>
    <s v="-"/>
    <s v="COBERTURA INFERIOR, ADQUISICION DE EQUIPO"/>
    <s v="CI, AE"/>
    <s v="SOLTERO(A)"/>
    <s v="ESTUDIANTE"/>
    <n v="5"/>
    <n v="2000"/>
    <n v="23"/>
    <n v="90"/>
    <s v="-"/>
    <s v="SIN ENFASIS"/>
    <s v="ENFERMERIA"/>
    <n v="1"/>
    <s v="UNIV. PRIVADA"/>
    <s v="PRIVADO"/>
  </r>
  <r>
    <n v="133157"/>
    <n v="5"/>
    <n v="5000000"/>
    <d v="2022-12-22T00:00:00"/>
    <d v="2022-12-22T00:00:00"/>
    <d v="2023-01-24T00:00:00"/>
    <x v="1"/>
    <d v="2023-01-31T00:00:00"/>
    <n v="325153"/>
    <s v="RESOLI"/>
    <s v="5-REFUND.PREG.C.R"/>
    <x v="1"/>
    <x v="0"/>
    <s v="-"/>
    <n v="133157"/>
    <x v="1"/>
    <x v="0"/>
    <x v="0"/>
    <x v="0"/>
    <x v="0"/>
    <n v="1"/>
    <x v="2"/>
    <n v="1"/>
    <n v="1"/>
    <x v="0"/>
    <s v="SHARON TATIANA  MARTINEZ POMARES"/>
    <n v="701870215"/>
    <n v="31270710"/>
    <s v="SAN JOSE"/>
    <s v="CARMEN"/>
    <s v="UNIV.LATINOAMERICANA DE CS.TECNOL."/>
    <s v="SALUD OCUPACIONAL"/>
    <n v="1000000"/>
    <x v="1"/>
    <n v="0"/>
    <x v="0"/>
    <n v="100"/>
    <s v="COSTA RICA"/>
    <s v="-"/>
    <s v="-"/>
    <n v="1"/>
    <x v="1"/>
    <x v="2"/>
    <s v="-"/>
    <s v="-"/>
    <n v="34"/>
    <s v="LICENCIATURA"/>
    <s v=" "/>
    <s v=" "/>
    <s v=" "/>
    <s v=" "/>
    <s v="NORMAL"/>
    <s v="SHARONTATI@GMAIL.COM"/>
    <x v="44"/>
    <s v="-"/>
    <s v="COBERTURA INFERIOR"/>
    <s v="CI"/>
    <s v="CASADO(A)"/>
    <s v="EHS SUPERVISOR"/>
    <n v="4"/>
    <n v="2005"/>
    <n v="18"/>
    <n v="100"/>
    <n v="89680986"/>
    <s v="SEGURIDAD INDUSTRIAL"/>
    <s v="MEDICINA HUMANA"/>
    <n v="1"/>
    <s v="UNIV. PRIVADA"/>
    <s v="PRIVADO"/>
  </r>
  <r>
    <n v="133159"/>
    <n v="1"/>
    <n v="6757510"/>
    <d v="2022-12-20T00:00:00"/>
    <d v="2022-12-21T00:00:00"/>
    <d v="2023-01-24T00:00:00"/>
    <x v="1"/>
    <d v="2023-01-31T00:00:00"/>
    <n v="325008"/>
    <s v="RESOLI"/>
    <s v="1-PREG.COSTA-RICA"/>
    <x v="0"/>
    <x v="0"/>
    <s v="-"/>
    <n v="133159"/>
    <x v="1"/>
    <x v="1"/>
    <x v="2"/>
    <x v="0"/>
    <x v="1"/>
    <n v="2"/>
    <x v="1"/>
    <n v="1"/>
    <n v="4"/>
    <x v="0"/>
    <s v="VILLALOBOS SOTO VALERIA"/>
    <n v="117880050"/>
    <n v="31270480"/>
    <s v="ALAJUELA"/>
    <s v="SAN ANTONIO"/>
    <s v="UNIV.LATINA DE C.R."/>
    <s v="PUBLICIDAD"/>
    <n v="2197563"/>
    <x v="0"/>
    <n v="0"/>
    <x v="0"/>
    <n v="100"/>
    <s v="COSTA RICA"/>
    <s v="-"/>
    <s v="-"/>
    <n v="1"/>
    <x v="1"/>
    <x v="0"/>
    <s v="-"/>
    <s v="-"/>
    <n v="22"/>
    <s v="BACHILLER"/>
    <s v=" "/>
    <s v=" "/>
    <s v=" "/>
    <s v=" "/>
    <s v="NORMAL"/>
    <s v="VALERIAVILLALOBOS.SOTO@GMAIL.COM"/>
    <x v="44"/>
    <s v="-"/>
    <s v="COBERTURA INFERIOR"/>
    <s v="CI"/>
    <s v="UNION LIBRE"/>
    <s v="ESTUDIANTE"/>
    <n v="3"/>
    <n v="2017"/>
    <n v="6"/>
    <n v="100"/>
    <s v="-"/>
    <s v="SIN ENFASIS"/>
    <s v="COMUNICACION"/>
    <n v="1"/>
    <s v="UNIV. PRIVADA"/>
    <s v="PRIVADO"/>
  </r>
  <r>
    <n v="132152"/>
    <n v="1"/>
    <n v="2717000"/>
    <d v="2022-07-21T00:00:00"/>
    <d v="2022-10-04T00:00:00"/>
    <d v="2022-10-05T00:00:00"/>
    <x v="3"/>
    <d v="2023-01-25T00:00:00"/>
    <n v="317372"/>
    <s v="RESOLI"/>
    <s v="1-PREG.COSTA-RICA"/>
    <x v="0"/>
    <x v="0"/>
    <s v="-"/>
    <n v="132152"/>
    <x v="3"/>
    <x v="0"/>
    <x v="3"/>
    <x v="0"/>
    <x v="0"/>
    <n v="3"/>
    <x v="5"/>
    <n v="8"/>
    <n v="3"/>
    <x v="0"/>
    <s v="CALDERON MORALES MELANIA DE LA TRINIDAD"/>
    <n v="113200717"/>
    <n v="31269700"/>
    <s v="EL GUARCO"/>
    <s v="TOBOSI"/>
    <s v="UNIV.AMERICANA  SEDE CARTAGO"/>
    <s v="INGENIERIA INDUSTRIAL"/>
    <n v="543510"/>
    <x v="3"/>
    <n v="0"/>
    <x v="0"/>
    <n v="100"/>
    <s v="COSTA RICA"/>
    <s v="-"/>
    <s v="-"/>
    <n v="1"/>
    <x v="1"/>
    <x v="0"/>
    <s v="-"/>
    <s v="-"/>
    <n v="35"/>
    <s v="BACHILLER"/>
    <s v=" "/>
    <s v=" "/>
    <s v=" "/>
    <s v=" "/>
    <s v="NORMAL"/>
    <s v="MELA-CALD@HOTMAIL.COM"/>
    <x v="44"/>
    <s v="-"/>
    <s v="COBERTURA INFERIOR"/>
    <s v="CI"/>
    <s v="SOLTERO(A)"/>
    <s v="GESTORA DE RECURSOS"/>
    <n v="3"/>
    <s v="-"/>
    <s v="-"/>
    <s v="-"/>
    <n v="20003826"/>
    <s v="SIN ENFASIS"/>
    <s v="INDUSTRIA"/>
    <n v="1"/>
    <s v="UNIV. PRIVADA"/>
    <s v="PRIVADO"/>
  </r>
  <r>
    <n v="132594"/>
    <n v="1"/>
    <n v="1702070"/>
    <d v="2022-11-15T00:00:00"/>
    <d v="2022-12-02T00:00:00"/>
    <d v="2022-12-06T00:00:00"/>
    <x v="3"/>
    <d v="2023-01-27T00:00:00"/>
    <n v="322468"/>
    <s v="RESOLI"/>
    <s v="1-PREG.COSTA-RICA"/>
    <x v="2"/>
    <x v="0"/>
    <s v="-"/>
    <n v="132594"/>
    <x v="3"/>
    <x v="0"/>
    <x v="0"/>
    <x v="0"/>
    <x v="0"/>
    <n v="6"/>
    <x v="3"/>
    <n v="8"/>
    <n v="2"/>
    <x v="0"/>
    <s v="FONSECA JIMENEZ CINDY STEPHANIE"/>
    <n v="603660737"/>
    <n v="31097820"/>
    <s v="COTO BRUS"/>
    <s v="SABALITO"/>
    <s v="UNIV.LATINA DE C.R. PEREZ ZELEDON"/>
    <s v="ENFERMERIA"/>
    <s v="-"/>
    <x v="2"/>
    <n v="0"/>
    <x v="0"/>
    <n v="100"/>
    <s v="COSTA RICA"/>
    <s v="-"/>
    <s v="-"/>
    <n v="1"/>
    <x v="1"/>
    <x v="1"/>
    <s v="-"/>
    <s v="-"/>
    <n v="35"/>
    <s v="LICENCIATURA"/>
    <s v=" "/>
    <s v=" "/>
    <s v=" "/>
    <s v=" "/>
    <s v="NORMAL"/>
    <s v="CINDYFONSECA.J@GMAIL.COM"/>
    <x v="44"/>
    <s v="-"/>
    <s v="COBERTURA INFERIOR"/>
    <s v="CI"/>
    <s v="CASADO(A)"/>
    <s v="ESTUDIANTE"/>
    <s v="-"/>
    <s v="-"/>
    <s v="-"/>
    <s v="-"/>
    <s v="-"/>
    <s v="SIN ENFASIS"/>
    <s v="ENFERMERIA"/>
    <n v="1"/>
    <s v="UNIV. PRIVADA"/>
    <s v="PRIVADO"/>
  </r>
  <r>
    <n v="132660"/>
    <n v="1"/>
    <n v="2388960"/>
    <d v="2022-11-15T00:00:00"/>
    <d v="2022-12-07T00:00:00"/>
    <d v="2022-12-08T00:00:00"/>
    <x v="3"/>
    <d v="2023-02-10T00:00:00"/>
    <n v="322463"/>
    <s v="RESOLI"/>
    <s v="1-PREG.COSTA-RICA"/>
    <x v="2"/>
    <x v="0"/>
    <s v="-"/>
    <n v="132660"/>
    <x v="3"/>
    <x v="0"/>
    <x v="0"/>
    <x v="0"/>
    <x v="0"/>
    <n v="7"/>
    <x v="0"/>
    <n v="2"/>
    <n v="2"/>
    <x v="1"/>
    <s v="RICKETTS ZELEDON KELLER JOCSEN"/>
    <n v="702810791"/>
    <n v="31176780"/>
    <s v="POCOCI"/>
    <s v="JIMENEZ"/>
    <s v="UNIV.IBEROAMERICA"/>
    <s v="FARMACIA"/>
    <s v="-"/>
    <x v="2"/>
    <n v="0"/>
    <x v="0"/>
    <n v="100"/>
    <s v="COSTA RICA"/>
    <s v="-"/>
    <s v="-"/>
    <n v="1"/>
    <x v="1"/>
    <x v="0"/>
    <s v="-"/>
    <s v="-"/>
    <n v="22"/>
    <s v="BACHILLER"/>
    <s v=" "/>
    <s v=" "/>
    <s v=" "/>
    <s v=" "/>
    <s v="NORMAL"/>
    <s v="KELLERRICKETTS@GMAIL.COM"/>
    <x v="44"/>
    <s v="-"/>
    <s v="COBERTURA INFERIOR"/>
    <s v="CI"/>
    <s v="SOLTERO(A)"/>
    <s v="ESTUDIANTE"/>
    <s v="-"/>
    <s v="-"/>
    <s v="-"/>
    <s v="-"/>
    <s v="-"/>
    <s v="SIN ENFASIS"/>
    <s v="FARMACIA"/>
    <n v="1"/>
    <s v="UNIV. PRIVADA"/>
    <s v="PRIVADO"/>
  </r>
  <r>
    <n v="132434"/>
    <n v="1"/>
    <n v="1915585"/>
    <d v="2022-10-31T00:00:00"/>
    <d v="2022-11-07T00:00:00"/>
    <d v="2022-11-08T00:00:00"/>
    <x v="0"/>
    <d v="2023-01-24T00:00:00"/>
    <n v="321926"/>
    <s v="RESOLI"/>
    <s v="1-PREG.COSTA-RICA"/>
    <x v="2"/>
    <x v="0"/>
    <s v="-"/>
    <n v="132434"/>
    <x v="0"/>
    <x v="0"/>
    <x v="0"/>
    <x v="0"/>
    <x v="0"/>
    <n v="5"/>
    <x v="4"/>
    <n v="3"/>
    <n v="1"/>
    <x v="0"/>
    <s v="ZUÑIGA VILLARREAL MELANY PAOLA"/>
    <n v="504270364"/>
    <n v="31156790"/>
    <s v="SANTA CRUZ"/>
    <s v="SANTA CRUZ"/>
    <s v="UNIV.LATINA DE C.R. SANTA CRUZ"/>
    <s v="ENFERMERIA"/>
    <s v="-"/>
    <x v="2"/>
    <n v="0"/>
    <x v="0"/>
    <n v="100"/>
    <s v="COSTA RICA"/>
    <s v="-"/>
    <s v="-"/>
    <n v="1"/>
    <x v="1"/>
    <x v="0"/>
    <s v="-"/>
    <s v="-"/>
    <n v="23"/>
    <s v="LICENCIATURA"/>
    <s v=" "/>
    <s v=" "/>
    <s v=" "/>
    <s v=" "/>
    <s v="NORMAL"/>
    <s v="MELANYZUNIGA185@GMAIL.COM"/>
    <x v="44"/>
    <s v="-"/>
    <s v="COBERTURA INFERIOR"/>
    <s v="CI"/>
    <s v="SOLTERO(A)"/>
    <s v="ESTUDIANTE"/>
    <s v="-"/>
    <s v="-"/>
    <s v="-"/>
    <s v="-"/>
    <n v="85755180"/>
    <s v="SIN ENFASIS"/>
    <s v="ENFERMERIA"/>
    <n v="1"/>
    <s v="UNIV. PRIVADA"/>
    <s v="PRIVADO"/>
  </r>
  <r>
    <n v="132683"/>
    <n v="1"/>
    <n v="6019620"/>
    <d v="2022-12-05T00:00:00"/>
    <d v="2022-12-08T00:00:00"/>
    <d v="2022-12-09T00:00:00"/>
    <x v="0"/>
    <d v="2023-01-17T00:00:00"/>
    <n v="323774"/>
    <s v="RESOLI"/>
    <s v="1-PREG.COSTA-RICA"/>
    <x v="0"/>
    <x v="0"/>
    <s v="-"/>
    <n v="132683"/>
    <x v="0"/>
    <x v="0"/>
    <x v="0"/>
    <x v="0"/>
    <x v="0"/>
    <n v="1"/>
    <x v="2"/>
    <n v="10"/>
    <n v="2"/>
    <x v="1"/>
    <s v="FUENTES RAMIREZ MARCO ANDREY"/>
    <n v="117030594"/>
    <n v="31268920"/>
    <s v="ALAJUELITA"/>
    <s v="SAN JOSECITO"/>
    <s v="UNIV. DE CIENCIAS MEDICAS"/>
    <s v="MEDICINA"/>
    <n v="1203924"/>
    <x v="0"/>
    <n v="0"/>
    <x v="0"/>
    <n v="100"/>
    <s v="COSTA RICA"/>
    <s v="-"/>
    <s v="-"/>
    <n v="1"/>
    <x v="1"/>
    <x v="0"/>
    <s v="-"/>
    <s v="-"/>
    <n v="24"/>
    <s v="LICENCIATURA"/>
    <s v=" "/>
    <s v=" "/>
    <s v=" "/>
    <s v=" "/>
    <s v="NORMAL"/>
    <s v="ANDREYFUENTES1092@GMAIL.COM"/>
    <x v="44"/>
    <s v="-"/>
    <s v="COBERTURA INFERIOR, ADQUISICION DE EQUIPO"/>
    <s v="CI, AE"/>
    <s v="SOLTERO(A)"/>
    <s v="ADMINISTRADOR DE BOD"/>
    <n v="1"/>
    <n v="2018"/>
    <n v="5"/>
    <n v="90"/>
    <n v="22780008"/>
    <s v="SIN ENFASIS"/>
    <s v="MEDICINA HUMANA"/>
    <n v="1"/>
    <s v="UNIV. PRIVADA"/>
    <s v="PRIVADO"/>
  </r>
  <r>
    <n v="133263"/>
    <n v="5"/>
    <n v="19979724"/>
    <d v="2022-12-21T00:00:00"/>
    <d v="2023-01-11T00:00:00"/>
    <d v="2023-01-23T00:00:00"/>
    <x v="5"/>
    <d v="2023-02-10T00:00:00"/>
    <n v="325081"/>
    <s v="RESOLI"/>
    <s v="5-REFUND.PREG.C.R"/>
    <x v="1"/>
    <x v="0"/>
    <s v="-"/>
    <n v="133263"/>
    <x v="5"/>
    <x v="0"/>
    <x v="0"/>
    <x v="0"/>
    <x v="0"/>
    <n v="1"/>
    <x v="2"/>
    <n v="1"/>
    <n v="1"/>
    <x v="0"/>
    <s v="DIANA CAROLINA  ELIZONDO PEREZ"/>
    <n v="116580434"/>
    <n v="31271840"/>
    <s v="SAN JOSE"/>
    <s v="CARMEN"/>
    <s v="UNIV. DE CIENCIAS MEDICAS"/>
    <s v="MICROBIOLOGI Y QUIMICA CLINICA"/>
    <n v="3101875"/>
    <x v="6"/>
    <n v="0"/>
    <x v="0"/>
    <n v="100"/>
    <s v="COSTA RICA"/>
    <s v="-"/>
    <s v="-"/>
    <n v="1"/>
    <x v="1"/>
    <x v="2"/>
    <s v="-"/>
    <s v="-"/>
    <n v="26"/>
    <s v="BACHILLER"/>
    <s v=" "/>
    <s v=" "/>
    <s v=" "/>
    <s v=" "/>
    <s v="NORMAL"/>
    <s v="DIANAELIZONDO16@GMAIL.COM"/>
    <x v="45"/>
    <s v="-"/>
    <s v="-"/>
    <s v="-"/>
    <s v="SOLTERO(A)"/>
    <s v="ESTUDIANTE"/>
    <n v="5"/>
    <n v="2014"/>
    <n v="9"/>
    <n v="100"/>
    <s v="-"/>
    <s v="SIN ENFASIS"/>
    <s v="MICROBIOLOGIA"/>
    <n v="1"/>
    <s v="UNIV. PRIVADA"/>
    <s v="PRIVADO"/>
  </r>
  <r>
    <n v="133273"/>
    <n v="1"/>
    <n v="4316000"/>
    <d v="2022-12-04T00:00:00"/>
    <d v="2023-01-13T00:00:00"/>
    <d v="2023-02-01T00:00:00"/>
    <x v="5"/>
    <d v="2023-02-10T00:00:00"/>
    <n v="323686"/>
    <s v="RESOLI"/>
    <s v="1-PREG.COSTA-RICA"/>
    <x v="0"/>
    <x v="0"/>
    <s v="-"/>
    <n v="133273"/>
    <x v="5"/>
    <x v="0"/>
    <x v="0"/>
    <x v="0"/>
    <x v="0"/>
    <n v="2"/>
    <x v="1"/>
    <n v="10"/>
    <n v="7"/>
    <x v="0"/>
    <s v="CASTRO SUAREZ KATHERINE ELENA"/>
    <n v="604900837"/>
    <n v="31271720"/>
    <s v="SAN CARLOS"/>
    <s v="FORTUNA"/>
    <s v="UNIVERSIDAD SANTA LUCIA SEDE SAN CARLOS"/>
    <s v="ENFERMERIA"/>
    <n v="635877"/>
    <x v="3"/>
    <n v="0"/>
    <x v="0"/>
    <n v="100"/>
    <s v="COSTA RICA"/>
    <s v="-"/>
    <s v="-"/>
    <n v="1"/>
    <x v="1"/>
    <x v="1"/>
    <s v="-"/>
    <s v="-"/>
    <n v="17"/>
    <s v="BACHILLER"/>
    <s v=" "/>
    <s v=" "/>
    <s v=" "/>
    <s v=" "/>
    <s v="NORMAL"/>
    <s v="KATHERINECASTROSUAREZ00@GMAIL.COM"/>
    <x v="45"/>
    <s v="-"/>
    <s v="-"/>
    <s v="-"/>
    <s v="SOLTERO(A)"/>
    <s v="ESTUDIANTE"/>
    <n v="3"/>
    <n v="2022"/>
    <n v="1"/>
    <n v="92.94"/>
    <s v="-"/>
    <s v="SIN ENFASIS"/>
    <s v="ENFERMERIA"/>
    <n v="1"/>
    <s v="UNIV. PRIVADA"/>
    <s v="PRIVADO"/>
  </r>
  <r>
    <n v="132695"/>
    <n v="1"/>
    <n v="7184070"/>
    <d v="2022-11-29T00:00:00"/>
    <d v="2022-12-08T00:00:00"/>
    <d v="2022-12-09T00:00:00"/>
    <x v="5"/>
    <d v="2023-02-10T00:00:00"/>
    <n v="323201"/>
    <s v="RESOLI"/>
    <s v="1-PREG.COSTA-RICA"/>
    <x v="0"/>
    <x v="0"/>
    <s v="-"/>
    <n v="132695"/>
    <x v="5"/>
    <x v="0"/>
    <x v="0"/>
    <x v="0"/>
    <x v="0"/>
    <n v="3"/>
    <x v="5"/>
    <n v="1"/>
    <n v="9"/>
    <x v="0"/>
    <s v="ARAYA MONGE MARIA FERNANDA"/>
    <n v="119300536"/>
    <n v="31270220"/>
    <s v="CARTAGO"/>
    <s v="DULCE NOMBRE"/>
    <s v="UNIV.LATINA DE C.R."/>
    <s v="OPTOMETRIA"/>
    <n v="1438144"/>
    <x v="0"/>
    <n v="0"/>
    <x v="0"/>
    <n v="100"/>
    <s v="COSTA RICA"/>
    <s v="-"/>
    <s v="-"/>
    <n v="1"/>
    <x v="1"/>
    <x v="2"/>
    <s v="-"/>
    <s v="-"/>
    <n v="17"/>
    <s v="LICENCIATURA"/>
    <s v=" "/>
    <s v=" "/>
    <s v=" "/>
    <s v=" "/>
    <s v="NORMAL"/>
    <s v="FERARAYAMONGE@GMAIL.COM"/>
    <x v="46"/>
    <s v="-"/>
    <s v="-"/>
    <s v="-"/>
    <s v="SOLTERO(A)"/>
    <s v="ESTUDIANTE"/>
    <n v="3"/>
    <n v="2022"/>
    <n v="1"/>
    <n v="85"/>
    <s v="-"/>
    <s v="SIN ENFASIS"/>
    <s v="MEDICINA HUMANA"/>
    <n v="1"/>
    <s v="UNIV. PRIVADA"/>
    <s v="PRIVADO"/>
  </r>
  <r>
    <n v="132710"/>
    <n v="1"/>
    <n v="2279100"/>
    <d v="2022-12-06T00:00:00"/>
    <d v="2022-12-09T00:00:00"/>
    <d v="2022-12-12T00:00:00"/>
    <x v="1"/>
    <d v="2023-01-31T00:00:00"/>
    <n v="323902"/>
    <s v="RESOLI"/>
    <s v="1-PREG.COSTA-RICA"/>
    <x v="0"/>
    <x v="0"/>
    <s v="-"/>
    <n v="132710"/>
    <x v="1"/>
    <x v="1"/>
    <x v="2"/>
    <x v="0"/>
    <x v="1"/>
    <n v="1"/>
    <x v="2"/>
    <n v="1"/>
    <n v="1"/>
    <x v="0"/>
    <s v="MADIAM KARINA  RUIZ CHAMORRO"/>
    <n v="115660471"/>
    <n v="31270990"/>
    <s v="SAN JOSE"/>
    <s v="CARMEN"/>
    <s v="UNIV.AMERICANA"/>
    <s v="CONTADURIA"/>
    <n v="441161"/>
    <x v="4"/>
    <n v="0"/>
    <x v="0"/>
    <n v="100"/>
    <s v="COSTA RICA"/>
    <s v="-"/>
    <s v="-"/>
    <n v="1"/>
    <x v="1"/>
    <x v="2"/>
    <s v="-"/>
    <s v="-"/>
    <n v="28"/>
    <s v="BACHILLER"/>
    <s v=" "/>
    <s v=" "/>
    <s v=" "/>
    <s v=" "/>
    <s v="NORMAL"/>
    <s v="MADIAM.MR@GMAIL.COM"/>
    <x v="46"/>
    <s v="-"/>
    <s v="-"/>
    <s v="-"/>
    <s v="DIVORCIADO(A)"/>
    <s v="OFICIAL ADMINISTRATI"/>
    <n v="4"/>
    <n v="2014"/>
    <n v="9"/>
    <n v="98.25"/>
    <n v="22022900"/>
    <s v="SIN ENFASIS"/>
    <s v="ADMINISTRACION"/>
    <n v="1"/>
    <s v="UNIV. PRIVADA"/>
    <s v="PRIVADO"/>
  </r>
  <r>
    <n v="131989"/>
    <n v="1"/>
    <n v="13742609"/>
    <d v="2022-09-15T00:00:00"/>
    <d v="2022-09-16T00:00:00"/>
    <d v="2022-09-20T00:00:00"/>
    <x v="3"/>
    <s v="-"/>
    <n v="320218"/>
    <s v="RESOLI"/>
    <s v="1-PREG.COSTA-RICA"/>
    <x v="2"/>
    <x v="0"/>
    <s v="-"/>
    <n v="131989"/>
    <x v="3"/>
    <x v="0"/>
    <x v="0"/>
    <x v="0"/>
    <x v="0"/>
    <n v="1"/>
    <x v="2"/>
    <n v="13"/>
    <n v="1"/>
    <x v="0"/>
    <s v="MUÑOZ ARIAS DANIELA"/>
    <n v="118420447"/>
    <n v="31214460"/>
    <s v="TIBAS"/>
    <s v="SAN JUAN"/>
    <s v="UNIV. DE CIENCIAS MEDICAS"/>
    <s v="MICROBIOLOGI Y QUIMICA CLINICA"/>
    <s v="-"/>
    <x v="2"/>
    <n v="0"/>
    <x v="0"/>
    <n v="100"/>
    <s v="COSTA RICA"/>
    <s v="-"/>
    <s v="-"/>
    <n v="1"/>
    <x v="1"/>
    <x v="2"/>
    <s v="-"/>
    <s v="-"/>
    <n v="20"/>
    <s v="BACHILLER"/>
    <s v="LICENCIATURA"/>
    <s v=" "/>
    <s v=" "/>
    <s v=" "/>
    <s v="NORMAL"/>
    <s v="DAARIASA2002@GMAIL.COM"/>
    <x v="46"/>
    <s v="-"/>
    <s v="-"/>
    <s v="-"/>
    <s v="SOLTERO(A)"/>
    <s v="ESTUDIANTE"/>
    <s v="-"/>
    <s v="-"/>
    <s v="-"/>
    <s v="-"/>
    <s v="-"/>
    <s v="SIN ENFASIS"/>
    <s v="MICROBIOLOGIA"/>
    <n v="1"/>
    <s v="UNIV. PRIVADA"/>
    <s v="PRIVADO"/>
  </r>
  <r>
    <n v="133278"/>
    <n v="1"/>
    <n v="6038600"/>
    <d v="2022-12-20T00:00:00"/>
    <d v="2023-01-10T00:00:00"/>
    <d v="2023-02-01T00:00:00"/>
    <x v="5"/>
    <d v="2023-02-10T00:00:00"/>
    <n v="325016"/>
    <s v="RESOLI"/>
    <s v="1-PREG.COSTA-RICA"/>
    <x v="0"/>
    <x v="0"/>
    <s v="-"/>
    <n v="133278"/>
    <x v="5"/>
    <x v="0"/>
    <x v="3"/>
    <x v="0"/>
    <x v="0"/>
    <n v="2"/>
    <x v="1"/>
    <n v="1"/>
    <n v="4"/>
    <x v="1"/>
    <s v="ALVARADO BRIZUELA ESTEBAN FABIAN"/>
    <n v="113140333"/>
    <n v="31271780"/>
    <s v="ALAJUELA"/>
    <s v="SAN ANTONIO"/>
    <s v="UNIV.LATINOAMERICANA DE CS.TECNOL."/>
    <s v="ING. SEGURIDAD LABORAL Y AMBIE"/>
    <n v="1981303"/>
    <x v="0"/>
    <n v="0"/>
    <x v="0"/>
    <n v="100"/>
    <s v="COSTA RICA"/>
    <s v="-"/>
    <s v="-"/>
    <n v="1"/>
    <x v="1"/>
    <x v="0"/>
    <s v="-"/>
    <s v="-"/>
    <n v="35"/>
    <s v="BACHILLER"/>
    <s v=" "/>
    <s v=" "/>
    <s v=" "/>
    <s v=" "/>
    <s v="NORMAL"/>
    <s v="ESTEBAN.ABCR@GMAIL.COM"/>
    <x v="47"/>
    <s v="-"/>
    <s v="-"/>
    <s v="-"/>
    <s v="CASADO(A)"/>
    <s v="COORDINADOR EHS"/>
    <n v="2"/>
    <n v="2006"/>
    <n v="17"/>
    <n v="100"/>
    <n v="22439000"/>
    <s v="SIN ENFASIS"/>
    <s v="INGENIERIA"/>
    <n v="1"/>
    <s v="UNIV. PRIVADA"/>
    <s v="PRIVADO"/>
  </r>
  <r>
    <n v="131670"/>
    <n v="1"/>
    <n v="6663000"/>
    <d v="2022-04-22T00:00:00"/>
    <d v="2022-08-25T00:00:00"/>
    <d v="2022-08-26T00:00:00"/>
    <x v="1"/>
    <d v="2023-01-31T00:00:00"/>
    <n v="312703"/>
    <s v="RESOLI"/>
    <s v="1-PREG.COSTA-RICA"/>
    <x v="0"/>
    <x v="0"/>
    <s v="-"/>
    <n v="131670"/>
    <x v="1"/>
    <x v="0"/>
    <x v="0"/>
    <x v="0"/>
    <x v="0"/>
    <n v="7"/>
    <x v="0"/>
    <n v="3"/>
    <n v="1"/>
    <x v="0"/>
    <s v="ELIZONDO BURR TASHANNY MILENA"/>
    <n v="703050046"/>
    <n v="31270350"/>
    <s v="SIQUIRRES"/>
    <s v="SIQUIRRES"/>
    <s v="UNIVERSIDAD SANTA PAULA"/>
    <s v="TERAPIA RESPIRATORIA"/>
    <n v="1335439"/>
    <x v="0"/>
    <n v="0"/>
    <x v="0"/>
    <n v="100"/>
    <s v="COSTA RICA"/>
    <s v="-"/>
    <s v="-"/>
    <n v="1"/>
    <x v="1"/>
    <x v="1"/>
    <s v="-"/>
    <s v="-"/>
    <n v="19"/>
    <s v="BACHILLER"/>
    <s v="LICENCIATURA"/>
    <s v=" "/>
    <s v=" "/>
    <s v=" "/>
    <s v="NORMAL"/>
    <s v="TASHANNYMILENA@GMAIL.COM"/>
    <x v="48"/>
    <s v="-"/>
    <s v="-"/>
    <s v="-"/>
    <s v="SOLTERO(A)"/>
    <s v="ESTUDIANTE"/>
    <n v="5"/>
    <n v="2022"/>
    <n v="1"/>
    <n v="95.47"/>
    <s v="-"/>
    <s v="SIN ENFASIS"/>
    <s v="MEDICINA HUMANA"/>
    <n v="1"/>
    <s v="UNIV. PRIVADA"/>
    <s v="PRIVADO"/>
  </r>
  <r>
    <n v="132989"/>
    <n v="1"/>
    <n v="3298800"/>
    <d v="2022-10-26T00:00:00"/>
    <d v="2022-12-21T00:00:00"/>
    <d v="2022-12-22T00:00:00"/>
    <x v="1"/>
    <s v="-"/>
    <n v="321726"/>
    <s v="RESOLI"/>
    <s v="1-PREG.COSTA-RICA"/>
    <x v="2"/>
    <x v="0"/>
    <s v="-"/>
    <n v="132989"/>
    <x v="1"/>
    <x v="0"/>
    <x v="0"/>
    <x v="0"/>
    <x v="0"/>
    <n v="1"/>
    <x v="2"/>
    <n v="1"/>
    <n v="8"/>
    <x v="1"/>
    <s v="CARLOS EDUARDO  FERNANDEZ BARBOZA"/>
    <n v="117960653"/>
    <n v="31165160"/>
    <s v="SAN JOSE"/>
    <s v="MATA REDONDA"/>
    <s v="UNIV.LATINA DE C.R."/>
    <s v="ENFERMERIA"/>
    <s v="-"/>
    <x v="2"/>
    <n v="0"/>
    <x v="0"/>
    <n v="100"/>
    <s v="COSTA RICA"/>
    <s v="-"/>
    <s v="-"/>
    <n v="1"/>
    <x v="1"/>
    <x v="2"/>
    <s v="-"/>
    <s v="-"/>
    <n v="22"/>
    <s v="LICENCIATURA"/>
    <s v=" "/>
    <s v=" "/>
    <s v=" "/>
    <s v=" "/>
    <s v="NORMAL"/>
    <s v="FERNANDEZCARLOS6512@GMAIL.COM"/>
    <x v="48"/>
    <s v="-"/>
    <s v="-"/>
    <s v="-"/>
    <s v="SOLTERO(A)"/>
    <s v="ASISTENTE DE PACIENTES "/>
    <s v="-"/>
    <s v="-"/>
    <s v="-"/>
    <s v="-"/>
    <s v="-"/>
    <s v="SIN ENFASIS"/>
    <s v="ENFERMERIA"/>
    <n v="1"/>
    <s v="UNIV. PRIVADA"/>
    <s v="PRIVADO"/>
  </r>
  <r>
    <n v="132580"/>
    <n v="1"/>
    <n v="4727900"/>
    <d v="2022-12-01T00:00:00"/>
    <d v="2022-12-02T00:00:00"/>
    <d v="2022-12-06T00:00:00"/>
    <x v="3"/>
    <d v="2023-01-25T00:00:00"/>
    <n v="323428"/>
    <s v="RESOLI"/>
    <s v="1-PREG.COSTA-RICA"/>
    <x v="0"/>
    <x v="0"/>
    <s v="-"/>
    <n v="132580"/>
    <x v="3"/>
    <x v="0"/>
    <x v="0"/>
    <x v="0"/>
    <x v="0"/>
    <n v="1"/>
    <x v="2"/>
    <n v="18"/>
    <n v="1"/>
    <x v="1"/>
    <s v="CAMACHO HERNANDEZ JOSE MAURICIO"/>
    <n v="118510732"/>
    <n v="31270000"/>
    <s v="CURRIDABAT"/>
    <s v="CURRIDABAT"/>
    <s v="UNIV.DE LAS CS.Y ARTE DE C.R."/>
    <s v="ENFERMERIA"/>
    <n v="1249696"/>
    <x v="0"/>
    <n v="0"/>
    <x v="0"/>
    <n v="100"/>
    <s v="COSTA RICA"/>
    <s v="-"/>
    <s v="-"/>
    <n v="1"/>
    <x v="1"/>
    <x v="2"/>
    <s v="-"/>
    <s v="-"/>
    <n v="20"/>
    <s v="BACHILLER"/>
    <s v="LICENCIATURA"/>
    <s v=" "/>
    <s v=" "/>
    <s v=" "/>
    <s v="NORMAL"/>
    <s v="MAURICIOCAMACHOHERNANDEZ@GMAIL.COM"/>
    <x v="49"/>
    <s v="-"/>
    <s v="-"/>
    <s v="-"/>
    <s v="SOLTERO(A)"/>
    <s v="ESTUDIANTE"/>
    <n v="4"/>
    <n v="2019"/>
    <n v="4"/>
    <n v="95.85"/>
    <s v="-"/>
    <s v="SIN ENFASIS"/>
    <s v="ENFERMERIA"/>
    <n v="1"/>
    <s v="UNIV. PRIVADA"/>
    <s v="PRIVADO"/>
  </r>
  <r>
    <n v="132565"/>
    <n v="1"/>
    <n v="2470100"/>
    <d v="2022-11-25T00:00:00"/>
    <d v="2022-12-01T00:00:00"/>
    <d v="2022-12-02T00:00:00"/>
    <x v="0"/>
    <d v="2023-01-17T00:00:00"/>
    <n v="322973"/>
    <s v="RESOLI"/>
    <s v="1-PREG.COSTA-RICA"/>
    <x v="0"/>
    <x v="0"/>
    <s v="-"/>
    <n v="132565"/>
    <x v="0"/>
    <x v="1"/>
    <x v="2"/>
    <x v="0"/>
    <x v="1"/>
    <n v="1"/>
    <x v="2"/>
    <n v="11"/>
    <n v="1"/>
    <x v="1"/>
    <s v="GUZMAN RIVERA LUIS JOSUE"/>
    <n v="116860216"/>
    <n v="31269420"/>
    <s v="VAZQUEZ DE CORONADO"/>
    <s v="SAN ISIDRO"/>
    <s v="UNIV.LATINOAMERICANA DE CS.TECNOL."/>
    <s v="NEGOCIOS INTERNACIONALES"/>
    <n v="496300"/>
    <x v="3"/>
    <n v="0"/>
    <x v="0"/>
    <n v="100"/>
    <s v="COSTA RICA"/>
    <s v="-"/>
    <s v="-"/>
    <n v="1"/>
    <x v="1"/>
    <x v="2"/>
    <s v="-"/>
    <s v="-"/>
    <n v="25"/>
    <s v="LICENCIATURA"/>
    <s v=" "/>
    <s v=" "/>
    <s v=" "/>
    <s v=" "/>
    <s v="NORMAL"/>
    <s v="GUZMANJOSUE1929@GMAIL.COM"/>
    <x v="49"/>
    <s v="-"/>
    <s v="-"/>
    <s v="-"/>
    <s v="SOLTERO(A)"/>
    <s v="EJECUTIVO DE SERVICIO"/>
    <n v="6"/>
    <n v="2015"/>
    <n v="8"/>
    <n v="80"/>
    <n v="22959797"/>
    <s v="SIN ENFASIS"/>
    <s v="ADMINISTRACION"/>
    <n v="1"/>
    <s v="UNIV. PRIVADA"/>
    <s v="PRIVADO"/>
  </r>
  <r>
    <n v="133206"/>
    <n v="1"/>
    <n v="7570583"/>
    <d v="2023-01-06T00:00:00"/>
    <d v="2023-01-08T00:00:00"/>
    <d v="2023-01-30T00:00:00"/>
    <x v="5"/>
    <d v="2023-02-10T00:00:00"/>
    <n v="325697"/>
    <s v="RESOLI"/>
    <s v="1-PREG.COSTA-RICA"/>
    <x v="0"/>
    <x v="0"/>
    <s v="-"/>
    <n v="133206"/>
    <x v="5"/>
    <x v="0"/>
    <x v="3"/>
    <x v="0"/>
    <x v="0"/>
    <n v="5"/>
    <x v="4"/>
    <n v="11"/>
    <n v="2"/>
    <x v="0"/>
    <s v="PRENDAS MORERA JOSE ROBERTO"/>
    <n v="117930179"/>
    <n v="31271560"/>
    <s v="HOJANCHA"/>
    <s v="MONTE ROMO"/>
    <s v="UNIVERSIDAD FIDELITAS SEDE HEREDIA"/>
    <s v="INGENIERIA CIVIL"/>
    <n v="1522100"/>
    <x v="0"/>
    <n v="0"/>
    <x v="0"/>
    <n v="100"/>
    <s v="COSTA RICA"/>
    <s v="-"/>
    <s v="-"/>
    <n v="1"/>
    <x v="1"/>
    <x v="1"/>
    <s v="-"/>
    <s v="-"/>
    <n v="22"/>
    <s v="LICENCIATURA"/>
    <s v=" "/>
    <s v=" "/>
    <s v=" "/>
    <s v=" "/>
    <s v="NORMAL"/>
    <s v="RPRENDAS14@GMAIL.COM"/>
    <x v="50"/>
    <s v="-"/>
    <s v="ADQUISICION DE EQUIPO"/>
    <s v="AE"/>
    <s v="SOLTERO(A)"/>
    <s v="ESTUDIANTE"/>
    <n v="3"/>
    <n v="2017"/>
    <n v="6"/>
    <n v="100"/>
    <s v="-"/>
    <s v="SIN ENFASIS"/>
    <s v="OBRAS CIVILES"/>
    <n v="1"/>
    <s v="UNIV. PRIVADA"/>
    <s v="PRIVADO"/>
  </r>
  <r>
    <n v="132661"/>
    <n v="1"/>
    <n v="3051000"/>
    <d v="2022-11-13T00:00:00"/>
    <d v="2022-12-07T00:00:00"/>
    <d v="2022-12-08T00:00:00"/>
    <x v="1"/>
    <d v="2023-01-31T00:00:00"/>
    <n v="322386"/>
    <s v="RESOLI"/>
    <s v="1-PREG.COSTA-RICA"/>
    <x v="0"/>
    <x v="0"/>
    <s v="-"/>
    <n v="132661"/>
    <x v="1"/>
    <x v="0"/>
    <x v="0"/>
    <x v="0"/>
    <x v="0"/>
    <n v="2"/>
    <x v="1"/>
    <n v="10"/>
    <n v="1"/>
    <x v="0"/>
    <s v="AGUILAR RODRIGUEZ NOELIA"/>
    <n v="208350718"/>
    <n v="31270950"/>
    <s v="SAN CARLOS"/>
    <s v="QUESADA"/>
    <s v="UNIVERSIDAD SANTA LUCIA SEDE SAN CARLOS"/>
    <s v="ENFERMERIA"/>
    <n v="614000"/>
    <x v="3"/>
    <n v="0"/>
    <x v="0"/>
    <n v="100"/>
    <s v="COSTA RICA"/>
    <s v="-"/>
    <s v="-"/>
    <n v="1"/>
    <x v="1"/>
    <x v="0"/>
    <s v="-"/>
    <s v="-"/>
    <n v="20"/>
    <s v="BACHILLER"/>
    <s v=" "/>
    <s v=" "/>
    <s v=" "/>
    <s v=" "/>
    <s v="NORMAL"/>
    <s v="A.NOE18RO@GMAIL.COM"/>
    <x v="51"/>
    <s v="-"/>
    <s v="-"/>
    <s v="-"/>
    <s v="SOLTERO(A)"/>
    <s v="ESTUDIANTE"/>
    <n v="4"/>
    <n v="2020"/>
    <n v="3"/>
    <n v="87.6"/>
    <s v="-"/>
    <s v="SIN ENFASIS"/>
    <s v="ENFERMERIA"/>
    <n v="1"/>
    <s v="UNIV. PRIVADA"/>
    <s v="PRIVADO"/>
  </r>
  <r>
    <n v="132526"/>
    <n v="1"/>
    <n v="4275072"/>
    <d v="2022-09-27T00:00:00"/>
    <d v="2022-11-22T00:00:00"/>
    <d v="2022-11-23T00:00:00"/>
    <x v="3"/>
    <d v="2023-01-25T00:00:00"/>
    <n v="320656"/>
    <s v="RESOLI"/>
    <s v="1-PREG.COSTA-RICA"/>
    <x v="0"/>
    <x v="0"/>
    <s v="-"/>
    <n v="132526"/>
    <x v="3"/>
    <x v="0"/>
    <x v="6"/>
    <x v="0"/>
    <x v="0"/>
    <n v="1"/>
    <x v="2"/>
    <n v="8"/>
    <n v="1"/>
    <x v="1"/>
    <s v="CHACON CARVAJAL RICARDO"/>
    <n v="115180725"/>
    <n v="31270170"/>
    <s v="GOICOECHEA"/>
    <s v="GUADALUPE"/>
    <s v="CPEA FLIGHT SCHOOL"/>
    <s v="LICENCIA PILOTO COMERCIAL"/>
    <n v="860580"/>
    <x v="1"/>
    <n v="0"/>
    <x v="0"/>
    <n v="100"/>
    <s v="COSTA RICA"/>
    <s v="-"/>
    <s v="-"/>
    <n v="1"/>
    <x v="1"/>
    <x v="2"/>
    <s v="-"/>
    <s v="-"/>
    <n v="30"/>
    <s v="TECNICO"/>
    <s v=" "/>
    <s v=" "/>
    <s v=" "/>
    <s v=" "/>
    <s v="NORMAL"/>
    <s v="ODRACIR2991@OUTLOOK.COM"/>
    <x v="52"/>
    <s v="-"/>
    <s v="-"/>
    <s v="-"/>
    <s v="SOLTERO(A)"/>
    <s v="SOPORTE TECNICO"/>
    <n v="1"/>
    <n v="2010"/>
    <n v="13"/>
    <n v="94"/>
    <n v="25017000"/>
    <s v="HABILIDAD IFR MULTIMOTOR"/>
    <s v="TECNICO"/>
    <n v="1"/>
    <s v="UNIV. PRIVADA"/>
    <s v="PRIVADO"/>
  </r>
  <r>
    <n v="133233"/>
    <n v="1"/>
    <n v="8024000"/>
    <d v="2022-12-14T00:00:00"/>
    <d v="2022-12-25T00:00:00"/>
    <d v="2023-02-01T00:00:00"/>
    <x v="5"/>
    <d v="2023-02-10T00:00:00"/>
    <n v="324659"/>
    <s v="RESOLI"/>
    <s v="1-PREG.COSTA-RICA"/>
    <x v="0"/>
    <x v="0"/>
    <s v="-"/>
    <n v="133233"/>
    <x v="5"/>
    <x v="0"/>
    <x v="0"/>
    <x v="0"/>
    <x v="0"/>
    <n v="3"/>
    <x v="5"/>
    <n v="1"/>
    <n v="4"/>
    <x v="0"/>
    <s v="RAABE QUIROS KARLA VANESSA"/>
    <n v="305070063"/>
    <n v="31271690"/>
    <s v="CARTAGO"/>
    <s v="SAN NICOLAS"/>
    <s v="UNIVERSIDAD SANTA PAULA"/>
    <s v="TERAPIA RESPIRATORIA"/>
    <n v="408992"/>
    <x v="4"/>
    <n v="0"/>
    <x v="0"/>
    <n v="100"/>
    <s v="COSTA RICA"/>
    <s v="-"/>
    <s v="-"/>
    <n v="1"/>
    <x v="1"/>
    <x v="0"/>
    <s v="-"/>
    <s v="-"/>
    <n v="25"/>
    <s v="BACHILLER"/>
    <s v="LICENCIATURA"/>
    <s v=" "/>
    <s v=" "/>
    <s v=" "/>
    <s v="NORMAL"/>
    <s v="KARLA97.VANE@GMAIL.COM"/>
    <x v="53"/>
    <s v="-"/>
    <s v="-"/>
    <s v="-"/>
    <s v="SOLTERO(A)"/>
    <s v="ASISTENTE DENTAL"/>
    <n v="4"/>
    <n v="2015"/>
    <n v="8"/>
    <n v="83.5"/>
    <n v="22257676"/>
    <s v="SIN ENFASIS"/>
    <s v="MEDICINA HUMANA"/>
    <n v="1"/>
    <s v="UNIV. PRIVADA"/>
    <s v="PRIVADO"/>
  </r>
  <r>
    <n v="132871"/>
    <n v="1"/>
    <n v="5537400"/>
    <d v="2022-12-01T00:00:00"/>
    <d v="2022-12-15T00:00:00"/>
    <d v="2022-12-19T00:00:00"/>
    <x v="1"/>
    <d v="2023-01-31T00:00:00"/>
    <n v="323348"/>
    <s v="RESOLI"/>
    <s v="1-PREG.COSTA-RICA"/>
    <x v="0"/>
    <x v="0"/>
    <s v="-"/>
    <n v="132871"/>
    <x v="1"/>
    <x v="1"/>
    <x v="2"/>
    <x v="0"/>
    <x v="1"/>
    <n v="1"/>
    <x v="2"/>
    <n v="11"/>
    <n v="4"/>
    <x v="0"/>
    <s v="RIVERA MENDEZ MELISSA"/>
    <n v="115630887"/>
    <n v="31270770"/>
    <s v="VAZQUEZ DE CORONADO"/>
    <s v="PATALILLO"/>
    <s v="UNIVERSIDAD CATOLICA DE COSTA RICA"/>
    <s v="ADMINISTRACION DE EMPRESAS"/>
    <n v="1103070"/>
    <x v="1"/>
    <n v="0"/>
    <x v="0"/>
    <n v="100"/>
    <s v="COSTA RICA"/>
    <s v="-"/>
    <s v="-"/>
    <n v="1"/>
    <x v="1"/>
    <x v="2"/>
    <s v="-"/>
    <s v="-"/>
    <n v="28"/>
    <s v="BACHILLER"/>
    <s v="LICENCIATURA"/>
    <s v=" "/>
    <s v=" "/>
    <s v=" "/>
    <s v="NORMAL"/>
    <s v="MELIRIVE_28@HOTMAIL.COM"/>
    <x v="54"/>
    <s v="-"/>
    <s v="-"/>
    <s v="-"/>
    <s v="CASADO(A)"/>
    <s v="ASITENTE ADMINISTRATIVO"/>
    <n v="3"/>
    <n v="2012"/>
    <n v="11"/>
    <n v="82.7"/>
    <n v="25115508"/>
    <s v="SIN ENFASIS"/>
    <s v="ADMINISTRACION"/>
    <n v="1"/>
    <s v="UNIV. PRIVADA"/>
    <s v="PRIVADO"/>
  </r>
  <r>
    <n v="132708"/>
    <n v="1"/>
    <n v="8822500"/>
    <d v="2022-12-07T00:00:00"/>
    <d v="2022-12-09T00:00:00"/>
    <d v="2022-12-12T00:00:00"/>
    <x v="3"/>
    <d v="2023-01-25T00:00:00"/>
    <n v="324019"/>
    <s v="RESOLI"/>
    <s v="1-PREG.COSTA-RICA"/>
    <x v="0"/>
    <x v="0"/>
    <s v="-"/>
    <n v="132708"/>
    <x v="3"/>
    <x v="0"/>
    <x v="0"/>
    <x v="0"/>
    <x v="0"/>
    <n v="1"/>
    <x v="2"/>
    <n v="10"/>
    <n v="5"/>
    <x v="1"/>
    <s v="DELGADO ALTAMIRANO MARCO DANIEL"/>
    <n v="119230282"/>
    <n v="31269710"/>
    <s v="ALAJUELITA"/>
    <s v="SAN FELIPE"/>
    <s v="UNIV.HISPANOAMERICANA SEDE ARANJUEZ"/>
    <s v="ENFERMERIA"/>
    <n v="898587"/>
    <x v="1"/>
    <n v="0"/>
    <x v="0"/>
    <n v="100"/>
    <s v="COSTA RICA"/>
    <s v="-"/>
    <s v="-"/>
    <n v="1"/>
    <x v="1"/>
    <x v="0"/>
    <s v="-"/>
    <s v="-"/>
    <n v="18"/>
    <s v="LICENCIATURA"/>
    <s v=" "/>
    <s v=" "/>
    <s v=" "/>
    <s v=" "/>
    <s v="NORMAL"/>
    <s v="MARCODELGADO2004@GMAIL.COM"/>
    <x v="54"/>
    <s v="-"/>
    <s v="-"/>
    <s v="-"/>
    <s v="SOLTERO(A)"/>
    <s v="ESTUDIANTE"/>
    <n v="4"/>
    <n v="2022"/>
    <n v="1"/>
    <n v="83.22"/>
    <s v="-"/>
    <s v="SIN ENFASIS"/>
    <s v="ENFERMERIA"/>
    <n v="1"/>
    <s v="UNIV. PRIVADA"/>
    <s v="PRIVADO"/>
  </r>
  <r>
    <n v="132591"/>
    <n v="1"/>
    <n v="6559950"/>
    <d v="2022-11-25T00:00:00"/>
    <d v="2022-12-02T00:00:00"/>
    <d v="2022-12-06T00:00:00"/>
    <x v="3"/>
    <d v="2023-01-25T00:00:00"/>
    <n v="322985"/>
    <s v="RESOLI"/>
    <s v="1-PREG.COSTA-RICA"/>
    <x v="0"/>
    <x v="0"/>
    <s v="-"/>
    <n v="132591"/>
    <x v="3"/>
    <x v="1"/>
    <x v="1"/>
    <x v="0"/>
    <x v="1"/>
    <n v="1"/>
    <x v="2"/>
    <n v="3"/>
    <n v="13"/>
    <x v="0"/>
    <s v="RAMIREZ DELGADO DANGELY ADRID"/>
    <n v="117800193"/>
    <n v="31269350"/>
    <s v="DESAMPARADOS"/>
    <s v="LOS GUIDO"/>
    <s v="UNIV.DE LAS CS.Y ARTE DE C.R."/>
    <s v="CS DE LA EDUCACION"/>
    <n v="460239"/>
    <x v="4"/>
    <n v="0"/>
    <x v="0"/>
    <n v="100"/>
    <s v="COSTA RICA"/>
    <s v="-"/>
    <s v="-"/>
    <n v="1"/>
    <x v="1"/>
    <x v="1"/>
    <s v="-"/>
    <s v="-"/>
    <n v="22"/>
    <s v="BACHILLER"/>
    <s v=" "/>
    <s v=" "/>
    <s v=" "/>
    <s v=" "/>
    <s v="NORMAL"/>
    <s v="DANGY3108@GMAIL.COM"/>
    <x v="55"/>
    <s v="-"/>
    <s v="ADQUISICION DE EQUIPO"/>
    <s v="AE"/>
    <s v="SOLTERO(A)"/>
    <s v="ESTUDIANTE"/>
    <n v="4"/>
    <n v="2022"/>
    <n v="1"/>
    <n v="72.83"/>
    <s v="-"/>
    <s v="ENSEÑANZA DEL ESPAÑOL"/>
    <s v="EDUCACION GENERAL"/>
    <n v="1"/>
    <s v="UNIV. PRIVADA"/>
    <s v="PRIVADO"/>
  </r>
  <r>
    <n v="132721"/>
    <n v="1"/>
    <n v="2755980"/>
    <d v="2022-12-01T00:00:00"/>
    <d v="2022-12-09T00:00:00"/>
    <d v="2022-12-12T00:00:00"/>
    <x v="1"/>
    <d v="2023-01-31T00:00:00"/>
    <n v="323291"/>
    <s v="RESOLI"/>
    <s v="1-PREG.COSTA-RICA"/>
    <x v="0"/>
    <x v="0"/>
    <s v="-"/>
    <n v="132721"/>
    <x v="1"/>
    <x v="1"/>
    <x v="1"/>
    <x v="0"/>
    <x v="1"/>
    <n v="4"/>
    <x v="6"/>
    <n v="10"/>
    <n v="3"/>
    <x v="1"/>
    <s v="BARQUERO SOLORZANO NANCY GULIANA"/>
    <n v="702370322"/>
    <n v="31271000"/>
    <s v="SARAPIQUI"/>
    <s v="HORQUETAS"/>
    <s v="UNIV.AUTONOMA DE C.A SEDE CARIBE"/>
    <s v="EDUC FISICA Y DEPORTES"/>
    <n v="561633"/>
    <x v="3"/>
    <n v="0"/>
    <x v="0"/>
    <n v="100"/>
    <s v="COSTA RICA"/>
    <s v="-"/>
    <s v="-"/>
    <n v="1"/>
    <x v="1"/>
    <x v="1"/>
    <s v="-"/>
    <s v="-"/>
    <n v="28"/>
    <s v="BACHILLER"/>
    <s v=" "/>
    <s v=" "/>
    <s v=" "/>
    <s v=" "/>
    <s v="NORMAL"/>
    <s v="NANCYBS_JC4@HOTMAIL.COM"/>
    <x v="56"/>
    <s v="-"/>
    <s v="-"/>
    <s v="-"/>
    <s v="CASADO(A)"/>
    <s v="ESTUDIANTE"/>
    <n v="3"/>
    <n v="2012"/>
    <n v="11"/>
    <n v="85"/>
    <s v="-"/>
    <s v="SIN ENFASIS"/>
    <s v="EDUCACION TECNICA,ARTISTICA Y DEPORTIVA"/>
    <n v="1"/>
    <s v="UNIV. PRIVADA"/>
    <s v="PRIVADO"/>
  </r>
  <r>
    <n v="132284"/>
    <n v="1"/>
    <n v="5525000"/>
    <d v="2022-10-20T00:00:00"/>
    <d v="2022-10-20T00:00:00"/>
    <d v="2022-10-21T00:00:00"/>
    <x v="0"/>
    <d v="2023-01-17T00:00:00"/>
    <n v="321489"/>
    <s v="RESOLI"/>
    <s v="1-PREG.COSTA-RICA"/>
    <x v="0"/>
    <x v="0"/>
    <s v="-"/>
    <n v="132284"/>
    <x v="0"/>
    <x v="0"/>
    <x v="0"/>
    <x v="0"/>
    <x v="0"/>
    <n v="7"/>
    <x v="0"/>
    <n v="1"/>
    <n v="2"/>
    <x v="0"/>
    <s v="DIAZ JIMENEZ GIRLEY JENNIFER"/>
    <n v="703080406"/>
    <n v="31268930"/>
    <s v="LIMON"/>
    <s v="VALLE DE LA ESTRELLA"/>
    <s v="UNIV. SANTA LUCIA GUAPILES"/>
    <s v="ENFERMERIA"/>
    <n v="1126123"/>
    <x v="1"/>
    <n v="0"/>
    <x v="0"/>
    <n v="100"/>
    <s v="COSTA RICA"/>
    <s v="-"/>
    <s v="-"/>
    <n v="1"/>
    <x v="1"/>
    <x v="3"/>
    <s v="-"/>
    <s v="-"/>
    <n v="18"/>
    <s v="BACHILLER"/>
    <s v=" "/>
    <s v=" "/>
    <s v=" "/>
    <s v=" "/>
    <s v="NORMAL"/>
    <s v="JENNYFERDIAZ158@GMAIL.COM"/>
    <x v="56"/>
    <s v="-"/>
    <s v="-"/>
    <s v="-"/>
    <s v="SOLTERO(A)"/>
    <s v="ESTUDIANTE"/>
    <n v="4"/>
    <n v="2021"/>
    <n v="2"/>
    <n v="100"/>
    <s v="-"/>
    <s v="SIN ENFASIS"/>
    <s v="ENFERMERIA"/>
    <n v="1"/>
    <s v="UNIV. PRIVADA"/>
    <s v="PRIVADO"/>
  </r>
  <r>
    <n v="132974"/>
    <n v="1"/>
    <n v="3999878"/>
    <d v="2022-10-04T00:00:00"/>
    <d v="2022-12-20T00:00:00"/>
    <d v="2022-12-22T00:00:00"/>
    <x v="1"/>
    <d v="2023-01-31T00:00:00"/>
    <n v="320881"/>
    <s v="RESOLI"/>
    <s v="1-PREG.COSTA-RICA"/>
    <x v="0"/>
    <x v="0"/>
    <s v="-"/>
    <n v="132974"/>
    <x v="1"/>
    <x v="1"/>
    <x v="1"/>
    <x v="0"/>
    <x v="1"/>
    <n v="1"/>
    <x v="2"/>
    <n v="19"/>
    <n v="3"/>
    <x v="1"/>
    <s v="JOHAN ALBERTO  CASTRO LEITON"/>
    <n v="603370996"/>
    <n v="31270580"/>
    <s v="PEREZ ZELEDON"/>
    <s v="DANIEL FLORES"/>
    <s v="UNIV.FLORENCIO DEL CASTILLO"/>
    <s v="ENSEÑANZA DE LA EDUC. FISICA"/>
    <n v="815848"/>
    <x v="1"/>
    <n v="0"/>
    <x v="0"/>
    <n v="100"/>
    <s v="COSTA RICA"/>
    <s v="-"/>
    <s v="-"/>
    <n v="1"/>
    <x v="1"/>
    <x v="0"/>
    <s v="-"/>
    <s v="-"/>
    <n v="38"/>
    <s v="BACHILLER"/>
    <s v="LICENCIATURA"/>
    <s v=" "/>
    <s v=" "/>
    <s v=" "/>
    <s v="NORMAL"/>
    <s v="JCASTROLEITON31@GMAIL.COM"/>
    <x v="57"/>
    <s v="-"/>
    <s v="-"/>
    <s v="-"/>
    <s v="CASADO(A)"/>
    <s v="ESTUDIANTE"/>
    <n v="3"/>
    <n v="2022"/>
    <n v="1"/>
    <n v="97"/>
    <s v="-"/>
    <s v="SIN ENFASIS"/>
    <s v="EDUCACION TECNICA,ARTISTICA Y DEPORTIVA"/>
    <n v="1"/>
    <s v="UNIV. PRIVADA"/>
    <s v="PRIVADO"/>
  </r>
  <r>
    <n v="132317"/>
    <n v="1"/>
    <n v="3020000"/>
    <d v="2022-10-17T00:00:00"/>
    <d v="2022-10-24T00:00:00"/>
    <d v="2022-10-25T00:00:00"/>
    <x v="3"/>
    <d v="2023-01-25T00:00:00"/>
    <n v="321366"/>
    <s v="RESOLI"/>
    <s v="1-PREG.COSTA-RICA"/>
    <x v="0"/>
    <x v="0"/>
    <s v="-"/>
    <n v="132317"/>
    <x v="3"/>
    <x v="0"/>
    <x v="0"/>
    <x v="0"/>
    <x v="0"/>
    <n v="4"/>
    <x v="6"/>
    <n v="1"/>
    <n v="2"/>
    <x v="0"/>
    <s v="SALAS GONZALEZ JENNIFER"/>
    <n v="206180726"/>
    <n v="31269620"/>
    <s v="HEREDIA"/>
    <s v="MERCEDES"/>
    <s v="UNIVERSIDAD SANTA LUCIA SEDE ALAJUELA"/>
    <s v="ENFERMERIA"/>
    <n v="615000"/>
    <x v="3"/>
    <n v="0"/>
    <x v="0"/>
    <n v="100"/>
    <s v="COSTA RICA"/>
    <s v="-"/>
    <s v="-"/>
    <n v="1"/>
    <x v="1"/>
    <x v="2"/>
    <s v="-"/>
    <s v="-"/>
    <n v="36"/>
    <s v="BACHILLER"/>
    <s v=" "/>
    <s v=" "/>
    <s v=" "/>
    <s v=" "/>
    <s v="NORMAL"/>
    <s v="SALGONJE@GMAIL.COM"/>
    <x v="57"/>
    <s v="-"/>
    <s v="-"/>
    <s v="-"/>
    <s v="DIVORCIADO(A)"/>
    <s v="BUILDER II "/>
    <n v="3"/>
    <n v="2016"/>
    <n v="7"/>
    <n v="87.44"/>
    <n v="25090800"/>
    <s v="SIN ENFASIS"/>
    <s v="ENFERMERIA"/>
    <n v="1"/>
    <s v="UNIV. PRIVADA"/>
    <s v="PRIVADO"/>
  </r>
  <r>
    <n v="131988"/>
    <n v="1"/>
    <n v="9977113"/>
    <d v="2022-09-15T00:00:00"/>
    <d v="2022-09-16T00:00:00"/>
    <d v="2022-09-20T00:00:00"/>
    <x v="0"/>
    <d v="2023-01-17T00:00:00"/>
    <n v="320232"/>
    <s v="RESOLI"/>
    <s v="1-PREG.COSTA-RICA"/>
    <x v="0"/>
    <x v="0"/>
    <s v="-"/>
    <n v="131988"/>
    <x v="0"/>
    <x v="0"/>
    <x v="0"/>
    <x v="0"/>
    <x v="0"/>
    <n v="1"/>
    <x v="2"/>
    <n v="13"/>
    <n v="1"/>
    <x v="0"/>
    <s v="ARIAS ARIAS ADRIANA"/>
    <n v="604740881"/>
    <n v="31268890"/>
    <s v="TIBAS"/>
    <s v="SAN JUAN"/>
    <s v="UNIV.IBEROAMERICA"/>
    <s v="FARMACIA"/>
    <n v="505498"/>
    <x v="3"/>
    <n v="0"/>
    <x v="0"/>
    <n v="100"/>
    <s v="COSTA RICA"/>
    <s v="-"/>
    <s v="-"/>
    <n v="1"/>
    <x v="1"/>
    <x v="2"/>
    <s v="-"/>
    <s v="-"/>
    <n v="20"/>
    <s v="LICENCIATURA"/>
    <s v=" "/>
    <s v=" "/>
    <s v=" "/>
    <s v=" "/>
    <s v="NORMAL"/>
    <s v="ADRIANITAARIAS12@GMAIL.COM"/>
    <x v="58"/>
    <s v="-"/>
    <s v="-"/>
    <s v="-"/>
    <s v="SOLTERO(A)"/>
    <s v="ESTUDIANTE"/>
    <n v="2"/>
    <n v="2019"/>
    <n v="4"/>
    <n v="88.61"/>
    <s v="-"/>
    <s v="SIN ENFASIS"/>
    <s v="FARMACIA"/>
    <n v="1"/>
    <s v="UNIV. PRIVADA"/>
    <s v="PRIVADO"/>
  </r>
  <r>
    <n v="132621"/>
    <n v="1"/>
    <n v="2177000"/>
    <d v="2022-11-26T00:00:00"/>
    <d v="2022-12-06T00:00:00"/>
    <d v="2022-12-07T00:00:00"/>
    <x v="3"/>
    <d v="2023-01-25T00:00:00"/>
    <n v="323017"/>
    <s v="RESOLI"/>
    <s v="1-PREG.COSTA-RICA"/>
    <x v="0"/>
    <x v="0"/>
    <s v="-"/>
    <n v="132621"/>
    <x v="3"/>
    <x v="1"/>
    <x v="2"/>
    <x v="0"/>
    <x v="1"/>
    <n v="7"/>
    <x v="0"/>
    <n v="2"/>
    <n v="5"/>
    <x v="0"/>
    <s v="JIMENEZ BARBOZA JENNIFER"/>
    <n v="702900584"/>
    <n v="31269870"/>
    <s v="POCOCI"/>
    <s v="CARIARI"/>
    <s v="UNIV.LIBRE COSTA RICA"/>
    <s v="TRABAJO SOCIAL"/>
    <n v="82000"/>
    <x v="5"/>
    <n v="0"/>
    <x v="0"/>
    <n v="100"/>
    <s v="COSTA RICA"/>
    <s v="-"/>
    <s v="-"/>
    <n v="1"/>
    <x v="1"/>
    <x v="1"/>
    <s v="-"/>
    <s v="-"/>
    <n v="20"/>
    <s v="BACHILLER"/>
    <s v=" "/>
    <s v=" "/>
    <s v=" "/>
    <s v=" "/>
    <s v="NORMAL"/>
    <s v="JENNIJIMENEZ1518@GMAIL.COM"/>
    <x v="59"/>
    <s v="-"/>
    <s v="-"/>
    <s v="-"/>
    <s v="SOLTERO(A)"/>
    <s v="PENSION"/>
    <n v="3"/>
    <n v="2020"/>
    <n v="3"/>
    <n v="88.45"/>
    <s v="-"/>
    <s v="SIN ENFASIS"/>
    <s v="SOCIOLOGIA"/>
    <n v="1"/>
    <s v="UNIV. PRIVADA"/>
    <s v="PRIVADO"/>
  </r>
  <r>
    <n v="132536"/>
    <n v="7"/>
    <n v="11282707"/>
    <d v="2022-10-10T00:00:00"/>
    <d v="2022-11-24T00:00:00"/>
    <d v="2022-11-25T00:00:00"/>
    <x v="1"/>
    <d v="2023-01-31T00:00:00"/>
    <n v="321068"/>
    <s v="RESOLI"/>
    <s v="7-REFUND.POSG.C.R"/>
    <x v="1"/>
    <x v="1"/>
    <s v="-"/>
    <n v="132536"/>
    <x v="1"/>
    <x v="1"/>
    <x v="2"/>
    <x v="0"/>
    <x v="1"/>
    <n v="4"/>
    <x v="6"/>
    <n v="3"/>
    <n v="1"/>
    <x v="1"/>
    <s v="VALERIN LEDEZMA FELIX RAFAEL"/>
    <n v="603840710"/>
    <n v="31270800"/>
    <s v="SANTO DOMINGO"/>
    <s v="SANTO DOMINGO"/>
    <s v="INST.CENTROAMERICANO ADMON.EMP."/>
    <s v="ADMINISTRACION DE EMPRESAS"/>
    <n v="1020800"/>
    <x v="1"/>
    <n v="0"/>
    <x v="0"/>
    <n v="100"/>
    <s v="COSTA RICA"/>
    <s v="-"/>
    <s v="-"/>
    <n v="1"/>
    <x v="1"/>
    <x v="2"/>
    <s v="-"/>
    <s v="-"/>
    <n v="33"/>
    <s v="MAESTRIA"/>
    <s v=" "/>
    <s v=" "/>
    <s v=" "/>
    <s v=" "/>
    <s v="NORMAL"/>
    <s v="FELIX.VALERIN08@GMAIL.COM"/>
    <x v="60"/>
    <s v="-"/>
    <s v="-"/>
    <s v="-"/>
    <s v="SOLTERO(A)"/>
    <s v="SERVICIOS PROFESIONALES TEATRO NACIONAL"/>
    <n v="1"/>
    <n v="2007"/>
    <n v="16"/>
    <n v="88.9"/>
    <n v="88699732"/>
    <s v="SIN ENFASIS"/>
    <s v="ADMINISTRACION"/>
    <n v="1"/>
    <s v="UNIV. PRIVADA"/>
    <s v="PRIVADO"/>
  </r>
  <r>
    <n v="132739"/>
    <n v="1"/>
    <n v="3056000"/>
    <d v="2022-12-12T00:00:00"/>
    <d v="2022-12-12T00:00:00"/>
    <d v="2022-12-16T00:00:00"/>
    <x v="3"/>
    <d v="2023-01-25T00:00:00"/>
    <n v="324367"/>
    <s v="RESOLI"/>
    <s v="1-PREG.COSTA-RICA"/>
    <x v="0"/>
    <x v="0"/>
    <s v="-"/>
    <n v="132739"/>
    <x v="3"/>
    <x v="1"/>
    <x v="2"/>
    <x v="0"/>
    <x v="1"/>
    <n v="1"/>
    <x v="2"/>
    <n v="13"/>
    <n v="5"/>
    <x v="0"/>
    <s v="VEGA MAYORGA ALEJANDRA VALERIA"/>
    <n v="117420429"/>
    <n v="31269990"/>
    <s v="TIBAS"/>
    <s v="COLIMA"/>
    <s v="UNIV.DE LAS CS.Y ARTE DE C.R."/>
    <s v="DERECHO"/>
    <n v="628197"/>
    <x v="3"/>
    <n v="0"/>
    <x v="0"/>
    <n v="100"/>
    <s v="COSTA RICA"/>
    <s v="-"/>
    <s v="-"/>
    <n v="1"/>
    <x v="1"/>
    <x v="0"/>
    <s v="-"/>
    <s v="-"/>
    <n v="23"/>
    <s v="BACHILLER"/>
    <s v="LICENCIATURA"/>
    <s v=" "/>
    <s v=" "/>
    <s v=" "/>
    <s v="NORMAL"/>
    <s v="VALERIA_08@HOTMAIL.ES"/>
    <x v="61"/>
    <s v="-"/>
    <s v="-"/>
    <s v="-"/>
    <s v="CASADO(A)"/>
    <s v="TÉCNICA JUDICIAL"/>
    <n v="3"/>
    <n v="2016"/>
    <n v="7"/>
    <n v="88"/>
    <n v="22953544"/>
    <s v="SIN ENFASIS"/>
    <s v="DERECHO"/>
    <n v="1"/>
    <s v="UNIV. PRIVADA"/>
    <s v="PRIVADO"/>
  </r>
  <r>
    <n v="132634"/>
    <n v="1"/>
    <n v="6230418"/>
    <d v="2022-12-06T00:00:00"/>
    <d v="2022-12-07T00:00:00"/>
    <d v="2022-12-08T00:00:00"/>
    <x v="3"/>
    <d v="2023-01-25T00:00:00"/>
    <n v="323889"/>
    <s v="RESOLI"/>
    <s v="1-PREG.COSTA-RICA"/>
    <x v="0"/>
    <x v="0"/>
    <s v="-"/>
    <n v="132634"/>
    <x v="3"/>
    <x v="0"/>
    <x v="3"/>
    <x v="0"/>
    <x v="0"/>
    <n v="2"/>
    <x v="1"/>
    <n v="1"/>
    <n v="3"/>
    <x v="1"/>
    <s v="ROJAS BARRANTES JOSEPH DARIO"/>
    <n v="208500431"/>
    <n v="31269660"/>
    <s v="ALAJUELA"/>
    <s v="CARRIZAL"/>
    <s v="UNIVERSIDAD FIDELITAS SEDE SAN PEDRO"/>
    <s v="INGENIERIA CIVIL"/>
    <n v="1572388"/>
    <x v="0"/>
    <n v="0"/>
    <x v="0"/>
    <n v="100"/>
    <s v="COSTA RICA"/>
    <s v="-"/>
    <s v="-"/>
    <n v="1"/>
    <x v="1"/>
    <x v="0"/>
    <s v="-"/>
    <s v="-"/>
    <n v="18"/>
    <s v="LICENCIATURA"/>
    <s v=" "/>
    <s v=" "/>
    <s v=" "/>
    <s v=" "/>
    <s v="NORMAL"/>
    <s v="DARIOR3001@GMAIL.COM"/>
    <x v="62"/>
    <s v="-"/>
    <s v="-"/>
    <s v="-"/>
    <s v="SOLTERO(A)"/>
    <s v="ESTUDIANTE"/>
    <n v="4"/>
    <n v="2022"/>
    <n v="1"/>
    <n v="96.82"/>
    <s v="-"/>
    <s v="SIN ENFASIS"/>
    <s v="OBRAS CIVILES"/>
    <n v="1"/>
    <s v="UNIV. PRIVADA"/>
    <s v="PRIVADO"/>
  </r>
  <r>
    <n v="132370"/>
    <n v="1"/>
    <n v="2738000"/>
    <d v="2022-10-22T00:00:00"/>
    <d v="2022-10-28T00:00:00"/>
    <d v="2022-10-31T00:00:00"/>
    <x v="3"/>
    <d v="2023-01-25T00:00:00"/>
    <n v="321583"/>
    <s v="RESOLI"/>
    <s v="1-PREG.COSTA-RICA"/>
    <x v="0"/>
    <x v="0"/>
    <s v="-"/>
    <n v="132370"/>
    <x v="3"/>
    <x v="1"/>
    <x v="1"/>
    <x v="0"/>
    <x v="1"/>
    <n v="5"/>
    <x v="4"/>
    <n v="1"/>
    <n v="1"/>
    <x v="0"/>
    <s v="CERDAS CORRALES ADRIANA HELENA"/>
    <n v="503950744"/>
    <n v="31268870"/>
    <s v="LIBERIA"/>
    <s v="LIBERIA"/>
    <s v="UNIV.LIBRE DE C.R.SEDE SANTA CRUZ"/>
    <s v="CS DE LA EDUCACION"/>
    <n v="565000"/>
    <x v="3"/>
    <n v="0"/>
    <x v="0"/>
    <n v="100"/>
    <s v="COSTA RICA"/>
    <s v="-"/>
    <s v="-"/>
    <n v="1"/>
    <x v="1"/>
    <x v="0"/>
    <s v="-"/>
    <s v="-"/>
    <n v="29"/>
    <s v="BACHILLER"/>
    <s v=" "/>
    <s v=" "/>
    <s v=" "/>
    <s v=" "/>
    <s v="NORMAL"/>
    <s v="ADRICERDASCC@GMAIL.COM"/>
    <x v="63"/>
    <s v="-"/>
    <s v="-"/>
    <s v="-"/>
    <s v="SOLTERO(A)"/>
    <s v="ESTUDIANTE"/>
    <n v="4"/>
    <n v="2012"/>
    <n v="11"/>
    <n v="76.489999999999995"/>
    <s v="-"/>
    <s v="ENS DE LA MUSICA"/>
    <s v="EDUCACION SECUNDARIA"/>
    <n v="1"/>
    <s v="UNIV. PRIVADA"/>
    <s v="PRIVADO"/>
  </r>
  <r>
    <n v="133153"/>
    <n v="7"/>
    <n v="7728608"/>
    <d v="2022-12-19T00:00:00"/>
    <d v="2022-12-21T00:00:00"/>
    <d v="2023-01-24T00:00:00"/>
    <x v="1"/>
    <d v="2023-01-31T00:00:00"/>
    <n v="324876"/>
    <s v="RESOLI"/>
    <s v="7-REFUND.POSG.C.R"/>
    <x v="1"/>
    <x v="1"/>
    <s v="-"/>
    <n v="133153"/>
    <x v="1"/>
    <x v="1"/>
    <x v="2"/>
    <x v="0"/>
    <x v="1"/>
    <n v="1"/>
    <x v="2"/>
    <n v="3"/>
    <n v="2"/>
    <x v="0"/>
    <s v="MENA GONZALEZ ANGIE ISABEL"/>
    <n v="111880373"/>
    <n v="31270550"/>
    <s v="DESAMPARADOS"/>
    <s v="SAN MIGUEL"/>
    <s v="UNIVERSIDAD FIDELITAS SEDE SAN PEDRO"/>
    <s v="DERECHO NOTARIAL Y REGISTRAL"/>
    <n v="1603191"/>
    <x v="0"/>
    <n v="0"/>
    <x v="0"/>
    <n v="100"/>
    <s v="COSTA RICA"/>
    <s v="-"/>
    <s v="-"/>
    <n v="1"/>
    <x v="1"/>
    <x v="0"/>
    <s v="-"/>
    <s v="-"/>
    <n v="39"/>
    <s v="ESPECIALIZACION"/>
    <s v=" "/>
    <s v=" "/>
    <s v=" "/>
    <s v=" "/>
    <s v="NORMAL"/>
    <s v="MARCELOPE17@GMAIL.COM"/>
    <x v="64"/>
    <s v="-"/>
    <s v="-"/>
    <s v="-"/>
    <s v="CASADO(A)"/>
    <s v="ESTUDIANTE"/>
    <n v="1"/>
    <n v="2015"/>
    <n v="8"/>
    <n v="85"/>
    <s v="-"/>
    <s v="SIN ENFASIS"/>
    <s v="DERECHO"/>
    <n v="1"/>
    <s v="UNIV. PRIVADA"/>
    <s v="PRIVADO"/>
  </r>
  <r>
    <n v="133180"/>
    <n v="7"/>
    <n v="4891270"/>
    <d v="2022-12-13T00:00:00"/>
    <d v="2023-01-10T00:00:00"/>
    <d v="2023-01-25T00:00:00"/>
    <x v="1"/>
    <d v="2023-02-01T00:00:00"/>
    <n v="324571"/>
    <s v="RESOLI"/>
    <s v="7-REFUND.POSG.C.R"/>
    <x v="1"/>
    <x v="1"/>
    <s v="-"/>
    <n v="133180"/>
    <x v="1"/>
    <x v="1"/>
    <x v="1"/>
    <x v="0"/>
    <x v="1"/>
    <n v="4"/>
    <x v="6"/>
    <n v="1"/>
    <n v="3"/>
    <x v="1"/>
    <s v="MONTOYA ARTAVIA MARCO VINICIO"/>
    <n v="402350979"/>
    <n v="31271130"/>
    <s v="HEREDIA"/>
    <s v="SAN FRANCISCO"/>
    <s v="UNIVERSIDAD AMERICANA SEDE HEREDIA"/>
    <s v="DOCENCIA"/>
    <n v="887982"/>
    <x v="1"/>
    <n v="0"/>
    <x v="0"/>
    <n v="100"/>
    <s v="COSTA RICA"/>
    <s v="-"/>
    <s v="-"/>
    <n v="1"/>
    <x v="1"/>
    <x v="0"/>
    <s v="-"/>
    <s v="-"/>
    <n v="25"/>
    <s v="MAESTRIA"/>
    <s v=" "/>
    <s v=" "/>
    <s v=" "/>
    <s v=" "/>
    <s v="NORMAL"/>
    <s v="MMONTOYA.UNA@GMAIL.COM"/>
    <x v="65"/>
    <s v="-"/>
    <s v="-"/>
    <s v="-"/>
    <s v="SOLTERO(A)"/>
    <s v="ESTUDIANTE"/>
    <n v="5"/>
    <n v="2015"/>
    <n v="8"/>
    <n v="100"/>
    <n v="44044661"/>
    <s v="SIN ENFASIS"/>
    <s v="EDUCACION GENERAL"/>
    <n v="1"/>
    <s v="UNIV. PRIVADA"/>
    <s v="PRIVADO"/>
  </r>
  <r>
    <n v="132878"/>
    <n v="1"/>
    <n v="5740730"/>
    <d v="2022-12-15T00:00:00"/>
    <d v="2022-12-16T00:00:00"/>
    <d v="2022-12-19T00:00:00"/>
    <x v="1"/>
    <d v="2023-01-31T00:00:00"/>
    <n v="324777"/>
    <s v="RESOLI"/>
    <s v="1-PREG.COSTA-RICA"/>
    <x v="0"/>
    <x v="0"/>
    <s v="-"/>
    <n v="132878"/>
    <x v="1"/>
    <x v="0"/>
    <x v="3"/>
    <x v="0"/>
    <x v="0"/>
    <n v="1"/>
    <x v="2"/>
    <n v="3"/>
    <n v="4"/>
    <x v="1"/>
    <s v="VALVERDE RIVERA LEONARDO"/>
    <n v="119110642"/>
    <n v="31271070"/>
    <s v="DESAMPARADOS"/>
    <s v="SAN RAFAEL ARRIBA"/>
    <s v="UNIVERSIDAD FIDELITAS SEDE SAN PEDRO"/>
    <s v="ING ELECTROMECANICA PRESENCIAL"/>
    <n v="1770203"/>
    <x v="0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NORMAL"/>
    <s v="LEVARI2004@GMAIL.COM"/>
    <x v="66"/>
    <s v="-"/>
    <s v="-"/>
    <s v="-"/>
    <s v="SOLTERO(A)"/>
    <s v="ESTUDIANTE"/>
    <n v="4"/>
    <n v="2021"/>
    <n v="2"/>
    <n v="90.76"/>
    <s v="-"/>
    <s v="SIN ENFASIS"/>
    <s v="INGENIERIA"/>
    <n v="1"/>
    <s v="UNIV. PRIVADA"/>
    <s v="PRIVADO"/>
  </r>
  <r>
    <n v="132620"/>
    <n v="1"/>
    <n v="9964672"/>
    <d v="2022-11-27T00:00:00"/>
    <d v="2022-12-06T00:00:00"/>
    <d v="2022-12-07T00:00:00"/>
    <x v="1"/>
    <d v="2023-01-31T00:00:00"/>
    <n v="323037"/>
    <s v="RESOLI"/>
    <s v="1-PREG.COSTA-RICA"/>
    <x v="0"/>
    <x v="0"/>
    <s v="-"/>
    <n v="132620"/>
    <x v="1"/>
    <x v="0"/>
    <x v="0"/>
    <x v="0"/>
    <x v="0"/>
    <n v="1"/>
    <x v="2"/>
    <n v="3"/>
    <n v="11"/>
    <x v="0"/>
    <s v="CORBETT DOUGLAS AASHELL XENEAK"/>
    <n v="118990104"/>
    <n v="31270680"/>
    <s v="DESAMPARADOS"/>
    <s v="SAN RAFAEL ABAJO"/>
    <s v="UNIV. DE CIENCIAS MEDICAS"/>
    <s v="MEDICINA"/>
    <n v="2074468"/>
    <x v="0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NORMAL"/>
    <s v="AASHELL17@GMAIL.COM"/>
    <x v="67"/>
    <s v="-"/>
    <s v="-"/>
    <s v="-"/>
    <s v="SOLTERO(A)"/>
    <s v="ESTUDIANTE"/>
    <n v="4"/>
    <n v="2021"/>
    <n v="2"/>
    <n v="95.29"/>
    <s v="-"/>
    <s v="SIN ENFASIS"/>
    <s v="MEDICINA HUMANA"/>
    <n v="1"/>
    <s v="UNIV. PRIVADA"/>
    <s v="PRIVADO"/>
  </r>
  <r>
    <n v="132687"/>
    <n v="1"/>
    <n v="7145874"/>
    <d v="2022-12-02T00:00:00"/>
    <d v="2022-12-08T00:00:00"/>
    <d v="2022-12-09T00:00:00"/>
    <x v="0"/>
    <d v="2023-01-17T00:00:00"/>
    <n v="323564"/>
    <s v="RESOLI"/>
    <s v="1-PREG.COSTA-RICA"/>
    <x v="0"/>
    <x v="0"/>
    <s v="-"/>
    <n v="132687"/>
    <x v="0"/>
    <x v="0"/>
    <x v="3"/>
    <x v="0"/>
    <x v="0"/>
    <n v="1"/>
    <x v="2"/>
    <n v="1"/>
    <n v="1"/>
    <x v="1"/>
    <s v="JOSE CARLOS  CHAVES ALTAMIRANO"/>
    <n v="208120778"/>
    <n v="31269540"/>
    <s v="SAN JOSE"/>
    <s v="CARMEN"/>
    <s v="UNIV.LATINOAMERICANA DE CS.TECNOL."/>
    <s v="INGENIERIA QUIMICA INDUSTRIAL"/>
    <n v="2054617"/>
    <x v="0"/>
    <n v="0"/>
    <x v="0"/>
    <n v="100"/>
    <s v="COSTA RICA"/>
    <s v="-"/>
    <s v="-"/>
    <n v="1"/>
    <x v="1"/>
    <x v="2"/>
    <s v="-"/>
    <s v="-"/>
    <n v="22"/>
    <s v="LICENCIATURA"/>
    <s v=" "/>
    <s v=" "/>
    <s v=" "/>
    <s v=" "/>
    <s v="NORMAL"/>
    <s v="JOSECHAVESA31@GMAIL.COM"/>
    <x v="68"/>
    <s v="-"/>
    <s v="-"/>
    <s v="-"/>
    <s v="SOLTERO(A)"/>
    <s v="ESTUDIANTE"/>
    <n v="7"/>
    <n v="2018"/>
    <n v="5"/>
    <n v="83.76"/>
    <s v="-"/>
    <s v="SIN ENFASIS"/>
    <s v="INGENIERIA"/>
    <n v="1"/>
    <s v="UNIV. PRIVADA"/>
    <s v="PRIVADO"/>
  </r>
  <r>
    <n v="133111"/>
    <n v="1"/>
    <n v="7314100"/>
    <d v="2022-12-20T00:00:00"/>
    <d v="2022-12-20T00:00:00"/>
    <d v="2023-01-16T00:00:00"/>
    <x v="5"/>
    <d v="2023-02-10T00:00:00"/>
    <n v="325023"/>
    <s v="RESOLI"/>
    <s v="1-PREG.COSTA-RICA"/>
    <x v="0"/>
    <x v="0"/>
    <s v="-"/>
    <n v="133111"/>
    <x v="5"/>
    <x v="0"/>
    <x v="0"/>
    <x v="0"/>
    <x v="0"/>
    <n v="2"/>
    <x v="1"/>
    <n v="2"/>
    <n v="4"/>
    <x v="1"/>
    <s v="LEZCANO ARRIETA JHONNY JAVIER"/>
    <n v="208620043"/>
    <n v="31271020"/>
    <s v="SAN RAMON"/>
    <s v="PIEDADES NORTE"/>
    <s v="UNIV.CIE.Y EL ARTE SEDE NARANJO"/>
    <s v="ENFERMERIA"/>
    <n v="954336"/>
    <x v="1"/>
    <n v="0"/>
    <x v="0"/>
    <n v="100"/>
    <s v="COSTA RICA"/>
    <s v="-"/>
    <s v="-"/>
    <n v="1"/>
    <x v="1"/>
    <x v="0"/>
    <s v="-"/>
    <s v="-"/>
    <n v="18"/>
    <s v="BACHILLER"/>
    <s v="LICENCIATURA"/>
    <s v=" "/>
    <s v=" "/>
    <s v=" "/>
    <s v="NORMAL"/>
    <s v="JHONNYLEZCANOARRIETA@GMAIL.COM"/>
    <x v="69"/>
    <s v="-"/>
    <s v="-"/>
    <s v="-"/>
    <s v="SOLTERO(A)"/>
    <s v="ESTUDIANTE"/>
    <n v="6"/>
    <n v="2022"/>
    <n v="1"/>
    <n v="100"/>
    <s v="-"/>
    <s v="NINGUNA"/>
    <s v="ENFERMERIA"/>
    <n v="1"/>
    <s v="UNIV. PRIVADA"/>
    <s v="PRIVADO"/>
  </r>
  <r>
    <n v="132587"/>
    <n v="1"/>
    <n v="2500000"/>
    <d v="2022-11-29T00:00:00"/>
    <d v="2022-12-02T00:00:00"/>
    <d v="2022-12-06T00:00:00"/>
    <x v="3"/>
    <s v="-"/>
    <n v="323155"/>
    <s v="RESOLI"/>
    <s v="1-PREG.COSTA-RICA"/>
    <x v="2"/>
    <x v="0"/>
    <s v="-"/>
    <n v="132587"/>
    <x v="3"/>
    <x v="0"/>
    <x v="0"/>
    <x v="0"/>
    <x v="0"/>
    <n v="1"/>
    <x v="2"/>
    <n v="19"/>
    <n v="3"/>
    <x v="0"/>
    <s v="MATA GUERRERO REBECA"/>
    <n v="901160245"/>
    <n v="31135020"/>
    <s v="PEREZ ZELEDON"/>
    <s v="DANIEL FLORES"/>
    <s v="UNIV.LATINA DE C.R."/>
    <s v="OPTOMETRIA"/>
    <s v="-"/>
    <x v="2"/>
    <n v="0"/>
    <x v="0"/>
    <n v="100"/>
    <s v="COSTA RICA"/>
    <s v="-"/>
    <s v="-"/>
    <n v="1"/>
    <x v="1"/>
    <x v="0"/>
    <s v="-"/>
    <s v="-"/>
    <n v="22"/>
    <s v="LICENCIATURA"/>
    <s v=" "/>
    <s v=" "/>
    <s v=" "/>
    <s v=" "/>
    <s v="NORMAL"/>
    <s v="REBE.MATA@HOTMAIL.COM"/>
    <x v="69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490"/>
    <n v="1"/>
    <n v="19579805"/>
    <d v="2022-11-01T00:00:00"/>
    <d v="2022-11-17T00:00:00"/>
    <d v="2022-11-17T00:00:00"/>
    <x v="3"/>
    <d v="2023-01-25T00:00:00"/>
    <n v="321968"/>
    <s v="RESOLI"/>
    <s v="1-PREG.COSTA-RICA"/>
    <x v="0"/>
    <x v="0"/>
    <s v="-"/>
    <n v="132490"/>
    <x v="3"/>
    <x v="0"/>
    <x v="0"/>
    <x v="0"/>
    <x v="0"/>
    <n v="7"/>
    <x v="0"/>
    <n v="2"/>
    <n v="2"/>
    <x v="0"/>
    <s v="CORTES ARCE ALISON JIMENA"/>
    <n v="703170797"/>
    <n v="31269920"/>
    <s v="POCOCI"/>
    <s v="JIMENEZ"/>
    <s v="VERITAS-SAN FRANCISCO DE ASIS"/>
    <s v="MEDICINA Y CIRUGIA VETERINARIA"/>
    <n v="2419296"/>
    <x v="0"/>
    <n v="0"/>
    <x v="0"/>
    <n v="100"/>
    <s v="COSTA RICA"/>
    <s v="-"/>
    <s v="-"/>
    <n v="1"/>
    <x v="1"/>
    <x v="0"/>
    <s v="-"/>
    <s v="-"/>
    <n v="17"/>
    <s v="LICENCIATURA"/>
    <s v=" "/>
    <s v=" "/>
    <s v=" "/>
    <s v=" "/>
    <s v="NORMAL"/>
    <s v="JIMENA.22.AC@GMAIL.COM"/>
    <x v="70"/>
    <s v="-"/>
    <s v="-"/>
    <s v="-"/>
    <s v="SOLTERO(A)"/>
    <s v="ESTUDIANTE"/>
    <n v="3"/>
    <n v="2022"/>
    <n v="1"/>
    <n v="96.58"/>
    <s v="-"/>
    <s v="SIN ENFASIS"/>
    <s v="MEDICINA VETERINARIA"/>
    <n v="1"/>
    <s v="UNIV. PRIVADA"/>
    <s v="PRIVADO"/>
  </r>
  <r>
    <n v="132724"/>
    <n v="1"/>
    <n v="6166800"/>
    <d v="2022-11-24T00:00:00"/>
    <d v="2022-12-09T00:00:00"/>
    <d v="2022-12-12T00:00:00"/>
    <x v="0"/>
    <d v="2023-01-17T00:00:00"/>
    <n v="322960"/>
    <s v="RESOLI"/>
    <s v="1-PREG.COSTA-RICA"/>
    <x v="0"/>
    <x v="0"/>
    <s v="-"/>
    <n v="132724"/>
    <x v="0"/>
    <x v="1"/>
    <x v="2"/>
    <x v="0"/>
    <x v="1"/>
    <n v="1"/>
    <x v="2"/>
    <n v="1"/>
    <n v="1"/>
    <x v="1"/>
    <s v="AXEL GERARDO  ALFARO MORALES"/>
    <n v="604480337"/>
    <n v="31269360"/>
    <s v="SAN JOSE"/>
    <s v="CARMEN"/>
    <s v="UNIV.SANTA LUCIA SEDE PUNTARENAS"/>
    <s v="ADM SISTEMAS INF SALUD"/>
    <n v="95011"/>
    <x v="5"/>
    <n v="0"/>
    <x v="0"/>
    <n v="100"/>
    <s v="COSTA RICA"/>
    <s v="-"/>
    <s v="-"/>
    <n v="1"/>
    <x v="1"/>
    <x v="2"/>
    <s v="-"/>
    <s v="-"/>
    <n v="24"/>
    <s v="BACHILLER"/>
    <s v="LICENCIATURA"/>
    <s v=" "/>
    <s v=" "/>
    <s v=" "/>
    <s v="NORMAL"/>
    <s v="ALFAROAXEL03@GMAIL.COM"/>
    <x v="71"/>
    <s v="-"/>
    <s v="ADQUISICION DE EQUIPO"/>
    <s v="AE"/>
    <s v="SOLTERO(A)"/>
    <s v="ESTUDIANTE"/>
    <n v="2"/>
    <n v="2021"/>
    <n v="2"/>
    <n v="78.11"/>
    <s v="-"/>
    <s v="SIN ENFASIS"/>
    <s v="ADMINISTRACION"/>
    <n v="1"/>
    <s v="UNIV. PRIVADA"/>
    <s v="PRIVADO"/>
  </r>
  <r>
    <n v="132652"/>
    <n v="1"/>
    <n v="1966065"/>
    <d v="2022-11-29T00:00:00"/>
    <d v="2022-12-07T00:00:00"/>
    <d v="2022-12-08T00:00:00"/>
    <x v="3"/>
    <d v="2023-01-25T00:00:00"/>
    <n v="323185"/>
    <s v="RESOLI"/>
    <s v="1-PREG.COSTA-RICA"/>
    <x v="0"/>
    <x v="0"/>
    <s v="-"/>
    <n v="132652"/>
    <x v="3"/>
    <x v="1"/>
    <x v="5"/>
    <x v="0"/>
    <x v="1"/>
    <n v="3"/>
    <x v="5"/>
    <n v="1"/>
    <n v="6"/>
    <x v="0"/>
    <s v="VILLALTA CALDERON MARIA FERNANDA"/>
    <n v="305090029"/>
    <n v="31269880"/>
    <s v="CARTAGO"/>
    <s v="GUADALUPE"/>
    <s v="UNIVERSIDAD FIDELITAS SEDE SAN PEDRO"/>
    <s v="PUBLICIDAD"/>
    <n v="412334"/>
    <x v="4"/>
    <n v="0"/>
    <x v="0"/>
    <n v="100"/>
    <s v="COSTA RICA"/>
    <s v="-"/>
    <s v="-"/>
    <n v="1"/>
    <x v="1"/>
    <x v="2"/>
    <s v="-"/>
    <s v="-"/>
    <n v="25"/>
    <s v="BACHILLER"/>
    <s v=" "/>
    <s v=" "/>
    <s v=" "/>
    <s v=" "/>
    <s v="NORMAL"/>
    <s v="FER.VICAL@GMAIL.COM"/>
    <x v="72"/>
    <s v="-"/>
    <s v="-"/>
    <s v="-"/>
    <s v="SOLTERO(A)"/>
    <s v="ASISTENTE DE SALUD D"/>
    <n v="2"/>
    <n v="2015"/>
    <n v="8"/>
    <n v="89"/>
    <n v="22799911"/>
    <s v="SIN ENFASIS"/>
    <s v="ARTE PUBLICITARIO"/>
    <n v="1"/>
    <s v="UNIV. PRIVADA"/>
    <s v="PRIVADO"/>
  </r>
  <r>
    <n v="132720"/>
    <n v="1"/>
    <n v="3415900"/>
    <d v="2022-12-02T00:00:00"/>
    <d v="2022-12-09T00:00:00"/>
    <d v="2022-12-12T00:00:00"/>
    <x v="0"/>
    <d v="2023-01-17T00:00:00"/>
    <n v="323509"/>
    <s v="RESOLI"/>
    <s v="1-PREG.COSTA-RICA"/>
    <x v="0"/>
    <x v="0"/>
    <s v="-"/>
    <n v="132720"/>
    <x v="0"/>
    <x v="1"/>
    <x v="2"/>
    <x v="0"/>
    <x v="1"/>
    <n v="1"/>
    <x v="2"/>
    <n v="1"/>
    <n v="11"/>
    <x v="1"/>
    <s v="GOMEZ REYES JIMMY FRANCISCO"/>
    <n v="901180169"/>
    <n v="31269150"/>
    <s v="SAN JOSE"/>
    <s v="SAN SEBASTIAN"/>
    <s v="UNIV.LIBRE COSTA RICA"/>
    <s v="TRABAJO SOCIAL"/>
    <n v="717853"/>
    <x v="3"/>
    <n v="0"/>
    <x v="0"/>
    <n v="100"/>
    <s v="COSTA RICA"/>
    <s v="-"/>
    <s v="-"/>
    <n v="1"/>
    <x v="1"/>
    <x v="0"/>
    <s v="-"/>
    <s v="-"/>
    <n v="29"/>
    <s v="BACHILLER"/>
    <s v=" "/>
    <s v=" "/>
    <s v=" "/>
    <s v=" "/>
    <s v="NORMAL"/>
    <s v="GOMEZJIMMY@HOTMAIL.COM"/>
    <x v="73"/>
    <s v="-"/>
    <s v="ADQUISICION DE EQUIPO"/>
    <s v="AE"/>
    <s v="SOLTERO(A)"/>
    <s v="TECNICO JUDICIAL II"/>
    <n v="1"/>
    <n v="2012"/>
    <n v="11"/>
    <n v="80"/>
    <n v="22181984"/>
    <s v="SIN ENFASIS"/>
    <s v="SOCIOLOGIA"/>
    <n v="1"/>
    <s v="UNIV. PRIVADA"/>
    <s v="PRIVADO"/>
  </r>
  <r>
    <n v="132730"/>
    <n v="1"/>
    <n v="3788220"/>
    <d v="2022-10-20T00:00:00"/>
    <d v="2022-12-09T00:00:00"/>
    <d v="2022-12-12T00:00:00"/>
    <x v="1"/>
    <d v="2023-01-31T00:00:00"/>
    <n v="321514"/>
    <s v="RESOLI"/>
    <s v="1-PREG.COSTA-RICA"/>
    <x v="0"/>
    <x v="0"/>
    <s v="-"/>
    <n v="132730"/>
    <x v="1"/>
    <x v="1"/>
    <x v="5"/>
    <x v="0"/>
    <x v="1"/>
    <n v="1"/>
    <x v="2"/>
    <n v="18"/>
    <n v="1"/>
    <x v="0"/>
    <s v="LI GRANT ALLISON"/>
    <n v="118780239"/>
    <n v="31270790"/>
    <s v="CURRIDABAT"/>
    <s v="CURRIDABAT"/>
    <s v="UNIV.INTERNAC.DE LAS AMERICAS"/>
    <s v="INGLES"/>
    <n v="797400"/>
    <x v="1"/>
    <n v="0"/>
    <x v="0"/>
    <n v="100"/>
    <s v="COSTA RICA"/>
    <s v="-"/>
    <s v="-"/>
    <n v="1"/>
    <x v="1"/>
    <x v="2"/>
    <s v="-"/>
    <s v="-"/>
    <n v="19"/>
    <s v="BACHILLER"/>
    <s v=" "/>
    <s v=" "/>
    <s v=" "/>
    <s v=" "/>
    <s v="NORMAL"/>
    <s v="ALLISONLI2506@GMAIL.COM"/>
    <x v="74"/>
    <s v="-"/>
    <s v="-"/>
    <s v="-"/>
    <s v="SOLTERO(A)"/>
    <s v="ESTUDIANTE"/>
    <n v="4"/>
    <n v="2021"/>
    <n v="2"/>
    <n v="88.5"/>
    <s v="-"/>
    <s v="INGLES CON ENF. TRADUCCION"/>
    <s v="LENGUAS"/>
    <n v="1"/>
    <s v="UNIV. PRIVADA"/>
    <s v="PRIVADO"/>
  </r>
  <r>
    <n v="132765"/>
    <n v="1"/>
    <n v="10580383"/>
    <d v="2022-12-01T00:00:00"/>
    <d v="2022-12-12T00:00:00"/>
    <d v="2022-12-16T00:00:00"/>
    <x v="1"/>
    <d v="2023-01-31T00:00:00"/>
    <n v="323377"/>
    <s v="RESOLI"/>
    <s v="1-PREG.COSTA-RICA"/>
    <x v="0"/>
    <x v="0"/>
    <s v="-"/>
    <n v="132765"/>
    <x v="1"/>
    <x v="0"/>
    <x v="0"/>
    <x v="0"/>
    <x v="0"/>
    <n v="1"/>
    <x v="2"/>
    <n v="14"/>
    <n v="3"/>
    <x v="1"/>
    <s v="TORRES DAVILA EDUARDO ANDRES"/>
    <n v="118310398"/>
    <n v="31270360"/>
    <s v="MORAVIA"/>
    <s v="TRINIDAD"/>
    <s v="UNIVERSIDAD SANTA PAULA"/>
    <s v="TERAPIA FISICA"/>
    <n v="2232080"/>
    <x v="0"/>
    <n v="0"/>
    <x v="0"/>
    <n v="100"/>
    <s v="COSTA RICA"/>
    <s v="-"/>
    <s v="-"/>
    <n v="1"/>
    <x v="1"/>
    <x v="0"/>
    <s v="-"/>
    <s v="-"/>
    <n v="21"/>
    <s v="LICENCIATURA"/>
    <s v=" "/>
    <s v=" "/>
    <s v=" "/>
    <s v=" "/>
    <s v="NORMAL"/>
    <s v="EDUTORREDA18@GMAIL.COM"/>
    <x v="75"/>
    <s v="-"/>
    <s v="ADQUISICION DE EQUIPO"/>
    <s v="AE"/>
    <s v="SOLTERO(A)"/>
    <s v="ESTUDIANTE"/>
    <n v="4"/>
    <n v="2019"/>
    <n v="4"/>
    <n v="84"/>
    <s v="-"/>
    <s v="REHABILITACION DEPORTIVA"/>
    <s v="MEDICINA HUMANA"/>
    <n v="1"/>
    <s v="UNIV. PRIVADA"/>
    <s v="PRIVADO"/>
  </r>
  <r>
    <n v="133223"/>
    <n v="1"/>
    <n v="7387485"/>
    <d v="2022-12-22T00:00:00"/>
    <d v="2023-01-10T00:00:00"/>
    <d v="2023-01-31T00:00:00"/>
    <x v="5"/>
    <d v="2023-02-10T00:00:00"/>
    <n v="325147"/>
    <s v="RESOLI"/>
    <s v="1-PREG.COSTA-RICA"/>
    <x v="0"/>
    <x v="0"/>
    <s v="-"/>
    <n v="133223"/>
    <x v="5"/>
    <x v="0"/>
    <x v="3"/>
    <x v="0"/>
    <x v="0"/>
    <n v="4"/>
    <x v="6"/>
    <n v="1"/>
    <n v="1"/>
    <x v="1"/>
    <s v="SANCHEZ PIEDRA JOSE ANDRES"/>
    <n v="402530543"/>
    <n v="31271670"/>
    <s v="HEREDIA"/>
    <s v="HEREDIA"/>
    <s v="UNIVERSIDAD FIDELITAS SEDE HEREDIA"/>
    <s v="ING SISTEMAS COMPUT PRESENCIAL"/>
    <n v="1967569"/>
    <x v="0"/>
    <n v="0"/>
    <x v="0"/>
    <n v="100"/>
    <s v="COSTA RICA"/>
    <s v="-"/>
    <s v="-"/>
    <n v="1"/>
    <x v="1"/>
    <x v="2"/>
    <s v="-"/>
    <s v="-"/>
    <n v="21"/>
    <s v="BACHILLER"/>
    <s v=" "/>
    <s v=" "/>
    <s v=" "/>
    <s v=" "/>
    <s v="NORMAL"/>
    <s v="JSAPIEDRA220@GMAIL.COM"/>
    <x v="76"/>
    <s v="-"/>
    <s v="ADQUISICION DE EQUIPO"/>
    <s v="AE"/>
    <s v="SOLTERO(A)"/>
    <s v="ESTUDIANTE"/>
    <n v="4"/>
    <n v="2020"/>
    <n v="3"/>
    <n v="100"/>
    <s v="-"/>
    <s v="SIN ENFASIS"/>
    <s v="INGENIERIA"/>
    <n v="1"/>
    <s v="UNIV. PRIVADA"/>
    <s v="PRIVADO"/>
  </r>
  <r>
    <n v="132597"/>
    <n v="1"/>
    <n v="300000"/>
    <d v="2022-11-10T00:00:00"/>
    <d v="2022-12-02T00:00:00"/>
    <d v="2022-12-06T00:00:00"/>
    <x v="3"/>
    <d v="2023-01-31T00:00:00"/>
    <n v="322332"/>
    <s v="RESOLI"/>
    <s v="1-PREG.COSTA-RICA"/>
    <x v="2"/>
    <x v="0"/>
    <s v="-"/>
    <n v="132597"/>
    <x v="3"/>
    <x v="1"/>
    <x v="2"/>
    <x v="0"/>
    <x v="1"/>
    <n v="1"/>
    <x v="2"/>
    <n v="19"/>
    <n v="8"/>
    <x v="0"/>
    <s v="SIBAJA ESPINOZA VALERY NIKOLE"/>
    <n v="117600279"/>
    <n v="31180330"/>
    <s v="PEREZ ZELEDON"/>
    <s v="CAJON"/>
    <s v="UNIV.LATINA DE C.R. PEREZ ZELEDON"/>
    <s v="DERECHO"/>
    <s v="-"/>
    <x v="2"/>
    <n v="0"/>
    <x v="0"/>
    <n v="100"/>
    <s v="COSTA RICA"/>
    <s v="-"/>
    <s v="-"/>
    <n v="1"/>
    <x v="1"/>
    <x v="1"/>
    <s v="-"/>
    <s v="-"/>
    <n v="23"/>
    <s v="LICENCIATURA"/>
    <s v=" "/>
    <s v=" "/>
    <s v=" "/>
    <s v=" "/>
    <s v="NORMAL"/>
    <s v="VALERISIBA@HOTMAIL.COM"/>
    <x v="77"/>
    <s v="-"/>
    <s v="-"/>
    <s v="-"/>
    <s v="SOLTERO(A)"/>
    <s v="ESTUDIANTE"/>
    <s v="-"/>
    <s v="-"/>
    <s v="-"/>
    <s v="-"/>
    <n v="85625739"/>
    <s v="SIN ENFASIS"/>
    <s v="DERECHO"/>
    <n v="1"/>
    <s v="UNIV. PRIVADA"/>
    <s v="PRIVADO"/>
  </r>
  <r>
    <n v="132606"/>
    <n v="1"/>
    <n v="5154239"/>
    <d v="2022-12-02T00:00:00"/>
    <d v="2022-12-06T00:00:00"/>
    <d v="2022-12-07T00:00:00"/>
    <x v="0"/>
    <d v="2023-01-17T00:00:00"/>
    <n v="323577"/>
    <s v="RESOLI"/>
    <s v="1-PREG.COSTA-RICA"/>
    <x v="0"/>
    <x v="0"/>
    <s v="-"/>
    <n v="132606"/>
    <x v="0"/>
    <x v="0"/>
    <x v="0"/>
    <x v="0"/>
    <x v="0"/>
    <n v="3"/>
    <x v="5"/>
    <n v="2"/>
    <n v="2"/>
    <x v="1"/>
    <s v="CHAVES MASIS JOSE JULIAN"/>
    <n v="305470003"/>
    <n v="31269170"/>
    <s v="PARAISO"/>
    <s v="SANTIAGO"/>
    <s v="VERITAS-SAN FRANCISCO DE ASIS"/>
    <s v="MEDICINA Y CIRUGIA VETERINARIA"/>
    <n v="1354104"/>
    <x v="0"/>
    <n v="0"/>
    <x v="0"/>
    <n v="100"/>
    <s v="COSTA RICA"/>
    <s v="-"/>
    <s v="-"/>
    <n v="1"/>
    <x v="1"/>
    <x v="1"/>
    <s v="-"/>
    <s v="-"/>
    <n v="19"/>
    <s v="LICENCIATURA"/>
    <s v=" "/>
    <s v=" "/>
    <s v=" "/>
    <s v=" "/>
    <s v="NORMAL"/>
    <s v="JOSECHAVESM@HOTMAIL.COM"/>
    <x v="78"/>
    <s v="-"/>
    <s v="-"/>
    <s v="-"/>
    <s v="SOLTERO(A)"/>
    <s v="ESTUDIANTE"/>
    <n v="5"/>
    <n v="2020"/>
    <n v="3"/>
    <n v="97.66"/>
    <s v="-"/>
    <s v="SIN ENFASIS"/>
    <s v="MEDICINA VETERINARIA"/>
    <n v="1"/>
    <s v="UNIV. PRIVADA"/>
    <s v="PRIVADO"/>
  </r>
  <r>
    <n v="133377"/>
    <n v="1"/>
    <n v="2800000"/>
    <d v="2023-01-10T00:00:00"/>
    <d v="2023-01-13T00:00:00"/>
    <d v="2023-02-01T00:00:00"/>
    <x v="5"/>
    <d v="2023-02-10T00:00:00"/>
    <n v="326052"/>
    <s v="RESOLI"/>
    <s v="1-PREG.COSTA-RICA"/>
    <x v="0"/>
    <x v="0"/>
    <s v="-"/>
    <n v="133377"/>
    <x v="5"/>
    <x v="1"/>
    <x v="2"/>
    <x v="0"/>
    <x v="1"/>
    <n v="7"/>
    <x v="0"/>
    <n v="6"/>
    <n v="1"/>
    <x v="0"/>
    <s v="MORA NUÑEZ MARIA ALEJANDRA"/>
    <n v="116700380"/>
    <n v="31271980"/>
    <s v="GUACIMO"/>
    <s v="GUACIMO"/>
    <s v="UNIV.INTERNAC.DE LAS AMERICAS"/>
    <s v="ECONOMIA"/>
    <n v="594692"/>
    <x v="3"/>
    <n v="0"/>
    <x v="0"/>
    <n v="100"/>
    <s v="COSTA RICA"/>
    <s v="-"/>
    <s v="-"/>
    <n v="1"/>
    <x v="1"/>
    <x v="1"/>
    <s v="-"/>
    <s v="-"/>
    <n v="26"/>
    <s v="BACHILLER"/>
    <s v=" "/>
    <s v=" "/>
    <s v=" "/>
    <s v=" "/>
    <s v="NORMAL"/>
    <s v="ALEMORA2423@GMAIL.COM"/>
    <x v="79"/>
    <s v="-"/>
    <s v="-"/>
    <s v="-"/>
    <s v="SOLTERO(A)"/>
    <s v="ESTUDIANTE"/>
    <n v="2"/>
    <n v="2014"/>
    <n v="9"/>
    <n v="100"/>
    <s v="-"/>
    <s v="SIN ENFASIS"/>
    <s v="ECONOMIA"/>
    <n v="1"/>
    <s v="UNIV. PRIVADA"/>
    <s v="PRIVADO"/>
  </r>
  <r>
    <n v="132745"/>
    <n v="1"/>
    <n v="22000000"/>
    <d v="2022-12-07T00:00:00"/>
    <d v="2022-12-12T00:00:00"/>
    <d v="2022-12-16T00:00:00"/>
    <x v="1"/>
    <d v="2023-01-31T00:00:00"/>
    <n v="324012"/>
    <s v="RESOLI"/>
    <s v="1-PREG.COSTA-RICA"/>
    <x v="0"/>
    <x v="0"/>
    <s v="-"/>
    <n v="132745"/>
    <x v="1"/>
    <x v="0"/>
    <x v="0"/>
    <x v="0"/>
    <x v="0"/>
    <n v="1"/>
    <x v="2"/>
    <n v="8"/>
    <n v="2"/>
    <x v="0"/>
    <s v="MAJANO ALFARO MARIANA"/>
    <n v="119310050"/>
    <n v="31270380"/>
    <s v="GOICOECHEA"/>
    <s v="SAN FRANCISCO"/>
    <s v="UNIV.LATINOAMERICANA DE CS.TECNOL."/>
    <s v="ODONTOLOGIA"/>
    <n v="3675157"/>
    <x v="6"/>
    <n v="0"/>
    <x v="0"/>
    <n v="100"/>
    <s v="COSTA RICA"/>
    <s v="-"/>
    <s v="-"/>
    <n v="1"/>
    <x v="1"/>
    <x v="2"/>
    <s v="-"/>
    <s v="-"/>
    <n v="17"/>
    <s v="LICENCIATURA"/>
    <s v=" "/>
    <s v=" "/>
    <s v=" "/>
    <s v=" "/>
    <s v="NORMAL"/>
    <s v="MARIMAJANO170@GMAIL.COM"/>
    <x v="80"/>
    <s v="-"/>
    <s v="-"/>
    <s v="-"/>
    <s v="SOLTERO(A)"/>
    <s v="ESTUDIANTE"/>
    <n v="6"/>
    <n v="2022"/>
    <n v="1"/>
    <n v="90.3"/>
    <s v="-"/>
    <s v="SIN ENFASIS"/>
    <s v="ODONTOLOGIA"/>
    <n v="1"/>
    <s v="UNIV. PRIVADA"/>
    <s v="PRIVADO"/>
  </r>
  <r>
    <n v="132023"/>
    <n v="5"/>
    <n v="13925600"/>
    <d v="2022-08-30T00:00:00"/>
    <d v="2022-09-21T00:00:00"/>
    <d v="2022-09-26T00:00:00"/>
    <x v="0"/>
    <d v="2023-01-17T00:00:00"/>
    <n v="319426"/>
    <s v="RESOLI"/>
    <s v="5-REFUND.PREG.C.R"/>
    <x v="1"/>
    <x v="0"/>
    <s v="-"/>
    <n v="132023"/>
    <x v="0"/>
    <x v="0"/>
    <x v="3"/>
    <x v="0"/>
    <x v="0"/>
    <n v="3"/>
    <x v="5"/>
    <n v="5"/>
    <n v="1"/>
    <x v="0"/>
    <s v="RAMIREZ GRANADOS HILARY SABRINA"/>
    <n v="305180107"/>
    <n v="31269010"/>
    <s v="TURRIALBA"/>
    <s v="TURRIALBA"/>
    <s v="UNIV.LATINA DE C.R."/>
    <s v="ARQUITECTURA"/>
    <n v="869252"/>
    <x v="1"/>
    <n v="0"/>
    <x v="0"/>
    <n v="100"/>
    <s v="COSTA RICA"/>
    <s v="-"/>
    <s v="-"/>
    <n v="1"/>
    <x v="1"/>
    <x v="0"/>
    <s v="-"/>
    <s v="-"/>
    <n v="23"/>
    <s v="LICENCIATURA"/>
    <s v=" "/>
    <s v=" "/>
    <s v=" "/>
    <s v=" "/>
    <s v="NORMAL"/>
    <s v="RAMIREZHILARY17@GMAIL.COM"/>
    <x v="81"/>
    <s v="-"/>
    <s v="-"/>
    <s v="-"/>
    <s v="SOLTERO(A)"/>
    <s v="ESTUDIANTE"/>
    <n v="5"/>
    <n v="2016"/>
    <n v="7"/>
    <n v="80.61"/>
    <s v="-"/>
    <s v="SIN ENFASIS"/>
    <s v="INGENIERIA"/>
    <n v="1"/>
    <s v="UNIV. PRIVADA"/>
    <s v="PRIVADO"/>
  </r>
  <r>
    <n v="132715"/>
    <n v="1"/>
    <n v="3836000"/>
    <d v="2022-12-05T00:00:00"/>
    <d v="2022-12-09T00:00:00"/>
    <d v="2022-12-12T00:00:00"/>
    <x v="3"/>
    <d v="2023-01-25T00:00:00"/>
    <n v="323759"/>
    <s v="RESOLI"/>
    <s v="1-PREG.COSTA-RICA"/>
    <x v="0"/>
    <x v="0"/>
    <s v="-"/>
    <n v="132715"/>
    <x v="3"/>
    <x v="0"/>
    <x v="0"/>
    <x v="0"/>
    <x v="0"/>
    <n v="1"/>
    <x v="2"/>
    <n v="1"/>
    <n v="10"/>
    <x v="0"/>
    <s v="SALAZAR MONGE MARIA JOSE"/>
    <n v="117880559"/>
    <n v="31270070"/>
    <s v="SAN JOSE"/>
    <s v="HATILLO"/>
    <s v="UNIVERSIDAD SANTA PAULA"/>
    <s v="TERAPIA FISICA"/>
    <n v="820761"/>
    <x v="1"/>
    <n v="0"/>
    <x v="0"/>
    <n v="100"/>
    <s v="COSTA RICA"/>
    <s v="-"/>
    <s v="-"/>
    <n v="1"/>
    <x v="1"/>
    <x v="0"/>
    <s v="-"/>
    <s v="-"/>
    <n v="22"/>
    <s v="LICENCIATURA"/>
    <s v=" "/>
    <s v=" "/>
    <s v=" "/>
    <s v=" "/>
    <s v="NORMAL"/>
    <s v="MARIAJOSESALAZARMONGE@GMAIL.COM"/>
    <x v="82"/>
    <s v="-"/>
    <s v="-"/>
    <s v="-"/>
    <s v="SOLTERO(A)"/>
    <s v="ESTUDIANTE"/>
    <n v="3"/>
    <n v="2018"/>
    <n v="5"/>
    <n v="87.65"/>
    <s v="-"/>
    <s v="REHABILITACION DEPORTIVA"/>
    <s v="MEDICINA HUMANA"/>
    <n v="1"/>
    <s v="UNIV. PRIVADA"/>
    <s v="PRIVADO"/>
  </r>
  <r>
    <n v="133284"/>
    <n v="1"/>
    <n v="6214885"/>
    <d v="2023-01-09T00:00:00"/>
    <d v="2023-01-18T00:00:00"/>
    <d v="2023-02-01T00:00:00"/>
    <x v="5"/>
    <d v="2023-02-10T00:00:00"/>
    <n v="325881"/>
    <s v="RESOLI"/>
    <s v="1-PREG.COSTA-RICA"/>
    <x v="0"/>
    <x v="0"/>
    <s v="-"/>
    <n v="133284"/>
    <x v="5"/>
    <x v="1"/>
    <x v="2"/>
    <x v="0"/>
    <x v="1"/>
    <n v="3"/>
    <x v="5"/>
    <n v="1"/>
    <n v="5"/>
    <x v="0"/>
    <s v="VARELA MADRIZ FIORELLA MARIA"/>
    <n v="119370130"/>
    <n v="31271880"/>
    <s v="CARTAGO"/>
    <s v="AGUACALIENTE (SAN FRANCISCO)"/>
    <s v="UNIV.HISPANOAMERICANA SEDE ARANJUEZ"/>
    <s v="PSICOLOGIA"/>
    <n v="863808"/>
    <x v="1"/>
    <n v="0"/>
    <x v="0"/>
    <n v="100"/>
    <s v="COSTA RICA"/>
    <s v="-"/>
    <s v="-"/>
    <n v="1"/>
    <x v="1"/>
    <x v="0"/>
    <s v="-"/>
    <s v="-"/>
    <n v="17"/>
    <s v="BACHILLER"/>
    <s v=" "/>
    <s v=" "/>
    <s v=" "/>
    <s v=" "/>
    <s v="NORMAL"/>
    <s v="FIOVARELAMADRIZ@GMAIL.COM"/>
    <x v="83"/>
    <s v="-"/>
    <s v="-"/>
    <s v="-"/>
    <s v="SOLTERO(A)"/>
    <s v="ESTUDIANTE"/>
    <n v="5"/>
    <n v="2022"/>
    <n v="1"/>
    <n v="100"/>
    <s v="-"/>
    <s v="SIN ENFASIS"/>
    <s v="PSICOLOGIA"/>
    <n v="1"/>
    <s v="UNIV. PRIVADA"/>
    <s v="PRIVADO"/>
  </r>
  <r>
    <n v="132662"/>
    <n v="2"/>
    <n v="11542000"/>
    <d v="2022-11-05T00:00:00"/>
    <d v="2022-12-07T00:00:00"/>
    <d v="2022-12-08T00:00:00"/>
    <x v="3"/>
    <d v="2023-01-25T00:00:00"/>
    <n v="322103"/>
    <s v="RESOLI"/>
    <s v="2-PREG.EXTERIOR"/>
    <x v="0"/>
    <x v="2"/>
    <s v="-"/>
    <n v="132662"/>
    <x v="3"/>
    <x v="0"/>
    <x v="3"/>
    <x v="0"/>
    <x v="0"/>
    <n v="4"/>
    <x v="6"/>
    <n v="1"/>
    <n v="2"/>
    <x v="0"/>
    <s v="SOMARRIBAS VALENZUELA MARIA PAULA"/>
    <n v="208470163"/>
    <n v="31270020"/>
    <s v="HEREDIA"/>
    <s v="MERCEDES"/>
    <s v="UNIVERSIDAD DE EVORA PORTUGAL"/>
    <s v="INGENIERIA MECATRONICA"/>
    <n v="1236183"/>
    <x v="0"/>
    <n v="0"/>
    <x v="0"/>
    <n v="720"/>
    <s v="PORTUGAL"/>
    <s v="-"/>
    <s v="-"/>
    <n v="1"/>
    <x v="1"/>
    <x v="2"/>
    <s v="-"/>
    <s v="-"/>
    <n v="19"/>
    <s v="LICENCIATURA"/>
    <s v=" "/>
    <s v=" "/>
    <s v=" "/>
    <s v=" "/>
    <s v="NORMAL"/>
    <s v="MARIAPAULASOMARRIBASVALENZUELA@GMAIL.COM"/>
    <x v="84"/>
    <s v="-"/>
    <s v="-"/>
    <s v="-"/>
    <s v="SOLTERO(A)"/>
    <s v="ESTUDIANTE"/>
    <n v="4"/>
    <n v="2021"/>
    <n v="2"/>
    <n v="92"/>
    <s v="-"/>
    <s v="SIN ENFASIS"/>
    <s v="INGENIERIA"/>
    <n v="1"/>
    <s v="UNIV. PRIVADA"/>
    <s v="PRIVADO"/>
  </r>
  <r>
    <n v="132392"/>
    <n v="3"/>
    <n v="3432000"/>
    <d v="2022-08-31T00:00:00"/>
    <d v="2022-10-31T00:00:00"/>
    <d v="2022-11-01T00:00:00"/>
    <x v="0"/>
    <d v="2023-01-17T00:00:00"/>
    <n v="319466"/>
    <s v="RESOLI"/>
    <s v="3-POSG.COSTA-RICA"/>
    <x v="0"/>
    <x v="1"/>
    <s v="-"/>
    <n v="132392"/>
    <x v="0"/>
    <x v="1"/>
    <x v="2"/>
    <x v="0"/>
    <x v="1"/>
    <n v="2"/>
    <x v="1"/>
    <n v="10"/>
    <n v="1"/>
    <x v="0"/>
    <s v="SOTO SABILLON KAROL TATIANA"/>
    <n v="207280873"/>
    <n v="31269030"/>
    <s v="SAN CARLOS"/>
    <s v="QUESADA"/>
    <s v="INSTITUTO TECNOLOGICO DE COSTA RICA"/>
    <s v="ADMINISTRACION DE EMPRESAS"/>
    <n v="739200"/>
    <x v="1"/>
    <n v="0"/>
    <x v="0"/>
    <n v="100"/>
    <s v="COSTA RICA"/>
    <s v="-"/>
    <s v="-"/>
    <n v="1"/>
    <x v="1"/>
    <x v="0"/>
    <s v="-"/>
    <s v="-"/>
    <n v="28"/>
    <s v="MAESTRIA"/>
    <s v=" "/>
    <s v=" "/>
    <s v=" "/>
    <s v=" "/>
    <s v="NORMAL"/>
    <s v="KATATI94@HOTMAIL.COM "/>
    <x v="84"/>
    <s v="-"/>
    <s v="-"/>
    <s v="-"/>
    <s v="SOLTERO(A)"/>
    <s v="COORDINADOR DE FACTU"/>
    <n v="1"/>
    <n v="2011"/>
    <n v="12"/>
    <n v="90"/>
    <n v="89273896"/>
    <s v="ADM.EMP.ENF.MERCADEO"/>
    <s v="ADMINISTRACION"/>
    <n v="2"/>
    <s v="UNIV. PUBLICA"/>
    <s v="PUBLICO"/>
  </r>
  <r>
    <n v="133155"/>
    <n v="1"/>
    <n v="2505400"/>
    <d v="2022-12-21T00:00:00"/>
    <d v="2022-12-22T00:00:00"/>
    <d v="2023-01-24T00:00:00"/>
    <x v="1"/>
    <d v="2023-01-31T00:00:00"/>
    <n v="325087"/>
    <s v="RESOLI"/>
    <s v="1-PREG.COSTA-RICA"/>
    <x v="0"/>
    <x v="0"/>
    <s v="-"/>
    <n v="133155"/>
    <x v="1"/>
    <x v="0"/>
    <x v="3"/>
    <x v="0"/>
    <x v="0"/>
    <n v="1"/>
    <x v="2"/>
    <n v="3"/>
    <n v="12"/>
    <x v="1"/>
    <s v="SELVA SUAZO MAIKOL ANTONIO"/>
    <n v="114280528"/>
    <n v="31270530"/>
    <s v="DESAMPARADOS"/>
    <s v="GRAVILIAS"/>
    <s v="UNIV.LATINOAMERICANA DE CS.TECNOL."/>
    <s v="INGENIERIA QUIMICA INDUSTRIAL"/>
    <n v="540325"/>
    <x v="3"/>
    <n v="0"/>
    <x v="0"/>
    <n v="100"/>
    <s v="COSTA RICA"/>
    <s v="-"/>
    <s v="-"/>
    <n v="1"/>
    <x v="1"/>
    <x v="2"/>
    <s v="-"/>
    <s v="-"/>
    <n v="32"/>
    <s v="LICENCIATURA"/>
    <s v=" "/>
    <s v=" "/>
    <s v=" "/>
    <s v=" "/>
    <s v="NORMAL"/>
    <s v="MAIKOLSELVA14@GMAIL.COM"/>
    <x v="85"/>
    <s v="-"/>
    <s v="-"/>
    <s v="-"/>
    <s v="SOLTERO(A)"/>
    <s v="ASISTENTE DE MONITOR"/>
    <n v="1"/>
    <n v="2019"/>
    <n v="4"/>
    <n v="100"/>
    <n v="71108638"/>
    <s v="SIN ENFASIS"/>
    <s v="INGENIERIA"/>
    <n v="1"/>
    <s v="UNIV. PRIVADA"/>
    <s v="PRIVADO"/>
  </r>
  <r>
    <n v="132473"/>
    <n v="1"/>
    <n v="6285000"/>
    <d v="2022-11-11T00:00:00"/>
    <d v="2022-11-14T00:00:00"/>
    <d v="2022-11-15T00:00:00"/>
    <x v="5"/>
    <d v="2023-02-10T00:00:00"/>
    <n v="322360"/>
    <s v="RESOLI"/>
    <s v="1-PREG.COSTA-RICA"/>
    <x v="0"/>
    <x v="0"/>
    <s v="-"/>
    <n v="132473"/>
    <x v="5"/>
    <x v="0"/>
    <x v="0"/>
    <x v="0"/>
    <x v="0"/>
    <n v="1"/>
    <x v="2"/>
    <n v="3"/>
    <n v="12"/>
    <x v="1"/>
    <s v="VARGAS SOLIS SANTIAGO DE JESUS"/>
    <n v="117220972"/>
    <n v="31271500"/>
    <s v="DESAMPARADOS"/>
    <s v="GRAVILIAS"/>
    <s v="UNIV.FEDERADA SAN JUDAS TADEO"/>
    <s v="MEDICINA"/>
    <n v="1356566"/>
    <x v="0"/>
    <n v="0"/>
    <x v="0"/>
    <n v="100"/>
    <s v="COSTA RICA"/>
    <s v="-"/>
    <s v="-"/>
    <n v="1"/>
    <x v="1"/>
    <x v="2"/>
    <s v="-"/>
    <s v="-"/>
    <n v="24"/>
    <s v="BACHILLER"/>
    <s v="LICENCIATURA"/>
    <s v=" "/>
    <s v=" "/>
    <s v=" "/>
    <s v="NORMAL"/>
    <s v="SANTIJVS98@GMAIL.COM"/>
    <x v="86"/>
    <s v="-"/>
    <s v="-"/>
    <s v="-"/>
    <s v="SOLTERO(A)"/>
    <s v="ESTUDIANTE"/>
    <n v="5"/>
    <n v="2016"/>
    <n v="7"/>
    <n v="84"/>
    <s v="-"/>
    <s v="SIN ENFASIS"/>
    <s v="MEDICINA HUMANA"/>
    <n v="1"/>
    <s v="UNIV. PRIVADA"/>
    <s v="PRIVADO"/>
  </r>
  <r>
    <n v="133188"/>
    <n v="1"/>
    <n v="1897881"/>
    <d v="2022-12-11T00:00:00"/>
    <d v="2023-01-07T00:00:00"/>
    <d v="2023-01-26T00:00:00"/>
    <x v="5"/>
    <d v="2023-02-10T00:00:00"/>
    <n v="324351"/>
    <s v="RESOLI"/>
    <s v="1-PREG.COSTA-RICA"/>
    <x v="0"/>
    <x v="0"/>
    <s v="-"/>
    <n v="133188"/>
    <x v="5"/>
    <x v="0"/>
    <x v="0"/>
    <x v="0"/>
    <x v="0"/>
    <n v="5"/>
    <x v="4"/>
    <n v="1"/>
    <n v="1"/>
    <x v="1"/>
    <s v="CALVO CONTRERAS YARELY STEFANY"/>
    <n v="118210261"/>
    <n v="31271900"/>
    <s v="LIBERIA"/>
    <s v="LIBERIA"/>
    <s v="INSTITUTO DE CIENCIAS DE LA SALUD"/>
    <s v="ASISTENTE LAB QUIMICO CLINICO"/>
    <n v="410996"/>
    <x v="4"/>
    <n v="0"/>
    <x v="0"/>
    <n v="100"/>
    <s v="COSTA RICA"/>
    <s v="-"/>
    <s v="-"/>
    <n v="1"/>
    <x v="1"/>
    <x v="0"/>
    <s v="-"/>
    <s v="-"/>
    <n v="21"/>
    <s v="DIPLOMADO"/>
    <s v=" "/>
    <s v=" "/>
    <s v=" "/>
    <s v=" "/>
    <s v="NORMAL"/>
    <s v="STEFANYCALVOCONTRERAS@GMAIL.COM"/>
    <x v="87"/>
    <s v="-"/>
    <s v="-"/>
    <s v="-"/>
    <s v="SOLTERO(A)"/>
    <s v="ESTUDIANTE"/>
    <n v="4"/>
    <n v="2018"/>
    <n v="5"/>
    <n v="85.65"/>
    <s v="-"/>
    <s v="SIN ENFASIS"/>
    <s v="MEDICINA HUMANA"/>
    <n v="1"/>
    <s v="UNIV. PRIVADA"/>
    <s v="PRIVADO"/>
  </r>
  <r>
    <n v="132657"/>
    <n v="1"/>
    <n v="4959570"/>
    <d v="2022-11-18T00:00:00"/>
    <d v="2022-12-07T00:00:00"/>
    <d v="2022-12-08T00:00:00"/>
    <x v="0"/>
    <d v="2023-01-17T00:00:00"/>
    <n v="322663"/>
    <s v="RESOLI"/>
    <s v="1-PREG.COSTA-RICA"/>
    <x v="0"/>
    <x v="0"/>
    <s v="-"/>
    <n v="132657"/>
    <x v="0"/>
    <x v="1"/>
    <x v="2"/>
    <x v="0"/>
    <x v="1"/>
    <n v="1"/>
    <x v="2"/>
    <n v="19"/>
    <n v="1"/>
    <x v="0"/>
    <s v="OBREGON DUARTE MADELYN KARINA"/>
    <n v="117410725"/>
    <n v="31269050"/>
    <s v="PEREZ ZELEDON"/>
    <s v="SAN ISIDRO DE EL GENERAL"/>
    <s v="UNIV.LATINA DE C.R. PEREZ ZELEDON"/>
    <s v="DERECHO"/>
    <n v="450403"/>
    <x v="4"/>
    <n v="0"/>
    <x v="0"/>
    <n v="100"/>
    <s v="COSTA RICA"/>
    <s v="-"/>
    <s v="-"/>
    <n v="1"/>
    <x v="1"/>
    <x v="0"/>
    <s v="-"/>
    <s v="-"/>
    <n v="23"/>
    <s v="LICENCIATURA"/>
    <s v=" "/>
    <s v=" "/>
    <s v=" "/>
    <s v=" "/>
    <s v="NORMAL"/>
    <s v="MKOBREGON99@GMAIL.COM"/>
    <x v="88"/>
    <s v="-"/>
    <s v="-"/>
    <s v="-"/>
    <s v="SOLTERO(A)"/>
    <s v="ESTUDIANTE"/>
    <n v="4"/>
    <n v="2022"/>
    <n v="1"/>
    <n v="83.67"/>
    <s v="-"/>
    <s v="SIN ENFASIS"/>
    <s v="DERECHO"/>
    <n v="1"/>
    <s v="UNIV. PRIVADA"/>
    <s v="PRIVADO"/>
  </r>
  <r>
    <n v="132545"/>
    <n v="1"/>
    <n v="9600000"/>
    <d v="2022-11-15T00:00:00"/>
    <d v="2022-11-29T00:00:00"/>
    <d v="2022-11-30T00:00:00"/>
    <x v="1"/>
    <d v="2023-01-31T00:00:00"/>
    <n v="322490"/>
    <s v="RESOLI"/>
    <s v="1-PREG.COSTA-RICA"/>
    <x v="0"/>
    <x v="0"/>
    <s v="-"/>
    <n v="132545"/>
    <x v="1"/>
    <x v="1"/>
    <x v="2"/>
    <x v="0"/>
    <x v="1"/>
    <n v="2"/>
    <x v="1"/>
    <n v="10"/>
    <n v="1"/>
    <x v="1"/>
    <s v="CARRILLO SALAZAR JUAN ANDRES"/>
    <n v="208570197"/>
    <n v="31270660"/>
    <s v="SAN CARLOS"/>
    <s v="QUESADA"/>
    <s v="UNIV.DE COSTA RICA SEDE REG. OCCIDENTE"/>
    <s v="DERECHO"/>
    <n v="3437514"/>
    <x v="6"/>
    <n v="0"/>
    <x v="0"/>
    <n v="100"/>
    <s v="COSTA RICA"/>
    <s v="-"/>
    <s v="-"/>
    <n v="1"/>
    <x v="1"/>
    <x v="0"/>
    <s v="-"/>
    <s v="-"/>
    <n v="18"/>
    <s v="LICENCIATURA"/>
    <s v=" "/>
    <s v=" "/>
    <s v=" "/>
    <s v=" "/>
    <s v="NORMAL"/>
    <s v="ACARRILLO100@GMAIL.COM"/>
    <x v="89"/>
    <s v="-"/>
    <s v="-"/>
    <s v="-"/>
    <s v="SOLTERO(A)"/>
    <s v="ESTUDIANTE"/>
    <n v="4"/>
    <n v="2021"/>
    <n v="2"/>
    <n v="97.73"/>
    <s v="-"/>
    <s v="SIN ENFASIS"/>
    <s v="DERECHO"/>
    <n v="2"/>
    <s v="UNIV. PUBLICA"/>
    <s v="PUBLICO"/>
  </r>
  <r>
    <n v="132909"/>
    <n v="1"/>
    <n v="7604000"/>
    <d v="2022-11-25T00:00:00"/>
    <d v="2022-12-16T00:00:00"/>
    <d v="2022-12-19T00:00:00"/>
    <x v="1"/>
    <d v="2023-01-31T00:00:00"/>
    <n v="322976"/>
    <s v="RESOLI"/>
    <s v="1-PREG.COSTA-RICA"/>
    <x v="0"/>
    <x v="0"/>
    <s v="-"/>
    <n v="132909"/>
    <x v="1"/>
    <x v="1"/>
    <x v="2"/>
    <x v="0"/>
    <x v="1"/>
    <n v="1"/>
    <x v="2"/>
    <n v="13"/>
    <n v="1"/>
    <x v="1"/>
    <s v="FALLAS BUSTAMANTE FELIX ALEJANDRO"/>
    <n v="112360904"/>
    <n v="31270250"/>
    <s v="TIBAS"/>
    <s v="SAN JUAN"/>
    <s v="UNIV.HISPANOAMERICANA RECINTO LLORENTE"/>
    <s v="DERECHO"/>
    <n v="1658833"/>
    <x v="0"/>
    <n v="0"/>
    <x v="0"/>
    <n v="100"/>
    <s v="COSTA RICA"/>
    <s v="-"/>
    <s v="-"/>
    <n v="1"/>
    <x v="1"/>
    <x v="2"/>
    <s v="-"/>
    <s v="-"/>
    <n v="37"/>
    <s v="BACHILLER"/>
    <s v="LICENCIATURA"/>
    <s v=" "/>
    <s v=" "/>
    <s v=" "/>
    <s v="NORMAL"/>
    <s v="FELIXFBUSTAMANTE@GMAIL.COM"/>
    <x v="90"/>
    <s v="-"/>
    <s v="ADQUISICION DE EQUIPO"/>
    <s v="AE"/>
    <s v="CASADO(A)"/>
    <s v="ASISTENTE FUNCIONAL 3"/>
    <n v="5"/>
    <n v="2009"/>
    <n v="14"/>
    <n v="80"/>
    <n v="22875555"/>
    <s v="SIN ENFASIS"/>
    <s v="DERECHO"/>
    <n v="1"/>
    <s v="UNIV. PRIVADA"/>
    <s v="PRIVADO"/>
  </r>
  <r>
    <n v="132722"/>
    <n v="1"/>
    <n v="3504220"/>
    <d v="2022-11-26T00:00:00"/>
    <d v="2022-12-09T00:00:00"/>
    <d v="2022-12-12T00:00:00"/>
    <x v="1"/>
    <d v="2023-01-31T00:00:00"/>
    <n v="323020"/>
    <s v="RESOLI"/>
    <s v="1-PREG.COSTA-RICA"/>
    <x v="0"/>
    <x v="0"/>
    <s v="-"/>
    <n v="132722"/>
    <x v="1"/>
    <x v="0"/>
    <x v="0"/>
    <x v="0"/>
    <x v="0"/>
    <n v="4"/>
    <x v="6"/>
    <n v="9"/>
    <n v="2"/>
    <x v="0"/>
    <s v="MARIN NUÑEZ GIULIANA NAZARETH"/>
    <n v="402630865"/>
    <n v="31270820"/>
    <s v="SAN PABLO"/>
    <s v="RINCÓN DE SABANILLA"/>
    <s v="INST.PARAUNIV. PLERUS"/>
    <s v="LABORATORIO CLINICO"/>
    <n v="1129417"/>
    <x v="1"/>
    <n v="0"/>
    <x v="0"/>
    <n v="100"/>
    <s v="COSTA RICA"/>
    <s v="-"/>
    <s v="-"/>
    <n v="1"/>
    <x v="1"/>
    <x v="2"/>
    <s v="-"/>
    <s v="-"/>
    <n v="18"/>
    <s v="DIPLOMADO"/>
    <s v=" "/>
    <s v=" "/>
    <s v=" "/>
    <s v=" "/>
    <s v="NORMAL"/>
    <s v="GIULYMN1104@GMAIL.COM"/>
    <x v="91"/>
    <s v="-"/>
    <s v="ADQUISICION DE EQUIPO"/>
    <s v="AE"/>
    <s v="SOLTERO(A)"/>
    <s v="ESTUDIANTE"/>
    <n v="3"/>
    <n v="2022"/>
    <n v="1"/>
    <n v="91.38"/>
    <s v="-"/>
    <s v="SIN ENFASIS"/>
    <s v="MEDICINA HUMANA"/>
    <n v="3"/>
    <s v="PARAUNIV. PRIV"/>
    <s v="PRIVADO"/>
  </r>
  <r>
    <n v="132474"/>
    <n v="1"/>
    <n v="4500000"/>
    <d v="2022-11-09T00:00:00"/>
    <d v="2022-11-14T00:00:00"/>
    <d v="2022-11-15T00:00:00"/>
    <x v="0"/>
    <d v="2023-01-17T00:00:00"/>
    <n v="322255"/>
    <s v="RESOLI"/>
    <s v="1-PREG.COSTA-RICA"/>
    <x v="0"/>
    <x v="0"/>
    <s v="-"/>
    <n v="132474"/>
    <x v="0"/>
    <x v="0"/>
    <x v="7"/>
    <x v="0"/>
    <x v="0"/>
    <n v="2"/>
    <x v="1"/>
    <n v="10"/>
    <n v="11"/>
    <x v="1"/>
    <s v="MORA VARGAS JOSE PABLO"/>
    <n v="209090244"/>
    <n v="31269190"/>
    <s v="SAN CARLOS"/>
    <s v="CUTRIS"/>
    <s v="UNIV.DE COSTA RICA"/>
    <s v="AGRONOMIA"/>
    <n v="983544"/>
    <x v="1"/>
    <n v="0"/>
    <x v="0"/>
    <n v="100"/>
    <s v="COSTA RICA"/>
    <s v="-"/>
    <s v="-"/>
    <n v="1"/>
    <x v="1"/>
    <x v="3"/>
    <s v="-"/>
    <s v="-"/>
    <n v="19"/>
    <s v="BACHILLER"/>
    <s v="LICENCIATURA"/>
    <s v=" "/>
    <s v=" "/>
    <s v=" "/>
    <s v="NORMAL"/>
    <s v="JOSEPABLO.MORAVARGAS123@GMAIL.COM"/>
    <x v="92"/>
    <s v="-"/>
    <s v="-"/>
    <s v="-"/>
    <s v="SOLTERO(A)"/>
    <s v="ESTUDIANTE"/>
    <n v="6"/>
    <n v="2020"/>
    <n v="3"/>
    <n v="80"/>
    <s v="-"/>
    <s v="SIN ENFASIS"/>
    <s v="AGROPECUARIO"/>
    <n v="2"/>
    <s v="UNIV. PUBLICA"/>
    <s v="PUBLICO"/>
  </r>
  <r>
    <n v="132767"/>
    <n v="1"/>
    <n v="5958490"/>
    <d v="2022-12-01T00:00:00"/>
    <d v="2022-12-12T00:00:00"/>
    <d v="2022-12-16T00:00:00"/>
    <x v="1"/>
    <d v="2023-01-31T00:00:00"/>
    <n v="323282"/>
    <s v="RESOLI"/>
    <s v="1-PREG.COSTA-RICA"/>
    <x v="0"/>
    <x v="0"/>
    <s v="-"/>
    <n v="132767"/>
    <x v="1"/>
    <x v="0"/>
    <x v="3"/>
    <x v="0"/>
    <x v="0"/>
    <n v="1"/>
    <x v="2"/>
    <n v="1"/>
    <n v="1"/>
    <x v="0"/>
    <s v="MELANY  BERROCAL BARRANTES"/>
    <n v="207830195"/>
    <n v="31271030"/>
    <s v="SAN JOSE"/>
    <s v="CARMEN"/>
    <s v="UNIV.LATINA SEDE HEREDIA"/>
    <s v="INGENIERIA MECANICA"/>
    <n v="38000"/>
    <x v="5"/>
    <n v="0"/>
    <x v="0"/>
    <n v="100"/>
    <s v="COSTA RICA"/>
    <s v="-"/>
    <s v="-"/>
    <n v="1"/>
    <x v="1"/>
    <x v="2"/>
    <s v="-"/>
    <s v="-"/>
    <n v="24"/>
    <s v="BACHILLER"/>
    <s v=" "/>
    <s v=" "/>
    <s v=" "/>
    <s v=" "/>
    <s v="NORMAL"/>
    <s v="MBARRANTES_98@HOTMAIL.COM"/>
    <x v="93"/>
    <s v="-"/>
    <s v="-"/>
    <s v="-"/>
    <s v="SOLTERO(A)"/>
    <s v="ESTUDIANTE"/>
    <n v="3"/>
    <n v="2016"/>
    <n v="7"/>
    <n v="87.65"/>
    <s v="-"/>
    <s v="SIN ENFASIS"/>
    <s v="INGENIERIA"/>
    <n v="1"/>
    <s v="UNIV. PRIVADA"/>
    <s v="PRIVADO"/>
  </r>
  <r>
    <n v="132677"/>
    <n v="1"/>
    <n v="7988150"/>
    <d v="2022-12-07T00:00:00"/>
    <d v="2022-12-08T00:00:00"/>
    <d v="2022-12-09T00:00:00"/>
    <x v="1"/>
    <d v="2023-01-31T00:00:00"/>
    <n v="323962"/>
    <s v="RESOLI"/>
    <s v="1-PREG.COSTA-RICA"/>
    <x v="0"/>
    <x v="0"/>
    <s v="-"/>
    <n v="132677"/>
    <x v="1"/>
    <x v="0"/>
    <x v="0"/>
    <x v="0"/>
    <x v="0"/>
    <n v="2"/>
    <x v="1"/>
    <n v="5"/>
    <n v="5"/>
    <x v="0"/>
    <s v="AMAYA SERRANO LOANNA MARIA"/>
    <n v="118220267"/>
    <n v="31270300"/>
    <s v="ATENAS"/>
    <s v="CONCEPCION"/>
    <s v="UNIV.LATINOAMERICANA DE CS.TECNOL."/>
    <s v="ODONTOLOGIA"/>
    <n v="1755289"/>
    <x v="0"/>
    <n v="0"/>
    <x v="0"/>
    <n v="100"/>
    <s v="COSTA RICA"/>
    <s v="-"/>
    <s v="-"/>
    <n v="1"/>
    <x v="1"/>
    <x v="0"/>
    <s v="-"/>
    <s v="-"/>
    <n v="21"/>
    <s v="LICENCIATURA"/>
    <s v=" "/>
    <s v=" "/>
    <s v=" "/>
    <s v=" "/>
    <s v="NORMAL"/>
    <s v="AMAYA.LOANNA7@GMAIL.COM"/>
    <x v="94"/>
    <s v="-"/>
    <s v="-"/>
    <s v="-"/>
    <s v="SOLTERO(A)"/>
    <s v="ESTUDIANTE"/>
    <n v="3"/>
    <n v="2018"/>
    <n v="5"/>
    <n v="84.24"/>
    <s v="-"/>
    <s v="SIN ENFASIS"/>
    <s v="ODONTOLOGIA"/>
    <n v="1"/>
    <s v="UNIV. PRIVADA"/>
    <s v="PRIVADO"/>
  </r>
  <r>
    <n v="132028"/>
    <n v="1"/>
    <n v="16000000"/>
    <d v="2022-09-24T00:00:00"/>
    <d v="2022-09-26T00:00:00"/>
    <d v="2022-09-27T00:00:00"/>
    <x v="0"/>
    <d v="2023-01-17T00:00:00"/>
    <n v="320535"/>
    <s v="RESOLI"/>
    <s v="1-PREG.COSTA-RICA"/>
    <x v="0"/>
    <x v="0"/>
    <s v="-"/>
    <n v="132028"/>
    <x v="0"/>
    <x v="0"/>
    <x v="0"/>
    <x v="0"/>
    <x v="0"/>
    <n v="7"/>
    <x v="0"/>
    <n v="3"/>
    <n v="1"/>
    <x v="0"/>
    <s v="MEDINA BARRIOS XIOMY PRICET"/>
    <n v="702980113"/>
    <n v="31269230"/>
    <s v="SIQUIRRES"/>
    <s v="SIQUIRRES"/>
    <s v="UNIV. DE CIENCIAS MEDICAS"/>
    <s v="MEDICINA"/>
    <n v="2722910"/>
    <x v="6"/>
    <n v="0"/>
    <x v="0"/>
    <n v="100"/>
    <s v="COSTA RICA"/>
    <s v="-"/>
    <s v="-"/>
    <n v="1"/>
    <x v="1"/>
    <x v="1"/>
    <s v="-"/>
    <s v="-"/>
    <n v="19"/>
    <s v="LICENCIATURA"/>
    <s v=" "/>
    <s v=" "/>
    <s v=" "/>
    <s v=" "/>
    <s v="NORMAL"/>
    <s v="XIOMEBA@HOTMAIL.COM"/>
    <x v="95"/>
    <s v="-"/>
    <s v="-"/>
    <s v="-"/>
    <s v="SOLTERO(A)"/>
    <s v="ESTUDIANTE"/>
    <n v="4"/>
    <n v="2020"/>
    <n v="3"/>
    <n v="98"/>
    <s v="-"/>
    <s v="SIN ENFASIS"/>
    <s v="MEDICINA HUMANA"/>
    <n v="1"/>
    <s v="UNIV. PRIVADA"/>
    <s v="PRIVADO"/>
  </r>
  <r>
    <n v="133203"/>
    <n v="1"/>
    <n v="1037382"/>
    <d v="2022-12-22T00:00:00"/>
    <d v="2023-01-05T00:00:00"/>
    <d v="2023-01-30T00:00:00"/>
    <x v="5"/>
    <s v="-"/>
    <n v="325109"/>
    <s v="RESOLI"/>
    <s v="1-PREG.COSTA-RICA"/>
    <x v="2"/>
    <x v="0"/>
    <s v="-"/>
    <n v="133203"/>
    <x v="5"/>
    <x v="1"/>
    <x v="2"/>
    <x v="0"/>
    <x v="1"/>
    <n v="1"/>
    <x v="2"/>
    <n v="14"/>
    <n v="3"/>
    <x v="1"/>
    <s v="ROJAS MOYA KEVIN STEF"/>
    <n v="118670554"/>
    <n v="31212710"/>
    <s v="MORAVIA"/>
    <s v="TRINIDAD"/>
    <s v="UNIVERSIDAD ESCUELA LIBRE DE DERECHO"/>
    <s v="DERECHO"/>
    <n v="355442"/>
    <x v="4"/>
    <n v="0"/>
    <x v="0"/>
    <n v="100"/>
    <s v="COSTA RICA"/>
    <s v="-"/>
    <s v="-"/>
    <n v="1"/>
    <x v="1"/>
    <x v="0"/>
    <s v="-"/>
    <s v="-"/>
    <n v="19"/>
    <s v="BACHILLER"/>
    <s v=" "/>
    <s v=" "/>
    <s v=" "/>
    <s v=" "/>
    <s v="NORMAL"/>
    <s v="KEVINROJASM03@GMAIL.COM"/>
    <x v="96"/>
    <s v="-"/>
    <s v="-"/>
    <s v="-"/>
    <s v="SOLTERO(A)"/>
    <s v="ESTUDIANTE"/>
    <n v="1"/>
    <n v="2020"/>
    <n v="3"/>
    <n v="100"/>
    <s v="-"/>
    <s v="SIN ENFASIS"/>
    <s v="DERECHO"/>
    <n v="1"/>
    <s v="UNIV. PRIVADA"/>
    <s v="PRIVADO"/>
  </r>
  <r>
    <n v="132853"/>
    <n v="1"/>
    <n v="2170500"/>
    <d v="2022-12-14T00:00:00"/>
    <d v="2022-12-15T00:00:00"/>
    <d v="2022-12-19T00:00:00"/>
    <x v="3"/>
    <d v="2023-02-01T00:00:00"/>
    <n v="324611"/>
    <s v="RESOLI"/>
    <s v="1-PREG.COSTA-RICA"/>
    <x v="2"/>
    <x v="0"/>
    <s v="-"/>
    <n v="132853"/>
    <x v="3"/>
    <x v="0"/>
    <x v="0"/>
    <x v="0"/>
    <x v="0"/>
    <n v="1"/>
    <x v="2"/>
    <n v="15"/>
    <n v="2"/>
    <x v="1"/>
    <s v="UREÑA CHINCHILLA ISMAEL ALONSO"/>
    <n v="117380019"/>
    <n v="31164500"/>
    <s v="MONTES DE OCA"/>
    <s v="SABANILLA"/>
    <s v="UNIV.HISPANOAMERICANA SEDE ARANJUEZ"/>
    <s v="NUTRICION"/>
    <s v="-"/>
    <x v="2"/>
    <n v="0"/>
    <x v="0"/>
    <n v="100"/>
    <s v="COSTA RICA"/>
    <s v="-"/>
    <s v="-"/>
    <n v="1"/>
    <x v="1"/>
    <x v="2"/>
    <s v="-"/>
    <s v="-"/>
    <n v="23"/>
    <s v="LICENCIATURA"/>
    <s v=" "/>
    <s v=" "/>
    <s v=" "/>
    <s v=" "/>
    <s v="NORMAL"/>
    <s v="ISMAEL0213149910@GMAIL.COM"/>
    <x v="97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1229"/>
    <n v="1"/>
    <n v="19000000"/>
    <d v="2022-07-24T00:00:00"/>
    <d v="2022-07-26T00:00:00"/>
    <d v="2022-07-27T00:00:00"/>
    <x v="0"/>
    <d v="2023-01-17T00:00:00"/>
    <n v="317521"/>
    <s v="RESOLI"/>
    <s v="1-PREG.COSTA-RICA"/>
    <x v="0"/>
    <x v="0"/>
    <s v="-"/>
    <n v="131229"/>
    <x v="0"/>
    <x v="0"/>
    <x v="0"/>
    <x v="0"/>
    <x v="0"/>
    <n v="6"/>
    <x v="3"/>
    <n v="2"/>
    <n v="1"/>
    <x v="1"/>
    <s v="ARAYA VEGA AUSTIN JOSUE"/>
    <n v="604670697"/>
    <n v="31269320"/>
    <s v="ESPARZA"/>
    <s v="ESPIRITU SANTO"/>
    <s v="UNIV.INTERNAC.DE LAS AMERICAS"/>
    <s v="FARMACIA"/>
    <n v="372097"/>
    <x v="4"/>
    <n v="0"/>
    <x v="0"/>
    <n v="100"/>
    <s v="COSTA RICA"/>
    <s v="-"/>
    <s v="-"/>
    <n v="1"/>
    <x v="1"/>
    <x v="0"/>
    <s v="-"/>
    <s v="-"/>
    <n v="21"/>
    <s v="LICENCIATURA"/>
    <s v=" "/>
    <s v=" "/>
    <s v=" "/>
    <s v=" "/>
    <s v="NORMAL"/>
    <s v="AAV0826@GMAIL.COM"/>
    <x v="98"/>
    <s v="-"/>
    <s v="-"/>
    <s v="-"/>
    <s v="SOLTERO(A)"/>
    <s v="ESTUDIANTE"/>
    <n v="3"/>
    <n v="2018"/>
    <n v="5"/>
    <n v="84"/>
    <s v="-"/>
    <s v="SIN ENFASIS"/>
    <s v="FARMACIA"/>
    <n v="1"/>
    <s v="UNIV. PRIVADA"/>
    <s v="PRIVADO"/>
  </r>
  <r>
    <n v="132872"/>
    <n v="1"/>
    <n v="2176650"/>
    <d v="2022-11-27T00:00:00"/>
    <d v="2022-12-15T00:00:00"/>
    <d v="2022-12-19T00:00:00"/>
    <x v="5"/>
    <d v="2023-02-10T00:00:00"/>
    <n v="323051"/>
    <s v="RESOLI"/>
    <s v="1-PREG.COSTA-RICA"/>
    <x v="0"/>
    <x v="0"/>
    <s v="-"/>
    <n v="132872"/>
    <x v="5"/>
    <x v="1"/>
    <x v="2"/>
    <x v="0"/>
    <x v="1"/>
    <n v="1"/>
    <x v="2"/>
    <n v="1"/>
    <n v="10"/>
    <x v="1"/>
    <s v="MONESTEL VILLALTA DAVID"/>
    <n v="111910378"/>
    <n v="31271320"/>
    <s v="SAN JOSE"/>
    <s v="HATILLO"/>
    <s v="UNIV.DE LAS CS.Y ARTE DE C.R."/>
    <s v="ADMINISTRACION DE EMPRESAS"/>
    <n v="482344"/>
    <x v="3"/>
    <n v="0"/>
    <x v="0"/>
    <n v="100"/>
    <s v="COSTA RICA"/>
    <s v="-"/>
    <s v="-"/>
    <n v="1"/>
    <x v="1"/>
    <x v="0"/>
    <s v="-"/>
    <s v="-"/>
    <n v="39"/>
    <s v="BACHILLER"/>
    <s v=" "/>
    <s v=" "/>
    <s v=" "/>
    <s v=" "/>
    <s v="NORMAL"/>
    <s v="DMONESTELL17@HOTMAIL.COM "/>
    <x v="99"/>
    <s v="-"/>
    <s v="-"/>
    <s v="-"/>
    <s v="SOLTERO(A)"/>
    <s v="PRODUCCIÓN 2"/>
    <n v="3"/>
    <n v="2021"/>
    <n v="2"/>
    <n v="74.599999999999994"/>
    <n v="22121000"/>
    <s v="SIN ENFASIS"/>
    <s v="ADMINISTRACION"/>
    <n v="1"/>
    <s v="UNIV. PRIVADA"/>
    <s v="PRIVADO"/>
  </r>
  <r>
    <n v="132619"/>
    <n v="1"/>
    <n v="2296000"/>
    <d v="2022-11-30T00:00:00"/>
    <d v="2022-12-06T00:00:00"/>
    <d v="2022-12-07T00:00:00"/>
    <x v="0"/>
    <d v="2023-01-17T00:00:00"/>
    <n v="323221"/>
    <s v="RESOLI"/>
    <s v="1-PREG.COSTA-RICA"/>
    <x v="0"/>
    <x v="0"/>
    <s v="-"/>
    <n v="132619"/>
    <x v="0"/>
    <x v="1"/>
    <x v="2"/>
    <x v="0"/>
    <x v="1"/>
    <n v="3"/>
    <x v="5"/>
    <n v="1"/>
    <n v="4"/>
    <x v="0"/>
    <s v="MORA SANABRIA MARIA PAOLA"/>
    <n v="117860381"/>
    <n v="31269160"/>
    <s v="CARTAGO"/>
    <s v="SAN NICOLAS"/>
    <s v="UNIV.FLORENCIO DEL CASTILLO"/>
    <s v="DERECHO"/>
    <n v="508811"/>
    <x v="3"/>
    <n v="0"/>
    <x v="0"/>
    <n v="100"/>
    <s v="COSTA RICA"/>
    <s v="-"/>
    <s v="-"/>
    <n v="1"/>
    <x v="1"/>
    <x v="0"/>
    <s v="-"/>
    <s v="-"/>
    <n v="22"/>
    <s v="BACHILLER"/>
    <s v="LICENCIATURA"/>
    <s v=" "/>
    <s v=" "/>
    <s v=" "/>
    <s v="NORMAL"/>
    <s v="PAOMS2000@GMAIL.COM"/>
    <x v="99"/>
    <s v="-"/>
    <s v="-"/>
    <s v="-"/>
    <s v="UNION LIBRE"/>
    <s v="ASISTENTE COMERCIAL"/>
    <n v="2"/>
    <n v="2017"/>
    <n v="6"/>
    <n v="81.209999999999994"/>
    <n v="25186400"/>
    <s v="SIN ENFASIS"/>
    <s v="DERECHO"/>
    <n v="1"/>
    <s v="UNIV. PRIVADA"/>
    <s v="PRIVADO"/>
  </r>
  <r>
    <n v="133167"/>
    <n v="1"/>
    <n v="4568925"/>
    <d v="2022-12-23T00:00:00"/>
    <d v="2022-12-23T00:00:00"/>
    <d v="2023-01-19T00:00:00"/>
    <x v="5"/>
    <d v="2023-02-10T00:00:00"/>
    <n v="325184"/>
    <s v="RESOLI"/>
    <s v="1-PREG.COSTA-RICA"/>
    <x v="0"/>
    <x v="0"/>
    <s v="-"/>
    <n v="133167"/>
    <x v="5"/>
    <x v="1"/>
    <x v="2"/>
    <x v="0"/>
    <x v="1"/>
    <n v="2"/>
    <x v="1"/>
    <n v="8"/>
    <n v="1"/>
    <x v="0"/>
    <s v="CRUZ ARIAS SAMANTHA"/>
    <n v="119380304"/>
    <n v="31271190"/>
    <s v="POAS"/>
    <s v="SAN PEDRO"/>
    <s v="UNIV.AUTONOMA DE C.A SEDE CENTRAL"/>
    <s v="RELACIONES INTERNACIONALES"/>
    <n v="1013054"/>
    <x v="1"/>
    <n v="0"/>
    <x v="0"/>
    <n v="100"/>
    <s v="COSTA RICA"/>
    <s v="-"/>
    <s v="-"/>
    <n v="1"/>
    <x v="1"/>
    <x v="0"/>
    <s v="-"/>
    <s v="-"/>
    <n v="17"/>
    <s v="BACHILLER"/>
    <s v=" "/>
    <s v=" "/>
    <s v=" "/>
    <s v=" "/>
    <s v="NORMAL"/>
    <s v="SAMMYCRUZARIAS@YAHOO.COM"/>
    <x v="100"/>
    <s v="-"/>
    <s v="-"/>
    <s v="-"/>
    <s v="SOLTERO(A)"/>
    <s v="ESTUDIANTE"/>
    <n v="3"/>
    <n v="2022"/>
    <n v="1"/>
    <n v="100"/>
    <s v="-"/>
    <s v="SIN ENFASIS"/>
    <s v="POLITOLOGIA"/>
    <n v="1"/>
    <s v="UNIV. PRIVADA"/>
    <s v="PRIVADO"/>
  </r>
  <r>
    <n v="133302"/>
    <n v="1"/>
    <n v="6985400"/>
    <d v="2022-12-01T00:00:00"/>
    <d v="2022-12-21T00:00:00"/>
    <d v="2023-01-19T00:00:00"/>
    <x v="5"/>
    <d v="2023-02-10T00:00:00"/>
    <n v="323316"/>
    <s v="RESOLI"/>
    <s v="1-PREG.COSTA-RICA"/>
    <x v="0"/>
    <x v="0"/>
    <s v="-"/>
    <n v="133302"/>
    <x v="5"/>
    <x v="1"/>
    <x v="2"/>
    <x v="0"/>
    <x v="1"/>
    <n v="2"/>
    <x v="1"/>
    <n v="10"/>
    <n v="13"/>
    <x v="1"/>
    <s v="LOPEZ GONZALEZ MAXWELL EDUARDO"/>
    <n v="702990755"/>
    <n v="31271330"/>
    <s v="SAN CARLOS"/>
    <s v="POCOSOL"/>
    <s v="UNIV.INTERNAC.DE LAS AMERICAS"/>
    <s v="ADMINISTRACION DE EMPRESAS"/>
    <n v="1550000"/>
    <x v="0"/>
    <n v="0"/>
    <x v="0"/>
    <n v="100"/>
    <s v="COSTA RICA"/>
    <s v="-"/>
    <s v="-"/>
    <n v="1"/>
    <x v="1"/>
    <x v="3"/>
    <s v="-"/>
    <s v="-"/>
    <n v="19"/>
    <s v="BACHILLER"/>
    <s v=" "/>
    <s v=" "/>
    <s v=" "/>
    <s v=" "/>
    <s v="NORMAL"/>
    <s v="LOPEZMAXWELL2003@GMAIL.COM"/>
    <x v="101"/>
    <s v="-"/>
    <s v="-"/>
    <s v="-"/>
    <s v="SOLTERO(A)"/>
    <s v="ESTUDIANTE"/>
    <n v="1"/>
    <n v="2022"/>
    <n v="1"/>
    <n v="93.67"/>
    <s v="-"/>
    <s v="SIN ENFASIS"/>
    <s v="ADMINISTRACION"/>
    <n v="1"/>
    <s v="UNIV. PRIVADA"/>
    <s v="PRIVADO"/>
  </r>
  <r>
    <n v="133385"/>
    <n v="1"/>
    <n v="7061800"/>
    <d v="2023-01-10T00:00:00"/>
    <d v="2023-01-13T00:00:00"/>
    <d v="2023-02-01T00:00:00"/>
    <x v="5"/>
    <d v="2023-02-10T00:00:00"/>
    <n v="326073"/>
    <s v="RESOLI"/>
    <s v="1-PREG.COSTA-RICA"/>
    <x v="0"/>
    <x v="0"/>
    <s v="-"/>
    <n v="133385"/>
    <x v="5"/>
    <x v="0"/>
    <x v="3"/>
    <x v="0"/>
    <x v="0"/>
    <n v="7"/>
    <x v="0"/>
    <n v="2"/>
    <n v="1"/>
    <x v="1"/>
    <s v="PEREIRA RAMIREZ KEVIN"/>
    <n v="901180419"/>
    <n v="31272000"/>
    <s v="POCOCI"/>
    <s v="GUAPILES"/>
    <s v="UNIVERSIDAD FIDELITAS SEDE SAN PEDRO"/>
    <s v="ING SISTEMAS DE COMPUT PRESENC"/>
    <n v="150000"/>
    <x v="5"/>
    <n v="0"/>
    <x v="0"/>
    <n v="100"/>
    <s v="COSTA RICA"/>
    <s v="-"/>
    <s v="-"/>
    <n v="1"/>
    <x v="1"/>
    <x v="0"/>
    <s v="-"/>
    <s v="-"/>
    <n v="21"/>
    <s v="BACHILLER"/>
    <s v=" "/>
    <s v=" "/>
    <s v=" "/>
    <s v=" "/>
    <s v="NORMAL"/>
    <s v="RAMIREZKEVIN6165@GMAIL.COM"/>
    <x v="102"/>
    <s v="-"/>
    <s v="-"/>
    <s v="-"/>
    <s v="SOLTERO(A)"/>
    <s v="ESTUDIANTE"/>
    <n v="3"/>
    <n v="2018"/>
    <n v="5"/>
    <n v="100"/>
    <s v="-"/>
    <s v="SIN ENFASIS"/>
    <s v="INGENIERIA"/>
    <n v="1"/>
    <s v="UNIV. PRIVADA"/>
    <s v="PRIVADO"/>
  </r>
  <r>
    <n v="132741"/>
    <n v="1"/>
    <n v="14382200"/>
    <d v="2022-12-08T00:00:00"/>
    <d v="2022-12-12T00:00:00"/>
    <d v="2022-12-16T00:00:00"/>
    <x v="3"/>
    <d v="2023-01-25T00:00:00"/>
    <n v="324120"/>
    <s v="RESOLI"/>
    <s v="1-PREG.COSTA-RICA"/>
    <x v="0"/>
    <x v="0"/>
    <s v="-"/>
    <n v="132741"/>
    <x v="3"/>
    <x v="0"/>
    <x v="3"/>
    <x v="0"/>
    <x v="0"/>
    <n v="1"/>
    <x v="2"/>
    <n v="19"/>
    <n v="1"/>
    <x v="1"/>
    <s v="ANDRES DANILO  NAVARRO SALAS"/>
    <n v="117340187"/>
    <n v="31269860"/>
    <s v="PEREZ ZELEDON"/>
    <s v="SAN ISIDRO DE EL GENERAL"/>
    <s v="UNIV.VERITAS"/>
    <s v="ARQUITECTURA"/>
    <n v="1473042"/>
    <x v="0"/>
    <n v="0"/>
    <x v="0"/>
    <n v="100"/>
    <s v="COSTA RICA"/>
    <s v="-"/>
    <s v="-"/>
    <n v="1"/>
    <x v="1"/>
    <x v="0"/>
    <s v="-"/>
    <s v="-"/>
    <n v="23"/>
    <s v="BACHILLER"/>
    <s v="LICENCIATURA"/>
    <s v=" "/>
    <s v=" "/>
    <s v=" "/>
    <s v="NORMAL"/>
    <s v="ANDRE5CRC99@GMAIL.COM"/>
    <x v="103"/>
    <s v="-"/>
    <s v="-"/>
    <s v="-"/>
    <s v="SOLTERO(A)"/>
    <s v="ESTUDIANTE"/>
    <n v="5"/>
    <n v="2017"/>
    <n v="6"/>
    <n v="80"/>
    <s v="-"/>
    <s v="SIN ENFASIS"/>
    <s v="OBRAS CIVILES"/>
    <n v="1"/>
    <s v="UNIV. PRIVADA"/>
    <s v="PRIVADO"/>
  </r>
  <r>
    <n v="132471"/>
    <n v="1"/>
    <n v="4940120"/>
    <d v="2022-11-04T00:00:00"/>
    <d v="2022-11-11T00:00:00"/>
    <d v="2022-11-14T00:00:00"/>
    <x v="0"/>
    <d v="2023-01-17T00:00:00"/>
    <n v="322091"/>
    <s v="RESOLI"/>
    <s v="1-PREG.COSTA-RICA"/>
    <x v="0"/>
    <x v="0"/>
    <s v="-"/>
    <n v="132471"/>
    <x v="0"/>
    <x v="0"/>
    <x v="0"/>
    <x v="0"/>
    <x v="0"/>
    <n v="4"/>
    <x v="6"/>
    <n v="10"/>
    <n v="1"/>
    <x v="1"/>
    <s v="GUTIERREZ TREJOS JOSE ARMANDO"/>
    <n v="402560487"/>
    <n v="31268860"/>
    <s v="SARAPIQUI"/>
    <s v="PUERTO VIEJO"/>
    <s v="UNIV.HISPANOAMERICANA SEDE ARANJUEZ"/>
    <s v="NUTRICION"/>
    <n v="200000"/>
    <x v="5"/>
    <n v="0"/>
    <x v="0"/>
    <n v="100"/>
    <s v="COSTA RICA"/>
    <s v="-"/>
    <s v="-"/>
    <n v="1"/>
    <x v="1"/>
    <x v="3"/>
    <s v="-"/>
    <s v="-"/>
    <n v="20"/>
    <s v="BACHILLER"/>
    <s v=" "/>
    <s v=" "/>
    <s v=" "/>
    <s v=" "/>
    <s v="NORMAL"/>
    <s v="JAGT102002@GMAIL.COM"/>
    <x v="104"/>
    <s v="-"/>
    <s v="-"/>
    <s v="-"/>
    <s v="SOLTERO(A)"/>
    <s v="TRABAJOS A DOMICILIO POR MEDICION CORPORAL"/>
    <n v="3"/>
    <n v="2019"/>
    <n v="4"/>
    <n v="83.18"/>
    <s v="-"/>
    <s v="SIN ENFASIS"/>
    <s v="MEDICINA HUMANA"/>
    <n v="1"/>
    <s v="UNIV. PRIVADA"/>
    <s v="PRIVADO"/>
  </r>
  <r>
    <n v="132529"/>
    <n v="1"/>
    <n v="2202000"/>
    <d v="2022-11-12T00:00:00"/>
    <d v="2022-11-23T00:00:00"/>
    <d v="2022-11-24T00:00:00"/>
    <x v="1"/>
    <d v="2023-02-03T00:00:00"/>
    <n v="322376"/>
    <s v="RESOLI"/>
    <s v="1-PREG.COSTA-RICA"/>
    <x v="2"/>
    <x v="0"/>
    <s v="-"/>
    <n v="132529"/>
    <x v="1"/>
    <x v="1"/>
    <x v="1"/>
    <x v="0"/>
    <x v="1"/>
    <n v="2"/>
    <x v="1"/>
    <n v="13"/>
    <n v="5"/>
    <x v="0"/>
    <s v="ALEMAN LAGUNA CINTYA YARIELA"/>
    <n v="504120725"/>
    <n v="31197530"/>
    <s v="UPALA"/>
    <s v="DELICIAS"/>
    <s v="UNIV POLITECNICA INTERNACIONAL SEDE HERE"/>
    <s v="CIENCIAS DE LA EDUCACION"/>
    <s v="-"/>
    <x v="2"/>
    <n v="0"/>
    <x v="0"/>
    <n v="100"/>
    <s v="COSTA RICA"/>
    <s v="-"/>
    <s v="-"/>
    <n v="1"/>
    <x v="1"/>
    <x v="3"/>
    <s v="-"/>
    <s v="-"/>
    <n v="26"/>
    <s v="LICENCIATURA"/>
    <s v=" "/>
    <s v=" "/>
    <s v=" "/>
    <s v=" "/>
    <s v="NORMAL"/>
    <s v="YARIA0510@GMAIL.COM"/>
    <x v="105"/>
    <s v="-"/>
    <s v="-"/>
    <s v="-"/>
    <s v="SOLTERO(A)"/>
    <s v="ESTUDIANTE"/>
    <s v="-"/>
    <s v="-"/>
    <s v="-"/>
    <s v="-"/>
    <s v="-"/>
    <s v="EN I Y II CICLO"/>
    <s v="EDUCACION PRIMARIA"/>
    <n v="1"/>
    <s v="UNIV. PRIVADA"/>
    <s v="PRIVADO"/>
  </r>
  <r>
    <n v="132802"/>
    <n v="1"/>
    <n v="7000704"/>
    <d v="2022-12-02T00:00:00"/>
    <d v="2022-12-13T00:00:00"/>
    <d v="2022-12-19T00:00:00"/>
    <x v="1"/>
    <d v="2023-01-31T00:00:00"/>
    <n v="323574"/>
    <s v="RESOLI"/>
    <s v="1-PREG.COSTA-RICA"/>
    <x v="0"/>
    <x v="0"/>
    <s v="-"/>
    <n v="132802"/>
    <x v="1"/>
    <x v="1"/>
    <x v="2"/>
    <x v="0"/>
    <x v="1"/>
    <n v="6"/>
    <x v="3"/>
    <n v="5"/>
    <n v="2"/>
    <x v="1"/>
    <s v="BLANCO ZUÑIGA JONATHAN DAVID"/>
    <n v="604910794"/>
    <n v="31270200"/>
    <s v="OSA"/>
    <s v="PALMAR"/>
    <s v="UNIVERSIDAD ESCUELA LIBRE DE DERECHO"/>
    <s v="DERECHO"/>
    <n v="1843338"/>
    <x v="0"/>
    <n v="0"/>
    <x v="0"/>
    <n v="100"/>
    <s v="COSTA RICA"/>
    <s v="-"/>
    <s v="-"/>
    <n v="1"/>
    <x v="1"/>
    <x v="1"/>
    <s v="-"/>
    <s v="-"/>
    <n v="17"/>
    <s v="BACHILLER"/>
    <s v="LICENCIATURA"/>
    <s v=" "/>
    <s v=" "/>
    <s v=" "/>
    <s v="NORMAL"/>
    <s v="JONATANDAVID1303@GMAIL.COM"/>
    <x v="106"/>
    <s v="-"/>
    <s v="-"/>
    <s v="-"/>
    <s v="SOLTERO(A)"/>
    <s v="ESTUDIANTE"/>
    <n v="4"/>
    <n v="2022"/>
    <n v="1"/>
    <n v="92.83"/>
    <s v="-"/>
    <s v="SIN ENFASIS"/>
    <s v="DERECHO"/>
    <n v="1"/>
    <s v="UNIV. PRIVADA"/>
    <s v="PRIVADO"/>
  </r>
  <r>
    <n v="133147"/>
    <n v="1"/>
    <n v="2262000"/>
    <d v="2022-12-27T00:00:00"/>
    <d v="2022-12-28T00:00:00"/>
    <d v="2023-01-23T00:00:00"/>
    <x v="1"/>
    <d v="2023-02-01T00:00:00"/>
    <n v="325267"/>
    <s v="RESOLI"/>
    <s v="1-PREG.COSTA-RICA"/>
    <x v="0"/>
    <x v="0"/>
    <s v="-"/>
    <n v="133147"/>
    <x v="1"/>
    <x v="1"/>
    <x v="2"/>
    <x v="0"/>
    <x v="1"/>
    <n v="1"/>
    <x v="2"/>
    <n v="1"/>
    <n v="7"/>
    <x v="1"/>
    <s v="ALVAREZ ZUÑIGA RODOLFO JESUS"/>
    <n v="702240286"/>
    <n v="31271140"/>
    <s v="SAN JOSE"/>
    <s v="URUCA"/>
    <s v="UNIVERSIDAD  TECNOLOGICA COSTARRICENSE"/>
    <s v="CONTADURIA"/>
    <n v="507457"/>
    <x v="3"/>
    <n v="0"/>
    <x v="0"/>
    <n v="100"/>
    <s v="COSTA RICA"/>
    <s v="-"/>
    <s v="-"/>
    <n v="1"/>
    <x v="1"/>
    <x v="0"/>
    <s v="-"/>
    <s v="-"/>
    <n v="29"/>
    <s v="BACHILLER"/>
    <s v=" "/>
    <s v=" "/>
    <s v=" "/>
    <s v=" "/>
    <s v="NORMAL"/>
    <s v="RODOLFO93ALVAREZ@GMAIL.COM"/>
    <x v="106"/>
    <s v="-"/>
    <s v="-"/>
    <s v="-"/>
    <s v="UNION LIBRE"/>
    <s v="ASISTENTE ADMINISTRA"/>
    <n v="2"/>
    <n v="2020"/>
    <n v="3"/>
    <n v="100"/>
    <n v="25193982"/>
    <s v="SIN ENFASIS"/>
    <s v="ADMINISTRACION"/>
    <n v="1"/>
    <s v="UNIV. PRIVADA"/>
    <s v="PRIVADO"/>
  </r>
  <r>
    <n v="133196"/>
    <n v="1"/>
    <n v="21458150"/>
    <d v="2022-12-16T00:00:00"/>
    <d v="2023-01-06T00:00:00"/>
    <d v="2023-01-26T00:00:00"/>
    <x v="5"/>
    <d v="2023-02-10T00:00:00"/>
    <n v="324810"/>
    <s v="RESOLI"/>
    <s v="1-PREG.COSTA-RICA"/>
    <x v="0"/>
    <x v="0"/>
    <s v="-"/>
    <n v="133196"/>
    <x v="5"/>
    <x v="0"/>
    <x v="0"/>
    <x v="0"/>
    <x v="0"/>
    <n v="3"/>
    <x v="5"/>
    <n v="2"/>
    <n v="1"/>
    <x v="0"/>
    <s v="ABARCA SOTO NICOLE TATIANA"/>
    <n v="118640791"/>
    <n v="31271450"/>
    <s v="PARAISO"/>
    <s v="PARAISO"/>
    <s v="UNIV.LATINA DE C.R."/>
    <s v="ODONTOLOGIA"/>
    <n v="838824"/>
    <x v="1"/>
    <n v="0"/>
    <x v="0"/>
    <n v="100"/>
    <s v="COSTA RICA"/>
    <s v="-"/>
    <s v="-"/>
    <n v="1"/>
    <x v="1"/>
    <x v="0"/>
    <s v="-"/>
    <s v="-"/>
    <n v="20"/>
    <s v="LICENCIATURA"/>
    <s v=" "/>
    <s v=" "/>
    <s v=" "/>
    <s v=" "/>
    <s v="ESPECIAL"/>
    <s v="NICOLE13AS@GMAIL.COM"/>
    <x v="107"/>
    <s v="-"/>
    <s v="-"/>
    <s v="-"/>
    <s v="SOLTERO(A)"/>
    <s v="ESTUDIANTE"/>
    <n v="1"/>
    <n v="2021"/>
    <n v="2"/>
    <n v="98.2"/>
    <s v="-"/>
    <s v="SIN ENFASIS"/>
    <s v="ODONTOLOGIA"/>
    <n v="1"/>
    <s v="UNIV. PRIVADA"/>
    <s v="PRIVADO"/>
  </r>
  <r>
    <n v="132850"/>
    <n v="5"/>
    <n v="5952984"/>
    <d v="2022-09-01T00:00:00"/>
    <d v="2022-12-14T00:00:00"/>
    <d v="2022-12-19T00:00:00"/>
    <x v="5"/>
    <d v="2023-02-03T00:00:00"/>
    <n v="319552"/>
    <s v="RESOLI"/>
    <s v="5-REFUND.PREG.C.R"/>
    <x v="1"/>
    <x v="0"/>
    <s v="-"/>
    <n v="132850"/>
    <x v="5"/>
    <x v="1"/>
    <x v="2"/>
    <x v="0"/>
    <x v="1"/>
    <n v="4"/>
    <x v="6"/>
    <n v="7"/>
    <n v="1"/>
    <x v="0"/>
    <s v="MORERA GONZALEZ ERICKA MARIA"/>
    <n v="402170501"/>
    <n v="31270750"/>
    <s v="BELEN"/>
    <s v="SAN ANTONIO"/>
    <s v="U CASTRO CARAZO"/>
    <s v="ADMON Y GERENCIA DE EMPRESAS"/>
    <n v="770000"/>
    <x v="1"/>
    <n v="0"/>
    <x v="0"/>
    <n v="100"/>
    <s v="COSTA RICA"/>
    <s v="-"/>
    <s v="-"/>
    <n v="1"/>
    <x v="1"/>
    <x v="2"/>
    <s v="-"/>
    <s v="-"/>
    <n v="30"/>
    <s v="LICENCIATURA"/>
    <s v=" "/>
    <s v=" "/>
    <s v=" "/>
    <s v=" "/>
    <s v="NORMAL"/>
    <s v="ALEERI0511@HOTMAIL.COM"/>
    <x v="108"/>
    <s v="-"/>
    <s v="-"/>
    <s v="-"/>
    <s v="SOLTERO(A)"/>
    <s v="EJECUTIVO DE APOYO 3"/>
    <n v="2"/>
    <n v="2021"/>
    <n v="2"/>
    <n v="85"/>
    <n v="22439500"/>
    <s v="SIN ENFASIS"/>
    <s v="ADMINISTRACION"/>
    <n v="1"/>
    <s v="UNIV. PRIVADA"/>
    <s v="PRIVADO"/>
  </r>
  <r>
    <n v="132630"/>
    <n v="1"/>
    <n v="8269737"/>
    <d v="2022-12-07T00:00:00"/>
    <d v="2022-12-07T00:00:00"/>
    <d v="2022-12-08T00:00:00"/>
    <x v="1"/>
    <d v="2023-01-31T00:00:00"/>
    <n v="323957"/>
    <s v="RESOLI"/>
    <s v="1-PREG.COSTA-RICA"/>
    <x v="0"/>
    <x v="0"/>
    <s v="-"/>
    <n v="132630"/>
    <x v="1"/>
    <x v="0"/>
    <x v="0"/>
    <x v="0"/>
    <x v="0"/>
    <n v="4"/>
    <x v="6"/>
    <n v="1"/>
    <n v="2"/>
    <x v="0"/>
    <s v="UMAÑA VILLALOBOS KARINA MARIA"/>
    <n v="117010954"/>
    <n v="31270310"/>
    <s v="HEREDIA"/>
    <s v="MERCEDES"/>
    <s v="UNIV.IBEROAMERICA"/>
    <s v="ENFERMERIA"/>
    <n v="1865982"/>
    <x v="0"/>
    <n v="0"/>
    <x v="0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KARINAUV98@GMAIL.COM"/>
    <x v="108"/>
    <s v="-"/>
    <s v="-"/>
    <s v="-"/>
    <s v="SOLTERO(A)"/>
    <s v="ESTUDIANTE"/>
    <n v="5"/>
    <n v="2015"/>
    <n v="8"/>
    <n v="85"/>
    <s v="-"/>
    <s v="SIN ENFASIS"/>
    <s v="ENFERMERIA"/>
    <n v="1"/>
    <s v="UNIV. PRIVADA"/>
    <s v="PRIVADO"/>
  </r>
  <r>
    <n v="132527"/>
    <n v="1"/>
    <n v="4775938"/>
    <d v="2022-11-23T00:00:00"/>
    <d v="2022-11-23T00:00:00"/>
    <d v="2022-11-24T00:00:00"/>
    <x v="1"/>
    <d v="2023-01-31T00:00:00"/>
    <n v="322886"/>
    <s v="RESOLI"/>
    <s v="1-PREG.COSTA-RICA"/>
    <x v="0"/>
    <x v="0"/>
    <s v="-"/>
    <n v="132527"/>
    <x v="1"/>
    <x v="0"/>
    <x v="0"/>
    <x v="0"/>
    <x v="0"/>
    <n v="1"/>
    <x v="2"/>
    <n v="3"/>
    <n v="1"/>
    <x v="0"/>
    <s v="SOLIS ESCALANTE SKARLETT NICOLE"/>
    <n v="117960229"/>
    <n v="31270410"/>
    <s v="DESAMPARADOS"/>
    <s v="DESAMPARADOS"/>
    <s v="UNIV. DE CIENCIAS MEDICAS"/>
    <s v="MICROBIOLOGI Y QUIMICA CLINICA"/>
    <n v="1376280"/>
    <x v="0"/>
    <n v="0"/>
    <x v="0"/>
    <n v="100"/>
    <s v="COSTA RICA"/>
    <s v="-"/>
    <s v="-"/>
    <n v="1"/>
    <x v="1"/>
    <x v="2"/>
    <s v="-"/>
    <s v="-"/>
    <n v="22"/>
    <s v="BACHILLER"/>
    <s v=" "/>
    <s v=" "/>
    <s v=" "/>
    <s v=" "/>
    <s v="NORMAL"/>
    <s v="SKARLETTNICOLE@GMAIL.COM"/>
    <x v="109"/>
    <s v="-"/>
    <s v="-"/>
    <s v="-"/>
    <s v="SOLTERO(A)"/>
    <s v="ESTUDIANTE"/>
    <n v="4"/>
    <n v="2018"/>
    <n v="5"/>
    <n v="87"/>
    <s v="-"/>
    <s v="SIN ENFASIS"/>
    <s v="MICROBIOLOGIA"/>
    <n v="1"/>
    <s v="UNIV. PRIVADA"/>
    <s v="PRIVADO"/>
  </r>
  <r>
    <n v="132575"/>
    <n v="1"/>
    <n v="4137931"/>
    <d v="2022-12-02T00:00:00"/>
    <d v="2022-12-02T00:00:00"/>
    <d v="2022-12-06T00:00:00"/>
    <x v="0"/>
    <d v="2023-01-17T00:00:00"/>
    <n v="323471"/>
    <s v="RESOLI"/>
    <s v="1-PREG.COSTA-RICA"/>
    <x v="0"/>
    <x v="0"/>
    <s v="-"/>
    <n v="132575"/>
    <x v="0"/>
    <x v="1"/>
    <x v="1"/>
    <x v="0"/>
    <x v="1"/>
    <n v="3"/>
    <x v="5"/>
    <n v="1"/>
    <n v="3"/>
    <x v="0"/>
    <s v="GARCIA RODRIGUEZ DANIELA DE JESUS"/>
    <n v="114910222"/>
    <n v="31269200"/>
    <s v="CARTAGO"/>
    <s v="CARMEN"/>
    <s v="UNIV.AUTONOMA DE C.A SEDE CENTRAL"/>
    <s v="EDUCACION FISICA"/>
    <n v="700000"/>
    <x v="3"/>
    <n v="0"/>
    <x v="0"/>
    <n v="100"/>
    <s v="COSTA RICA"/>
    <s v="-"/>
    <s v="-"/>
    <n v="1"/>
    <x v="1"/>
    <x v="0"/>
    <s v="-"/>
    <s v="-"/>
    <n v="30"/>
    <s v="BACHILLER"/>
    <s v="LICENCIATURA"/>
    <s v=" "/>
    <s v=" "/>
    <s v=" "/>
    <s v="NORMAL"/>
    <s v="GARODANI92@GMAIL.COM"/>
    <x v="110"/>
    <s v="-"/>
    <s v="ADQUISICION DE EQUIPO"/>
    <s v="AE"/>
    <s v="SOLTERO(A)"/>
    <s v="ENCARGADA DE ADQUISI"/>
    <n v="6"/>
    <n v="2010"/>
    <n v="13"/>
    <n v="90"/>
    <n v="25116241"/>
    <s v="DOCENCIA"/>
    <s v="EDUCACION TECNICA,ARTISTICA Y DEPORTIVA"/>
    <n v="1"/>
    <s v="UNIV. PRIVADA"/>
    <s v="PRIVADO"/>
  </r>
  <r>
    <n v="131846"/>
    <n v="3"/>
    <n v="8000000"/>
    <d v="2022-08-24T00:00:00"/>
    <d v="2022-09-06T00:00:00"/>
    <d v="2022-09-07T00:00:00"/>
    <x v="0"/>
    <d v="2023-01-17T00:00:00"/>
    <n v="319097"/>
    <s v="RESOLI"/>
    <s v="3-POSG.COSTA-RICA"/>
    <x v="0"/>
    <x v="1"/>
    <s v="-"/>
    <n v="131846"/>
    <x v="0"/>
    <x v="1"/>
    <x v="2"/>
    <x v="0"/>
    <x v="1"/>
    <n v="4"/>
    <x v="6"/>
    <n v="7"/>
    <n v="1"/>
    <x v="1"/>
    <s v="PEREZ ARANDA JOSE MIGUEL"/>
    <n v="801220749"/>
    <n v="31269100"/>
    <s v="BELEN"/>
    <s v="SAN ANTONIO"/>
    <s v="INST.CENTROAMERICANO ADMON.EMP."/>
    <s v="MBA PROFESIONAL ADM EMPRESAS"/>
    <n v="1677875"/>
    <x v="0"/>
    <n v="0"/>
    <x v="0"/>
    <n v="100"/>
    <s v="COSTA RICA"/>
    <s v="-"/>
    <s v="-"/>
    <n v="1"/>
    <x v="1"/>
    <x v="2"/>
    <s v="-"/>
    <s v="-"/>
    <n v="27"/>
    <s v="MAESTRIA"/>
    <s v=" "/>
    <s v=" "/>
    <s v=" "/>
    <s v=" "/>
    <s v="NORMAL"/>
    <s v="MIGUE.PEREZ812@GMAIL.COM"/>
    <x v="111"/>
    <s v="-"/>
    <s v="-"/>
    <s v="-"/>
    <s v="SOLTERO(A)"/>
    <s v="-"/>
    <n v="3"/>
    <n v="2013"/>
    <n v="10"/>
    <n v="95"/>
    <n v="25090700"/>
    <s v="SIN ENFASIS"/>
    <s v="ADMINISTRACION"/>
    <n v="1"/>
    <s v="UNIV. PRIVADA"/>
    <s v="PRIVADO"/>
  </r>
  <r>
    <n v="133199"/>
    <n v="1"/>
    <n v="18500000"/>
    <d v="2022-12-19T00:00:00"/>
    <d v="2022-12-26T00:00:00"/>
    <d v="2023-01-30T00:00:00"/>
    <x v="5"/>
    <d v="2023-02-10T00:00:00"/>
    <n v="324910"/>
    <s v="RESOLI"/>
    <s v="1-PREG.COSTA-RICA"/>
    <x v="0"/>
    <x v="0"/>
    <s v="-"/>
    <n v="133199"/>
    <x v="5"/>
    <x v="0"/>
    <x v="0"/>
    <x v="0"/>
    <x v="0"/>
    <n v="1"/>
    <x v="2"/>
    <n v="1"/>
    <n v="10"/>
    <x v="1"/>
    <s v="ALVARADO ZAMORA JOSE PABLO"/>
    <n v="113320031"/>
    <n v="31271950"/>
    <s v="SAN JOSE"/>
    <s v="HATILLO"/>
    <s v="UNIV.HISPANOAMERICANA SEDE ARANJUEZ"/>
    <s v="MEDICINA Y CIRUGIA"/>
    <n v="462497"/>
    <x v="3"/>
    <n v="0"/>
    <x v="0"/>
    <n v="100"/>
    <s v="COSTA RICA"/>
    <s v="-"/>
    <s v="-"/>
    <n v="1"/>
    <x v="1"/>
    <x v="0"/>
    <s v="-"/>
    <s v="-"/>
    <n v="35"/>
    <s v="LICENCIATURA"/>
    <s v=" "/>
    <s v=" "/>
    <s v=" "/>
    <s v=" "/>
    <s v="NORMAL"/>
    <s v="PABLOZAMORA16@HOTMAIL.ES"/>
    <x v="112"/>
    <s v="-"/>
    <s v="-"/>
    <s v="-"/>
    <s v="SOLTERO(A)"/>
    <s v="TELEFONISTA "/>
    <n v="4"/>
    <n v="2005"/>
    <n v="18"/>
    <n v="80.25"/>
    <s v="-"/>
    <s v="SIN ENFASIS"/>
    <s v="MEDICINA HUMANA"/>
    <n v="1"/>
    <s v="UNIV. PRIVADA"/>
    <s v="PRIVADO"/>
  </r>
  <r>
    <n v="132385"/>
    <n v="1"/>
    <n v="4932805"/>
    <d v="2022-10-24T00:00:00"/>
    <d v="2022-10-31T00:00:00"/>
    <d v="2022-11-01T00:00:00"/>
    <x v="0"/>
    <d v="2023-01-17T00:00:00"/>
    <n v="321658"/>
    <s v="RESOLI"/>
    <s v="1-PREG.COSTA-RICA"/>
    <x v="0"/>
    <x v="0"/>
    <s v="-"/>
    <n v="132385"/>
    <x v="0"/>
    <x v="0"/>
    <x v="0"/>
    <x v="0"/>
    <x v="0"/>
    <n v="2"/>
    <x v="1"/>
    <n v="2"/>
    <n v="10"/>
    <x v="0"/>
    <s v="VILLALOBOS LOBO YULADY MARIELA"/>
    <n v="208250580"/>
    <n v="31268850"/>
    <s v="SAN RAMON"/>
    <s v="VOLIO"/>
    <s v="UNIV.AMERICANA"/>
    <s v="TERAPIA FISICA"/>
    <n v="1211933"/>
    <x v="0"/>
    <n v="0"/>
    <x v="0"/>
    <n v="100"/>
    <s v="COSTA RICA"/>
    <s v="-"/>
    <s v="-"/>
    <n v="1"/>
    <x v="1"/>
    <x v="1"/>
    <s v="-"/>
    <s v="-"/>
    <n v="21"/>
    <s v="BACHILLER"/>
    <s v=" "/>
    <s v=" "/>
    <s v=" "/>
    <s v=" "/>
    <s v="NORMAL"/>
    <s v="MARIIVBS2513@GMAIL.COM"/>
    <x v="113"/>
    <s v="-"/>
    <s v="-"/>
    <s v="-"/>
    <s v="SOLTERO(A)"/>
    <s v="ESTUDIANTE"/>
    <n v="5"/>
    <n v="2019"/>
    <n v="4"/>
    <n v="92.67"/>
    <s v="-"/>
    <s v="SIN ENFASIS"/>
    <s v="MEDICINA HUMANA"/>
    <n v="1"/>
    <s v="UNIV. PRIVADA"/>
    <s v="PRIVADO"/>
  </r>
  <r>
    <n v="133149"/>
    <n v="1"/>
    <n v="18977574"/>
    <d v="2022-11-28T00:00:00"/>
    <d v="2022-12-22T00:00:00"/>
    <d v="2023-01-24T00:00:00"/>
    <x v="1"/>
    <d v="2023-02-01T00:00:00"/>
    <n v="323083"/>
    <s v="RESOLI"/>
    <s v="1-PREG.COSTA-RICA"/>
    <x v="0"/>
    <x v="0"/>
    <s v="-"/>
    <n v="133149"/>
    <x v="1"/>
    <x v="0"/>
    <x v="0"/>
    <x v="0"/>
    <x v="0"/>
    <n v="5"/>
    <x v="4"/>
    <n v="3"/>
    <n v="1"/>
    <x v="1"/>
    <s v="JAEN CORONADO ARIAN ALBERTO"/>
    <n v="504530165"/>
    <n v="31271170"/>
    <s v="SANTA CRUZ"/>
    <s v="SANTA CRUZ"/>
    <s v="UNIV.IBEROAMERICA"/>
    <s v="MEDICINA"/>
    <n v="4430127"/>
    <x v="6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NORMAL"/>
    <s v="ARIANJC19@GMAIL.COM"/>
    <x v="114"/>
    <s v="-"/>
    <s v="-"/>
    <s v="-"/>
    <s v="SOLTERO(A)"/>
    <s v="ESTUDIANTE"/>
    <n v="4"/>
    <n v="2021"/>
    <n v="2"/>
    <n v="97.09"/>
    <s v="-"/>
    <s v="SIN ENFASIS"/>
    <s v="MEDICINA HUMANA"/>
    <n v="1"/>
    <s v="UNIV. PRIVADA"/>
    <s v="PRIVADO"/>
  </r>
  <r>
    <n v="132602"/>
    <n v="1"/>
    <n v="1600000"/>
    <d v="2022-10-01T00:00:00"/>
    <d v="2022-12-02T00:00:00"/>
    <d v="2022-12-06T00:00:00"/>
    <x v="3"/>
    <d v="2023-01-27T00:00:00"/>
    <n v="320800"/>
    <s v="RESOLI"/>
    <s v="1-PREG.COSTA-RICA"/>
    <x v="2"/>
    <x v="0"/>
    <s v="-"/>
    <n v="132602"/>
    <x v="3"/>
    <x v="0"/>
    <x v="3"/>
    <x v="0"/>
    <x v="0"/>
    <n v="1"/>
    <x v="2"/>
    <n v="1"/>
    <n v="11"/>
    <x v="1"/>
    <s v="MOYA ACHOY ANTONY SANTIAGO"/>
    <n v="115390724"/>
    <n v="31187110"/>
    <s v="SAN JOSE"/>
    <s v="SAN SEBASTIAN"/>
    <s v="UNIVERSIDAD FIDELITAS SEDE SAN PEDRO"/>
    <s v="INGENIERIA ELECTRICA PRESENCIA"/>
    <s v="-"/>
    <x v="2"/>
    <n v="0"/>
    <x v="0"/>
    <n v="100"/>
    <s v="COSTA RICA"/>
    <s v="-"/>
    <s v="-"/>
    <n v="1"/>
    <x v="1"/>
    <x v="0"/>
    <s v="-"/>
    <s v="-"/>
    <n v="29"/>
    <s v="LICENCIATURA"/>
    <s v=" "/>
    <s v=" "/>
    <s v=" "/>
    <s v=" "/>
    <s v="NORMAL"/>
    <s v="ANSAMOYA@GMAIL.COM"/>
    <x v="115"/>
    <s v="-"/>
    <s v="-"/>
    <s v="-"/>
    <s v="CASADO(A)"/>
    <s v="TÉCNICO ELECTROMECÁN"/>
    <s v="-"/>
    <s v="-"/>
    <s v="-"/>
    <s v="-"/>
    <n v="22955000"/>
    <s v="SIN ENFASIS"/>
    <s v="INGENIERIA"/>
    <n v="1"/>
    <s v="UNIV. PRIVADA"/>
    <s v="PRIVADO"/>
  </r>
  <r>
    <n v="132610"/>
    <n v="1"/>
    <n v="5760000"/>
    <d v="2022-12-02T00:00:00"/>
    <d v="2022-12-06T00:00:00"/>
    <d v="2022-12-07T00:00:00"/>
    <x v="3"/>
    <d v="2023-01-25T00:00:00"/>
    <n v="323482"/>
    <s v="RESOLI"/>
    <s v="1-PREG.COSTA-RICA"/>
    <x v="0"/>
    <x v="0"/>
    <s v="-"/>
    <n v="132610"/>
    <x v="3"/>
    <x v="0"/>
    <x v="3"/>
    <x v="0"/>
    <x v="0"/>
    <n v="1"/>
    <x v="2"/>
    <n v="19"/>
    <n v="1"/>
    <x v="1"/>
    <s v="ANDRES FERNANDO  ARAYA CHACON"/>
    <n v="117940676"/>
    <n v="31269750"/>
    <s v="PEREZ ZELEDON"/>
    <s v="SAN ISIDRO DE EL GENERAL"/>
    <s v="UNIV TEC NAC UTN SEDE CENTRAL, CUNA"/>
    <s v="ING.ELECTROMECANICA"/>
    <n v="1346016"/>
    <x v="0"/>
    <n v="0"/>
    <x v="0"/>
    <n v="100"/>
    <s v="COSTA RICA"/>
    <s v="-"/>
    <s v="-"/>
    <n v="1"/>
    <x v="1"/>
    <x v="0"/>
    <s v="-"/>
    <s v="-"/>
    <n v="22"/>
    <s v="DIPLOMADO"/>
    <s v=" "/>
    <s v=" "/>
    <s v=" "/>
    <s v=" "/>
    <s v="NORMAL"/>
    <s v="ARAYAANDRES38@GMAIL.COM"/>
    <x v="116"/>
    <s v="-"/>
    <s v="-"/>
    <s v="-"/>
    <s v="SOLTERO(A)"/>
    <s v="ESTUDIANTE"/>
    <n v="4"/>
    <n v="2018"/>
    <n v="5"/>
    <n v="86.2"/>
    <s v="-"/>
    <s v="SIN ENFASIS"/>
    <s v="INGENIERIA"/>
    <n v="2"/>
    <s v="UNIV. PUBLICA"/>
    <s v="PUBLICO"/>
  </r>
  <r>
    <n v="132672"/>
    <n v="1"/>
    <n v="4704000"/>
    <d v="2022-12-08T00:00:00"/>
    <d v="2022-12-08T00:00:00"/>
    <d v="2022-12-09T00:00:00"/>
    <x v="3"/>
    <d v="2023-01-25T00:00:00"/>
    <n v="324100"/>
    <s v="RESOLI"/>
    <s v="1-PREG.COSTA-RICA"/>
    <x v="0"/>
    <x v="0"/>
    <s v="-"/>
    <n v="132672"/>
    <x v="3"/>
    <x v="1"/>
    <x v="2"/>
    <x v="0"/>
    <x v="1"/>
    <n v="4"/>
    <x v="6"/>
    <n v="6"/>
    <n v="1"/>
    <x v="1"/>
    <s v="SOLIS MUÑOZ YENDELL ABRAHAN"/>
    <n v="208300327"/>
    <n v="31270040"/>
    <s v="SAN ISIDRO"/>
    <s v="SAN ISIDRO"/>
    <s v="UNIV POLITECNICA INTERNACIONAL SEDE HERE"/>
    <s v="PSICOLOGIA"/>
    <n v="1100000"/>
    <x v="1"/>
    <n v="0"/>
    <x v="0"/>
    <n v="100"/>
    <s v="COSTA RICA"/>
    <s v="-"/>
    <s v="-"/>
    <n v="1"/>
    <x v="1"/>
    <x v="2"/>
    <s v="-"/>
    <s v="-"/>
    <n v="20"/>
    <s v="BACHILLER"/>
    <s v="LICENCIATURA"/>
    <s v=" "/>
    <s v=" "/>
    <s v=" "/>
    <s v="NORMAL"/>
    <s v="YENDELLSOLIS@GMAIL.COM"/>
    <x v="117"/>
    <s v="-"/>
    <s v="-"/>
    <s v="-"/>
    <s v="SOLTERO(A)"/>
    <s v="ESTUDIANTE"/>
    <n v="3"/>
    <n v="2020"/>
    <n v="3"/>
    <n v="91.7"/>
    <s v="-"/>
    <s v="SIN ENFASIS"/>
    <s v="PSICOLOGIA"/>
    <n v="1"/>
    <s v="UNIV. PRIVADA"/>
    <s v="PRIVADO"/>
  </r>
  <r>
    <n v="132437"/>
    <n v="1"/>
    <n v="3091291"/>
    <d v="2022-10-21T00:00:00"/>
    <d v="2022-11-07T00:00:00"/>
    <d v="2022-11-08T00:00:00"/>
    <x v="3"/>
    <d v="2023-01-25T00:00:00"/>
    <n v="321560"/>
    <s v="RESOLI"/>
    <s v="1-PREG.COSTA-RICA"/>
    <x v="0"/>
    <x v="0"/>
    <s v="-"/>
    <n v="132437"/>
    <x v="3"/>
    <x v="0"/>
    <x v="4"/>
    <x v="0"/>
    <x v="0"/>
    <n v="6"/>
    <x v="3"/>
    <n v="7"/>
    <n v="3"/>
    <x v="0"/>
    <s v="ARIAS ARROYO MARIA VICTORIA"/>
    <n v="111710048"/>
    <n v="31270180"/>
    <s v="GOLFITO"/>
    <s v="GUAYCARA"/>
    <s v="CEN.FORMACIÓN EN TECNOLOGIAS INFORMACION"/>
    <s v="DESARROLLO Y DISEÑO WEB"/>
    <n v="727414"/>
    <x v="3"/>
    <n v="0"/>
    <x v="0"/>
    <n v="100"/>
    <s v="COSTA RICA"/>
    <s v="-"/>
    <s v="-"/>
    <n v="1"/>
    <x v="1"/>
    <x v="1"/>
    <s v="-"/>
    <s v="-"/>
    <n v="39"/>
    <s v="TECNICO"/>
    <s v=" "/>
    <s v=" "/>
    <s v=" "/>
    <s v=" "/>
    <s v="NORMAL"/>
    <s v="ariasyporras@gmail.com"/>
    <x v="118"/>
    <s v="-"/>
    <s v="ADQUISICION DE EQUIPO"/>
    <s v="AE"/>
    <s v="CASADO(A)"/>
    <s v="SUPERVISORA"/>
    <n v="5"/>
    <n v="2001"/>
    <n v="22"/>
    <n v="90"/>
    <n v="25629000"/>
    <s v="SIN ENFASIS"/>
    <s v="COMPUTO"/>
    <n v="2"/>
    <s v="UNIV. PUBLICA"/>
    <s v="PUBLICO"/>
  </r>
  <r>
    <n v="133287"/>
    <n v="1"/>
    <n v="11961703"/>
    <d v="2023-01-18T00:00:00"/>
    <d v="2023-01-18T00:00:00"/>
    <d v="2023-02-01T00:00:00"/>
    <x v="5"/>
    <d v="2023-02-10T00:00:00"/>
    <n v="326747"/>
    <s v="RESOLI"/>
    <s v="1-PREG.COSTA-RICA"/>
    <x v="0"/>
    <x v="0"/>
    <s v="-"/>
    <n v="133287"/>
    <x v="5"/>
    <x v="0"/>
    <x v="0"/>
    <x v="0"/>
    <x v="0"/>
    <n v="4"/>
    <x v="6"/>
    <n v="1"/>
    <n v="2"/>
    <x v="0"/>
    <s v="MATAMOROS VOSMAN MARIA PAULA"/>
    <n v="119310265"/>
    <n v="31272090"/>
    <s v="HEREDIA"/>
    <s v="MERCEDES"/>
    <s v="UNIV. DE CIENCIAS MEDICAS"/>
    <s v="FISIOTERAPIA"/>
    <n v="1175809"/>
    <x v="0"/>
    <n v="0"/>
    <x v="0"/>
    <n v="100"/>
    <s v="COSTA RICA"/>
    <s v="-"/>
    <s v="-"/>
    <n v="1"/>
    <x v="1"/>
    <x v="2"/>
    <s v="-"/>
    <s v="-"/>
    <n v="17"/>
    <s v="BACHILLER"/>
    <s v="LICENCIATURA"/>
    <s v=" "/>
    <s v=" "/>
    <s v=" "/>
    <s v="NORMAL"/>
    <s v="PAULAMVOSMAN@OUTLOOK.COM"/>
    <x v="119"/>
    <s v="-"/>
    <s v="-"/>
    <s v="-"/>
    <s v="CASADO(A)"/>
    <s v="ESTUDIANTE"/>
    <n v="4"/>
    <n v="2022"/>
    <n v="1"/>
    <n v="100"/>
    <s v="-"/>
    <s v="SIN ENFASIS"/>
    <s v="MEDICINA HUMANA"/>
    <n v="1"/>
    <s v="UNIV. PRIVADA"/>
    <s v="PRIVADO"/>
  </r>
  <r>
    <n v="132552"/>
    <n v="1"/>
    <n v="1592880"/>
    <d v="2022-11-22T00:00:00"/>
    <d v="2022-11-30T00:00:00"/>
    <d v="2022-12-01T00:00:00"/>
    <x v="0"/>
    <d v="2023-02-06T00:00:00"/>
    <n v="322843"/>
    <s v="RESOLI"/>
    <s v="1-PREG.COSTA-RICA"/>
    <x v="2"/>
    <x v="0"/>
    <s v="-"/>
    <n v="132552"/>
    <x v="0"/>
    <x v="0"/>
    <x v="3"/>
    <x v="0"/>
    <x v="0"/>
    <n v="1"/>
    <x v="2"/>
    <n v="4"/>
    <n v="1"/>
    <x v="1"/>
    <s v="MADRIGAL RODRIGUEZ LUIS DIEGO"/>
    <n v="402450618"/>
    <n v="31169980"/>
    <s v="PURISCAL"/>
    <s v="SANTIAGO"/>
    <s v="UNIV.LATINA SEDE HEREDIA"/>
    <s v="INGENIERIA CIVIL"/>
    <s v="-"/>
    <x v="2"/>
    <n v="0"/>
    <x v="0"/>
    <n v="100"/>
    <s v="COSTA RICA"/>
    <s v="-"/>
    <s v="-"/>
    <n v="1"/>
    <x v="1"/>
    <x v="0"/>
    <s v="-"/>
    <s v="-"/>
    <n v="23"/>
    <s v="LICENCIATURA"/>
    <s v=" "/>
    <s v=" "/>
    <s v=" "/>
    <s v=" "/>
    <s v="NORMAL"/>
    <s v="DIEGO.MR26@HOTMAIL.COM"/>
    <x v="120"/>
    <s v="-"/>
    <s v="-"/>
    <s v="-"/>
    <s v="SOLTERO(A)"/>
    <s v="ESTUDIANTE"/>
    <s v="-"/>
    <s v="-"/>
    <s v="-"/>
    <s v="-"/>
    <s v="-"/>
    <s v="SIN ENFASIS"/>
    <s v="OBRAS CIVILES"/>
    <n v="1"/>
    <s v="UNIV. PRIVADA"/>
    <s v="PRIVADO"/>
  </r>
  <r>
    <n v="133282"/>
    <n v="1"/>
    <n v="8458650"/>
    <d v="2023-01-05T00:00:00"/>
    <d v="2023-01-10T00:00:00"/>
    <d v="2023-02-01T00:00:00"/>
    <x v="5"/>
    <d v="2023-02-10T00:00:00"/>
    <n v="325676"/>
    <s v="RESOLI"/>
    <s v="1-PREG.COSTA-RICA"/>
    <x v="0"/>
    <x v="0"/>
    <s v="-"/>
    <n v="133282"/>
    <x v="5"/>
    <x v="0"/>
    <x v="0"/>
    <x v="0"/>
    <x v="0"/>
    <n v="5"/>
    <x v="4"/>
    <n v="4"/>
    <n v="3"/>
    <x v="0"/>
    <s v="ARAYA MARTINEZ DANIELA"/>
    <n v="504540633"/>
    <n v="31271800"/>
    <s v="BAGACES"/>
    <s v="MOGOTE"/>
    <s v="UNIV.LATINA DE C.R. SANTA CRUZ"/>
    <s v="ENFERMERIA"/>
    <n v="1329609"/>
    <x v="0"/>
    <n v="0"/>
    <x v="0"/>
    <n v="100"/>
    <s v="COSTA RICA"/>
    <s v="-"/>
    <s v="-"/>
    <n v="1"/>
    <x v="1"/>
    <x v="1"/>
    <s v="-"/>
    <s v="-"/>
    <n v="18"/>
    <s v="LICENCIATURA"/>
    <s v=" "/>
    <s v=" "/>
    <s v=" "/>
    <s v=" "/>
    <s v="NORMAL"/>
    <s v="ARAYAMARTINEZD29@GMAIL.COM"/>
    <x v="121"/>
    <s v="-"/>
    <s v="-"/>
    <s v="-"/>
    <s v="SOLTERO(A)"/>
    <s v="ESTUDIANTE"/>
    <n v="4"/>
    <n v="2022"/>
    <n v="1"/>
    <n v="100"/>
    <s v="-"/>
    <s v="SIN ENFASIS"/>
    <s v="ENFERMERIA"/>
    <n v="1"/>
    <s v="UNIV. PRIVADA"/>
    <s v="PRIVADO"/>
  </r>
  <r>
    <n v="133150"/>
    <n v="1"/>
    <n v="4809500"/>
    <d v="2022-12-10T00:00:00"/>
    <d v="2022-12-22T00:00:00"/>
    <d v="2023-01-24T00:00:00"/>
    <x v="1"/>
    <d v="2023-02-01T00:00:00"/>
    <n v="324301"/>
    <s v="RESOLI"/>
    <s v="1-PREG.COSTA-RICA"/>
    <x v="0"/>
    <x v="0"/>
    <s v="-"/>
    <n v="133150"/>
    <x v="1"/>
    <x v="1"/>
    <x v="2"/>
    <x v="0"/>
    <x v="1"/>
    <n v="1"/>
    <x v="2"/>
    <n v="3"/>
    <n v="12"/>
    <x v="0"/>
    <s v="CASTRO MONTERO CARMEN MARIA"/>
    <n v="205460358"/>
    <n v="31271180"/>
    <s v="DESAMPARADOS"/>
    <s v="GRAVILIAS"/>
    <s v="UNIV.CENTRAL COSTARRICENSE"/>
    <s v="DERECHO"/>
    <n v="1156052"/>
    <x v="0"/>
    <n v="0"/>
    <x v="0"/>
    <n v="100"/>
    <s v="COSTA RICA"/>
    <s v="-"/>
    <s v="-"/>
    <n v="1"/>
    <x v="1"/>
    <x v="2"/>
    <s v="-"/>
    <s v="-"/>
    <n v="43"/>
    <s v="LICENCIATURA"/>
    <s v=" "/>
    <s v=" "/>
    <s v=" "/>
    <s v=" "/>
    <s v="NORMAL"/>
    <s v="CAREMNCM2280@GMAIL.COM"/>
    <x v="122"/>
    <s v="-"/>
    <s v="-"/>
    <s v="-"/>
    <s v="SOLTERO(A)"/>
    <s v="DOCENTE INFORMATICA EDUCATIVA"/>
    <n v="1"/>
    <n v="2004"/>
    <n v="19"/>
    <n v="85"/>
    <n v="22720595"/>
    <s v="SIN ENFASIS"/>
    <s v="DERECHO"/>
    <n v="1"/>
    <s v="UNIV. PRIVADA"/>
    <s v="PRIVADO"/>
  </r>
  <r>
    <n v="132684"/>
    <n v="1"/>
    <n v="6223500"/>
    <d v="2022-12-04T00:00:00"/>
    <d v="2022-12-08T00:00:00"/>
    <d v="2022-12-09T00:00:00"/>
    <x v="3"/>
    <d v="2023-01-25T00:00:00"/>
    <n v="323682"/>
    <s v="RESOLI"/>
    <s v="1-PREG.COSTA-RICA"/>
    <x v="0"/>
    <x v="0"/>
    <s v="-"/>
    <n v="132684"/>
    <x v="3"/>
    <x v="1"/>
    <x v="2"/>
    <x v="0"/>
    <x v="1"/>
    <n v="1"/>
    <x v="2"/>
    <n v="1"/>
    <n v="6"/>
    <x v="0"/>
    <s v="ROJAS CHACON LAURA MARIA"/>
    <n v="111310023"/>
    <n v="31270230"/>
    <s v="SAN JOSE"/>
    <s v="SAN FRANCISCO"/>
    <s v="UNIV.HISPANOAMERICANA SEDE ARANJUEZ"/>
    <s v="PSICOLOGIA"/>
    <n v="1503182"/>
    <x v="0"/>
    <n v="0"/>
    <x v="0"/>
    <n v="100"/>
    <s v="COSTA RICA"/>
    <s v="-"/>
    <s v="-"/>
    <n v="1"/>
    <x v="1"/>
    <x v="2"/>
    <s v="-"/>
    <s v="-"/>
    <n v="40"/>
    <s v="BACHILLER"/>
    <s v="LICENCIATURA"/>
    <s v=" "/>
    <s v=" "/>
    <s v=" "/>
    <s v="NORMAL"/>
    <s v="LAURYMCR@HOTMAIL.COM"/>
    <x v="123"/>
    <s v="-"/>
    <s v="ADQUISICION DE EQUIPO"/>
    <s v="AE"/>
    <s v="DIVORCIADO(A)"/>
    <s v="ENFERMERA "/>
    <n v="2"/>
    <n v="2000"/>
    <n v="23"/>
    <n v="90"/>
    <n v="25221000"/>
    <s v="SIN ENFASIS"/>
    <s v="PSICOLOGIA"/>
    <n v="1"/>
    <s v="UNIV. PRIVADA"/>
    <s v="PRIVADO"/>
  </r>
  <r>
    <n v="132613"/>
    <n v="1"/>
    <n v="11889140"/>
    <d v="2022-12-01T00:00:00"/>
    <d v="2022-12-06T00:00:00"/>
    <d v="2022-12-07T00:00:00"/>
    <x v="3"/>
    <d v="2023-01-25T00:00:00"/>
    <n v="323411"/>
    <s v="RESOLI"/>
    <s v="1-PREG.COSTA-RICA"/>
    <x v="0"/>
    <x v="0"/>
    <s v="-"/>
    <n v="132613"/>
    <x v="3"/>
    <x v="0"/>
    <x v="0"/>
    <x v="0"/>
    <x v="0"/>
    <n v="1"/>
    <x v="2"/>
    <n v="11"/>
    <n v="4"/>
    <x v="0"/>
    <s v="RIVAS HERNANDEZ NOELIA"/>
    <n v="117870352"/>
    <n v="31269950"/>
    <s v="VAZQUEZ DE CORONADO"/>
    <s v="PATALILLO"/>
    <s v="VERITAS-SAN FRANCISCO DE ASIS"/>
    <s v="MEDICINA Y CIRUGIA VETERINARIA"/>
    <n v="1713321"/>
    <x v="0"/>
    <n v="0"/>
    <x v="0"/>
    <n v="100"/>
    <s v="COSTA RICA"/>
    <s v="-"/>
    <s v="-"/>
    <n v="1"/>
    <x v="1"/>
    <x v="2"/>
    <s v="-"/>
    <s v="-"/>
    <n v="22"/>
    <s v="LICENCIATURA"/>
    <s v=" "/>
    <s v=" "/>
    <s v=" "/>
    <s v=" "/>
    <s v="NORMAL"/>
    <s v="NOELIARIVASHDZ@HOTMAIL.COM"/>
    <x v="124"/>
    <s v="-"/>
    <s v="-"/>
    <s v="-"/>
    <s v="SOLTERO(A)"/>
    <s v="ESTUDIANTE"/>
    <n v="2"/>
    <n v="2017"/>
    <n v="6"/>
    <n v="92"/>
    <s v="-"/>
    <s v="SIN ENFASIS"/>
    <s v="MEDICINA VETERINARIA"/>
    <n v="1"/>
    <s v="UNIV. PRIVADA"/>
    <s v="PRIVADO"/>
  </r>
  <r>
    <n v="132835"/>
    <n v="1"/>
    <n v="1692940"/>
    <d v="2022-12-01T00:00:00"/>
    <d v="2022-12-14T00:00:00"/>
    <d v="2022-12-19T00:00:00"/>
    <x v="3"/>
    <d v="2023-02-03T00:00:00"/>
    <n v="323358"/>
    <s v="RESOLI"/>
    <s v="1-PREG.COSTA-RICA"/>
    <x v="2"/>
    <x v="0"/>
    <s v="-"/>
    <n v="132835"/>
    <x v="3"/>
    <x v="0"/>
    <x v="0"/>
    <x v="0"/>
    <x v="0"/>
    <n v="2"/>
    <x v="1"/>
    <n v="7"/>
    <n v="3"/>
    <x v="1"/>
    <s v="SANCHO SOLIS CRISTIAN EMMANUEL"/>
    <n v="207890127"/>
    <n v="31163750"/>
    <s v="PALMARES"/>
    <s v="BUENOS AIRES"/>
    <s v="UNIV.LATINA DE C.R."/>
    <s v="OPTOMETRIA"/>
    <s v="-"/>
    <x v="2"/>
    <n v="0"/>
    <x v="0"/>
    <n v="100"/>
    <s v="COSTA RICA"/>
    <s v="-"/>
    <s v="-"/>
    <n v="1"/>
    <x v="1"/>
    <x v="2"/>
    <s v="-"/>
    <s v="-"/>
    <n v="23"/>
    <s v="LICENCIATURA"/>
    <s v=" "/>
    <s v=" "/>
    <s v=" "/>
    <s v=" "/>
    <s v="NORMAL"/>
    <s v="CRISTIANSOLIS1985@GMAIL.COM"/>
    <x v="125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342"/>
    <n v="1"/>
    <n v="4530000"/>
    <d v="2022-10-22T00:00:00"/>
    <d v="2022-10-26T00:00:00"/>
    <d v="2022-10-27T00:00:00"/>
    <x v="1"/>
    <d v="2023-01-31T00:00:00"/>
    <n v="321581"/>
    <s v="RESOLI"/>
    <s v="1-PREG.COSTA-RICA"/>
    <x v="0"/>
    <x v="0"/>
    <s v="-"/>
    <n v="132342"/>
    <x v="1"/>
    <x v="0"/>
    <x v="0"/>
    <x v="0"/>
    <x v="0"/>
    <n v="7"/>
    <x v="0"/>
    <n v="3"/>
    <n v="1"/>
    <x v="0"/>
    <s v="HERNANDEZ NAVARRO NICOLLE ANDREA"/>
    <n v="305360606"/>
    <n v="31270930"/>
    <s v="SIQUIRRES"/>
    <s v="SIQUIRRES"/>
    <s v="UNIV. SANTA LUCIA GUAPILES"/>
    <s v="ENFERMERIA"/>
    <n v="1107000"/>
    <x v="1"/>
    <n v="0"/>
    <x v="0"/>
    <n v="100"/>
    <s v="COSTA RICA"/>
    <s v="-"/>
    <s v="-"/>
    <n v="1"/>
    <x v="1"/>
    <x v="1"/>
    <s v="-"/>
    <s v="-"/>
    <n v="21"/>
    <s v="BACHILLER"/>
    <s v="LICENCIATURA"/>
    <s v=" "/>
    <s v=" "/>
    <s v=" "/>
    <s v="NORMAL"/>
    <s v="JNAVARRO570@GMAIL.COM"/>
    <x v="126"/>
    <s v="-"/>
    <s v="-"/>
    <s v="-"/>
    <s v="SOLTERO(A)"/>
    <s v="ESTUDIANTE"/>
    <n v="4"/>
    <n v="2021"/>
    <n v="2"/>
    <n v="94.83"/>
    <s v="-"/>
    <s v="SIN ENFASIS"/>
    <s v="ENFERMERIA"/>
    <n v="1"/>
    <s v="UNIV. PRIVADA"/>
    <s v="PRIVADO"/>
  </r>
  <r>
    <n v="132954"/>
    <n v="1"/>
    <n v="1663870"/>
    <d v="2022-12-13T00:00:00"/>
    <d v="2022-12-20T00:00:00"/>
    <d v="2022-12-22T00:00:00"/>
    <x v="1"/>
    <d v="2023-02-07T00:00:00"/>
    <n v="324567"/>
    <s v="RESOLI"/>
    <s v="1-PREG.COSTA-RICA"/>
    <x v="2"/>
    <x v="0"/>
    <s v="-"/>
    <n v="132954"/>
    <x v="1"/>
    <x v="1"/>
    <x v="1"/>
    <x v="0"/>
    <x v="1"/>
    <n v="1"/>
    <x v="2"/>
    <n v="19"/>
    <n v="3"/>
    <x v="0"/>
    <s v="LAURA  CORRALES OVIEDO"/>
    <n v="118480045"/>
    <n v="31187400"/>
    <s v="PEREZ ZELEDON"/>
    <s v="DANIEL FLORES"/>
    <s v="UNIV.LATINA DE C.R. PEREZ ZELEDON"/>
    <s v="ENSEÑANZA DEL INGLES"/>
    <s v="-"/>
    <x v="2"/>
    <n v="0"/>
    <x v="0"/>
    <n v="100"/>
    <s v="COSTA RICA"/>
    <s v="-"/>
    <s v="-"/>
    <n v="1"/>
    <x v="1"/>
    <x v="0"/>
    <s v="-"/>
    <s v="-"/>
    <n v="20"/>
    <s v="LICENCIATURA"/>
    <s v=" "/>
    <s v=" "/>
    <s v=" "/>
    <s v=" "/>
    <s v="NORMAL"/>
    <s v="LAUCORRALES1517@GMAIL.COM"/>
    <x v="127"/>
    <s v="-"/>
    <s v="ADQUISICION DE EQUIPO"/>
    <s v="AE"/>
    <s v="SOLTERO(A)"/>
    <s v="ESTUDIANTE"/>
    <s v="-"/>
    <s v="-"/>
    <s v="-"/>
    <s v="-"/>
    <s v="-"/>
    <s v="SIN ENFASIS"/>
    <s v="EDUCACION GENERAL"/>
    <n v="1"/>
    <s v="UNIV. PRIVADA"/>
    <s v="PRIVADO"/>
  </r>
  <r>
    <n v="132534"/>
    <n v="1"/>
    <n v="648150"/>
    <d v="2022-11-21T00:00:00"/>
    <d v="2022-11-24T00:00:00"/>
    <d v="2022-11-25T00:00:00"/>
    <x v="0"/>
    <d v="2023-01-26T00:00:00"/>
    <n v="322748"/>
    <s v="RESOLI"/>
    <s v="1-PREG.COSTA-RICA"/>
    <x v="2"/>
    <x v="0"/>
    <s v="-"/>
    <n v="132534"/>
    <x v="0"/>
    <x v="1"/>
    <x v="5"/>
    <x v="0"/>
    <x v="1"/>
    <n v="1"/>
    <x v="2"/>
    <n v="1"/>
    <n v="5"/>
    <x v="0"/>
    <s v="MONTERO ZUÑIGA ASHLY MARIEL"/>
    <n v="208070737"/>
    <n v="31123560"/>
    <s v="SAN JOSE"/>
    <s v="ZAPOTE"/>
    <s v="UNIV.VERITAS"/>
    <s v="DISENO PUBLICITARIO"/>
    <s v="-"/>
    <x v="2"/>
    <n v="0"/>
    <x v="0"/>
    <n v="100"/>
    <s v="COSTA RICA"/>
    <s v="-"/>
    <s v="-"/>
    <n v="1"/>
    <x v="1"/>
    <x v="2"/>
    <s v="-"/>
    <s v="-"/>
    <n v="22"/>
    <s v="LICENCIATURA"/>
    <s v=" "/>
    <s v=" "/>
    <s v=" "/>
    <s v=" "/>
    <s v="NORMAL"/>
    <s v="ASHLANE17.7@GMAIL.COM"/>
    <x v="128"/>
    <s v="-"/>
    <s v="-"/>
    <s v="-"/>
    <s v="SOLTERO(A)"/>
    <s v="ESTUDIANTE"/>
    <s v="-"/>
    <s v="-"/>
    <s v="-"/>
    <s v="-"/>
    <s v="-"/>
    <s v="SIN ENFASIS"/>
    <s v="ARTE PUBLICITARIO"/>
    <n v="1"/>
    <s v="UNIV. PRIVADA"/>
    <s v="PRIVADO"/>
  </r>
  <r>
    <n v="132571"/>
    <n v="5"/>
    <n v="6012928"/>
    <d v="2022-12-02T00:00:00"/>
    <d v="2022-12-02T00:00:00"/>
    <d v="2022-12-06T00:00:00"/>
    <x v="5"/>
    <d v="2023-02-10T00:00:00"/>
    <n v="323497"/>
    <s v="RESOLI"/>
    <s v="5-REFUND.PREG.C.R"/>
    <x v="1"/>
    <x v="0"/>
    <s v="-"/>
    <n v="132571"/>
    <x v="5"/>
    <x v="0"/>
    <x v="0"/>
    <x v="0"/>
    <x v="0"/>
    <n v="1"/>
    <x v="2"/>
    <n v="9"/>
    <n v="3"/>
    <x v="0"/>
    <s v="MASIS VALVERDE KARLA VANESSA"/>
    <n v="117660067"/>
    <n v="31270420"/>
    <s v="SANTA ANA"/>
    <s v="POZOS"/>
    <s v="UNIVERSIDAD SANTA PAULA"/>
    <s v="TERAPIA FISICA"/>
    <n v="1131911"/>
    <x v="1"/>
    <n v="0"/>
    <x v="0"/>
    <n v="100"/>
    <s v="COSTA RICA"/>
    <s v="-"/>
    <s v="-"/>
    <n v="1"/>
    <x v="1"/>
    <x v="2"/>
    <s v="-"/>
    <s v="-"/>
    <n v="23"/>
    <s v="LICENCIATURA"/>
    <s v=" "/>
    <s v=" "/>
    <s v=" "/>
    <s v=" "/>
    <s v="NORMAL"/>
    <s v="KARLAMASIS5@GMAIL.COM"/>
    <x v="129"/>
    <s v="-"/>
    <s v="-"/>
    <s v="-"/>
    <s v="SOLTERO(A)"/>
    <s v="ESTUDIANTE"/>
    <n v="5"/>
    <n v="2017"/>
    <n v="6"/>
    <n v="87"/>
    <s v="-"/>
    <s v="SIN ENFASIS"/>
    <s v="MEDICINA HUMANA"/>
    <n v="1"/>
    <s v="UNIV. PRIVADA"/>
    <s v="PRIVADO"/>
  </r>
  <r>
    <n v="132504"/>
    <n v="1"/>
    <n v="4235150"/>
    <d v="2022-11-12T00:00:00"/>
    <d v="2022-11-17T00:00:00"/>
    <d v="2022-11-18T00:00:00"/>
    <x v="3"/>
    <d v="2023-01-25T00:00:00"/>
    <n v="322373"/>
    <s v="RESOLI"/>
    <s v="1-PREG.COSTA-RICA"/>
    <x v="0"/>
    <x v="0"/>
    <s v="-"/>
    <n v="132504"/>
    <x v="3"/>
    <x v="0"/>
    <x v="0"/>
    <x v="0"/>
    <x v="0"/>
    <n v="2"/>
    <x v="1"/>
    <n v="6"/>
    <n v="2"/>
    <x v="0"/>
    <s v="ARROYO LORIA VALERIA MARIA"/>
    <n v="118020975"/>
    <n v="31269790"/>
    <s v="NARANJO"/>
    <s v="SAN MIGUEL"/>
    <s v="UNIV.CIE.Y EL ARTE SEDE NARANJO"/>
    <s v="ENFERMERIA"/>
    <n v="424346"/>
    <x v="4"/>
    <n v="0"/>
    <x v="0"/>
    <n v="100"/>
    <s v="COSTA RICA"/>
    <s v="-"/>
    <s v="-"/>
    <n v="1"/>
    <x v="1"/>
    <x v="0"/>
    <s v="-"/>
    <s v="-"/>
    <n v="21"/>
    <s v="BACHILLER"/>
    <s v=" "/>
    <s v=" "/>
    <s v=" "/>
    <s v=" "/>
    <s v="NORMAL"/>
    <s v="VALEALO02@GMAIL.COM"/>
    <x v="130"/>
    <s v="-"/>
    <s v="-"/>
    <s v="-"/>
    <s v="SOLTERO(A)"/>
    <s v="ESTUDIANTE"/>
    <n v="2"/>
    <n v="2020"/>
    <n v="3"/>
    <n v="94.69"/>
    <s v="-"/>
    <s v="NINGUNA"/>
    <s v="ENFERMERIA"/>
    <n v="1"/>
    <s v="UNIV. PRIVADA"/>
    <s v="PRIVADO"/>
  </r>
  <r>
    <n v="133192"/>
    <n v="1"/>
    <n v="13358600"/>
    <d v="2023-01-09T00:00:00"/>
    <d v="2023-01-09T00:00:00"/>
    <d v="2023-01-26T00:00:00"/>
    <x v="5"/>
    <d v="2023-02-10T00:00:00"/>
    <n v="325868"/>
    <s v="RESOLI"/>
    <s v="1-PREG.COSTA-RICA"/>
    <x v="0"/>
    <x v="0"/>
    <s v="-"/>
    <n v="133192"/>
    <x v="5"/>
    <x v="0"/>
    <x v="3"/>
    <x v="0"/>
    <x v="0"/>
    <n v="1"/>
    <x v="2"/>
    <n v="19"/>
    <n v="1"/>
    <x v="1"/>
    <s v="FERNANDEZ ZAMORA LUIS FERNANDO"/>
    <n v="119030202"/>
    <n v="31271470"/>
    <s v="PEREZ ZELEDON"/>
    <s v="SAN ISIDRO DE EL GENERAL"/>
    <s v="UNIV.LATINOAMERICANA DE CS.TECNOL."/>
    <s v="INGENIERIA BIOMEDICA"/>
    <n v="1136172"/>
    <x v="1"/>
    <n v="0"/>
    <x v="0"/>
    <n v="100"/>
    <s v="COSTA RICA"/>
    <s v="-"/>
    <s v="-"/>
    <n v="1"/>
    <x v="1"/>
    <x v="0"/>
    <s v="-"/>
    <s v="-"/>
    <n v="18"/>
    <s v="LICENCIATURA"/>
    <s v=" "/>
    <s v=" "/>
    <s v=" "/>
    <s v=" "/>
    <s v="NORMAL"/>
    <s v="LUISGET291@GMAIL.COM"/>
    <x v="131"/>
    <s v="-"/>
    <s v="-"/>
    <s v="-"/>
    <s v="SOLTERO(A)"/>
    <s v="ESTUDIANTE"/>
    <n v="3"/>
    <n v="2022"/>
    <n v="1"/>
    <n v="100"/>
    <s v="-"/>
    <s v="SIN ENFASIS"/>
    <s v="INGENIERIA"/>
    <n v="1"/>
    <s v="UNIV. PRIVADA"/>
    <s v="PRIVADO"/>
  </r>
  <r>
    <n v="132699"/>
    <n v="1"/>
    <n v="6138600"/>
    <d v="2022-11-08T00:00:00"/>
    <d v="2022-12-08T00:00:00"/>
    <d v="2022-12-09T00:00:00"/>
    <x v="0"/>
    <d v="2023-01-17T00:00:00"/>
    <n v="322219"/>
    <s v="RESOLI"/>
    <s v="1-PREG.COSTA-RICA"/>
    <x v="0"/>
    <x v="0"/>
    <s v="-"/>
    <n v="132699"/>
    <x v="0"/>
    <x v="1"/>
    <x v="5"/>
    <x v="0"/>
    <x v="1"/>
    <n v="1"/>
    <x v="2"/>
    <n v="18"/>
    <n v="1"/>
    <x v="1"/>
    <s v="CHAVES SEQUEIRA ALEXANDER"/>
    <n v="118710471"/>
    <n v="31269340"/>
    <s v="CURRIDABAT"/>
    <s v="CURRIDABAT"/>
    <s v="UNIV.VERITAS"/>
    <s v="ANIMACION DIGITAL"/>
    <n v="3641522"/>
    <x v="6"/>
    <n v="0"/>
    <x v="0"/>
    <n v="100"/>
    <s v="COSTA RICA"/>
    <s v="-"/>
    <s v="-"/>
    <n v="1"/>
    <x v="1"/>
    <x v="2"/>
    <s v="-"/>
    <s v="-"/>
    <n v="19"/>
    <s v="BACHILLER"/>
    <s v=" "/>
    <s v=" "/>
    <s v=" "/>
    <s v=" "/>
    <s v="NORMAL"/>
    <s v="ALEX.CHAVESS2405@GMAIL.COM"/>
    <x v="132"/>
    <s v="-"/>
    <s v="-"/>
    <s v="-"/>
    <s v="SOLTERO(A)"/>
    <s v="ESTUDIANTE"/>
    <n v="4"/>
    <n v="2020"/>
    <n v="3"/>
    <n v="96.44"/>
    <s v="-"/>
    <s v="SIN ENFASIS"/>
    <s v="ARTES Y LETRAS "/>
    <n v="1"/>
    <s v="UNIV. PRIVADA"/>
    <s v="PRIVADO"/>
  </r>
  <r>
    <n v="132785"/>
    <n v="1"/>
    <n v="3998800"/>
    <d v="2022-12-10T00:00:00"/>
    <d v="2022-12-13T00:00:00"/>
    <d v="2022-12-19T00:00:00"/>
    <x v="1"/>
    <d v="2023-01-31T00:00:00"/>
    <n v="324295"/>
    <s v="RESOLI"/>
    <s v="1-PREG.COSTA-RICA"/>
    <x v="0"/>
    <x v="0"/>
    <s v="-"/>
    <n v="132785"/>
    <x v="1"/>
    <x v="1"/>
    <x v="2"/>
    <x v="0"/>
    <x v="1"/>
    <n v="1"/>
    <x v="2"/>
    <n v="19"/>
    <n v="6"/>
    <x v="1"/>
    <s v="JEAN PIERRE  FUENTES CORDERO"/>
    <n v="117510073"/>
    <n v="31270570"/>
    <s v="PEREZ ZELEDON"/>
    <s v="PLATANARES"/>
    <s v="UNIV.SAN MARCOS"/>
    <s v="ADM EMPRESAS MODALIDAD VIRTUAL"/>
    <n v="287360"/>
    <x v="4"/>
    <n v="0"/>
    <x v="0"/>
    <n v="100"/>
    <s v="COSTA RICA"/>
    <s v="-"/>
    <s v="-"/>
    <n v="1"/>
    <x v="1"/>
    <x v="1"/>
    <s v="-"/>
    <s v="-"/>
    <n v="23"/>
    <s v="BACHILLER"/>
    <s v=" "/>
    <s v=" "/>
    <s v=" "/>
    <s v=" "/>
    <s v="NORMAL"/>
    <s v="JEAN17FUENTESC@GMAIL.COM"/>
    <x v="133"/>
    <s v="-"/>
    <s v="-"/>
    <s v="-"/>
    <s v="SOLTERO(A)"/>
    <s v="ESTUDIANTE"/>
    <n v="3"/>
    <n v="2019"/>
    <n v="4"/>
    <n v="84.16"/>
    <s v="-"/>
    <s v="SIN ENFASIS"/>
    <s v="ADMINISTRACION"/>
    <n v="1"/>
    <s v="UNIV. PRIVADA"/>
    <s v="PRIVADO"/>
  </r>
  <r>
    <n v="133275"/>
    <n v="1"/>
    <n v="6035755"/>
    <d v="2022-12-14T00:00:00"/>
    <d v="2023-01-14T00:00:00"/>
    <d v="2023-02-01T00:00:00"/>
    <x v="5"/>
    <d v="2023-02-10T00:00:00"/>
    <n v="324647"/>
    <s v="RESOLI"/>
    <s v="1-PREG.COSTA-RICA"/>
    <x v="0"/>
    <x v="0"/>
    <s v="-"/>
    <n v="133275"/>
    <x v="5"/>
    <x v="1"/>
    <x v="1"/>
    <x v="0"/>
    <x v="1"/>
    <n v="4"/>
    <x v="6"/>
    <n v="7"/>
    <n v="3"/>
    <x v="1"/>
    <s v="VENEGAS ZUMBADO IGNACIO"/>
    <n v="402590152"/>
    <n v="31271760"/>
    <s v="BELEN"/>
    <s v="ASUNCION"/>
    <s v="UNIV.HISPANOAMERICANA RECINTO HEREDIA"/>
    <s v="ENSEÑANZA DEL INGLES"/>
    <n v="2347056"/>
    <x v="0"/>
    <n v="0"/>
    <x v="0"/>
    <n v="100"/>
    <s v="COSTA RICA"/>
    <s v="-"/>
    <s v="-"/>
    <n v="1"/>
    <x v="1"/>
    <x v="2"/>
    <s v="-"/>
    <s v="-"/>
    <n v="19"/>
    <s v="BACHILLER"/>
    <s v=" "/>
    <s v=" "/>
    <s v=" "/>
    <s v=" "/>
    <s v="NORMAL"/>
    <s v="IGNACIO.VENEGAS1503@GMAIL.COM"/>
    <x v="134"/>
    <s v="-"/>
    <s v="-"/>
    <s v="-"/>
    <s v="SOLTERO(A)"/>
    <s v="ESTUDIANTE"/>
    <n v="6"/>
    <n v="2020"/>
    <n v="3"/>
    <n v="100"/>
    <s v="-"/>
    <s v="SIN ENFASIS"/>
    <s v="EDUCACION GENERAL"/>
    <n v="1"/>
    <s v="UNIV. PRIVADA"/>
    <s v="PRIVADO"/>
  </r>
  <r>
    <n v="132164"/>
    <n v="1"/>
    <n v="8013002"/>
    <d v="2022-09-21T00:00:00"/>
    <d v="2022-10-05T00:00:00"/>
    <d v="2022-10-06T00:00:00"/>
    <x v="3"/>
    <d v="2023-02-06T00:00:00"/>
    <n v="320431"/>
    <s v="RESOLI"/>
    <s v="1-PREG.COSTA-RICA"/>
    <x v="2"/>
    <x v="0"/>
    <s v="-"/>
    <n v="132164"/>
    <x v="3"/>
    <x v="0"/>
    <x v="3"/>
    <x v="0"/>
    <x v="0"/>
    <n v="5"/>
    <x v="4"/>
    <n v="2"/>
    <n v="1"/>
    <x v="1"/>
    <s v="FARRIER CARRILLO JOSS ANDREY"/>
    <n v="504430495"/>
    <n v="31191390"/>
    <s v="NICOYA"/>
    <s v="NICOYA"/>
    <s v="UNIVERSIDAD INVENIO"/>
    <s v="INGENIERIA MECATRONICA"/>
    <s v="-"/>
    <x v="2"/>
    <n v="0"/>
    <x v="0"/>
    <n v="100"/>
    <s v="COSTA RICA"/>
    <s v="-"/>
    <s v="-"/>
    <n v="1"/>
    <x v="1"/>
    <x v="0"/>
    <s v="-"/>
    <s v="-"/>
    <n v="20"/>
    <s v="LICENCIATURA"/>
    <s v=" "/>
    <s v=" "/>
    <s v=" "/>
    <s v=" "/>
    <s v="ESPECIAL"/>
    <s v="JA1804@HOTMAIL.COM"/>
    <x v="134"/>
    <s v="-"/>
    <s v="-"/>
    <s v="-"/>
    <s v="SOLTERO(A)"/>
    <s v="ESTUDIANTE"/>
    <s v="-"/>
    <s v="-"/>
    <s v="-"/>
    <s v="-"/>
    <s v="-"/>
    <s v="SIN ENFASIS"/>
    <s v="INGENIERIA"/>
    <n v="1"/>
    <s v="UNIV. PRIVADA"/>
    <s v="PRIVADO"/>
  </r>
  <r>
    <n v="132369"/>
    <n v="1"/>
    <n v="18999340"/>
    <d v="2022-10-24T00:00:00"/>
    <d v="2022-10-28T00:00:00"/>
    <d v="2022-10-31T00:00:00"/>
    <x v="3"/>
    <d v="2023-01-25T00:00:00"/>
    <n v="321644"/>
    <s v="RESOLI"/>
    <s v="1-PREG.COSTA-RICA"/>
    <x v="0"/>
    <x v="0"/>
    <s v="-"/>
    <n v="132369"/>
    <x v="3"/>
    <x v="0"/>
    <x v="0"/>
    <x v="0"/>
    <x v="0"/>
    <n v="3"/>
    <x v="5"/>
    <n v="7"/>
    <n v="1"/>
    <x v="1"/>
    <s v="MENDEZ GUILLEN FABRICIO EMANUEL"/>
    <n v="117870451"/>
    <n v="31269690"/>
    <s v="OREAMUNO"/>
    <s v="SAN RAFAEL"/>
    <s v="UNIV.LATINA DE C.R."/>
    <s v="MEDICINA Y CIRUGIA"/>
    <n v="853195"/>
    <x v="1"/>
    <n v="0"/>
    <x v="0"/>
    <n v="100"/>
    <s v="COSTA RICA"/>
    <s v="-"/>
    <s v="-"/>
    <n v="1"/>
    <x v="1"/>
    <x v="0"/>
    <s v="-"/>
    <s v="-"/>
    <n v="22"/>
    <s v="LICENCIATURA"/>
    <s v=" "/>
    <s v=" "/>
    <s v=" "/>
    <s v=" "/>
    <s v="NORMAL"/>
    <s v="FABRIMG07@GMAIL.COM"/>
    <x v="135"/>
    <s v="-"/>
    <s v="-"/>
    <s v="-"/>
    <s v="SOLTERO(A)"/>
    <s v="ESTUDIANTE"/>
    <n v="8"/>
    <n v="2018"/>
    <n v="5"/>
    <n v="87"/>
    <s v="-"/>
    <s v="SIN ENFASIS"/>
    <s v="MEDICINA HUMANA"/>
    <n v="1"/>
    <s v="UNIV. PRIVADA"/>
    <s v="PRIVADO"/>
  </r>
  <r>
    <n v="133301"/>
    <n v="1"/>
    <n v="3979600"/>
    <d v="2022-12-23T00:00:00"/>
    <d v="2022-12-23T00:00:00"/>
    <d v="2023-01-18T00:00:00"/>
    <x v="5"/>
    <d v="2023-02-10T00:00:00"/>
    <n v="325187"/>
    <s v="RESOLI"/>
    <s v="1-PREG.COSTA-RICA"/>
    <x v="0"/>
    <x v="0"/>
    <s v="-"/>
    <n v="133301"/>
    <x v="5"/>
    <x v="1"/>
    <x v="2"/>
    <x v="0"/>
    <x v="1"/>
    <n v="1"/>
    <x v="2"/>
    <n v="3"/>
    <n v="2"/>
    <x v="1"/>
    <s v="NUÑEZ SEGURA NIXON VICENTE"/>
    <n v="111500469"/>
    <n v="31271990"/>
    <s v="DESAMPARADOS"/>
    <s v="SAN MIGUEL"/>
    <s v="UNIV.SAN MARCOS"/>
    <s v="ADM EMPRESAS MODALIDAD VIRTUAL"/>
    <n v="1009853"/>
    <x v="1"/>
    <n v="0"/>
    <x v="0"/>
    <n v="100"/>
    <s v="COSTA RICA"/>
    <s v="-"/>
    <s v="-"/>
    <n v="1"/>
    <x v="1"/>
    <x v="0"/>
    <s v="-"/>
    <s v="-"/>
    <n v="40"/>
    <s v="BACHILLER"/>
    <s v=" "/>
    <s v=" "/>
    <s v=" "/>
    <s v=" "/>
    <s v="NORMAL"/>
    <s v="NIXON1109@GMAIL.COM"/>
    <x v="136"/>
    <s v="-"/>
    <s v="-"/>
    <s v="-"/>
    <s v="CASADO(A)"/>
    <s v="ELECTRICISTA"/>
    <n v="4"/>
    <n v="2000"/>
    <n v="23"/>
    <n v="100"/>
    <n v="22955189"/>
    <s v="SIN ENFASIS"/>
    <s v="ADMINISTRACION"/>
    <n v="1"/>
    <s v="UNIV. PRIVADA"/>
    <s v="PRIVADO"/>
  </r>
  <r>
    <n v="133177"/>
    <n v="1"/>
    <n v="3533260"/>
    <d v="2022-12-26T00:00:00"/>
    <d v="2023-01-02T00:00:00"/>
    <d v="2023-01-25T00:00:00"/>
    <x v="5"/>
    <d v="2023-02-10T00:00:00"/>
    <n v="325234"/>
    <s v="RESOLI"/>
    <s v="1-PREG.COSTA-RICA"/>
    <x v="0"/>
    <x v="0"/>
    <s v="-"/>
    <n v="133177"/>
    <x v="5"/>
    <x v="1"/>
    <x v="2"/>
    <x v="0"/>
    <x v="1"/>
    <n v="7"/>
    <x v="0"/>
    <n v="2"/>
    <n v="1"/>
    <x v="1"/>
    <s v="MORA JIMENEZ JUAN PABLO"/>
    <n v="206010864"/>
    <n v="31271260"/>
    <s v="POCOCI"/>
    <s v="GUAPILES"/>
    <s v="USJ SEDE SAN JOSE UNIV.DE SAN JOSE"/>
    <s v="DERECHO"/>
    <n v="898796"/>
    <x v="1"/>
    <n v="0"/>
    <x v="0"/>
    <n v="100"/>
    <s v="COSTA RICA"/>
    <s v="-"/>
    <s v="-"/>
    <n v="1"/>
    <x v="1"/>
    <x v="0"/>
    <s v="-"/>
    <s v="-"/>
    <n v="38"/>
    <s v="BACHILLER"/>
    <s v=" "/>
    <s v=" "/>
    <s v=" "/>
    <s v=" "/>
    <s v="NORMAL"/>
    <s v="PABLOMORA1@HOTMAIL.COM"/>
    <x v="137"/>
    <s v="-"/>
    <s v="-"/>
    <s v="-"/>
    <s v="SOLTERO(A)"/>
    <s v="CUSTODIO DE DETENIDO"/>
    <n v="1"/>
    <n v="2003"/>
    <n v="20"/>
    <n v="100"/>
    <n v="22842350"/>
    <s v="SIN ENFASIS"/>
    <s v="DERECHO"/>
    <n v="1"/>
    <s v="UNIV. PRIVADA"/>
    <s v="PRIVADO"/>
  </r>
  <r>
    <n v="131831"/>
    <n v="1"/>
    <n v="8000000"/>
    <d v="2022-08-28T00:00:00"/>
    <d v="2022-09-05T00:00:00"/>
    <d v="2022-09-06T00:00:00"/>
    <x v="0"/>
    <d v="2023-01-17T00:00:00"/>
    <n v="319286"/>
    <s v="RESOLI"/>
    <s v="1-PREG.COSTA-RICA"/>
    <x v="0"/>
    <x v="0"/>
    <s v="-"/>
    <n v="131831"/>
    <x v="0"/>
    <x v="1"/>
    <x v="2"/>
    <x v="0"/>
    <x v="1"/>
    <n v="4"/>
    <x v="6"/>
    <n v="6"/>
    <n v="2"/>
    <x v="0"/>
    <s v="FONSECA BURDOCK ANGELICA"/>
    <n v="402580804"/>
    <n v="31268970"/>
    <s v="SAN ISIDRO"/>
    <s v="SAN JOSE"/>
    <s v="UNIV.DE COSTA RICA"/>
    <s v="PSICOLOGIA"/>
    <n v="995723"/>
    <x v="1"/>
    <n v="0"/>
    <x v="0"/>
    <n v="100"/>
    <s v="COSTA RICA"/>
    <s v="-"/>
    <s v="-"/>
    <n v="1"/>
    <x v="1"/>
    <x v="2"/>
    <s v="-"/>
    <s v="-"/>
    <n v="19"/>
    <s v="LICENCIATURA"/>
    <s v=" "/>
    <s v=" "/>
    <s v=" "/>
    <s v=" "/>
    <s v="NORMAL"/>
    <s v="AFBURDOCK@GMAIL.COM"/>
    <x v="138"/>
    <s v="-"/>
    <s v="-"/>
    <s v="-"/>
    <s v="SOLTERO(A)"/>
    <s v="ESTUDIANTE"/>
    <n v="4"/>
    <n v="2020"/>
    <n v="3"/>
    <n v="84"/>
    <s v="-"/>
    <s v="SIN ENFASIS"/>
    <s v="PSICOLOGIA"/>
    <n v="2"/>
    <s v="UNIV. PUBLICA"/>
    <s v="PUBLICO"/>
  </r>
  <r>
    <n v="132569"/>
    <n v="1"/>
    <n v="2065800"/>
    <d v="2022-11-16T00:00:00"/>
    <d v="2022-12-01T00:00:00"/>
    <d v="2022-12-02T00:00:00"/>
    <x v="0"/>
    <d v="2023-01-17T00:00:00"/>
    <n v="322517"/>
    <s v="RESOLI"/>
    <s v="1-PREG.COSTA-RICA"/>
    <x v="0"/>
    <x v="0"/>
    <s v="-"/>
    <n v="132569"/>
    <x v="0"/>
    <x v="1"/>
    <x v="2"/>
    <x v="0"/>
    <x v="1"/>
    <n v="1"/>
    <x v="2"/>
    <n v="15"/>
    <n v="3"/>
    <x v="1"/>
    <s v="PADILLA CHINCHILLA JOSE ARTURO"/>
    <n v="113530591"/>
    <n v="31269090"/>
    <s v="MONTES DE OCA"/>
    <s v="MERCEDES"/>
    <s v="UNIV.FEDERADA SAN JUDAS TADEO"/>
    <s v="COMUNICACION DE MASAS"/>
    <n v="526978"/>
    <x v="3"/>
    <n v="0"/>
    <x v="0"/>
    <n v="100"/>
    <s v="COSTA RICA"/>
    <s v="-"/>
    <s v="-"/>
    <n v="1"/>
    <x v="1"/>
    <x v="2"/>
    <s v="-"/>
    <s v="-"/>
    <n v="34"/>
    <s v="LICENCIATURA"/>
    <s v=" "/>
    <s v=" "/>
    <s v=" "/>
    <s v=" "/>
    <s v="NORMAL"/>
    <s v="ARTUROPADILLA.CR@GMAIL.COM"/>
    <x v="139"/>
    <s v="-"/>
    <s v="-"/>
    <s v="-"/>
    <s v="SOLTERO(A)"/>
    <s v="TÉCNICO EN SERVICIOS MULTIMEDIA"/>
    <n v="1"/>
    <n v="2006"/>
    <n v="17"/>
    <n v="81"/>
    <n v="25111347"/>
    <s v="SIN ENFASIS"/>
    <s v="COMUNICACION"/>
    <n v="1"/>
    <s v="UNIV. PRIVADA"/>
    <s v="PRIVADO"/>
  </r>
  <r>
    <n v="132797"/>
    <n v="1"/>
    <n v="8908150"/>
    <d v="2022-12-03T00:00:00"/>
    <d v="2022-12-13T00:00:00"/>
    <d v="2022-12-19T00:00:00"/>
    <x v="1"/>
    <d v="2023-01-31T00:00:00"/>
    <n v="323645"/>
    <s v="RESOLI"/>
    <s v="1-PREG.COSTA-RICA"/>
    <x v="0"/>
    <x v="0"/>
    <s v="-"/>
    <n v="132797"/>
    <x v="1"/>
    <x v="0"/>
    <x v="0"/>
    <x v="0"/>
    <x v="0"/>
    <n v="6"/>
    <x v="3"/>
    <n v="5"/>
    <n v="2"/>
    <x v="1"/>
    <s v="AXEL ESTUWUER  OROZCO BUSTOS"/>
    <n v="118210600"/>
    <n v="31270560"/>
    <s v="OSA"/>
    <s v="PALMAR"/>
    <s v="UNIV.LATINA DE C.R. PEREZ ZELEDON"/>
    <s v="ENFERMERIA"/>
    <n v="1330592"/>
    <x v="0"/>
    <n v="0"/>
    <x v="0"/>
    <n v="100"/>
    <s v="COSTA RICA"/>
    <s v="-"/>
    <s v="-"/>
    <n v="1"/>
    <x v="1"/>
    <x v="1"/>
    <s v="-"/>
    <s v="-"/>
    <n v="21"/>
    <s v="LICENCIATURA"/>
    <s v=" "/>
    <s v=" "/>
    <s v=" "/>
    <s v=" "/>
    <s v="NORMAL"/>
    <s v="AXELOROZCOB@GMAIL.COM"/>
    <x v="140"/>
    <s v="-"/>
    <s v="ADQUISICION DE EQUIPO"/>
    <s v="AE"/>
    <s v="SOLTERO(A)"/>
    <s v="ESTUDIANTE"/>
    <n v="2"/>
    <n v="2019"/>
    <n v="4"/>
    <n v="82.7"/>
    <s v="-"/>
    <s v="SIN ENFASIS"/>
    <s v="ENFERMERIA"/>
    <n v="1"/>
    <s v="UNIV. PRIVADA"/>
    <s v="PRIVADO"/>
  </r>
  <r>
    <n v="131611"/>
    <n v="1"/>
    <n v="5277650"/>
    <d v="2022-07-19T00:00:00"/>
    <d v="2022-08-23T00:00:00"/>
    <d v="2022-08-24T00:00:00"/>
    <x v="0"/>
    <d v="2023-01-17T00:00:00"/>
    <n v="317206"/>
    <s v="RESOLI"/>
    <s v="1-PREG.COSTA-RICA"/>
    <x v="0"/>
    <x v="0"/>
    <s v="-"/>
    <n v="131611"/>
    <x v="0"/>
    <x v="1"/>
    <x v="5"/>
    <x v="0"/>
    <x v="1"/>
    <n v="4"/>
    <x v="6"/>
    <n v="6"/>
    <n v="2"/>
    <x v="1"/>
    <s v="BARQUERO SOLERA RANDALL STEVEN"/>
    <n v="117580163"/>
    <n v="31268910"/>
    <s v="SAN ISIDRO"/>
    <s v="SAN JOSE"/>
    <s v="UNIV.DE LAS CS.Y ARTE DE C.R."/>
    <s v="ARTES PLASTICAS"/>
    <n v="600000"/>
    <x v="3"/>
    <n v="0"/>
    <x v="0"/>
    <n v="100"/>
    <s v="COSTA RICA"/>
    <s v="-"/>
    <s v="-"/>
    <n v="1"/>
    <x v="1"/>
    <x v="2"/>
    <s v="-"/>
    <s v="-"/>
    <n v="23"/>
    <s v="BACHILLER"/>
    <s v=" "/>
    <s v=" "/>
    <s v=" "/>
    <s v=" "/>
    <s v="NORMAL"/>
    <s v="STEVENBS99@HOTMAIL.COM"/>
    <x v="141"/>
    <s v="-"/>
    <s v="-"/>
    <s v="-"/>
    <s v="SOLTERO(A)"/>
    <s v="ESTUDIANTE"/>
    <n v="5"/>
    <n v="2018"/>
    <n v="5"/>
    <n v="83.5"/>
    <s v="-"/>
    <s v="SIN ENFASIS"/>
    <s v="ARTES PLASTICAS"/>
    <n v="1"/>
    <s v="UNIV. PRIVADA"/>
    <s v="PRIVADO"/>
  </r>
  <r>
    <n v="132593"/>
    <n v="1"/>
    <n v="18704790"/>
    <d v="2022-11-16T00:00:00"/>
    <d v="2022-12-02T00:00:00"/>
    <d v="2022-12-06T00:00:00"/>
    <x v="3"/>
    <d v="2023-01-25T00:00:00"/>
    <n v="322537"/>
    <s v="RESOLI"/>
    <s v="1-PREG.COSTA-RICA"/>
    <x v="0"/>
    <x v="0"/>
    <s v="-"/>
    <n v="132593"/>
    <x v="3"/>
    <x v="0"/>
    <x v="0"/>
    <x v="0"/>
    <x v="0"/>
    <n v="3"/>
    <x v="5"/>
    <n v="3"/>
    <n v="3"/>
    <x v="0"/>
    <s v="GARITA QUIROS MARIEL DE LOS ANGELES"/>
    <n v="119080047"/>
    <n v="31270140"/>
    <s v="LA UNION"/>
    <s v="SAN JUAN"/>
    <s v="UNIV.AUTONOMA DE C.A SEDE CENTRAL"/>
    <s v="MEDICINA"/>
    <n v="4316436"/>
    <x v="6"/>
    <n v="0"/>
    <x v="0"/>
    <n v="100"/>
    <s v="COSTA RICA"/>
    <s v="-"/>
    <s v="-"/>
    <n v="1"/>
    <x v="1"/>
    <x v="2"/>
    <s v="-"/>
    <s v="-"/>
    <n v="18"/>
    <s v="BACHILLER"/>
    <s v="LICENCIATURA"/>
    <s v=" "/>
    <s v=" "/>
    <s v=" "/>
    <s v="NORMAL"/>
    <s v="MARIELGARITAQ12@GMAIL.COM"/>
    <x v="142"/>
    <s v="-"/>
    <s v="-"/>
    <s v="-"/>
    <s v="SOLTERO(A)"/>
    <s v="ESTUDIANTE"/>
    <n v="6"/>
    <n v="2021"/>
    <n v="2"/>
    <n v="97.93"/>
    <s v="-"/>
    <s v="SIN ENFASIS"/>
    <s v="MEDICINA HUMANA"/>
    <n v="1"/>
    <s v="UNIV. PRIVADA"/>
    <s v="PRIVADO"/>
  </r>
  <r>
    <n v="132456"/>
    <n v="1"/>
    <n v="4040690"/>
    <d v="2022-11-08T00:00:00"/>
    <d v="2022-11-09T00:00:00"/>
    <d v="2022-11-10T00:00:00"/>
    <x v="0"/>
    <d v="2023-02-03T00:00:00"/>
    <n v="322208"/>
    <s v="RESOLI"/>
    <s v="1-PREG.COSTA-RICA"/>
    <x v="2"/>
    <x v="0"/>
    <s v="-"/>
    <n v="132456"/>
    <x v="0"/>
    <x v="0"/>
    <x v="0"/>
    <x v="0"/>
    <x v="0"/>
    <n v="3"/>
    <x v="5"/>
    <n v="3"/>
    <n v="4"/>
    <x v="0"/>
    <s v="ROJAS SALAS HAZEL PAOLA"/>
    <n v="304940224"/>
    <n v="31105740"/>
    <s v="LA UNION"/>
    <s v="SAN RAFAEL"/>
    <s v="UNIV.AUTONOMA DE C.A SEDE CENTRAL"/>
    <s v="MEDICINA"/>
    <s v="-"/>
    <x v="2"/>
    <n v="0"/>
    <x v="0"/>
    <n v="100"/>
    <s v="COSTA RICA"/>
    <s v="-"/>
    <s v="-"/>
    <n v="1"/>
    <x v="1"/>
    <x v="0"/>
    <s v="-"/>
    <s v="-"/>
    <n v="26"/>
    <s v="LICENCIATURA"/>
    <s v=" "/>
    <s v=" "/>
    <s v=" "/>
    <s v=" "/>
    <s v="NORMAL"/>
    <s v="HAZ_24@HOTMAIL.ES"/>
    <x v="143"/>
    <s v="-"/>
    <s v="-"/>
    <s v="-"/>
    <s v="SOLTERO(A)"/>
    <s v="ESTUDIANTE"/>
    <s v="-"/>
    <s v="-"/>
    <s v="-"/>
    <s v="-"/>
    <n v="25181457"/>
    <s v="SIN ENFASIS"/>
    <s v="MEDICINA HUMANA"/>
    <n v="1"/>
    <s v="UNIV. PRIVADA"/>
    <s v="PRIVADO"/>
  </r>
  <r>
    <n v="132062"/>
    <n v="5"/>
    <n v="18999966"/>
    <d v="2022-08-09T00:00:00"/>
    <d v="2022-09-26T00:00:00"/>
    <d v="2022-09-27T00:00:00"/>
    <x v="3"/>
    <d v="2023-01-25T00:00:00"/>
    <n v="318374"/>
    <s v="RESOLI"/>
    <s v="5-REFUND.PREG.C.R"/>
    <x v="1"/>
    <x v="0"/>
    <s v="-"/>
    <n v="132062"/>
    <x v="3"/>
    <x v="0"/>
    <x v="0"/>
    <x v="0"/>
    <x v="0"/>
    <n v="4"/>
    <x v="6"/>
    <n v="8"/>
    <n v="2"/>
    <x v="1"/>
    <s v="RODRIGUEZ GARCIA JOSE GABRIEL"/>
    <n v="117370328"/>
    <n v="31269850"/>
    <s v="FLORES"/>
    <s v="BARRANTES"/>
    <s v="UNIV.LATINA DE C.R."/>
    <s v="MEDICINA Y CIRUGIA"/>
    <n v="2660058"/>
    <x v="6"/>
    <n v="0"/>
    <x v="0"/>
    <n v="100"/>
    <s v="COSTA RICA"/>
    <s v="-"/>
    <s v="-"/>
    <n v="1"/>
    <x v="1"/>
    <x v="2"/>
    <s v="-"/>
    <s v="-"/>
    <n v="23"/>
    <s v="LICENCIATURA"/>
    <s v=" "/>
    <s v=" "/>
    <s v=" "/>
    <s v=" "/>
    <s v="NORMAL"/>
    <s v="RODGAR44@GMAIL.COM"/>
    <x v="144"/>
    <s v="-"/>
    <s v="-"/>
    <s v="-"/>
    <s v="SOLTERO(A)"/>
    <s v="ESTUDIANTE"/>
    <n v="4"/>
    <n v="2016"/>
    <n v="7"/>
    <n v="85"/>
    <s v="-"/>
    <s v="SIN ENFASIS"/>
    <s v="MEDICINA HUMANA"/>
    <n v="1"/>
    <s v="UNIV. PRIVADA"/>
    <s v="PRIVADO"/>
  </r>
  <r>
    <n v="132562"/>
    <n v="1"/>
    <n v="7569095"/>
    <d v="2022-12-01T00:00:00"/>
    <d v="2022-12-01T00:00:00"/>
    <d v="2022-12-02T00:00:00"/>
    <x v="1"/>
    <d v="2023-01-31T00:00:00"/>
    <n v="323245"/>
    <s v="RESOLI"/>
    <s v="1-PREG.COSTA-RICA"/>
    <x v="0"/>
    <x v="0"/>
    <s v="-"/>
    <n v="132562"/>
    <x v="1"/>
    <x v="1"/>
    <x v="2"/>
    <x v="0"/>
    <x v="1"/>
    <n v="1"/>
    <x v="2"/>
    <n v="1"/>
    <n v="10"/>
    <x v="0"/>
    <s v="LEON VARGAS SOFIA MARIA"/>
    <n v="119060140"/>
    <n v="31270370"/>
    <s v="SAN JOSE"/>
    <s v="HATILLO"/>
    <s v="UNIVERSIDAD ESCUELA LIBRE DE DERECHO"/>
    <s v="DERECHO"/>
    <n v="2027530"/>
    <x v="0"/>
    <n v="0"/>
    <x v="0"/>
    <n v="100"/>
    <s v="COSTA RICA"/>
    <s v="-"/>
    <s v="-"/>
    <n v="1"/>
    <x v="1"/>
    <x v="0"/>
    <s v="-"/>
    <s v="-"/>
    <n v="18"/>
    <s v="BACHILLER"/>
    <s v="LICENCIATURA"/>
    <s v=" "/>
    <s v=" "/>
    <s v=" "/>
    <s v="NORMAL"/>
    <s v="SLEOM04@GMAIL.COM"/>
    <x v="145"/>
    <s v="-"/>
    <s v="-"/>
    <s v="-"/>
    <s v="SOLTERO(A)"/>
    <s v="ESTUDIANTE"/>
    <n v="4"/>
    <n v="2021"/>
    <n v="2"/>
    <n v="90.13"/>
    <s v="-"/>
    <s v="SIN ENFASIS"/>
    <s v="DERECHO"/>
    <n v="1"/>
    <s v="UNIV. PRIVADA"/>
    <s v="PRIVADO"/>
  </r>
  <r>
    <n v="132321"/>
    <n v="1"/>
    <n v="7825400"/>
    <d v="2022-10-05T00:00:00"/>
    <d v="2022-10-24T00:00:00"/>
    <d v="2022-10-25T00:00:00"/>
    <x v="3"/>
    <d v="2023-01-25T00:00:00"/>
    <n v="320938"/>
    <s v="RESOLI"/>
    <s v="1-PREG.COSTA-RICA"/>
    <x v="0"/>
    <x v="0"/>
    <s v="-"/>
    <n v="132321"/>
    <x v="3"/>
    <x v="0"/>
    <x v="3"/>
    <x v="0"/>
    <x v="0"/>
    <n v="4"/>
    <x v="6"/>
    <n v="4"/>
    <n v="3"/>
    <x v="1"/>
    <s v="CORRALES MORA LUIS GABRIEL"/>
    <n v="207370560"/>
    <n v="31269650"/>
    <s v="SANTA BARBARA"/>
    <s v="SAN JUAN"/>
    <s v="UNIVERSIDAD LEAD"/>
    <s v="INGENIERIA CIENCIAS DE DATOS"/>
    <n v="534209"/>
    <x v="3"/>
    <n v="0"/>
    <x v="0"/>
    <n v="100"/>
    <s v="COSTA RICA"/>
    <s v="-"/>
    <s v="-"/>
    <n v="1"/>
    <x v="1"/>
    <x v="2"/>
    <s v="-"/>
    <s v="-"/>
    <n v="27"/>
    <s v="BACHILLER"/>
    <s v=" "/>
    <s v=" "/>
    <s v=" "/>
    <s v=" "/>
    <s v="NORMAL"/>
    <s v="LUIZCLZM@GMAIL.COM"/>
    <x v="146"/>
    <s v="-"/>
    <s v="-"/>
    <s v="-"/>
    <s v="CASADO(A)"/>
    <s v="CAPACITADOR"/>
    <n v="4"/>
    <n v="2012"/>
    <n v="11"/>
    <n v="85"/>
    <n v="24377761"/>
    <s v="SIN ENFASIS"/>
    <s v="INGENIERIA"/>
    <n v="1"/>
    <s v="UNIV. PRIVADA"/>
    <s v="PRIVADO"/>
  </r>
  <r>
    <n v="133114"/>
    <n v="5"/>
    <n v="7136918"/>
    <d v="2022-11-16T00:00:00"/>
    <d v="2022-12-21T00:00:00"/>
    <d v="2023-01-19T00:00:00"/>
    <x v="5"/>
    <d v="2023-02-10T00:00:00"/>
    <n v="322499"/>
    <s v="RESOLI"/>
    <s v="5-REFUND.PREG.C.R"/>
    <x v="1"/>
    <x v="0"/>
    <s v="-"/>
    <n v="133114"/>
    <x v="5"/>
    <x v="1"/>
    <x v="2"/>
    <x v="0"/>
    <x v="1"/>
    <n v="1"/>
    <x v="2"/>
    <n v="1"/>
    <n v="4"/>
    <x v="1"/>
    <s v="SOTELO MATAMOROS SIDNEY JAVIER"/>
    <n v="111450845"/>
    <n v="31271510"/>
    <s v="SAN JOSE"/>
    <s v="CATEDRAL"/>
    <s v="UNIV.SAN JUAN DE LA CRUZ"/>
    <s v="DERECHO"/>
    <n v="1861600"/>
    <x v="0"/>
    <n v="0"/>
    <x v="0"/>
    <n v="100"/>
    <s v="COSTA RICA"/>
    <s v="-"/>
    <s v="-"/>
    <n v="1"/>
    <x v="1"/>
    <x v="0"/>
    <s v="-"/>
    <s v="-"/>
    <n v="40"/>
    <s v="BACHILLER"/>
    <s v="LICENCIATURA"/>
    <s v=" "/>
    <s v=" "/>
    <s v=" "/>
    <s v="NORMAL"/>
    <s v="SRSOTELA@HOTMAIL.COM"/>
    <x v="147"/>
    <s v="-"/>
    <s v="ADQUISICION DE EQUIPO"/>
    <s v="AE"/>
    <s v="DIVORCIADO(A)"/>
    <s v="ESTUDIANTE"/>
    <n v="2"/>
    <n v="2001"/>
    <n v="22"/>
    <n v="90"/>
    <n v="70701738"/>
    <s v="SIN ENFASIS"/>
    <s v="DERECHO"/>
    <n v="1"/>
    <s v="UNIV. PRIVADA"/>
    <s v="PRIVADO"/>
  </r>
  <r>
    <n v="133173"/>
    <n v="1"/>
    <n v="6060500"/>
    <d v="2022-12-07T00:00:00"/>
    <d v="2023-01-03T00:00:00"/>
    <d v="2023-01-25T00:00:00"/>
    <x v="5"/>
    <d v="2023-02-10T00:00:00"/>
    <n v="324071"/>
    <s v="RESOLI"/>
    <s v="1-PREG.COSTA-RICA"/>
    <x v="0"/>
    <x v="0"/>
    <s v="-"/>
    <n v="133173"/>
    <x v="5"/>
    <x v="0"/>
    <x v="3"/>
    <x v="0"/>
    <x v="0"/>
    <n v="4"/>
    <x v="6"/>
    <n v="1"/>
    <n v="2"/>
    <x v="0"/>
    <s v="DIAZ GARITA FABIOLA"/>
    <n v="703160307"/>
    <n v="31271240"/>
    <s v="HEREDIA"/>
    <s v="MERCEDES"/>
    <s v="UNIVERSIDAD LEAD"/>
    <s v="INGENIERIA CIENCIAS DE DATOS"/>
    <n v="581300"/>
    <x v="3"/>
    <n v="0"/>
    <x v="0"/>
    <n v="100"/>
    <s v="COSTA RICA"/>
    <s v="-"/>
    <s v="-"/>
    <n v="1"/>
    <x v="1"/>
    <x v="2"/>
    <s v="-"/>
    <s v="-"/>
    <n v="17"/>
    <s v="BACHILLER"/>
    <s v=" "/>
    <s v=" "/>
    <s v=" "/>
    <s v=" "/>
    <s v="NORMAL"/>
    <s v="FABIDG142517@GMAIL.COM"/>
    <x v="148"/>
    <s v="-"/>
    <s v="-"/>
    <s v="-"/>
    <s v="SOLTERO(A)"/>
    <s v="ESTUDIANTE"/>
    <n v="2"/>
    <n v="2022"/>
    <n v="1"/>
    <n v="98.7"/>
    <s v="-"/>
    <s v="SIN ENFASIS"/>
    <s v="INGENIERIA"/>
    <n v="1"/>
    <s v="UNIV. PRIVADA"/>
    <s v="PRIVADO"/>
  </r>
  <r>
    <n v="132528"/>
    <n v="1"/>
    <n v="733100"/>
    <d v="2022-11-18T00:00:00"/>
    <d v="2022-11-23T00:00:00"/>
    <d v="2022-11-24T00:00:00"/>
    <x v="3"/>
    <d v="2023-02-07T00:00:00"/>
    <n v="322649"/>
    <s v="RESOLI"/>
    <s v="1-PREG.COSTA-RICA"/>
    <x v="2"/>
    <x v="0"/>
    <s v="-"/>
    <n v="132528"/>
    <x v="3"/>
    <x v="0"/>
    <x v="3"/>
    <x v="0"/>
    <x v="0"/>
    <n v="5"/>
    <x v="4"/>
    <n v="1"/>
    <n v="1"/>
    <x v="0"/>
    <s v="CASTRILLO ACEVEDO NATALIA"/>
    <n v="504080564"/>
    <n v="31186600"/>
    <s v="LIBERIA"/>
    <s v="LIBERIA"/>
    <s v="UNIV.VERITAS"/>
    <s v="DISEÑO DEL ESPACIO INTERNO"/>
    <s v="-"/>
    <x v="2"/>
    <n v="0"/>
    <x v="0"/>
    <n v="100"/>
    <s v="COSTA RICA"/>
    <s v="-"/>
    <s v="-"/>
    <n v="1"/>
    <x v="1"/>
    <x v="0"/>
    <s v="-"/>
    <s v="-"/>
    <n v="27"/>
    <s v="LICENCIATURA"/>
    <s v=" "/>
    <s v=" "/>
    <s v=" "/>
    <s v=" "/>
    <s v="NORMAL"/>
    <s v="TATICASACE@HOTMAIL.COM"/>
    <x v="149"/>
    <s v="-"/>
    <s v="-"/>
    <s v="-"/>
    <s v="SOLTERO(A)"/>
    <s v="ESTUDIANTE"/>
    <s v="-"/>
    <s v="-"/>
    <s v="-"/>
    <s v="-"/>
    <n v="83187940"/>
    <s v="SIN ENFASIS"/>
    <s v="OBRAS CIVILES"/>
    <n v="1"/>
    <s v="UNIV. PRIVADA"/>
    <s v="PRIVADO"/>
  </r>
  <r>
    <n v="133182"/>
    <n v="1"/>
    <n v="5609880"/>
    <d v="2022-12-19T00:00:00"/>
    <d v="2022-12-23T00:00:00"/>
    <d v="2023-01-26T00:00:00"/>
    <x v="5"/>
    <d v="2023-02-10T00:00:00"/>
    <n v="324979"/>
    <s v="RESOLI"/>
    <s v="1-PREG.COSTA-RICA"/>
    <x v="0"/>
    <x v="0"/>
    <s v="-"/>
    <n v="133182"/>
    <x v="5"/>
    <x v="0"/>
    <x v="0"/>
    <x v="0"/>
    <x v="0"/>
    <n v="6"/>
    <x v="3"/>
    <n v="4"/>
    <n v="1"/>
    <x v="0"/>
    <s v="SABORIO PRENDAS MELANIE DE LOS ANGELES"/>
    <n v="604540613"/>
    <n v="31271060"/>
    <s v="MONTES DE ORO"/>
    <s v="MIRAMAR"/>
    <s v="UNIVERSIDAD SANTA PAULA"/>
    <s v="TERAPIA OCUPACIONAL"/>
    <n v="188623"/>
    <x v="5"/>
    <n v="0"/>
    <x v="0"/>
    <n v="100"/>
    <s v="COSTA RICA"/>
    <s v="-"/>
    <s v="-"/>
    <n v="1"/>
    <x v="1"/>
    <x v="0"/>
    <s v="-"/>
    <s v="-"/>
    <n v="23"/>
    <s v="LICENCIATURA"/>
    <s v=" "/>
    <s v=" "/>
    <s v=" "/>
    <s v=" "/>
    <s v="NORMAL"/>
    <s v="MELSABORIOP@GMAIL.COM"/>
    <x v="150"/>
    <s v="-"/>
    <s v="ADQUISICION DE EQUIPO"/>
    <s v="AE"/>
    <s v="SOLTERO(A)"/>
    <s v="ESTUDIANTE"/>
    <n v="2"/>
    <n v="2017"/>
    <n v="6"/>
    <n v="100"/>
    <s v="-"/>
    <s v="SIN ENFASIS"/>
    <s v="MEDICINA HUMANA"/>
    <n v="1"/>
    <s v="UNIV. PRIVADA"/>
    <s v="PRIVADO"/>
  </r>
  <r>
    <n v="132612"/>
    <n v="1"/>
    <n v="2213000"/>
    <d v="2022-12-01T00:00:00"/>
    <d v="2022-12-06T00:00:00"/>
    <d v="2022-12-07T00:00:00"/>
    <x v="3"/>
    <d v="2023-01-25T00:00:00"/>
    <n v="323437"/>
    <s v="RESOLI"/>
    <s v="1-PREG.COSTA-RICA"/>
    <x v="0"/>
    <x v="0"/>
    <s v="-"/>
    <n v="132612"/>
    <x v="3"/>
    <x v="0"/>
    <x v="4"/>
    <x v="0"/>
    <x v="0"/>
    <n v="4"/>
    <x v="6"/>
    <n v="1"/>
    <n v="1"/>
    <x v="1"/>
    <s v="RIVERA CERDAS KENNETH ANTONIO"/>
    <n v="304840743"/>
    <n v="31269930"/>
    <s v="HEREDIA"/>
    <s v="HEREDIA"/>
    <s v="UNIVERSIDAD CENFOTEC"/>
    <s v="DESARROLLO DE SOFTWARE"/>
    <n v="586472"/>
    <x v="3"/>
    <n v="0"/>
    <x v="0"/>
    <n v="100"/>
    <s v="COSTA RICA"/>
    <s v="-"/>
    <s v="-"/>
    <n v="1"/>
    <x v="1"/>
    <x v="2"/>
    <s v="-"/>
    <s v="-"/>
    <n v="27"/>
    <s v="TECNICO"/>
    <s v=" "/>
    <s v=" "/>
    <s v=" "/>
    <s v=" "/>
    <s v="NORMAL"/>
    <s v="KENNETH.RIVERA01@GMAIL.COM"/>
    <x v="151"/>
    <s v="-"/>
    <s v="-"/>
    <s v="-"/>
    <s v="SOLTERO(A)"/>
    <s v="JUNIOR ASSOCIATE"/>
    <n v="1"/>
    <n v="2013"/>
    <n v="10"/>
    <n v="87.65"/>
    <n v="22096000"/>
    <s v="SIN ENFASIS"/>
    <s v="COMPUTO"/>
    <n v="1"/>
    <s v="UNIV. PRIVADA"/>
    <s v="PRIVADO"/>
  </r>
  <r>
    <n v="132860"/>
    <n v="1"/>
    <n v="4294600"/>
    <d v="2022-12-10T00:00:00"/>
    <d v="2022-12-15T00:00:00"/>
    <d v="2022-12-19T00:00:00"/>
    <x v="3"/>
    <s v="-"/>
    <n v="324308"/>
    <s v="RESOLI"/>
    <s v="1-PREG.COSTA-RICA"/>
    <x v="2"/>
    <x v="0"/>
    <s v="-"/>
    <n v="132860"/>
    <x v="3"/>
    <x v="0"/>
    <x v="0"/>
    <x v="0"/>
    <x v="0"/>
    <n v="4"/>
    <x v="6"/>
    <n v="7"/>
    <n v="3"/>
    <x v="0"/>
    <s v="JIMENEZ DE LA O MARIA DEL SOL"/>
    <n v="117240342"/>
    <n v="31222150"/>
    <s v="BELEN"/>
    <s v="ASUNCION"/>
    <s v="UNIV.LATINA DE C.R."/>
    <s v="MEDICINA Y CIRUGIA"/>
    <s v="-"/>
    <x v="2"/>
    <n v="6"/>
    <x v="1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MARIA.JIMENEZ44@ULATINA.NET"/>
    <x v="152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507"/>
    <n v="1"/>
    <n v="3833020"/>
    <d v="2022-11-02T00:00:00"/>
    <d v="2022-11-17T00:00:00"/>
    <d v="2022-11-18T00:00:00"/>
    <x v="1"/>
    <d v="2023-01-31T00:00:00"/>
    <n v="321996"/>
    <s v="RESOLI"/>
    <s v="1-PREG.COSTA-RICA"/>
    <x v="0"/>
    <x v="0"/>
    <s v="-"/>
    <n v="132507"/>
    <x v="1"/>
    <x v="1"/>
    <x v="2"/>
    <x v="0"/>
    <x v="1"/>
    <n v="1"/>
    <x v="2"/>
    <n v="1"/>
    <n v="6"/>
    <x v="1"/>
    <s v="CASTRO ALVARADO TOMMY ADRIAN"/>
    <n v="118190335"/>
    <n v="31270290"/>
    <s v="SAN JOSE"/>
    <s v="SAN FRANCISCO"/>
    <s v="UNIVERSIDAD FIDELITAS SEDE SAN PEDRO"/>
    <s v="CONTADURIA PUBLICA"/>
    <n v="455000"/>
    <x v="4"/>
    <n v="0"/>
    <x v="0"/>
    <n v="100"/>
    <s v="COSTA RICA"/>
    <s v="-"/>
    <s v="-"/>
    <n v="1"/>
    <x v="1"/>
    <x v="2"/>
    <s v="-"/>
    <s v="-"/>
    <n v="21"/>
    <s v="BACHILLER"/>
    <s v=" "/>
    <s v=" "/>
    <s v=" "/>
    <s v=" "/>
    <s v="NORMAL"/>
    <s v="TOCASTRO14@GMAIL.COM"/>
    <x v="153"/>
    <s v="-"/>
    <s v="-"/>
    <s v="-"/>
    <s v="SOLTERO(A)"/>
    <s v="ESTUDIANTE"/>
    <n v="1"/>
    <n v="2019"/>
    <n v="4"/>
    <n v="95.35"/>
    <s v="-"/>
    <s v="SIN ENFASIS"/>
    <s v="ADMINISTRACION"/>
    <n v="1"/>
    <s v="UNIV. PRIVADA"/>
    <s v="PRIVADO"/>
  </r>
  <r>
    <n v="132716"/>
    <n v="1"/>
    <n v="2766680"/>
    <d v="2022-12-05T00:00:00"/>
    <d v="2022-12-09T00:00:00"/>
    <d v="2022-12-12T00:00:00"/>
    <x v="0"/>
    <d v="2023-01-17T00:00:00"/>
    <n v="323742"/>
    <s v="RESOLI"/>
    <s v="1-PREG.COSTA-RICA"/>
    <x v="0"/>
    <x v="0"/>
    <s v="-"/>
    <n v="132716"/>
    <x v="0"/>
    <x v="0"/>
    <x v="0"/>
    <x v="0"/>
    <x v="0"/>
    <n v="6"/>
    <x v="3"/>
    <n v="5"/>
    <n v="1"/>
    <x v="1"/>
    <s v="GONZALEZ SOTO JAFETH GEOVANNY"/>
    <n v="604580978"/>
    <n v="31269430"/>
    <s v="OSA"/>
    <s v="PUERTO CORTES"/>
    <s v="INSTITUTO DE CIENCIAS DE LA SALUD"/>
    <s v="ASISTENTE LAB QUIMICO CLINICO"/>
    <n v="745232"/>
    <x v="1"/>
    <n v="0"/>
    <x v="0"/>
    <n v="100"/>
    <s v="COSTA RICA"/>
    <s v="-"/>
    <s v="-"/>
    <n v="1"/>
    <x v="1"/>
    <x v="1"/>
    <s v="-"/>
    <s v="-"/>
    <n v="22"/>
    <s v="DIPLOMADO"/>
    <s v=" "/>
    <s v=" "/>
    <s v=" "/>
    <s v=" "/>
    <s v="NORMAL"/>
    <s v="JAFGONZA29@GMAIL.COM"/>
    <x v="154"/>
    <s v="-"/>
    <s v="-"/>
    <s v="-"/>
    <s v="SOLTERO(A)"/>
    <s v="ESTUDIANTE"/>
    <n v="5"/>
    <n v="2018"/>
    <n v="5"/>
    <n v="80"/>
    <s v="-"/>
    <s v="SIN ENFASIS"/>
    <s v="MEDICINA HUMANA"/>
    <n v="1"/>
    <s v="UNIV. PRIVADA"/>
    <s v="PRIVADO"/>
  </r>
  <r>
    <n v="132533"/>
    <n v="1"/>
    <n v="2000000"/>
    <d v="2022-07-19T00:00:00"/>
    <d v="2022-11-24T00:00:00"/>
    <d v="2022-11-25T00:00:00"/>
    <x v="0"/>
    <d v="2023-01-20T00:00:00"/>
    <n v="317213"/>
    <s v="RESOLI"/>
    <s v="1-PREG.COSTA-RICA"/>
    <x v="2"/>
    <x v="0"/>
    <s v="-"/>
    <n v="132533"/>
    <x v="0"/>
    <x v="1"/>
    <x v="1"/>
    <x v="0"/>
    <x v="1"/>
    <n v="1"/>
    <x v="2"/>
    <n v="1"/>
    <n v="1"/>
    <x v="0"/>
    <s v="SHIRLEY  MONDRAGON VILLEGAS"/>
    <n v="702170698"/>
    <n v="31201510"/>
    <s v="SAN JOSE"/>
    <s v="CARMEN"/>
    <s v="UNIV POLITECNICA INTERNACIONAL SEDE HERE"/>
    <s v="CIENCIAS DE LA EDUCACION"/>
    <s v="-"/>
    <x v="2"/>
    <n v="0"/>
    <x v="0"/>
    <n v="100"/>
    <s v="COSTA RICA"/>
    <s v="-"/>
    <s v="-"/>
    <n v="1"/>
    <x v="1"/>
    <x v="2"/>
    <s v="-"/>
    <s v="-"/>
    <n v="30"/>
    <s v="LICENCIATURA"/>
    <s v=" "/>
    <s v=" "/>
    <s v=" "/>
    <s v=" "/>
    <s v="NORMAL"/>
    <s v="CHIRMAXA@GMAIL.COM"/>
    <x v="155"/>
    <s v="-"/>
    <s v="-"/>
    <s v="-"/>
    <s v="SOLTERO(A)"/>
    <s v="ESTUDIANTE"/>
    <s v="-"/>
    <s v="-"/>
    <s v="-"/>
    <s v="-"/>
    <s v="-"/>
    <s v="EN I Y II CICLO"/>
    <s v="EDUCACION PRIMARIA"/>
    <n v="1"/>
    <s v="UNIV. PRIVADA"/>
    <s v="PRIVADO"/>
  </r>
  <r>
    <n v="132759"/>
    <n v="1"/>
    <n v="4816200"/>
    <d v="2022-12-02T00:00:00"/>
    <d v="2022-12-12T00:00:00"/>
    <d v="2022-12-16T00:00:00"/>
    <x v="0"/>
    <d v="2023-01-17T00:00:00"/>
    <n v="323516"/>
    <s v="RESOLI"/>
    <s v="1-PREG.COSTA-RICA"/>
    <x v="0"/>
    <x v="0"/>
    <s v="-"/>
    <n v="132759"/>
    <x v="0"/>
    <x v="1"/>
    <x v="2"/>
    <x v="0"/>
    <x v="1"/>
    <n v="1"/>
    <x v="2"/>
    <n v="1"/>
    <n v="1"/>
    <x v="0"/>
    <s v="DANIELA SUSANA  ARIAS RAMOS"/>
    <n v="207830893"/>
    <n v="31269380"/>
    <s v="SAN JOSE"/>
    <s v="CARMEN"/>
    <s v="UNIVERSIDAD CATOLICA DE COSTA RICA"/>
    <s v="PSICOLOGIA"/>
    <n v="99761"/>
    <x v="5"/>
    <n v="0"/>
    <x v="0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DARIASR@UCATOLICA.AC.CR"/>
    <x v="156"/>
    <s v="-"/>
    <s v="-"/>
    <s v="-"/>
    <s v="SOLTERO(A)"/>
    <s v="ESTUDIANTE"/>
    <n v="2"/>
    <n v="2017"/>
    <n v="6"/>
    <n v="85"/>
    <s v="-"/>
    <s v="SIN ENFASIS"/>
    <s v="PSICOLOGIA"/>
    <n v="1"/>
    <s v="UNIV. PRIVADA"/>
    <s v="PRIVADO"/>
  </r>
  <r>
    <n v="132706"/>
    <n v="1"/>
    <n v="2512420"/>
    <d v="2022-12-08T00:00:00"/>
    <d v="2022-12-09T00:00:00"/>
    <d v="2022-12-12T00:00:00"/>
    <x v="0"/>
    <d v="2023-01-17T00:00:00"/>
    <n v="324121"/>
    <s v="RESOLI"/>
    <s v="1-PREG.COSTA-RICA"/>
    <x v="0"/>
    <x v="0"/>
    <s v="-"/>
    <n v="132706"/>
    <x v="0"/>
    <x v="1"/>
    <x v="1"/>
    <x v="0"/>
    <x v="1"/>
    <n v="3"/>
    <x v="5"/>
    <n v="5"/>
    <n v="9"/>
    <x v="0"/>
    <s v="ROMERO AGUERO CATHERINE ROSALINA"/>
    <n v="304870229"/>
    <n v="31269220"/>
    <s v="TURRIALBA"/>
    <s v="SANTA ROSA"/>
    <s v="UNIV.FLO.DEL CASTILLO SEDE TURRIALBA"/>
    <s v="CS.EDUCACION I Y II CICLOS"/>
    <n v="300000"/>
    <x v="4"/>
    <n v="0"/>
    <x v="0"/>
    <n v="100"/>
    <s v="COSTA RICA"/>
    <s v="-"/>
    <s v="-"/>
    <n v="1"/>
    <x v="1"/>
    <x v="0"/>
    <s v="-"/>
    <s v="-"/>
    <n v="27"/>
    <s v="BACHILLER"/>
    <s v=" "/>
    <s v=" "/>
    <s v=" "/>
    <s v=" "/>
    <s v="NORMAL"/>
    <s v="YESSMONN@HOTMAIL.COM"/>
    <x v="157"/>
    <s v="-"/>
    <s v="-"/>
    <s v="-"/>
    <s v="SOLTERO(A)"/>
    <s v="ESTUDIANTE"/>
    <n v="3"/>
    <n v="2012"/>
    <n v="11"/>
    <n v="80"/>
    <s v="-"/>
    <s v="SIN ENFASIS"/>
    <s v="EDUCACION PRIMARIA"/>
    <n v="1"/>
    <s v="UNIV. PRIVADA"/>
    <s v="PRIVADO"/>
  </r>
  <r>
    <n v="132776"/>
    <n v="1"/>
    <n v="3636330"/>
    <d v="2022-11-09T00:00:00"/>
    <d v="2022-12-12T00:00:00"/>
    <d v="2022-12-19T00:00:00"/>
    <x v="3"/>
    <d v="2023-01-25T00:00:00"/>
    <n v="322262"/>
    <s v="RESOLI"/>
    <s v="1-PREG.COSTA-RICA"/>
    <x v="0"/>
    <x v="0"/>
    <s v="-"/>
    <n v="132776"/>
    <x v="3"/>
    <x v="0"/>
    <x v="0"/>
    <x v="0"/>
    <x v="0"/>
    <n v="2"/>
    <x v="1"/>
    <n v="6"/>
    <n v="3"/>
    <x v="0"/>
    <s v="MENDEZ SANCHEZ KIMBERLY SOFIA"/>
    <n v="208540921"/>
    <n v="31269840"/>
    <s v="NARANJO"/>
    <s v="SAN JOSE"/>
    <s v="INST.PARAUNIV. PLERUS"/>
    <s v="LABORATORIO CLINICO"/>
    <n v="996189"/>
    <x v="1"/>
    <n v="0"/>
    <x v="0"/>
    <n v="100"/>
    <s v="COSTA RICA"/>
    <s v="-"/>
    <s v="-"/>
    <n v="1"/>
    <x v="1"/>
    <x v="0"/>
    <s v="-"/>
    <s v="-"/>
    <n v="18"/>
    <s v="DIPLOMADO"/>
    <s v=" "/>
    <s v=" "/>
    <s v=" "/>
    <s v=" "/>
    <s v="NORMAL"/>
    <s v="KIMBERLYMENDEZ584@GMAIL.COM"/>
    <x v="158"/>
    <s v="-"/>
    <s v="-"/>
    <s v="-"/>
    <s v="SOLTERO(A)"/>
    <s v="ESTUDIANTE"/>
    <n v="2"/>
    <n v="2021"/>
    <n v="2"/>
    <n v="90.5"/>
    <s v="-"/>
    <s v="SIN ENFASIS"/>
    <s v="MEDICINA HUMANA"/>
    <n v="3"/>
    <s v="PARAUNIV. PRIV"/>
    <s v="PRIVADO"/>
  </r>
  <r>
    <n v="132654"/>
    <n v="1"/>
    <n v="3695610"/>
    <d v="2022-11-28T00:00:00"/>
    <d v="2022-12-07T00:00:00"/>
    <d v="2022-12-08T00:00:00"/>
    <x v="0"/>
    <d v="2023-01-17T00:00:00"/>
    <n v="323109"/>
    <s v="RESOLI"/>
    <s v="1-PREG.COSTA-RICA"/>
    <x v="0"/>
    <x v="0"/>
    <s v="-"/>
    <n v="132654"/>
    <x v="0"/>
    <x v="0"/>
    <x v="0"/>
    <x v="0"/>
    <x v="0"/>
    <n v="7"/>
    <x v="0"/>
    <n v="3"/>
    <n v="6"/>
    <x v="0"/>
    <s v="MORA GRANT SAYLIN GABRIELA"/>
    <n v="702660533"/>
    <n v="31269480"/>
    <s v="SIQUIRRES"/>
    <s v="ALEGRIA"/>
    <s v="INSTITUTO DE CIENCIAS DE LA SALUD"/>
    <s v="ASISTENTE LAB QUIMICO CLINICO"/>
    <n v="405086"/>
    <x v="4"/>
    <n v="0"/>
    <x v="0"/>
    <n v="100"/>
    <s v="COSTA RICA"/>
    <s v="-"/>
    <s v="-"/>
    <n v="1"/>
    <x v="1"/>
    <x v="1"/>
    <s v="-"/>
    <s v="-"/>
    <n v="23"/>
    <s v="DIPLOMADO"/>
    <s v=" "/>
    <s v=" "/>
    <s v=" "/>
    <s v=" "/>
    <s v="NORMAL"/>
    <s v="SAYLIN.GRANT@GMAIL.COM"/>
    <x v="159"/>
    <s v="-"/>
    <s v="-"/>
    <s v="-"/>
    <s v="SOLTERO(A)"/>
    <s v="ESTUDIANTE"/>
    <n v="3"/>
    <n v="2016"/>
    <n v="7"/>
    <n v="96.71"/>
    <s v="-"/>
    <s v="SIN ENFASIS"/>
    <s v="MEDICINA HUMANA"/>
    <n v="1"/>
    <s v="UNIV. PRIVADA"/>
    <s v="PRIVADO"/>
  </r>
  <r>
    <n v="132658"/>
    <n v="1"/>
    <n v="10611262"/>
    <d v="2022-11-16T00:00:00"/>
    <d v="2022-12-07T00:00:00"/>
    <d v="2022-12-08T00:00:00"/>
    <x v="5"/>
    <d v="2023-02-10T00:00:00"/>
    <n v="322552"/>
    <s v="RESOLI"/>
    <s v="1-PREG.COSTA-RICA"/>
    <x v="0"/>
    <x v="0"/>
    <s v="-"/>
    <n v="132658"/>
    <x v="5"/>
    <x v="0"/>
    <x v="0"/>
    <x v="0"/>
    <x v="0"/>
    <n v="1"/>
    <x v="2"/>
    <n v="3"/>
    <n v="11"/>
    <x v="0"/>
    <s v="SANCHEZ MORALES MONSERRAT DE LOS ANGELES"/>
    <n v="119160563"/>
    <n v="31270190"/>
    <s v="DESAMPARADOS"/>
    <s v="SAN RAFAEL ABAJO"/>
    <s v="UNIV.HISPANOAMERICANA SEDE ARANJUEZ"/>
    <s v="ENFERMERIA"/>
    <n v="390000"/>
    <x v="4"/>
    <n v="0"/>
    <x v="0"/>
    <n v="100"/>
    <s v="COSTA RICA"/>
    <s v="-"/>
    <s v="-"/>
    <n v="1"/>
    <x v="1"/>
    <x v="0"/>
    <s v="-"/>
    <s v="-"/>
    <n v="18"/>
    <s v="LICENCIATURA"/>
    <s v=" "/>
    <s v=" "/>
    <s v=" "/>
    <s v=" "/>
    <s v="NORMAL"/>
    <s v="MONSE.SAN.09@HOTMAIL.COM"/>
    <x v="160"/>
    <s v="-"/>
    <s v="-"/>
    <s v="-"/>
    <s v="SOLTERO(A)"/>
    <s v="ESTUDIANTE"/>
    <n v="2"/>
    <n v="2022"/>
    <n v="1"/>
    <n v="90.94"/>
    <s v="-"/>
    <s v="SIN ENFASIS"/>
    <s v="ENFERMERIA"/>
    <n v="1"/>
    <s v="UNIV. PRIVADA"/>
    <s v="PRIVADO"/>
  </r>
  <r>
    <n v="132598"/>
    <n v="1"/>
    <n v="1394015"/>
    <d v="2022-11-10T00:00:00"/>
    <d v="2022-12-02T00:00:00"/>
    <d v="2022-12-06T00:00:00"/>
    <x v="3"/>
    <d v="2023-01-30T00:00:00"/>
    <n v="322309"/>
    <s v="RESOLI"/>
    <s v="1-PREG.COSTA-RICA"/>
    <x v="2"/>
    <x v="0"/>
    <s v="-"/>
    <n v="132598"/>
    <x v="3"/>
    <x v="1"/>
    <x v="1"/>
    <x v="0"/>
    <x v="1"/>
    <n v="1"/>
    <x v="2"/>
    <n v="19"/>
    <n v="3"/>
    <x v="0"/>
    <s v="FONSECA FONSECA LEIDY KARLA"/>
    <n v="112430002"/>
    <n v="31213500"/>
    <s v="PEREZ ZELEDON"/>
    <s v="DANIEL FLORES"/>
    <s v="U CASTRO CARAZO SEDE PEREZ ZELEDON"/>
    <s v="EDUCACION"/>
    <s v="-"/>
    <x v="2"/>
    <n v="0"/>
    <x v="0"/>
    <n v="100"/>
    <s v="COSTA RICA"/>
    <s v="-"/>
    <s v="-"/>
    <n v="1"/>
    <x v="1"/>
    <x v="0"/>
    <s v="-"/>
    <s v="-"/>
    <n v="37"/>
    <s v="LICENCIATURA"/>
    <s v=" "/>
    <s v=" "/>
    <s v=" "/>
    <s v=" "/>
    <s v="NORMAL"/>
    <s v="KARLAFONSECA0815@GMAIL.COM"/>
    <x v="161"/>
    <s v="-"/>
    <s v="-"/>
    <s v="-"/>
    <s v="UNION LIBRE"/>
    <s v="ESTUDIANTE"/>
    <s v="-"/>
    <s v="-"/>
    <s v="-"/>
    <s v="-"/>
    <s v="-"/>
    <s v="DOCENCIA"/>
    <s v="EDUCACION GENERAL"/>
    <n v="1"/>
    <s v="UNIV. PRIVADA"/>
    <s v="PRIVADO"/>
  </r>
  <r>
    <n v="133279"/>
    <n v="1"/>
    <n v="5090255"/>
    <d v="2022-12-21T00:00:00"/>
    <d v="2023-01-16T00:00:00"/>
    <d v="2023-02-01T00:00:00"/>
    <x v="5"/>
    <d v="2023-02-10T00:00:00"/>
    <n v="325086"/>
    <s v="RESOLI"/>
    <s v="1-PREG.COSTA-RICA"/>
    <x v="0"/>
    <x v="0"/>
    <s v="-"/>
    <n v="133279"/>
    <x v="5"/>
    <x v="0"/>
    <x v="4"/>
    <x v="0"/>
    <x v="0"/>
    <n v="2"/>
    <x v="1"/>
    <n v="1"/>
    <n v="10"/>
    <x v="1"/>
    <s v="RODRIGUEZ SANCHEZ JEFFERSON"/>
    <n v="208430013"/>
    <n v="31271790"/>
    <s v="ALAJUELA"/>
    <s v="DESAMPARADOS"/>
    <s v="UNIV.HISPANOAMERICANA RECINTO HEREDIA"/>
    <s v="ING INFORMATICA"/>
    <n v="1434150"/>
    <x v="0"/>
    <n v="0"/>
    <x v="0"/>
    <n v="100"/>
    <s v="COSTA RICA"/>
    <s v="-"/>
    <s v="-"/>
    <n v="1"/>
    <x v="1"/>
    <x v="0"/>
    <s v="-"/>
    <s v="-"/>
    <n v="19"/>
    <s v="BACHILLER"/>
    <s v=" "/>
    <s v=" "/>
    <s v=" "/>
    <s v=" "/>
    <s v="NORMAL"/>
    <s v="JEFF070703@GMAIL.COM"/>
    <x v="162"/>
    <s v="-"/>
    <s v="-"/>
    <s v="-"/>
    <s v="SOLTERO(A)"/>
    <s v="ESTUDIANTE"/>
    <n v="2"/>
    <n v="2021"/>
    <n v="2"/>
    <n v="100"/>
    <s v="-"/>
    <s v="SIN ENFASIS"/>
    <s v="COMPUTO"/>
    <n v="1"/>
    <s v="UNIV. PRIVADA"/>
    <s v="PRIVADO"/>
  </r>
  <r>
    <n v="132070"/>
    <n v="1"/>
    <n v="3375000"/>
    <d v="2022-09-22T00:00:00"/>
    <d v="2022-09-27T00:00:00"/>
    <d v="2022-09-28T00:00:00"/>
    <x v="0"/>
    <d v="2023-01-17T00:00:00"/>
    <n v="320467"/>
    <s v="RESOLI"/>
    <s v="1-PREG.COSTA-RICA"/>
    <x v="0"/>
    <x v="0"/>
    <s v="-"/>
    <n v="132070"/>
    <x v="0"/>
    <x v="0"/>
    <x v="0"/>
    <x v="0"/>
    <x v="0"/>
    <n v="4"/>
    <x v="6"/>
    <n v="4"/>
    <n v="3"/>
    <x v="0"/>
    <s v="ARAYA UMAÑA JOSENIA"/>
    <n v="109330694"/>
    <n v="31269490"/>
    <s v="SANTA BARBARA"/>
    <s v="SAN JUAN"/>
    <s v="UNIVERSIDAD SANTA LUCIA SEDE ALAJUELA"/>
    <s v="ENFERMERIA"/>
    <n v="953657"/>
    <x v="1"/>
    <n v="0"/>
    <x v="0"/>
    <n v="100"/>
    <s v="COSTA RICA"/>
    <s v="-"/>
    <s v="-"/>
    <n v="1"/>
    <x v="1"/>
    <x v="2"/>
    <s v="-"/>
    <s v="-"/>
    <n v="46"/>
    <s v="BACHILLER"/>
    <s v="LICENCIATURA"/>
    <s v=" "/>
    <s v=" "/>
    <s v=" "/>
    <s v="NORMAL"/>
    <s v="JOSENIA12@HOTMAIL.COM"/>
    <x v="163"/>
    <s v="-"/>
    <s v="-"/>
    <s v="-"/>
    <s v="CASADO(A)"/>
    <s v="AUXILIAR DE ENFERMER"/>
    <n v="3"/>
    <n v="1993"/>
    <n v="30"/>
    <n v="85.6"/>
    <n v="22426852"/>
    <s v="SIN ENFASIS"/>
    <s v="ENFERMERIA"/>
    <n v="1"/>
    <s v="UNIV. PRIVADA"/>
    <s v="PRIVADO"/>
  </r>
  <r>
    <n v="132635"/>
    <n v="1"/>
    <n v="1638780"/>
    <d v="2022-12-06T00:00:00"/>
    <d v="2022-12-07T00:00:00"/>
    <d v="2022-12-08T00:00:00"/>
    <x v="3"/>
    <d v="2023-01-27T00:00:00"/>
    <n v="323845"/>
    <s v="RESOLI"/>
    <s v="1-PREG.COSTA-RICA"/>
    <x v="2"/>
    <x v="0"/>
    <s v="-"/>
    <n v="132635"/>
    <x v="3"/>
    <x v="1"/>
    <x v="1"/>
    <x v="0"/>
    <x v="1"/>
    <n v="3"/>
    <x v="5"/>
    <n v="3"/>
    <n v="2"/>
    <x v="1"/>
    <s v="CORDERO CHINCHILLA MARIO ANTONIO"/>
    <n v="112150344"/>
    <n v="31163650"/>
    <s v="LA UNION"/>
    <s v="SAN DIEGO"/>
    <s v="UNIV.AMERICANA"/>
    <s v="CS. DE LA EDUCACION"/>
    <s v="-"/>
    <x v="2"/>
    <n v="0"/>
    <x v="0"/>
    <n v="100"/>
    <s v="COSTA RICA"/>
    <s v="-"/>
    <s v="-"/>
    <n v="1"/>
    <x v="1"/>
    <x v="0"/>
    <s v="-"/>
    <s v="-"/>
    <n v="38"/>
    <s v="BACHILLER"/>
    <s v=" "/>
    <s v=" "/>
    <s v=" "/>
    <s v=" "/>
    <s v="NORMAL"/>
    <s v="CORDEROCH13@GMAIL.COM"/>
    <x v="164"/>
    <s v="-"/>
    <s v="ADQUISICION DE EQUIPO"/>
    <s v="AE"/>
    <s v="CASADO(A)"/>
    <s v="CAJERO"/>
    <s v="-"/>
    <s v="-"/>
    <s v="-"/>
    <s v="-"/>
    <n v="25221000"/>
    <s v="ENSEÑANZA DE LA MATEMATICA"/>
    <s v="EDUCACION GENERAL"/>
    <n v="1"/>
    <s v="UNIV. PRIVADA"/>
    <s v="PRIVADO"/>
  </r>
  <r>
    <n v="132555"/>
    <n v="3"/>
    <n v="6161000"/>
    <d v="2022-10-25T00:00:00"/>
    <d v="2022-11-30T00:00:00"/>
    <d v="2022-12-01T00:00:00"/>
    <x v="3"/>
    <d v="2023-01-25T00:00:00"/>
    <n v="321693"/>
    <s v="RESOLI"/>
    <s v="3-POSG.COSTA-RICA"/>
    <x v="0"/>
    <x v="1"/>
    <s v="-"/>
    <n v="132555"/>
    <x v="3"/>
    <x v="0"/>
    <x v="0"/>
    <x v="0"/>
    <x v="0"/>
    <n v="6"/>
    <x v="3"/>
    <n v="3"/>
    <n v="1"/>
    <x v="0"/>
    <s v="BOGANTES BARBOZA MILENA PATRICIA"/>
    <n v="114040804"/>
    <n v="31269740"/>
    <s v="BUENOS AIRES"/>
    <s v="BUENOS AIRES"/>
    <s v="ISEPA UNIVERSIDAD SANTA PAULA MAESTRIAS"/>
    <s v="CUIDADOS PALIATIVOS"/>
    <n v="1745610"/>
    <x v="0"/>
    <n v="0"/>
    <x v="0"/>
    <n v="100"/>
    <s v="COSTA RICA"/>
    <s v="-"/>
    <s v="-"/>
    <n v="1"/>
    <x v="1"/>
    <x v="1"/>
    <s v="-"/>
    <s v="-"/>
    <n v="33"/>
    <s v="MAESTRIA"/>
    <s v=" "/>
    <s v=" "/>
    <s v=" "/>
    <s v=" "/>
    <s v="NORMAL"/>
    <s v="MILE_BOBA@YAHOO.ES"/>
    <x v="165"/>
    <s v="-"/>
    <s v="ADQUISICION DE EQUIPO"/>
    <s v="AE"/>
    <s v="CASADO(A)"/>
    <s v="MÉDICO GENERAL"/>
    <n v="3"/>
    <n v="2006"/>
    <n v="17"/>
    <n v="95"/>
    <n v="27300116"/>
    <s v="SIN ENFASIS"/>
    <s v="MEDICINA HUMANA"/>
    <n v="1"/>
    <s v="UNIV. PRIVADA"/>
    <s v="PRIVADO"/>
  </r>
  <r>
    <n v="132445"/>
    <n v="1"/>
    <n v="5447500"/>
    <d v="2022-10-26T00:00:00"/>
    <d v="2022-11-08T00:00:00"/>
    <d v="2022-11-09T00:00:00"/>
    <x v="3"/>
    <d v="2023-01-25T00:00:00"/>
    <n v="321743"/>
    <s v="RESOLI"/>
    <s v="1-PREG.COSTA-RICA"/>
    <x v="0"/>
    <x v="0"/>
    <s v="-"/>
    <n v="132445"/>
    <x v="3"/>
    <x v="1"/>
    <x v="1"/>
    <x v="0"/>
    <x v="1"/>
    <n v="7"/>
    <x v="0"/>
    <n v="2"/>
    <n v="3"/>
    <x v="0"/>
    <s v="CAMPOS MENA ANA YANCY"/>
    <n v="701870702"/>
    <n v="31269890"/>
    <s v="POCOCI"/>
    <s v="RITA"/>
    <s v="UNIV INT SAN ISIDRO LABRADOR GUAPILES"/>
    <s v="CS DE EDUCACION I Y II CICLO"/>
    <n v="1550389"/>
    <x v="0"/>
    <n v="0"/>
    <x v="0"/>
    <n v="100"/>
    <s v="COSTA RICA"/>
    <s v="-"/>
    <s v="-"/>
    <n v="1"/>
    <x v="1"/>
    <x v="3"/>
    <s v="-"/>
    <s v="-"/>
    <n v="34"/>
    <s v="BACHILLER"/>
    <s v="LICENCIATURA"/>
    <s v=" "/>
    <s v=" "/>
    <s v=" "/>
    <s v="NORMAL"/>
    <s v="YANCYCAMPOS88@GMAIL.COM"/>
    <x v="166"/>
    <s v="-"/>
    <s v="-"/>
    <s v="-"/>
    <s v="CASADO(A)"/>
    <s v="ESTUDIANTE"/>
    <n v="3"/>
    <n v="2016"/>
    <n v="7"/>
    <n v="71.13"/>
    <s v="-"/>
    <s v="SIN ENFASIS"/>
    <s v="EDUCACION PRIMARIA"/>
    <n v="1"/>
    <s v="UNIV. PRIVADA"/>
    <s v="PRIVADO"/>
  </r>
  <r>
    <n v="132538"/>
    <n v="1"/>
    <n v="5200430"/>
    <d v="2022-11-25T00:00:00"/>
    <d v="2022-11-25T00:00:00"/>
    <d v="2022-11-28T00:00:00"/>
    <x v="3"/>
    <d v="2023-02-03T00:00:00"/>
    <n v="322998"/>
    <s v="RESOLI"/>
    <s v="1-PREG.COSTA-RICA"/>
    <x v="2"/>
    <x v="0"/>
    <s v="-"/>
    <n v="132538"/>
    <x v="3"/>
    <x v="0"/>
    <x v="0"/>
    <x v="0"/>
    <x v="0"/>
    <n v="1"/>
    <x v="2"/>
    <n v="14"/>
    <n v="1"/>
    <x v="0"/>
    <s v="SALAZAR RODRIGUEZ PAULINA"/>
    <n v="504260853"/>
    <n v="31135730"/>
    <s v="MORAVIA"/>
    <s v="SAN VICENTE"/>
    <s v="UNIV.LATINA DE C.R."/>
    <s v="OPTOMETRIA"/>
    <s v="-"/>
    <x v="2"/>
    <n v="0"/>
    <x v="0"/>
    <n v="100"/>
    <s v="COSTA RICA"/>
    <s v="-"/>
    <s v="-"/>
    <n v="1"/>
    <x v="1"/>
    <x v="2"/>
    <s v="-"/>
    <s v="-"/>
    <n v="23"/>
    <s v="BACHILLER"/>
    <s v="LICENCIATURA"/>
    <s v=" "/>
    <s v=" "/>
    <s v=" "/>
    <s v="ESPECIAL"/>
    <s v="PAUSALAROD99@GMAIL.COM"/>
    <x v="167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902"/>
    <n v="1"/>
    <n v="11000000"/>
    <d v="2022-12-04T00:00:00"/>
    <d v="2022-12-16T00:00:00"/>
    <d v="2022-12-19T00:00:00"/>
    <x v="5"/>
    <d v="2023-02-10T00:00:00"/>
    <n v="323675"/>
    <s v="RESOLI"/>
    <s v="1-PREG.COSTA-RICA"/>
    <x v="0"/>
    <x v="0"/>
    <s v="-"/>
    <n v="132902"/>
    <x v="5"/>
    <x v="0"/>
    <x v="3"/>
    <x v="0"/>
    <x v="0"/>
    <n v="7"/>
    <x v="0"/>
    <n v="6"/>
    <n v="1"/>
    <x v="0"/>
    <s v="BARRIENTOS RODRIGUEZ EMILY"/>
    <n v="703120557"/>
    <n v="31271090"/>
    <s v="GUACIMO"/>
    <s v="GUACIMO"/>
    <s v="UNIV.LATINOAMERICANA DE CS.TECNOL."/>
    <s v="INGENIERIA BIOMEDICA"/>
    <n v="1564852"/>
    <x v="0"/>
    <n v="0"/>
    <x v="0"/>
    <n v="100"/>
    <s v="COSTA RICA"/>
    <s v="-"/>
    <s v="-"/>
    <n v="1"/>
    <x v="1"/>
    <x v="1"/>
    <s v="-"/>
    <s v="-"/>
    <n v="18"/>
    <s v="LICENCIATURA"/>
    <s v=" "/>
    <s v=" "/>
    <s v=" "/>
    <s v=" "/>
    <s v="NORMAL"/>
    <s v="EMILYBARRIENTOSRODRIGUEZ727@GMAIL.COM"/>
    <x v="168"/>
    <s v="-"/>
    <s v="-"/>
    <s v="-"/>
    <s v="SOLTERO(A)"/>
    <s v="ESTUDIANTE"/>
    <n v="4"/>
    <n v="2022"/>
    <n v="1"/>
    <n v="93.21"/>
    <s v="-"/>
    <s v="SIN ENFASIS"/>
    <s v="INGENIERIA"/>
    <n v="1"/>
    <s v="UNIV. PRIVADA"/>
    <s v="PRIVADO"/>
  </r>
  <r>
    <n v="133186"/>
    <n v="1"/>
    <n v="6000000"/>
    <d v="2022-12-28T00:00:00"/>
    <d v="2023-01-10T00:00:00"/>
    <d v="2023-01-26T00:00:00"/>
    <x v="1"/>
    <d v="2023-02-10T00:00:00"/>
    <n v="325319"/>
    <s v="RESOLI"/>
    <s v="1-PREG.COSTA-RICA"/>
    <x v="2"/>
    <x v="0"/>
    <s v="-"/>
    <n v="133186"/>
    <x v="1"/>
    <x v="0"/>
    <x v="0"/>
    <x v="0"/>
    <x v="0"/>
    <n v="1"/>
    <x v="2"/>
    <n v="1"/>
    <n v="8"/>
    <x v="0"/>
    <s v="ARGUELLO FONSECA BRENDA"/>
    <n v="117320866"/>
    <n v="31159780"/>
    <s v="SAN JOSE"/>
    <s v="MATA REDONDA"/>
    <s v="UNIV. DE CIENCIAS MEDICAS"/>
    <s v="MEDICINA"/>
    <n v="3156323"/>
    <x v="6"/>
    <n v="0"/>
    <x v="0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BREN_ARGUELLOF@HOTMAIL.COM"/>
    <x v="168"/>
    <s v="-"/>
    <s v="-"/>
    <s v="-"/>
    <s v="SOLTERO(A)"/>
    <s v="ESTUDIANTE"/>
    <n v="4"/>
    <n v="2016"/>
    <n v="7"/>
    <n v="100"/>
    <n v="88294276"/>
    <s v="SIN ENFASIS"/>
    <s v="MEDICINA HUMANA"/>
    <n v="1"/>
    <s v="UNIV. PRIVADA"/>
    <s v="PRIVADO"/>
  </r>
  <r>
    <n v="132622"/>
    <n v="1"/>
    <n v="4724500"/>
    <d v="2022-11-23T00:00:00"/>
    <d v="2022-12-06T00:00:00"/>
    <d v="2022-12-07T00:00:00"/>
    <x v="1"/>
    <d v="2023-01-31T00:00:00"/>
    <n v="322893"/>
    <s v="RESOLI"/>
    <s v="1-PREG.COSTA-RICA"/>
    <x v="0"/>
    <x v="0"/>
    <s v="-"/>
    <n v="132622"/>
    <x v="1"/>
    <x v="0"/>
    <x v="3"/>
    <x v="0"/>
    <x v="0"/>
    <n v="1"/>
    <x v="2"/>
    <n v="2"/>
    <n v="2"/>
    <x v="1"/>
    <s v="PORRAS VARELA MINOR JOSUE"/>
    <n v="119000974"/>
    <n v="31270280"/>
    <s v="ESCAZU"/>
    <s v="SAN ANTONIO"/>
    <s v="UNIV.HISPANOAMERICANA RECINTO LLORENTE"/>
    <s v="INGENIERIA INFORMATICA"/>
    <n v="557381"/>
    <x v="3"/>
    <n v="0"/>
    <x v="0"/>
    <n v="100"/>
    <s v="COSTA RICA"/>
    <s v="-"/>
    <s v="-"/>
    <n v="1"/>
    <x v="1"/>
    <x v="2"/>
    <s v="-"/>
    <s v="-"/>
    <n v="18"/>
    <s v="BACHILLER"/>
    <s v=" "/>
    <s v=" "/>
    <s v=" "/>
    <s v=" "/>
    <s v="NORMAL"/>
    <s v="INFO.BOLSOMANIA@GMAIL.COM"/>
    <x v="169"/>
    <s v="-"/>
    <s v="-"/>
    <s v="-"/>
    <s v="SOLTERO(A)"/>
    <s v="ESTUDIANTE"/>
    <n v="5"/>
    <n v="2021"/>
    <n v="2"/>
    <n v="97.05"/>
    <s v="-"/>
    <s v="SIN ENFASIS"/>
    <s v="INGENIERIA"/>
    <n v="1"/>
    <s v="UNIV. PRIVADA"/>
    <s v="PRIVADO"/>
  </r>
  <r>
    <n v="132280"/>
    <n v="1"/>
    <n v="1582760"/>
    <d v="2022-10-13T00:00:00"/>
    <d v="2022-10-19T00:00:00"/>
    <d v="2022-10-20T00:00:00"/>
    <x v="0"/>
    <d v="2023-01-20T00:00:00"/>
    <n v="321258"/>
    <s v="RESOLI"/>
    <s v="1-PREG.COSTA-RICA"/>
    <x v="2"/>
    <x v="0"/>
    <s v="-"/>
    <n v="132280"/>
    <x v="0"/>
    <x v="1"/>
    <x v="1"/>
    <x v="0"/>
    <x v="1"/>
    <n v="2"/>
    <x v="1"/>
    <n v="2"/>
    <n v="3"/>
    <x v="0"/>
    <s v="RIVERA BERMUDEZ CRISTY VALERIA"/>
    <n v="604650233"/>
    <n v="31211370"/>
    <s v="SAN RAMON"/>
    <s v="SAN JUAN"/>
    <s v="UNIV.SAN MARCOS"/>
    <s v="DOCENCIA"/>
    <s v="-"/>
    <x v="2"/>
    <n v="0"/>
    <x v="0"/>
    <n v="100"/>
    <s v="COSTA RICA"/>
    <s v="-"/>
    <s v="-"/>
    <n v="1"/>
    <x v="1"/>
    <x v="0"/>
    <s v="-"/>
    <s v="-"/>
    <n v="21"/>
    <s v="LICENCIATURA"/>
    <s v=" "/>
    <s v=" "/>
    <s v=" "/>
    <s v=" "/>
    <s v="NORMAL"/>
    <s v="VALE_BERMUDEZ_01@HOTMAIL.COM"/>
    <x v="170"/>
    <s v="-"/>
    <s v="-"/>
    <s v="-"/>
    <s v="SOLTERO(A)"/>
    <s v="ESTUDIANTE"/>
    <s v="-"/>
    <s v="-"/>
    <s v="-"/>
    <s v="-"/>
    <s v="-"/>
    <s v="SIN ENFASIS"/>
    <s v="EDUCACION GENERAL"/>
    <n v="1"/>
    <s v="UNIV. PRIVADA"/>
    <s v="PRIVADO"/>
  </r>
  <r>
    <n v="132219"/>
    <n v="1"/>
    <n v="3558250"/>
    <d v="2022-09-28T00:00:00"/>
    <d v="2022-10-11T00:00:00"/>
    <d v="2022-10-12T00:00:00"/>
    <x v="3"/>
    <d v="2023-01-25T00:00:00"/>
    <n v="320705"/>
    <s v="RESOLI"/>
    <s v="1-PREG.COSTA-RICA"/>
    <x v="0"/>
    <x v="0"/>
    <s v="-"/>
    <n v="132219"/>
    <x v="3"/>
    <x v="1"/>
    <x v="2"/>
    <x v="0"/>
    <x v="1"/>
    <n v="4"/>
    <x v="6"/>
    <n v="1"/>
    <n v="3"/>
    <x v="1"/>
    <s v="LEON AVENDAÑO DARIO JOSE"/>
    <n v="402440113"/>
    <n v="31270060"/>
    <s v="HEREDIA"/>
    <s v="SAN FRANCISCO"/>
    <s v="UNIVERSIDAD FIDELITAS SEDE HEREDIA"/>
    <s v="ECONOMIA"/>
    <n v="468293"/>
    <x v="3"/>
    <n v="0"/>
    <x v="0"/>
    <n v="100"/>
    <s v="COSTA RICA"/>
    <s v="-"/>
    <s v="-"/>
    <n v="1"/>
    <x v="1"/>
    <x v="0"/>
    <s v="-"/>
    <s v="-"/>
    <n v="23"/>
    <s v="BACHILLER"/>
    <s v=" "/>
    <s v=" "/>
    <s v=" "/>
    <s v=" "/>
    <s v="NORMAL"/>
    <s v="dariojoseleon@gmail.com"/>
    <x v="171"/>
    <s v="-"/>
    <s v="-"/>
    <s v="-"/>
    <s v="SOLTERO(A)"/>
    <s v="telefonista"/>
    <n v="5"/>
    <n v="2016"/>
    <n v="7"/>
    <n v="96"/>
    <n v="22619959"/>
    <s v="SIN ENFASIS"/>
    <s v="ECONOMIA"/>
    <n v="1"/>
    <s v="UNIV. PRIVADA"/>
    <s v="PRIVADO"/>
  </r>
  <r>
    <n v="132014"/>
    <n v="1"/>
    <n v="1127900"/>
    <d v="2022-09-20T00:00:00"/>
    <d v="2022-09-21T00:00:00"/>
    <d v="2022-09-26T00:00:00"/>
    <x v="0"/>
    <d v="2023-01-23T00:00:00"/>
    <n v="320389"/>
    <s v="RESOLI"/>
    <s v="1-PREG.COSTA-RICA"/>
    <x v="2"/>
    <x v="0"/>
    <s v="-"/>
    <n v="132014"/>
    <x v="0"/>
    <x v="0"/>
    <x v="4"/>
    <x v="0"/>
    <x v="0"/>
    <n v="7"/>
    <x v="0"/>
    <n v="3"/>
    <n v="1"/>
    <x v="1"/>
    <s v="VARGAS RODRIGUEZ LEUGARDO"/>
    <n v="701940749"/>
    <n v="31225080"/>
    <s v="SIQUIRRES"/>
    <s v="SIQUIRRES"/>
    <s v="UNIV.LATINOAMERICANA DE CS.TECNOL."/>
    <s v="INFORMATICA"/>
    <s v="-"/>
    <x v="2"/>
    <n v="0"/>
    <x v="0"/>
    <n v="100"/>
    <s v="COSTA RICA"/>
    <s v="-"/>
    <s v="-"/>
    <n v="1"/>
    <x v="1"/>
    <x v="1"/>
    <s v="-"/>
    <s v="-"/>
    <n v="34"/>
    <s v="LICENCIATURA"/>
    <s v=" "/>
    <s v=" "/>
    <s v=" "/>
    <s v=" "/>
    <s v="NORMAL"/>
    <s v="L.VARGAS@HOTMAIL.ES"/>
    <x v="172"/>
    <s v="-"/>
    <s v="-"/>
    <s v="-"/>
    <s v="UNION LIBRE"/>
    <s v="TECNICO ESPECIALIZAD"/>
    <s v="-"/>
    <s v="-"/>
    <s v="-"/>
    <s v="-"/>
    <n v="27681270"/>
    <s v="REDES Y SISTEMAS TELEMATICOS"/>
    <s v="COMPUTO"/>
    <n v="1"/>
    <s v="UNIV. PRIVADA"/>
    <s v="PRIVADO"/>
  </r>
  <r>
    <n v="132846"/>
    <n v="1"/>
    <n v="14999955"/>
    <d v="2022-10-23T00:00:00"/>
    <d v="2022-12-14T00:00:00"/>
    <d v="2022-12-19T00:00:00"/>
    <x v="3"/>
    <d v="2023-01-25T00:00:00"/>
    <n v="321621"/>
    <s v="RESOLI"/>
    <s v="1-PREG.COSTA-RICA"/>
    <x v="0"/>
    <x v="0"/>
    <s v="-"/>
    <n v="132846"/>
    <x v="3"/>
    <x v="1"/>
    <x v="5"/>
    <x v="0"/>
    <x v="1"/>
    <n v="1"/>
    <x v="2"/>
    <n v="6"/>
    <n v="1"/>
    <x v="0"/>
    <s v="MORA DIAZ REBECCA"/>
    <n v="118030194"/>
    <n v="31269980"/>
    <s v="ASERRI"/>
    <s v="ASERRI"/>
    <s v="UNIV.VERITAS"/>
    <s v="DISEÑO DEL PRODUCTO"/>
    <n v="2930107"/>
    <x v="6"/>
    <n v="0"/>
    <x v="0"/>
    <n v="100"/>
    <s v="COSTA RICA"/>
    <s v="-"/>
    <s v="-"/>
    <n v="1"/>
    <x v="1"/>
    <x v="0"/>
    <s v="-"/>
    <s v="-"/>
    <n v="21"/>
    <s v="BACHILLER"/>
    <s v=" "/>
    <s v=" "/>
    <s v=" "/>
    <s v=" "/>
    <s v="NORMAL"/>
    <s v="RREBEKMD@GMAIL.COM"/>
    <x v="173"/>
    <s v="-"/>
    <s v="-"/>
    <s v="-"/>
    <s v="SOLTERO(A)"/>
    <s v="ESTUDIANTE"/>
    <n v="3"/>
    <n v="2017"/>
    <n v="6"/>
    <n v="90.4"/>
    <s v="-"/>
    <s v="DISEÑO DE MODA"/>
    <s v="ARTE PUBLICITARIO"/>
    <n v="1"/>
    <s v="UNIV. PRIVADA"/>
    <s v="PRIVADO"/>
  </r>
  <r>
    <n v="133346"/>
    <n v="1"/>
    <n v="4026936"/>
    <d v="2023-01-04T00:00:00"/>
    <d v="2023-01-17T00:00:00"/>
    <d v="2023-02-03T00:00:00"/>
    <x v="5"/>
    <d v="2023-02-10T00:00:00"/>
    <n v="325595"/>
    <s v="RESOLI"/>
    <s v="1-PREG.COSTA-RICA"/>
    <x v="0"/>
    <x v="0"/>
    <s v="-"/>
    <n v="133346"/>
    <x v="5"/>
    <x v="0"/>
    <x v="3"/>
    <x v="0"/>
    <x v="0"/>
    <n v="1"/>
    <x v="2"/>
    <n v="3"/>
    <n v="5"/>
    <x v="0"/>
    <s v="CUBERO MORA YERLANY KATERINE"/>
    <n v="118510366"/>
    <n v="31271370"/>
    <s v="DESAMPARADOS"/>
    <s v="SAN ANTONIO"/>
    <s v="UNIVERSIDAD FIDELITAS SEDE SAN PEDRO"/>
    <s v="ING SISTEMAS DE COMPUT PRESENC"/>
    <n v="296304"/>
    <x v="4"/>
    <n v="0"/>
    <x v="0"/>
    <n v="100"/>
    <s v="COSTA RICA"/>
    <s v="-"/>
    <s v="-"/>
    <n v="1"/>
    <x v="1"/>
    <x v="2"/>
    <s v="-"/>
    <s v="-"/>
    <n v="20"/>
    <s v="BACHILLER"/>
    <s v=" "/>
    <s v=" "/>
    <s v=" "/>
    <s v=" "/>
    <s v="NORMAL"/>
    <s v="KATERINECUBEROMORA@GMAIL.COM"/>
    <x v="174"/>
    <s v="-"/>
    <s v="-"/>
    <s v="-"/>
    <s v="SOLTERO(A)"/>
    <s v="ESTUDIANTE"/>
    <n v="1"/>
    <n v="2021"/>
    <n v="2"/>
    <n v="100"/>
    <s v="-"/>
    <s v="SIN ENFASIS"/>
    <s v="INGENIERIA"/>
    <n v="1"/>
    <s v="UNIV. PRIVADA"/>
    <s v="PRIVADO"/>
  </r>
  <r>
    <n v="132705"/>
    <n v="1"/>
    <n v="16818658"/>
    <d v="2022-12-08T00:00:00"/>
    <d v="2022-12-09T00:00:00"/>
    <d v="2022-12-12T00:00:00"/>
    <x v="0"/>
    <d v="2023-01-17T00:00:00"/>
    <n v="324125"/>
    <s v="RESOLI"/>
    <s v="1-PREG.COSTA-RICA"/>
    <x v="0"/>
    <x v="0"/>
    <s v="-"/>
    <n v="132705"/>
    <x v="0"/>
    <x v="0"/>
    <x v="0"/>
    <x v="0"/>
    <x v="0"/>
    <n v="1"/>
    <x v="2"/>
    <n v="8"/>
    <n v="5"/>
    <x v="0"/>
    <s v="HERRERA SAGOT ABIGAIL"/>
    <n v="118560496"/>
    <n v="31269140"/>
    <s v="GOICOECHEA"/>
    <s v="IPIS"/>
    <s v="UNIV. DE CIENCIAS MEDICAS"/>
    <s v="MICROBIOLOGI Y QUIMICA CLINICA"/>
    <n v="3258040"/>
    <x v="6"/>
    <n v="0"/>
    <x v="0"/>
    <n v="100"/>
    <s v="COSTA RICA"/>
    <s v="-"/>
    <s v="-"/>
    <n v="1"/>
    <x v="1"/>
    <x v="0"/>
    <s v="-"/>
    <s v="-"/>
    <n v="21"/>
    <s v="LICENCIATURA"/>
    <s v=" "/>
    <s v=" "/>
    <s v=" "/>
    <s v=" "/>
    <s v="NORMAL"/>
    <s v="HERRERASAGOTABI@GMAIL.COM"/>
    <x v="175"/>
    <s v="-"/>
    <s v="-"/>
    <s v="-"/>
    <s v="SOLTERO(A)"/>
    <s v="ESTUDIANTE"/>
    <n v="3"/>
    <n v="2019"/>
    <n v="4"/>
    <n v="98"/>
    <s v="-"/>
    <s v="SIN ENFASIS"/>
    <s v="MICROBIOLOGIA"/>
    <n v="1"/>
    <s v="UNIV. PRIVADA"/>
    <s v="PRIVADO"/>
  </r>
  <r>
    <n v="132615"/>
    <n v="1"/>
    <n v="10542762"/>
    <d v="2022-12-01T00:00:00"/>
    <d v="2022-12-06T00:00:00"/>
    <d v="2022-12-07T00:00:00"/>
    <x v="1"/>
    <d v="2023-01-31T00:00:00"/>
    <n v="323367"/>
    <s v="RESOLI"/>
    <s v="1-PREG.COSTA-RICA"/>
    <x v="0"/>
    <x v="0"/>
    <s v="-"/>
    <n v="132615"/>
    <x v="1"/>
    <x v="0"/>
    <x v="3"/>
    <x v="0"/>
    <x v="0"/>
    <n v="1"/>
    <x v="2"/>
    <n v="8"/>
    <n v="5"/>
    <x v="1"/>
    <s v="ROSALES RUIZ OSCAR STWART"/>
    <n v="118420960"/>
    <n v="31270940"/>
    <s v="GOICOECHEA"/>
    <s v="IPIS"/>
    <s v="UNIVERSIDAD FIDELITAS SEDE SAN PEDRO"/>
    <s v="ING SISTEMAS DE COMPUT PRESENC"/>
    <n v="1743142"/>
    <x v="0"/>
    <n v="0"/>
    <x v="0"/>
    <n v="100"/>
    <s v="COSTA RICA"/>
    <s v="-"/>
    <s v="-"/>
    <n v="1"/>
    <x v="1"/>
    <x v="0"/>
    <s v="-"/>
    <s v="-"/>
    <n v="20"/>
    <s v="BACHILLER"/>
    <s v="LICENCIATURA"/>
    <s v=" "/>
    <s v=" "/>
    <s v=" "/>
    <s v="NORMAL"/>
    <s v="OSCARROSALES899@GMAIL.COM"/>
    <x v="176"/>
    <s v="-"/>
    <s v="ADQUISICION DE EQUIPO"/>
    <s v="AE"/>
    <s v="SOLTERO(A)"/>
    <s v="ESTUDIANTE"/>
    <n v="4"/>
    <n v="2020"/>
    <n v="3"/>
    <n v="87.21"/>
    <s v="-"/>
    <s v="SIN ENFASIS"/>
    <s v="INGENIERIA"/>
    <n v="1"/>
    <s v="UNIV. PRIVADA"/>
    <s v="PRIVADO"/>
  </r>
  <r>
    <n v="133119"/>
    <n v="1"/>
    <n v="2083547"/>
    <d v="2022-10-28T00:00:00"/>
    <d v="2022-12-23T00:00:00"/>
    <d v="2023-01-19T00:00:00"/>
    <x v="1"/>
    <d v="2023-01-31T00:00:00"/>
    <n v="321828"/>
    <s v="RESOLI"/>
    <s v="1-PREG.COSTA-RICA"/>
    <x v="0"/>
    <x v="0"/>
    <s v="-"/>
    <n v="133119"/>
    <x v="1"/>
    <x v="1"/>
    <x v="5"/>
    <x v="0"/>
    <x v="1"/>
    <n v="1"/>
    <x v="2"/>
    <n v="3"/>
    <n v="1"/>
    <x v="1"/>
    <s v="HERNANDEZ ABARCA DANIEL JESUS"/>
    <n v="115850163"/>
    <n v="31270440"/>
    <s v="DESAMPARADOS"/>
    <s v="DESAMPARADOS"/>
    <s v="UNIV.VERITAS"/>
    <s v="TECNICO SUPERIOR ANIMACION 2D"/>
    <n v="1042323"/>
    <x v="1"/>
    <n v="0"/>
    <x v="0"/>
    <n v="100"/>
    <s v="COSTA RICA"/>
    <s v="-"/>
    <s v="-"/>
    <n v="1"/>
    <x v="1"/>
    <x v="2"/>
    <s v="-"/>
    <s v="-"/>
    <n v="28"/>
    <s v="TECNICO"/>
    <s v=" "/>
    <s v=" "/>
    <s v=" "/>
    <s v=" "/>
    <s v="NORMAL"/>
    <s v="DHERNANDEZAB@OUTLOOK.COM"/>
    <x v="177"/>
    <s v="-"/>
    <s v="-"/>
    <s v="-"/>
    <s v="SOLTERO(A)"/>
    <s v="SOPORTE A CUENTAS DE VENDEDORES."/>
    <n v="2"/>
    <n v="2012"/>
    <n v="11"/>
    <n v="92"/>
    <n v="25425600"/>
    <s v="SIN ENFASIS"/>
    <s v="ARTES PLASTICAS"/>
    <n v="1"/>
    <s v="UNIV. PRIVADA"/>
    <s v="PRIVADO"/>
  </r>
  <r>
    <n v="132817"/>
    <n v="1"/>
    <n v="7301400"/>
    <d v="2022-12-11T00:00:00"/>
    <d v="2022-12-14T00:00:00"/>
    <d v="2022-12-19T00:00:00"/>
    <x v="1"/>
    <d v="2023-01-31T00:00:00"/>
    <n v="324348"/>
    <s v="RESOLI"/>
    <s v="1-PREG.COSTA-RICA"/>
    <x v="0"/>
    <x v="0"/>
    <s v="-"/>
    <n v="132817"/>
    <x v="1"/>
    <x v="0"/>
    <x v="3"/>
    <x v="0"/>
    <x v="0"/>
    <n v="1"/>
    <x v="2"/>
    <n v="14"/>
    <n v="3"/>
    <x v="1"/>
    <s v="MONTANO SILVA AARON ANDREY"/>
    <n v="119260979"/>
    <n v="31269970"/>
    <s v="MORAVIA"/>
    <s v="TRINIDAD"/>
    <s v="UNIV.INTERNAC.DE LAS AMERICAS"/>
    <s v="INGENIERIA INDUSTRIAL"/>
    <n v="320000"/>
    <x v="4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NORMAL"/>
    <s v="MONTANOAS8510@GMAIL.COM"/>
    <x v="178"/>
    <s v="-"/>
    <s v="ADQUISICION DE EQUIPO"/>
    <s v="AE"/>
    <s v="SOLTERO(A)"/>
    <s v="ESTUDIANTE"/>
    <n v="2"/>
    <n v="2022"/>
    <n v="1"/>
    <n v="75"/>
    <s v="-"/>
    <s v="SIN ENFASIS"/>
    <s v="INGENIERIA"/>
    <n v="1"/>
    <s v="UNIV. PRIVADA"/>
    <s v="PRIVADO"/>
  </r>
  <r>
    <n v="133178"/>
    <n v="1"/>
    <n v="2534000"/>
    <d v="2022-12-26T00:00:00"/>
    <d v="2023-01-02T00:00:00"/>
    <d v="2023-01-25T00:00:00"/>
    <x v="5"/>
    <d v="2023-02-10T00:00:00"/>
    <n v="325245"/>
    <s v="RESOLI"/>
    <s v="1-PREG.COSTA-RICA"/>
    <x v="0"/>
    <x v="0"/>
    <s v="-"/>
    <n v="133178"/>
    <x v="5"/>
    <x v="0"/>
    <x v="0"/>
    <x v="0"/>
    <x v="0"/>
    <n v="2"/>
    <x v="1"/>
    <n v="10"/>
    <n v="2"/>
    <x v="0"/>
    <s v="RODRIGUEZ SANCHEZ TRACY VALERIA"/>
    <n v="208540310"/>
    <n v="31271270"/>
    <s v="SAN CARLOS"/>
    <s v="FLORENCIA"/>
    <s v="UNIVERSIDAD SANTA LUCIA SEDE SAN CARLOS"/>
    <s v="ENFERMERIA"/>
    <n v="513911"/>
    <x v="3"/>
    <n v="0"/>
    <x v="0"/>
    <n v="100"/>
    <s v="COSTA RICA"/>
    <s v="-"/>
    <s v="-"/>
    <n v="1"/>
    <x v="1"/>
    <x v="1"/>
    <s v="-"/>
    <s v="-"/>
    <n v="18"/>
    <s v="BACHILLER"/>
    <s v=" "/>
    <s v=" "/>
    <s v=" "/>
    <s v=" "/>
    <s v="NORMAL"/>
    <s v="TRACYVARS08@GMAIL.COM"/>
    <x v="179"/>
    <s v="-"/>
    <s v="-"/>
    <s v="-"/>
    <s v="SOLTERO(A)"/>
    <s v="GESTOR DE SERVICIO AL CLIENTE"/>
    <n v="3"/>
    <n v="2022"/>
    <n v="1"/>
    <n v="89"/>
    <n v="70027002"/>
    <s v="SIN ENFASIS"/>
    <s v="ENFERMERIA"/>
    <n v="1"/>
    <s v="UNIV. PRIVADA"/>
    <s v="PRIVADO"/>
  </r>
  <r>
    <n v="132727"/>
    <n v="1"/>
    <n v="5340700"/>
    <d v="2022-11-16T00:00:00"/>
    <d v="2022-12-09T00:00:00"/>
    <d v="2022-12-12T00:00:00"/>
    <x v="1"/>
    <d v="2023-01-31T00:00:00"/>
    <n v="322525"/>
    <s v="RESOLI"/>
    <s v="1-PREG.COSTA-RICA"/>
    <x v="0"/>
    <x v="0"/>
    <s v="-"/>
    <n v="132727"/>
    <x v="1"/>
    <x v="0"/>
    <x v="3"/>
    <x v="0"/>
    <x v="0"/>
    <n v="2"/>
    <x v="1"/>
    <n v="1"/>
    <n v="13"/>
    <x v="1"/>
    <s v="MUÑOZ AGUILAR ALONSO JOSE"/>
    <n v="118560293"/>
    <n v="31271010"/>
    <s v="ALAJUELA"/>
    <s v="GARITA"/>
    <s v="UNIVERSIDAD FIDELITAS SEDE HEREDIA"/>
    <s v="ING SISTEMAS COMPUT PRESENCIAL"/>
    <n v="1631381"/>
    <x v="0"/>
    <n v="0"/>
    <x v="0"/>
    <n v="100"/>
    <s v="COSTA RICA"/>
    <s v="-"/>
    <s v="-"/>
    <n v="1"/>
    <x v="1"/>
    <x v="0"/>
    <s v="-"/>
    <s v="-"/>
    <n v="20"/>
    <s v="BACHILLER"/>
    <s v=" "/>
    <s v=" "/>
    <s v=" "/>
    <s v=" "/>
    <s v="NORMAL"/>
    <s v="ALONSOJOSE0520@GMAIL.COM"/>
    <x v="180"/>
    <s v="-"/>
    <s v="-"/>
    <s v="-"/>
    <s v="SOLTERO(A)"/>
    <s v="ESTUDIANTE"/>
    <n v="4"/>
    <n v="2019"/>
    <n v="4"/>
    <n v="90"/>
    <s v="-"/>
    <s v="SIN ENFASIS"/>
    <s v="INGENIERIA"/>
    <n v="1"/>
    <s v="UNIV. PRIVADA"/>
    <s v="PRIVADO"/>
  </r>
  <r>
    <n v="132840"/>
    <n v="3"/>
    <n v="2746650"/>
    <d v="2022-11-20T00:00:00"/>
    <d v="2022-12-14T00:00:00"/>
    <d v="2022-12-19T00:00:00"/>
    <x v="1"/>
    <d v="2023-02-10T00:00:00"/>
    <n v="322724"/>
    <s v="RESOLI"/>
    <s v="3-POSG.COSTA-RICA"/>
    <x v="2"/>
    <x v="1"/>
    <s v="-"/>
    <n v="132840"/>
    <x v="1"/>
    <x v="0"/>
    <x v="0"/>
    <x v="0"/>
    <x v="0"/>
    <n v="2"/>
    <x v="1"/>
    <n v="1"/>
    <n v="8"/>
    <x v="0"/>
    <s v="ALFARO SOLIS MARIA FERNANDA"/>
    <n v="207280024"/>
    <n v="31210110"/>
    <s v="ALAJUELA"/>
    <s v="SAN RAFAEL"/>
    <s v="UNIV.DE COSTA RICA"/>
    <s v="ODONTOPEDIATRIA"/>
    <s v="-"/>
    <x v="2"/>
    <n v="0"/>
    <x v="0"/>
    <n v="100"/>
    <s v="COSTA RICA"/>
    <s v="-"/>
    <s v="-"/>
    <n v="1"/>
    <x v="1"/>
    <x v="0"/>
    <s v="-"/>
    <s v="-"/>
    <n v="28"/>
    <s v="ESPECIALIZACION"/>
    <s v=" "/>
    <s v=" "/>
    <s v=" "/>
    <s v=" "/>
    <s v="NORMAL"/>
    <s v="FER_ALSO09@HOTMAIL.COM"/>
    <x v="181"/>
    <s v="-"/>
    <s v="-"/>
    <s v="-"/>
    <s v="SOLTERO(A)"/>
    <s v="ESTUDIANTE"/>
    <s v="-"/>
    <s v="-"/>
    <s v="-"/>
    <s v="-"/>
    <n v="22091300"/>
    <s v="SIN ENFASIS"/>
    <s v="ODONTOLOGIA"/>
    <n v="2"/>
    <s v="UNIV. PUBLICA"/>
    <s v="PUBLICO"/>
  </r>
  <r>
    <n v="132676"/>
    <n v="1"/>
    <n v="21591478"/>
    <d v="2022-12-07T00:00:00"/>
    <d v="2022-12-08T00:00:00"/>
    <d v="2022-12-09T00:00:00"/>
    <x v="0"/>
    <d v="2023-01-17T00:00:00"/>
    <n v="323967"/>
    <s v="RESOLI"/>
    <s v="1-PREG.COSTA-RICA"/>
    <x v="0"/>
    <x v="0"/>
    <s v="-"/>
    <n v="132676"/>
    <x v="0"/>
    <x v="0"/>
    <x v="0"/>
    <x v="0"/>
    <x v="0"/>
    <n v="1"/>
    <x v="2"/>
    <n v="14"/>
    <n v="1"/>
    <x v="0"/>
    <s v="ANCHIA ROMAN MARIA LAURA"/>
    <n v="119230223"/>
    <n v="31269120"/>
    <s v="MORAVIA"/>
    <s v="SAN VICENTE"/>
    <s v="VERITAS-SAN FRANCISCO DE ASIS"/>
    <s v="MEDICINA Y CIRUGIA VETERINARIA"/>
    <n v="1711313"/>
    <x v="0"/>
    <n v="0"/>
    <x v="0"/>
    <n v="100"/>
    <s v="COSTA RICA"/>
    <s v="-"/>
    <s v="-"/>
    <n v="1"/>
    <x v="1"/>
    <x v="2"/>
    <s v="-"/>
    <s v="-"/>
    <n v="18"/>
    <s v="LICENCIATURA"/>
    <s v=" "/>
    <s v=" "/>
    <s v=" "/>
    <s v=" "/>
    <s v="NORMAL"/>
    <s v="MARIALANCHIA06@GMAIL.COM"/>
    <x v="182"/>
    <s v="-"/>
    <s v="-"/>
    <s v="-"/>
    <s v="SOLTERO(A)"/>
    <s v="ESTUDIANTE"/>
    <n v="3"/>
    <n v="2022"/>
    <n v="1"/>
    <n v="80"/>
    <s v="-"/>
    <s v="SIN ENFASIS"/>
    <s v="MEDICINA VETERINARIA"/>
    <n v="1"/>
    <s v="UNIV. PRIVADA"/>
    <s v="PRIVADO"/>
  </r>
  <r>
    <n v="133113"/>
    <n v="1"/>
    <n v="6591900"/>
    <d v="2022-09-05T00:00:00"/>
    <d v="2022-12-23T00:00:00"/>
    <d v="2023-01-19T00:00:00"/>
    <x v="1"/>
    <d v="2023-01-31T00:00:00"/>
    <n v="319748"/>
    <s v="RESOLI"/>
    <s v="1-PREG.COSTA-RICA"/>
    <x v="0"/>
    <x v="0"/>
    <s v="-"/>
    <n v="133113"/>
    <x v="1"/>
    <x v="1"/>
    <x v="1"/>
    <x v="0"/>
    <x v="1"/>
    <n v="7"/>
    <x v="0"/>
    <n v="3"/>
    <n v="6"/>
    <x v="1"/>
    <s v="ANGULO CARBALLO ALEXANDER JOSE"/>
    <n v="703000629"/>
    <n v="31271080"/>
    <s v="SIQUIRRES"/>
    <s v="ALEGRIA"/>
    <s v="UNIV.LATINOAMERICANA DE CS.TECNOL."/>
    <s v="ENSEÑANZA DEL INGLES"/>
    <n v="450000"/>
    <x v="4"/>
    <n v="0"/>
    <x v="0"/>
    <n v="100"/>
    <s v="COSTA RICA"/>
    <s v="-"/>
    <s v="-"/>
    <n v="1"/>
    <x v="1"/>
    <x v="1"/>
    <s v="-"/>
    <s v="-"/>
    <n v="19"/>
    <s v="BACHILLER"/>
    <s v=" "/>
    <s v=" "/>
    <s v=" "/>
    <s v=" "/>
    <s v="NORMAL"/>
    <s v="ALEXANDERANGULO35@GMAIL.COM"/>
    <x v="183"/>
    <s v="-"/>
    <s v="-"/>
    <s v="-"/>
    <s v="SOLTERO(A)"/>
    <s v="ESTUDIANTE"/>
    <n v="1"/>
    <n v="2020"/>
    <n v="3"/>
    <n v="99.5"/>
    <s v="-"/>
    <s v="SIN ENFASIS"/>
    <s v="EDUCACION SECUNDARIA"/>
    <n v="1"/>
    <s v="UNIV. PRIVADA"/>
    <s v="PRIVADO"/>
  </r>
  <r>
    <n v="132044"/>
    <n v="1"/>
    <n v="2859680"/>
    <d v="2022-09-13T00:00:00"/>
    <d v="2022-09-26T00:00:00"/>
    <d v="2022-09-27T00:00:00"/>
    <x v="0"/>
    <d v="2023-01-25T00:00:00"/>
    <n v="320151"/>
    <s v="RESOLI"/>
    <s v="1-PREG.COSTA-RICA"/>
    <x v="2"/>
    <x v="0"/>
    <s v="-"/>
    <n v="132044"/>
    <x v="0"/>
    <x v="0"/>
    <x v="3"/>
    <x v="0"/>
    <x v="0"/>
    <n v="1"/>
    <x v="2"/>
    <n v="3"/>
    <n v="4"/>
    <x v="1"/>
    <s v="GARRO VALVERDE JOSUE"/>
    <n v="117640064"/>
    <n v="31204170"/>
    <s v="DESAMPARADOS"/>
    <s v="SAN RAFAEL ARRIBA"/>
    <s v="UNIV.LATINOAMERICANA DE CS.TECNOL."/>
    <s v="INGENIERIA INFORMATICA"/>
    <s v="-"/>
    <x v="2"/>
    <n v="0"/>
    <x v="0"/>
    <n v="100"/>
    <s v="COSTA RICA"/>
    <s v="-"/>
    <s v="-"/>
    <n v="1"/>
    <x v="1"/>
    <x v="0"/>
    <s v="-"/>
    <s v="-"/>
    <n v="23"/>
    <s v="BACHILLER"/>
    <s v=" "/>
    <s v=" "/>
    <s v=" "/>
    <s v=" "/>
    <s v="NORMAL"/>
    <s v="GARROJOSUE890@GMAIL.COM"/>
    <x v="184"/>
    <s v="-"/>
    <s v="-"/>
    <s v="-"/>
    <s v="SOLTERO(A)"/>
    <s v="ESTUDIANTE"/>
    <s v="-"/>
    <s v="-"/>
    <s v="-"/>
    <s v="-"/>
    <s v="-"/>
    <s v="SIN ENFASIS"/>
    <s v="INGENIERIA"/>
    <n v="1"/>
    <s v="UNIV. PRIVADA"/>
    <s v="PRIVADO"/>
  </r>
  <r>
    <n v="133214"/>
    <n v="1"/>
    <n v="7722237"/>
    <d v="2023-01-13T00:00:00"/>
    <d v="2023-01-17T00:00:00"/>
    <d v="2023-01-31T00:00:00"/>
    <x v="5"/>
    <d v="2023-02-10T00:00:00"/>
    <n v="326333"/>
    <s v="RESOLI"/>
    <s v="1-PREG.COSTA-RICA"/>
    <x v="0"/>
    <x v="0"/>
    <s v="-"/>
    <n v="133214"/>
    <x v="5"/>
    <x v="0"/>
    <x v="0"/>
    <x v="0"/>
    <x v="0"/>
    <n v="1"/>
    <x v="2"/>
    <n v="6"/>
    <n v="1"/>
    <x v="0"/>
    <s v="BADILLA CHINCHILLA DANIELA MARIA"/>
    <n v="118780158"/>
    <n v="31271610"/>
    <s v="ASERRI"/>
    <s v="ASERRI"/>
    <s v="UNIV.LATINA DE C.R."/>
    <s v="ENFERMERIA"/>
    <n v="1029008"/>
    <x v="1"/>
    <n v="0"/>
    <x v="0"/>
    <n v="100"/>
    <s v="COSTA RICA"/>
    <s v="-"/>
    <s v="-"/>
    <n v="1"/>
    <x v="1"/>
    <x v="0"/>
    <s v="-"/>
    <s v="-"/>
    <n v="19"/>
    <s v="LICENCIATURA"/>
    <s v=" "/>
    <s v=" "/>
    <s v=" "/>
    <s v=" "/>
    <s v="NORMAL"/>
    <s v="MBADILLA2406@GMAIL.COM"/>
    <x v="185"/>
    <s v="-"/>
    <s v="-"/>
    <s v="-"/>
    <s v="SOLTERO(A)"/>
    <s v="ESTUDIANTE"/>
    <n v="4"/>
    <n v="2020"/>
    <n v="3"/>
    <n v="100"/>
    <s v="-"/>
    <s v="SIN ENFASIS"/>
    <s v="ENFERMERIA"/>
    <n v="1"/>
    <s v="UNIV. PRIVADA"/>
    <s v="PRIVADO"/>
  </r>
  <r>
    <n v="132694"/>
    <n v="1"/>
    <n v="3524345"/>
    <d v="2022-11-29T00:00:00"/>
    <d v="2022-12-08T00:00:00"/>
    <d v="2022-12-09T00:00:00"/>
    <x v="3"/>
    <d v="2023-01-25T00:00:00"/>
    <n v="323205"/>
    <s v="RESOLI"/>
    <s v="1-PREG.COSTA-RICA"/>
    <x v="0"/>
    <x v="0"/>
    <s v="-"/>
    <n v="132694"/>
    <x v="3"/>
    <x v="1"/>
    <x v="1"/>
    <x v="0"/>
    <x v="1"/>
    <n v="5"/>
    <x v="4"/>
    <n v="3"/>
    <n v="1"/>
    <x v="1"/>
    <s v="CARRILLO CASTILLO KEVIN ALEXANDER"/>
    <n v="116510692"/>
    <n v="31270080"/>
    <s v="SANTA CRUZ"/>
    <s v="SANTA CRUZ"/>
    <s v="UNIV.AUTONOMA DE C.A SEDE PACIFICO NORTE"/>
    <s v="EDUC FISICA Y DEPORTES"/>
    <n v="1823967"/>
    <x v="0"/>
    <n v="0"/>
    <x v="0"/>
    <n v="100"/>
    <s v="COSTA RICA"/>
    <s v="-"/>
    <s v="-"/>
    <n v="1"/>
    <x v="1"/>
    <x v="0"/>
    <s v="-"/>
    <s v="-"/>
    <n v="26"/>
    <s v="BACHILLER"/>
    <s v=" "/>
    <s v=" "/>
    <s v=" "/>
    <s v=" "/>
    <s v="NORMAL"/>
    <s v="KEVINTAMA02@ICLOUD.COM"/>
    <x v="186"/>
    <s v="-"/>
    <s v="ADQUISICION DE EQUIPO"/>
    <s v="AE"/>
    <s v="SOLTERO(A)"/>
    <s v="ESTUDIANTE"/>
    <n v="2"/>
    <n v="2022"/>
    <n v="1"/>
    <n v="73.150000000000006"/>
    <s v="-"/>
    <s v="SIN ENFASIS"/>
    <s v="EDUCACION TECNICA,ARTISTICA Y DEPORTIVA"/>
    <n v="1"/>
    <s v="UNIV. PRIVADA"/>
    <s v="PRIVADO"/>
  </r>
  <r>
    <n v="132432"/>
    <n v="1"/>
    <n v="3723950"/>
    <d v="2022-11-03T00:00:00"/>
    <d v="2022-11-07T00:00:00"/>
    <d v="2022-11-08T00:00:00"/>
    <x v="0"/>
    <d v="2023-01-17T00:00:00"/>
    <n v="322042"/>
    <s v="RESOLI"/>
    <s v="1-PREG.COSTA-RICA"/>
    <x v="0"/>
    <x v="0"/>
    <s v="-"/>
    <n v="132432"/>
    <x v="0"/>
    <x v="1"/>
    <x v="2"/>
    <x v="0"/>
    <x v="1"/>
    <n v="3"/>
    <x v="5"/>
    <n v="1"/>
    <n v="5"/>
    <x v="0"/>
    <s v="CORDERO ARAYA MARIA FERNANDA"/>
    <n v="304570204"/>
    <n v="31268630"/>
    <s v="CARTAGO"/>
    <s v="AGUACALIENTE (SAN FRANCISCO)"/>
    <s v="UNIV.AMERICANA"/>
    <s v="ADMINISTRACION"/>
    <n v="1621500"/>
    <x v="0"/>
    <n v="0"/>
    <x v="0"/>
    <n v="100"/>
    <s v="COSTA RICA"/>
    <s v="-"/>
    <s v="-"/>
    <n v="1"/>
    <x v="1"/>
    <x v="0"/>
    <s v="-"/>
    <s v="-"/>
    <n v="31"/>
    <s v="BACHILLER"/>
    <s v=" "/>
    <s v=" "/>
    <s v=" "/>
    <s v=" "/>
    <s v="NORMAL"/>
    <s v="FERNANDACORDEROARAYA@HOTMAIL.COM"/>
    <x v="187"/>
    <s v="-"/>
    <s v="ADQUISICION DE EQUIPO"/>
    <s v="AE"/>
    <s v="CASADO(A)"/>
    <s v="EJECUTIVO DE CUENTAS"/>
    <n v="3"/>
    <n v="2008"/>
    <n v="15"/>
    <n v="70"/>
    <n v="22023000"/>
    <s v="MERCADEO Y VENTAS"/>
    <s v="ADMINISTRACION"/>
    <n v="1"/>
    <s v="UNIV. PRIVADA"/>
    <s v="PRIVADO"/>
  </r>
  <r>
    <n v="132863"/>
    <n v="1"/>
    <n v="4409950"/>
    <d v="2022-12-07T00:00:00"/>
    <d v="2022-12-15T00:00:00"/>
    <d v="2022-12-19T00:00:00"/>
    <x v="1"/>
    <d v="2023-01-31T00:00:00"/>
    <n v="324064"/>
    <s v="RESOLI"/>
    <s v="1-PREG.COSTA-RICA"/>
    <x v="0"/>
    <x v="0"/>
    <s v="-"/>
    <n v="132863"/>
    <x v="1"/>
    <x v="0"/>
    <x v="3"/>
    <x v="0"/>
    <x v="0"/>
    <n v="1"/>
    <x v="2"/>
    <n v="3"/>
    <n v="12"/>
    <x v="0"/>
    <s v="SEGURA GARBANZO ESTEFANIA"/>
    <n v="119180279"/>
    <n v="31270760"/>
    <s v="DESAMPARADOS"/>
    <s v="GRAVILIAS"/>
    <s v="UNIV.LATINOAMERICANA DE CS.TECNOL."/>
    <s v="INGENIERIA INDUSTRIAL"/>
    <n v="1416338"/>
    <x v="0"/>
    <n v="0"/>
    <x v="0"/>
    <n v="100"/>
    <s v="COSTA RICA"/>
    <s v="-"/>
    <s v="-"/>
    <n v="1"/>
    <x v="1"/>
    <x v="2"/>
    <s v="-"/>
    <s v="-"/>
    <n v="18"/>
    <s v="BACHILLER"/>
    <s v=" "/>
    <s v=" "/>
    <s v=" "/>
    <s v=" "/>
    <s v="NORMAL"/>
    <s v="NIASEGURAGARBANZO@GMAIL.COM"/>
    <x v="188"/>
    <s v="-"/>
    <s v="-"/>
    <s v="-"/>
    <s v="SOLTERO(A)"/>
    <s v="ESTUDIANTE"/>
    <n v="4"/>
    <n v="2021"/>
    <n v="2"/>
    <n v="95.69"/>
    <s v="-"/>
    <s v="SIN ENFASIS"/>
    <s v="INGENIERIA"/>
    <n v="1"/>
    <s v="UNIV. PRIVADA"/>
    <s v="PRIVADO"/>
  </r>
  <r>
    <n v="132425"/>
    <n v="1"/>
    <n v="647450"/>
    <d v="2022-11-04T00:00:00"/>
    <d v="2022-11-04T00:00:00"/>
    <d v="2022-11-07T00:00:00"/>
    <x v="1"/>
    <d v="2023-02-07T00:00:00"/>
    <n v="322074"/>
    <s v="RESOLI"/>
    <s v="1-PREG.COSTA-RICA"/>
    <x v="2"/>
    <x v="0"/>
    <s v="-"/>
    <n v="132425"/>
    <x v="1"/>
    <x v="0"/>
    <x v="3"/>
    <x v="0"/>
    <x v="0"/>
    <n v="1"/>
    <x v="2"/>
    <n v="14"/>
    <n v="1"/>
    <x v="0"/>
    <s v="DELGADO ARTAVIA MARIA DEL MAR"/>
    <n v="207760061"/>
    <n v="31183000"/>
    <s v="MORAVIA"/>
    <s v="SAN VICENTE"/>
    <s v="UNIV.DE COSTA RICA"/>
    <s v="ARQUITECTURA"/>
    <s v="-"/>
    <x v="2"/>
    <n v="0"/>
    <x v="0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MARIADELMAR.DELGADO.A@GMAIL.COM"/>
    <x v="189"/>
    <s v="-"/>
    <s v="-"/>
    <s v="-"/>
    <s v="SOLTERO(A)"/>
    <s v="ESTUDIANTE"/>
    <s v="-"/>
    <s v="-"/>
    <s v="-"/>
    <s v="-"/>
    <s v="-"/>
    <s v="SIN ENFASIS"/>
    <s v="OBRAS CIVILES"/>
    <n v="2"/>
    <s v="UNIV. PUBLICA"/>
    <s v="PUBLICO"/>
  </r>
  <r>
    <n v="132641"/>
    <n v="1"/>
    <n v="1412150"/>
    <d v="2022-12-02T00:00:00"/>
    <d v="2022-12-07T00:00:00"/>
    <d v="2022-12-08T00:00:00"/>
    <x v="1"/>
    <d v="2023-01-31T00:00:00"/>
    <n v="323475"/>
    <s v="RESOLI"/>
    <s v="1-PREG.COSTA-RICA"/>
    <x v="0"/>
    <x v="0"/>
    <s v="-"/>
    <n v="132641"/>
    <x v="1"/>
    <x v="1"/>
    <x v="1"/>
    <x v="0"/>
    <x v="1"/>
    <n v="1"/>
    <x v="2"/>
    <n v="7"/>
    <n v="7"/>
    <x v="0"/>
    <s v="VARELA PEREZ MICHELLE DAYANA"/>
    <n v="118840619"/>
    <n v="31270590"/>
    <s v="MORA"/>
    <s v="QUITIRRISI"/>
    <s v="UNIVERSIDAD ESTATAL DISTANCIA PURISCAL"/>
    <s v="EDUCACION PREESCOLAR"/>
    <n v="456045"/>
    <x v="4"/>
    <n v="0"/>
    <x v="0"/>
    <n v="100"/>
    <s v="COSTA RICA"/>
    <s v="-"/>
    <s v="-"/>
    <n v="1"/>
    <x v="1"/>
    <x v="1"/>
    <s v="-"/>
    <s v="-"/>
    <n v="19"/>
    <s v="DIPLOMADO"/>
    <s v=" "/>
    <s v=" "/>
    <s v=" "/>
    <s v=" "/>
    <s v="NORMAL"/>
    <s v="DAYANA09VARELA@GMAIL.COM"/>
    <x v="190"/>
    <s v="-"/>
    <s v="ADQUISICION DE EQUIPO"/>
    <s v="AE"/>
    <s v="SOLTERO(A)"/>
    <s v="ESTUDIANTE"/>
    <n v="3"/>
    <n v="2022"/>
    <n v="1"/>
    <n v="82"/>
    <s v="-"/>
    <s v="SIN ENFASIS"/>
    <s v="EDUCACION PREESCOLAR"/>
    <n v="2"/>
    <s v="UNIV. PUBLICA"/>
    <s v="PUBLICO"/>
  </r>
  <r>
    <n v="132736"/>
    <n v="1"/>
    <n v="1070000"/>
    <d v="2022-03-07T00:00:00"/>
    <d v="2022-06-10T00:00:00"/>
    <d v="2022-12-16T00:00:00"/>
    <x v="4"/>
    <d v="2023-02-06T00:00:00"/>
    <n v="308878"/>
    <s v="RESOLI"/>
    <s v="1-PREG.COSTA-RICA"/>
    <x v="2"/>
    <x v="0"/>
    <s v="-"/>
    <n v="132736"/>
    <x v="4"/>
    <x v="0"/>
    <x v="0"/>
    <x v="0"/>
    <x v="0"/>
    <n v="2"/>
    <x v="1"/>
    <n v="14"/>
    <n v="1"/>
    <x v="0"/>
    <s v="BLANCO SERRANO ADRIANA LUCIA"/>
    <n v="207840375"/>
    <n v="31165280"/>
    <s v="LOS CHILES"/>
    <s v="LOS CHILES"/>
    <s v="UNIVERSIDAD SANTA LUCIA SEDE SAN CARLOS"/>
    <s v="ENFERMERIA"/>
    <s v="-"/>
    <x v="2"/>
    <n v="0"/>
    <x v="0"/>
    <n v="100"/>
    <s v="COSTA RICA"/>
    <n v="6"/>
    <s v="MARIO PORTA GARCIA"/>
    <n v="1"/>
    <x v="1"/>
    <x v="3"/>
    <s v="-"/>
    <s v="-"/>
    <n v="24"/>
    <s v="LICENCIATURA"/>
    <s v=" "/>
    <s v=" "/>
    <s v=" "/>
    <s v=" "/>
    <s v="NORMAL"/>
    <s v="marl.cr9@hotmail.com"/>
    <x v="191"/>
    <s v="-"/>
    <s v="-"/>
    <s v="-"/>
    <s v="SOLTERO(A)"/>
    <s v="ESTUDIANTE"/>
    <s v="-"/>
    <s v="-"/>
    <s v="-"/>
    <s v="-"/>
    <s v="-"/>
    <s v="SIN ENFASIS"/>
    <s v="ENFERMERIA"/>
    <n v="1"/>
    <s v="UNIV. PRIVADA"/>
    <s v="PRIVADO"/>
  </r>
  <r>
    <n v="132608"/>
    <n v="1"/>
    <n v="3672954"/>
    <d v="2022-12-02T00:00:00"/>
    <d v="2022-12-06T00:00:00"/>
    <d v="2022-12-07T00:00:00"/>
    <x v="1"/>
    <d v="2023-01-31T00:00:00"/>
    <n v="323552"/>
    <s v="RESOLI"/>
    <s v="1-PREG.COSTA-RICA"/>
    <x v="0"/>
    <x v="0"/>
    <s v="-"/>
    <n v="132608"/>
    <x v="1"/>
    <x v="0"/>
    <x v="3"/>
    <x v="0"/>
    <x v="0"/>
    <n v="1"/>
    <x v="2"/>
    <n v="10"/>
    <n v="2"/>
    <x v="0"/>
    <s v="ZARATE LOPEZ JENNIFER CATALINA"/>
    <n v="118500062"/>
    <n v="31270890"/>
    <s v="ALAJUELITA"/>
    <s v="SAN JOSECITO"/>
    <s v="UNIVERSIDAD FIDELITAS SEDE SAN PEDRO"/>
    <s v="INGENIERIA CIVIL"/>
    <n v="1204730"/>
    <x v="0"/>
    <n v="0"/>
    <x v="0"/>
    <n v="100"/>
    <s v="COSTA RICA"/>
    <s v="-"/>
    <s v="-"/>
    <n v="1"/>
    <x v="1"/>
    <x v="0"/>
    <s v="-"/>
    <s v="-"/>
    <n v="20"/>
    <s v="BACHILLER"/>
    <s v="LICENCIATURA"/>
    <s v=" "/>
    <s v=" "/>
    <s v=" "/>
    <s v="NORMAL"/>
    <s v="JENNICZL682@GMAIL.COM"/>
    <x v="192"/>
    <s v="-"/>
    <s v="ADQUISICION DE EQUIPO"/>
    <s v="AE"/>
    <s v="SOLTERO(A)"/>
    <s v="ESTUDIANTE"/>
    <n v="2"/>
    <n v="2019"/>
    <n v="4"/>
    <n v="95.05"/>
    <s v="-"/>
    <s v="SIN ENFASIS"/>
    <s v="OBRAS CIVILES"/>
    <n v="1"/>
    <s v="UNIV. PRIVADA"/>
    <s v="PRIVADO"/>
  </r>
  <r>
    <n v="131806"/>
    <n v="1"/>
    <n v="2597500"/>
    <d v="2022-09-02T00:00:00"/>
    <d v="2022-09-02T00:00:00"/>
    <d v="2022-09-05T00:00:00"/>
    <x v="0"/>
    <d v="2023-01-17T00:00:00"/>
    <n v="319625"/>
    <s v="RESOLI"/>
    <s v="1-PREG.COSTA-RICA"/>
    <x v="0"/>
    <x v="0"/>
    <s v="-"/>
    <n v="131806"/>
    <x v="0"/>
    <x v="0"/>
    <x v="6"/>
    <x v="0"/>
    <x v="0"/>
    <n v="1"/>
    <x v="2"/>
    <n v="2"/>
    <n v="2"/>
    <x v="1"/>
    <s v="ARTIÑANO SOTELA ESTEBAN"/>
    <n v="113220027"/>
    <n v="31269040"/>
    <s v="ESCAZU"/>
    <s v="SAN ANTONIO"/>
    <s v="INSTITUTO DE FORMACION AERONAUTICA"/>
    <s v="MANTENIMIENTO DE AERONAVES"/>
    <n v="1781548"/>
    <x v="0"/>
    <n v="0"/>
    <x v="0"/>
    <n v="100"/>
    <s v="COSTA RICA"/>
    <s v="-"/>
    <s v="-"/>
    <n v="1"/>
    <x v="1"/>
    <x v="2"/>
    <s v="-"/>
    <s v="-"/>
    <n v="35"/>
    <s v="TECNICO"/>
    <s v=" "/>
    <s v=" "/>
    <s v=" "/>
    <s v=" "/>
    <s v="NORMAL"/>
    <s v="CORREOEAS@GMAIL.COM"/>
    <x v="193"/>
    <s v="-"/>
    <s v="-"/>
    <s v="-"/>
    <s v="CASADO(A)"/>
    <s v="MERCADEO Y VENTAS"/>
    <n v="3"/>
    <n v="2004"/>
    <n v="19"/>
    <n v="87"/>
    <n v="63679676"/>
    <s v="SIN ENFASIS"/>
    <s v="TECNICO"/>
    <n v="1"/>
    <s v="UNIV. PRIVADA"/>
    <s v="PRIVADO"/>
  </r>
  <r>
    <n v="133232"/>
    <n v="1"/>
    <n v="1060800"/>
    <d v="2022-12-26T00:00:00"/>
    <d v="2022-12-28T00:00:00"/>
    <d v="2023-02-01T00:00:00"/>
    <x v="5"/>
    <d v="2023-02-10T00:00:00"/>
    <n v="325253"/>
    <s v="RESOLI"/>
    <s v="1-PREG.COSTA-RICA"/>
    <x v="0"/>
    <x v="0"/>
    <s v="-"/>
    <n v="133232"/>
    <x v="5"/>
    <x v="1"/>
    <x v="2"/>
    <x v="0"/>
    <x v="1"/>
    <n v="2"/>
    <x v="1"/>
    <n v="2"/>
    <n v="14"/>
    <x v="1"/>
    <s v="VARGAS JUAREZ BERNAL ALBERTO"/>
    <n v="305200107"/>
    <n v="31271730"/>
    <s v="SAN RAMON"/>
    <s v="SAN LORENZO"/>
    <s v="INSTITUTO TECNOLOGICO DE COSTA RICA"/>
    <s v="ADMINISTRACION DE EMPRESAS"/>
    <n v="356330"/>
    <x v="4"/>
    <n v="0"/>
    <x v="0"/>
    <n v="100"/>
    <s v="COSTA RICA"/>
    <s v="-"/>
    <s v="-"/>
    <n v="1"/>
    <x v="1"/>
    <x v="1"/>
    <s v="-"/>
    <s v="-"/>
    <n v="23"/>
    <s v="TECNICO"/>
    <s v=" "/>
    <s v=" "/>
    <s v=" "/>
    <s v=" "/>
    <s v="ESPECIAL"/>
    <s v="BERNALVARGAS87@GMAIL.COM"/>
    <x v="194"/>
    <s v="-"/>
    <s v="-"/>
    <s v="-"/>
    <s v="SOLTERO(A)"/>
    <s v="OFICINISTA"/>
    <n v="2"/>
    <n v="2017"/>
    <n v="6"/>
    <n v="100"/>
    <n v="24479331"/>
    <s v="SIN ENFASIS"/>
    <s v="ADMINISTRACION"/>
    <n v="2"/>
    <s v="UNIV. PUBLICA"/>
    <s v="PUBLICO"/>
  </r>
  <r>
    <n v="132573"/>
    <n v="1"/>
    <n v="6635344"/>
    <d v="2022-12-02T00:00:00"/>
    <d v="2022-12-02T00:00:00"/>
    <d v="2022-12-06T00:00:00"/>
    <x v="1"/>
    <s v="-"/>
    <n v="323478"/>
    <s v="RESOLI"/>
    <s v="1-PREG.COSTA-RICA"/>
    <x v="2"/>
    <x v="0"/>
    <s v="-"/>
    <n v="132573"/>
    <x v="1"/>
    <x v="0"/>
    <x v="0"/>
    <x v="0"/>
    <x v="0"/>
    <n v="1"/>
    <x v="2"/>
    <n v="14"/>
    <n v="1"/>
    <x v="0"/>
    <s v="ALFARO GUIDO MELISSA"/>
    <n v="207460792"/>
    <n v="31143050"/>
    <s v="MORAVIA"/>
    <s v="SAN VICENTE"/>
    <s v="UNIV.LATINA DE C.R."/>
    <s v="ODONTOLOGIA"/>
    <s v="-"/>
    <x v="2"/>
    <n v="0"/>
    <x v="0"/>
    <n v="100"/>
    <s v="COSTA RICA"/>
    <s v="-"/>
    <s v="-"/>
    <n v="1"/>
    <x v="1"/>
    <x v="2"/>
    <s v="-"/>
    <s v="-"/>
    <n v="27"/>
    <s v="LICENCIATURA"/>
    <s v=" "/>
    <s v=" "/>
    <s v=" "/>
    <s v=" "/>
    <s v="ESPECIAL"/>
    <s v="MELIALG95@GMAIL.COM"/>
    <x v="195"/>
    <s v="-"/>
    <s v="-"/>
    <s v="-"/>
    <s v="SOLTERO(A)"/>
    <s v="ESTUDIANTE"/>
    <s v="-"/>
    <s v="-"/>
    <s v="-"/>
    <s v="-"/>
    <s v="-"/>
    <s v="SIN ENFASIS"/>
    <s v="ODONTOLOGIA"/>
    <n v="1"/>
    <s v="UNIV. PRIVADA"/>
    <s v="PRIVADO"/>
  </r>
  <r>
    <n v="133285"/>
    <n v="1"/>
    <n v="10892014"/>
    <d v="2023-01-09T00:00:00"/>
    <d v="2023-01-09T00:00:00"/>
    <d v="2023-02-01T00:00:00"/>
    <x v="5"/>
    <d v="2023-02-10T00:00:00"/>
    <n v="325948"/>
    <s v="RESOLI"/>
    <s v="1-PREG.COSTA-RICA"/>
    <x v="0"/>
    <x v="0"/>
    <s v="-"/>
    <n v="133285"/>
    <x v="5"/>
    <x v="1"/>
    <x v="2"/>
    <x v="0"/>
    <x v="1"/>
    <n v="2"/>
    <x v="1"/>
    <n v="7"/>
    <n v="6"/>
    <x v="0"/>
    <s v="HERNANDEZ VASQUEZ AMANDA"/>
    <n v="208740824"/>
    <n v="31271920"/>
    <s v="PALMARES"/>
    <s v="ESQUIPULAS"/>
    <s v="UNIVERSIDAD ESCUELA LIBRE DE DERECHO"/>
    <s v="DERECHO"/>
    <n v="2531459"/>
    <x v="0"/>
    <n v="0"/>
    <x v="0"/>
    <n v="100"/>
    <s v="COSTA RICA"/>
    <s v="-"/>
    <s v="-"/>
    <n v="1"/>
    <x v="1"/>
    <x v="0"/>
    <s v="-"/>
    <s v="-"/>
    <n v="17"/>
    <s v="BACHILLER"/>
    <s v="LICENCIATURA"/>
    <s v=" "/>
    <s v=" "/>
    <s v=" "/>
    <s v="ESPECIAL"/>
    <s v="AMANDA.HERNANDEZ.VASQUEZ@GMAIL.COM"/>
    <x v="196"/>
    <s v="-"/>
    <s v="ADQUISICION DE EQUIPO"/>
    <s v="AE"/>
    <s v="SOLTERO(A)"/>
    <s v="ESTUDIANTE"/>
    <n v="4"/>
    <n v="2022"/>
    <n v="1"/>
    <n v="100"/>
    <s v="-"/>
    <s v="SIN ENFASIS"/>
    <s v="DERECHO"/>
    <n v="1"/>
    <s v="UNIV. PRIVADA"/>
    <s v="PRIVADO"/>
  </r>
  <r>
    <n v="132753"/>
    <n v="1"/>
    <n v="2676000"/>
    <d v="2022-12-04T00:00:00"/>
    <d v="2022-12-12T00:00:00"/>
    <d v="2022-12-16T00:00:00"/>
    <x v="1"/>
    <d v="2023-02-07T00:00:00"/>
    <n v="323652"/>
    <s v="RESOLI"/>
    <s v="1-PREG.COSTA-RICA"/>
    <x v="2"/>
    <x v="0"/>
    <s v="-"/>
    <n v="132753"/>
    <x v="1"/>
    <x v="1"/>
    <x v="1"/>
    <x v="0"/>
    <x v="1"/>
    <n v="1"/>
    <x v="2"/>
    <n v="19"/>
    <n v="5"/>
    <x v="0"/>
    <s v="MORA PRENDAS JENNY JAZMIN"/>
    <n v="115210006"/>
    <n v="31222940"/>
    <s v="PEREZ ZELEDON"/>
    <s v="SAN PEDRO"/>
    <s v="UNIV.INT.S.I.LABRADOR SEDE PEREZ ZELEDON"/>
    <s v="ENSEÑANZA DEL ESPAÑOL"/>
    <s v="-"/>
    <x v="2"/>
    <n v="0"/>
    <x v="0"/>
    <n v="100"/>
    <s v="COSTA RICA"/>
    <s v="-"/>
    <s v="-"/>
    <n v="1"/>
    <x v="1"/>
    <x v="1"/>
    <s v="-"/>
    <s v="-"/>
    <n v="30"/>
    <s v="LICENCIATURA"/>
    <s v=" "/>
    <s v=" "/>
    <s v=" "/>
    <s v=" "/>
    <s v="NORMAL"/>
    <s v="JENNYMM7274@GMAIL.COM"/>
    <x v="197"/>
    <s v="-"/>
    <s v="-"/>
    <s v="-"/>
    <s v="CASADO(A)"/>
    <s v="ESTUDIANTE"/>
    <s v="-"/>
    <s v="-"/>
    <s v="-"/>
    <s v="-"/>
    <s v="-"/>
    <s v="SIN ENFASIS"/>
    <s v="EDUCACION GENERAL"/>
    <n v="1"/>
    <s v="UNIV. PRIVADA"/>
    <s v="PRIVADO"/>
  </r>
  <r>
    <n v="132422"/>
    <n v="5"/>
    <n v="9355426"/>
    <d v="2022-08-30T00:00:00"/>
    <d v="2022-11-03T00:00:00"/>
    <d v="2022-11-04T00:00:00"/>
    <x v="0"/>
    <d v="2023-01-17T00:00:00"/>
    <n v="319384"/>
    <s v="RESOLI"/>
    <s v="5-REFUND.PREG.C.R"/>
    <x v="1"/>
    <x v="0"/>
    <s v="-"/>
    <n v="132422"/>
    <x v="0"/>
    <x v="0"/>
    <x v="4"/>
    <x v="0"/>
    <x v="0"/>
    <n v="6"/>
    <x v="3"/>
    <n v="2"/>
    <n v="4"/>
    <x v="0"/>
    <s v="ARAYA PARRA MARIA EUNICE"/>
    <n v="604200085"/>
    <n v="31269070"/>
    <s v="ESPARZA"/>
    <s v="SAN RAFAEL"/>
    <s v="U CASTRO CARAZO SEDE PUNTARENAS"/>
    <s v="INGENIERIA INFORMATICA"/>
    <n v="1352000"/>
    <x v="0"/>
    <n v="1"/>
    <x v="2"/>
    <n v="100"/>
    <s v="COSTA RICA"/>
    <s v="-"/>
    <s v="-"/>
    <n v="1"/>
    <x v="1"/>
    <x v="0"/>
    <s v="-"/>
    <s v="-"/>
    <n v="28"/>
    <s v="BACHILLER"/>
    <s v=" "/>
    <s v=" "/>
    <s v=" "/>
    <s v=" "/>
    <s v="NORMAL"/>
    <s v="MEUNICE.AP@GMAIL.COM"/>
    <x v="198"/>
    <s v="-"/>
    <s v="-"/>
    <s v="-"/>
    <s v="CASADO(A)"/>
    <s v="ESTUDIANTE"/>
    <n v="3"/>
    <n v="2012"/>
    <n v="11"/>
    <n v="85"/>
    <s v="-"/>
    <s v="SIN ENFASIS"/>
    <s v="COMPUTO"/>
    <n v="1"/>
    <s v="UNIV. PRIVADA"/>
    <s v="PRIVADO"/>
  </r>
  <r>
    <n v="132303"/>
    <n v="1"/>
    <n v="5895010"/>
    <d v="2022-10-20T00:00:00"/>
    <d v="2022-10-21T00:00:00"/>
    <d v="2022-10-24T00:00:00"/>
    <x v="3"/>
    <d v="2023-01-25T00:00:00"/>
    <n v="321501"/>
    <s v="RESOLI"/>
    <s v="1-PREG.COSTA-RICA"/>
    <x v="0"/>
    <x v="0"/>
    <s v="-"/>
    <n v="132303"/>
    <x v="3"/>
    <x v="1"/>
    <x v="2"/>
    <x v="0"/>
    <x v="1"/>
    <n v="1"/>
    <x v="2"/>
    <n v="3"/>
    <n v="5"/>
    <x v="1"/>
    <s v="SANCHEZ CERDAS AARON ANDRES"/>
    <n v="116770064"/>
    <n v="31270150"/>
    <s v="DESAMPARADOS"/>
    <s v="SAN ANTONIO"/>
    <s v="UNIV.LATINA DE C.R."/>
    <s v="PUBLICIDAD"/>
    <n v="1997688"/>
    <x v="0"/>
    <n v="0"/>
    <x v="0"/>
    <n v="100"/>
    <s v="COSTA RICA"/>
    <s v="-"/>
    <s v="-"/>
    <n v="1"/>
    <x v="1"/>
    <x v="2"/>
    <s v="-"/>
    <s v="-"/>
    <n v="25"/>
    <s v="BACHILLER"/>
    <s v=" "/>
    <s v=" "/>
    <s v=" "/>
    <s v=" "/>
    <s v="NORMAL"/>
    <s v="AARONSANCHEZCERDAS@GMAIL.COM"/>
    <x v="199"/>
    <s v="-"/>
    <s v="ADQUISICION DE EQUIPO"/>
    <s v="AE"/>
    <s v="SOLTERO(A)"/>
    <s v="ESTUDIANTE"/>
    <n v="4"/>
    <n v="2016"/>
    <n v="7"/>
    <n v="89"/>
    <s v="-"/>
    <s v="SIN ENFASIS"/>
    <s v="COMUNICACION"/>
    <n v="1"/>
    <s v="UNIV. PRIVADA"/>
    <s v="PRIVADO"/>
  </r>
  <r>
    <n v="133102"/>
    <n v="1"/>
    <n v="5329295"/>
    <d v="2022-12-22T00:00:00"/>
    <d v="2022-12-22T00:00:00"/>
    <d v="2023-01-19T00:00:00"/>
    <x v="5"/>
    <d v="2023-02-10T00:00:00"/>
    <n v="325130"/>
    <s v="RESOLI"/>
    <s v="1-PREG.COSTA-RICA"/>
    <x v="0"/>
    <x v="0"/>
    <s v="-"/>
    <n v="133102"/>
    <x v="5"/>
    <x v="0"/>
    <x v="0"/>
    <x v="0"/>
    <x v="0"/>
    <n v="7"/>
    <x v="0"/>
    <n v="2"/>
    <n v="5"/>
    <x v="0"/>
    <s v="PICADO AGUIRRE SURY YARETH"/>
    <n v="702420407"/>
    <n v="31271440"/>
    <s v="POCOCI"/>
    <s v="CARIARI"/>
    <s v="INSTITUTO DE CIENCIAS DE LA SALUD"/>
    <s v="ASISTENTE LAB QUIMICO CLINICO"/>
    <n v="414315"/>
    <x v="4"/>
    <n v="0"/>
    <x v="0"/>
    <n v="100"/>
    <s v="COSTA RICA"/>
    <s v="-"/>
    <s v="-"/>
    <n v="1"/>
    <x v="1"/>
    <x v="1"/>
    <s v="-"/>
    <s v="-"/>
    <n v="27"/>
    <s v="DIPLOMADO"/>
    <s v=" "/>
    <s v=" "/>
    <s v=" "/>
    <s v=" "/>
    <s v="NORMAL"/>
    <s v="SUYARETHP@GMAIL.COM"/>
    <x v="200"/>
    <s v="-"/>
    <s v="-"/>
    <s v="-"/>
    <s v="UNION LIBRE"/>
    <s v="ESTUDIANTE"/>
    <n v="3"/>
    <n v="2013"/>
    <n v="10"/>
    <n v="100"/>
    <s v="-"/>
    <s v="SIN ENFASIS"/>
    <s v="MEDICINA HUMANA"/>
    <n v="1"/>
    <s v="UNIV. PRIVADA"/>
    <s v="PRIVADO"/>
  </r>
  <r>
    <n v="132395"/>
    <n v="1"/>
    <n v="4702800"/>
    <d v="2022-10-26T00:00:00"/>
    <d v="2022-11-01T00:00:00"/>
    <d v="2022-11-02T00:00:00"/>
    <x v="1"/>
    <d v="2023-01-31T00:00:00"/>
    <n v="321737"/>
    <s v="RESOLI"/>
    <s v="1-PREG.COSTA-RICA"/>
    <x v="0"/>
    <x v="0"/>
    <s v="-"/>
    <n v="132395"/>
    <x v="1"/>
    <x v="1"/>
    <x v="1"/>
    <x v="0"/>
    <x v="1"/>
    <n v="1"/>
    <x v="2"/>
    <n v="1"/>
    <n v="1"/>
    <x v="0"/>
    <s v="GUADALUPE DEL CARMEN  ALVARADO MORA"/>
    <n v="504270636"/>
    <n v="31270840"/>
    <s v="SAN JOSE"/>
    <s v="CARMEN"/>
    <s v="UNIVERSIDAD CATOLICA  SEDE NICOYA"/>
    <s v="CS.EDUCACION"/>
    <n v="300000"/>
    <x v="4"/>
    <n v="0"/>
    <x v="0"/>
    <n v="100"/>
    <s v="COSTA RICA"/>
    <s v="-"/>
    <s v="-"/>
    <n v="1"/>
    <x v="1"/>
    <x v="2"/>
    <s v="-"/>
    <s v="-"/>
    <n v="23"/>
    <s v="BACHILLER"/>
    <s v="LICENCIATURA"/>
    <s v=" "/>
    <s v=" "/>
    <s v=" "/>
    <s v="NORMAL"/>
    <s v="GUADALVARADO3171@GMAIL.COM"/>
    <x v="201"/>
    <s v="-"/>
    <s v="-"/>
    <s v="-"/>
    <s v="CASADO(A)"/>
    <s v="ESTUDIANTE"/>
    <n v="2"/>
    <n v="2016"/>
    <n v="7"/>
    <n v="91"/>
    <s v="-"/>
    <s v="ORIENTACION EDUCATIVA"/>
    <s v="EDUCACION GENERAL"/>
    <n v="1"/>
    <s v="UNIV. PRIVADA"/>
    <s v="PRIVADO"/>
  </r>
  <r>
    <n v="132275"/>
    <n v="1"/>
    <n v="3108960"/>
    <d v="2022-09-10T00:00:00"/>
    <d v="2022-10-18T00:00:00"/>
    <d v="2022-10-20T00:00:00"/>
    <x v="0"/>
    <d v="2023-01-17T00:00:00"/>
    <n v="320023"/>
    <s v="RESOLI"/>
    <s v="1-PREG.COSTA-RICA"/>
    <x v="0"/>
    <x v="0"/>
    <s v="-"/>
    <n v="132275"/>
    <x v="0"/>
    <x v="0"/>
    <x v="0"/>
    <x v="0"/>
    <x v="0"/>
    <n v="4"/>
    <x v="6"/>
    <n v="1"/>
    <n v="3"/>
    <x v="0"/>
    <s v="CORTES BARRANTES KEYRIN DAYANNA"/>
    <n v="115100448"/>
    <n v="31269270"/>
    <s v="HEREDIA"/>
    <s v="SAN FRANCISCO"/>
    <s v="UNIV.LATINA DE C.R."/>
    <s v="OPTOMETRIA"/>
    <n v="450000"/>
    <x v="4"/>
    <n v="0"/>
    <x v="0"/>
    <n v="100"/>
    <s v="COSTA RICA"/>
    <s v="-"/>
    <s v="-"/>
    <n v="1"/>
    <x v="1"/>
    <x v="0"/>
    <s v="-"/>
    <s v="-"/>
    <n v="30"/>
    <s v="LICENCIATURA"/>
    <s v=" "/>
    <s v=" "/>
    <s v=" "/>
    <s v=" "/>
    <s v="NORMAL"/>
    <s v="KEY_CB@HOTMAIL.COM"/>
    <x v="202"/>
    <s v="-"/>
    <s v="-"/>
    <s v="-"/>
    <s v="CASADO(A)"/>
    <s v="ESTUDIANTE"/>
    <n v="8"/>
    <n v="2011"/>
    <n v="12"/>
    <n v="83.6"/>
    <s v="-"/>
    <s v="SIN ENFASIS"/>
    <s v="MEDICINA HUMANA"/>
    <n v="1"/>
    <s v="UNIV. PRIVADA"/>
    <s v="PRIVADO"/>
  </r>
  <r>
    <n v="132427"/>
    <n v="1"/>
    <n v="5877960"/>
    <d v="2022-11-02T00:00:00"/>
    <d v="2022-11-04T00:00:00"/>
    <d v="2022-11-07T00:00:00"/>
    <x v="3"/>
    <d v="2023-01-25T00:00:00"/>
    <n v="321983"/>
    <s v="RESOLI"/>
    <s v="1-PREG.COSTA-RICA"/>
    <x v="0"/>
    <x v="0"/>
    <s v="-"/>
    <n v="132427"/>
    <x v="3"/>
    <x v="0"/>
    <x v="3"/>
    <x v="0"/>
    <x v="0"/>
    <n v="7"/>
    <x v="0"/>
    <n v="2"/>
    <n v="1"/>
    <x v="1"/>
    <s v="RIOS CORDOBA MANFRED ANDRES"/>
    <n v="703070739"/>
    <n v="31269680"/>
    <s v="POCOCI"/>
    <s v="GUAPILES"/>
    <s v="UNIV.LATINA DE COSTA RICA SEDE GUAPILES"/>
    <s v="INGENIERIA INDUSTRIAL"/>
    <n v="1253627"/>
    <x v="0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ESPECIAL"/>
    <s v="ANDRESRIOSCORDOBA17@GMAIL.COM"/>
    <x v="203"/>
    <s v="-"/>
    <s v="-"/>
    <s v="-"/>
    <s v="SOLTERO(A)"/>
    <s v="ESTUDIANTE"/>
    <n v="3"/>
    <n v="2022"/>
    <n v="1"/>
    <n v="84.54"/>
    <s v="-"/>
    <s v="SIN ENFASIS"/>
    <s v="INDUSTRIA"/>
    <n v="1"/>
    <s v="UNIV. PRIVADA"/>
    <s v="PRIVADO"/>
  </r>
  <r>
    <n v="132590"/>
    <n v="1"/>
    <n v="13703240"/>
    <d v="2022-11-28T00:00:00"/>
    <d v="2022-12-02T00:00:00"/>
    <d v="2022-12-06T00:00:00"/>
    <x v="3"/>
    <d v="2023-01-25T00:00:00"/>
    <n v="323133"/>
    <s v="RESOLI"/>
    <s v="1-PREG.COSTA-RICA"/>
    <x v="0"/>
    <x v="0"/>
    <s v="-"/>
    <n v="132590"/>
    <x v="3"/>
    <x v="0"/>
    <x v="0"/>
    <x v="0"/>
    <x v="0"/>
    <n v="6"/>
    <x v="3"/>
    <n v="8"/>
    <n v="3"/>
    <x v="0"/>
    <s v="MARIA PAULA  CASTRILLO MENDEZ"/>
    <n v="604600087"/>
    <n v="31269720"/>
    <s v="COTO BRUS"/>
    <s v="AGUA BUENA"/>
    <s v="UNIV.LATINA DE C.R. PEREZ ZELEDON"/>
    <s v="ENFERMERIA"/>
    <n v="1482406"/>
    <x v="0"/>
    <n v="0"/>
    <x v="0"/>
    <n v="100"/>
    <s v="COSTA RICA"/>
    <s v="-"/>
    <s v="-"/>
    <n v="1"/>
    <x v="1"/>
    <x v="1"/>
    <s v="-"/>
    <s v="-"/>
    <n v="22"/>
    <s v="BACHILLER"/>
    <s v="LICENCIATURA"/>
    <s v=" "/>
    <s v=" "/>
    <s v=" "/>
    <s v="NORMAL"/>
    <s v="MPAULA0406@GMAIL.COM"/>
    <x v="204"/>
    <s v="-"/>
    <s v="-"/>
    <s v="-"/>
    <s v="SOLTERO(A)"/>
    <s v="ESTUDIANTE"/>
    <n v="4"/>
    <n v="2017"/>
    <n v="6"/>
    <n v="79"/>
    <s v="-"/>
    <s v="SIN ENFASIS"/>
    <s v="ENFERMERIA"/>
    <n v="1"/>
    <s v="UNIV. PRIVADA"/>
    <s v="PRIVADO"/>
  </r>
  <r>
    <n v="132642"/>
    <n v="1"/>
    <n v="6747000"/>
    <d v="2022-12-02T00:00:00"/>
    <d v="2022-12-07T00:00:00"/>
    <d v="2022-12-08T00:00:00"/>
    <x v="3"/>
    <d v="2023-01-25T00:00:00"/>
    <n v="323468"/>
    <s v="RESOLI"/>
    <s v="1-PREG.COSTA-RICA"/>
    <x v="0"/>
    <x v="0"/>
    <s v="-"/>
    <n v="132642"/>
    <x v="3"/>
    <x v="0"/>
    <x v="0"/>
    <x v="0"/>
    <x v="0"/>
    <n v="6"/>
    <x v="3"/>
    <n v="10"/>
    <n v="1"/>
    <x v="0"/>
    <s v="GOMEZ MATARRITA ALISON PRISCILA"/>
    <n v="604770345"/>
    <n v="31269960"/>
    <s v="CORREDORES"/>
    <s v="CORREDOR"/>
    <s v="COLEGIO UNIVERSITARIO TECNOSALUD"/>
    <s v="ASISTENTE LAB QUIMICO CLINICO"/>
    <n v="1305861"/>
    <x v="0"/>
    <n v="0"/>
    <x v="0"/>
    <n v="100"/>
    <s v="COSTA RICA"/>
    <s v="-"/>
    <s v="-"/>
    <n v="1"/>
    <x v="1"/>
    <x v="1"/>
    <s v="-"/>
    <s v="-"/>
    <n v="20"/>
    <s v="DIPLOMADO"/>
    <s v=" "/>
    <s v=" "/>
    <s v=" "/>
    <s v=" "/>
    <s v="NORMAL"/>
    <s v="ALISONPRISCILA00@GMAIL.COM"/>
    <x v="205"/>
    <s v="-"/>
    <s v="ADQUISICION DE EQUIPO"/>
    <s v="AE"/>
    <s v="SOLTERO(A)"/>
    <s v="ESTUDIANTE"/>
    <n v="4"/>
    <n v="2019"/>
    <n v="4"/>
    <n v="98.92"/>
    <s v="-"/>
    <s v="SIN ENFASIS"/>
    <s v="MEDICINA HUMANA"/>
    <n v="1"/>
    <s v="UNIV. PRIVADA"/>
    <s v="PRIVADO"/>
  </r>
  <r>
    <n v="132653"/>
    <n v="4"/>
    <n v="12164976"/>
    <d v="2022-11-28T00:00:00"/>
    <d v="2022-12-07T00:00:00"/>
    <d v="2022-12-08T00:00:00"/>
    <x v="1"/>
    <d v="2023-01-31T00:00:00"/>
    <n v="323117"/>
    <s v="RESOLI"/>
    <s v="4-POSG.EXTERIOR"/>
    <x v="0"/>
    <x v="3"/>
    <s v="-"/>
    <n v="132653"/>
    <x v="1"/>
    <x v="0"/>
    <x v="0"/>
    <x v="0"/>
    <x v="0"/>
    <n v="1"/>
    <x v="2"/>
    <n v="8"/>
    <n v="6"/>
    <x v="1"/>
    <s v="PAEZ VARGAS JUAN ESTEBAN"/>
    <n v="115130618"/>
    <n v="31270390"/>
    <s v="GOICOECHEA"/>
    <s v="RANCHO REDONDO"/>
    <s v="PONTIFICIA UNIV.JAVERIANA COLOMBIA"/>
    <s v="PERIODONCIA"/>
    <n v="1387119"/>
    <x v="0"/>
    <n v="0"/>
    <x v="0"/>
    <n v="250"/>
    <s v="COLOMBIA"/>
    <s v="-"/>
    <s v="-"/>
    <n v="1"/>
    <x v="1"/>
    <x v="0"/>
    <s v="-"/>
    <s v="-"/>
    <n v="30"/>
    <s v="ESPECIALIZACION"/>
    <s v=" "/>
    <s v=" "/>
    <s v=" "/>
    <s v=" "/>
    <s v="NORMAL"/>
    <s v="JEPAEZV@GMAIL.COM"/>
    <x v="206"/>
    <s v="-"/>
    <s v="-"/>
    <s v="-"/>
    <s v="SOLTERO(A)"/>
    <s v="ESTUDIANTE"/>
    <n v="4"/>
    <n v="2011"/>
    <n v="12"/>
    <n v="75"/>
    <s v="-"/>
    <s v="SIN ENFASIS"/>
    <s v="ODONTOLOGIA"/>
    <n v="1"/>
    <s v="UNIV. PRIVADA"/>
    <s v="PRIVADO"/>
  </r>
  <r>
    <n v="132675"/>
    <n v="1"/>
    <n v="5029740"/>
    <d v="2022-12-07T00:00:00"/>
    <d v="2022-12-08T00:00:00"/>
    <d v="2022-12-09T00:00:00"/>
    <x v="5"/>
    <d v="2023-02-10T00:00:00"/>
    <n v="323986"/>
    <s v="RESOLI"/>
    <s v="1-PREG.COSTA-RICA"/>
    <x v="0"/>
    <x v="0"/>
    <s v="-"/>
    <n v="132675"/>
    <x v="5"/>
    <x v="1"/>
    <x v="2"/>
    <x v="0"/>
    <x v="1"/>
    <n v="1"/>
    <x v="2"/>
    <n v="3"/>
    <n v="11"/>
    <x v="0"/>
    <s v="MORA GARCIA VALERIA VANESSA"/>
    <n v="117230955"/>
    <n v="31270450"/>
    <s v="DESAMPARADOS"/>
    <s v="SAN RAFAEL ABAJO"/>
    <s v="UNIV.LIBRE COSTA RICA"/>
    <s v="CRIMINOLOGIA"/>
    <n v="834548"/>
    <x v="1"/>
    <n v="0"/>
    <x v="0"/>
    <n v="100"/>
    <s v="COSTA RICA"/>
    <s v="-"/>
    <s v="-"/>
    <n v="1"/>
    <x v="1"/>
    <x v="0"/>
    <s v="-"/>
    <s v="-"/>
    <n v="24"/>
    <s v="BACHILLER"/>
    <s v="LICENCIATURA"/>
    <s v=" "/>
    <s v=" "/>
    <s v=" "/>
    <s v="NORMAL"/>
    <s v="VANE.9513@HOTMAIL.COM"/>
    <x v="207"/>
    <s v="-"/>
    <s v="ADQUISICION DE EQUIPO"/>
    <s v="AE"/>
    <s v="CASADO(A)"/>
    <s v="SERVICIO AL CLIENTE"/>
    <n v="3"/>
    <n v="2015"/>
    <n v="8"/>
    <n v="85"/>
    <n v="22102270"/>
    <s v="SIN ENFASIS"/>
    <s v="DERECHO"/>
    <n v="1"/>
    <s v="UNIV. PRIVADA"/>
    <s v="PRIVADO"/>
  </r>
  <r>
    <n v="132637"/>
    <n v="1"/>
    <n v="2983108"/>
    <d v="2022-12-03T00:00:00"/>
    <d v="2022-12-07T00:00:00"/>
    <d v="2022-12-08T00:00:00"/>
    <x v="3"/>
    <d v="2023-01-25T00:00:00"/>
    <n v="323627"/>
    <s v="RESOLI"/>
    <s v="1-PREG.COSTA-RICA"/>
    <x v="0"/>
    <x v="0"/>
    <s v="-"/>
    <n v="132637"/>
    <x v="3"/>
    <x v="1"/>
    <x v="2"/>
    <x v="0"/>
    <x v="1"/>
    <n v="1"/>
    <x v="2"/>
    <n v="15"/>
    <n v="1"/>
    <x v="1"/>
    <s v="MATARRITA ACUÑA DANILO ANDRES"/>
    <n v="115700811"/>
    <n v="31270010"/>
    <s v="MONTES DE OCA"/>
    <s v="SAN PEDRO"/>
    <s v="UNIV.ESTATAL A DISTANCIA"/>
    <s v="ADMINISTRACION DE EMPRESAS"/>
    <n v="330000"/>
    <x v="4"/>
    <n v="0"/>
    <x v="0"/>
    <n v="100"/>
    <s v="COSTA RICA"/>
    <s v="-"/>
    <s v="-"/>
    <n v="1"/>
    <x v="1"/>
    <x v="2"/>
    <s v="-"/>
    <s v="-"/>
    <n v="28"/>
    <s v="DIPLOMADO"/>
    <s v=" "/>
    <s v=" "/>
    <s v=" "/>
    <s v=" "/>
    <s v="NORMAL"/>
    <s v="DANILOHAO@GMAIL.COM"/>
    <x v="208"/>
    <s v="-"/>
    <s v="ADQUISICION DE EQUIPO"/>
    <s v="AE"/>
    <s v="SOLTERO(A)"/>
    <s v="ASISTENTE ADMINISTRATIVO"/>
    <n v="1"/>
    <n v="2011"/>
    <n v="12"/>
    <n v="92"/>
    <n v="25271000"/>
    <s v="SIN ENFASIS"/>
    <s v="ADMINISTRACION"/>
    <n v="2"/>
    <s v="UNIV. PUBLICA"/>
    <s v="PUBLICO"/>
  </r>
  <r>
    <n v="132992"/>
    <n v="1"/>
    <n v="6208000"/>
    <d v="2022-12-19T00:00:00"/>
    <d v="2022-12-22T00:00:00"/>
    <d v="2022-12-23T00:00:00"/>
    <x v="1"/>
    <d v="2023-02-06T00:00:00"/>
    <n v="324938"/>
    <s v="RESOLI"/>
    <s v="1-PREG.COSTA-RICA"/>
    <x v="2"/>
    <x v="0"/>
    <s v="-"/>
    <n v="132992"/>
    <x v="1"/>
    <x v="0"/>
    <x v="0"/>
    <x v="0"/>
    <x v="0"/>
    <n v="1"/>
    <x v="2"/>
    <n v="4"/>
    <n v="2"/>
    <x v="0"/>
    <s v="MADRIGAL SOLANO JENNIFER MARIA"/>
    <n v="116900832"/>
    <n v="31194760"/>
    <s v="PURISCAL"/>
    <s v="MERCEDES SUR"/>
    <s v="UNIVERSIDAD SANTA PAULA"/>
    <s v="TERAPIA FISICA"/>
    <s v="-"/>
    <x v="2"/>
    <n v="0"/>
    <x v="0"/>
    <n v="100"/>
    <s v="COSTA RICA"/>
    <s v="-"/>
    <s v="-"/>
    <n v="1"/>
    <x v="1"/>
    <x v="1"/>
    <s v="-"/>
    <s v="-"/>
    <n v="25"/>
    <s v="LICENCIATURA"/>
    <s v=" "/>
    <s v=" "/>
    <s v=" "/>
    <s v=" "/>
    <s v="NORMAL"/>
    <s v="JMS151097@GMAIL.COM"/>
    <x v="209"/>
    <s v="-"/>
    <s v="-"/>
    <s v="-"/>
    <s v="SOLTERO(A)"/>
    <s v="ESTUDIANTE"/>
    <s v="-"/>
    <s v="-"/>
    <s v="-"/>
    <s v="-"/>
    <n v="87567476"/>
    <s v="SIN ENFASIS"/>
    <s v="MEDICINA HUMANA"/>
    <n v="1"/>
    <s v="UNIV. PRIVADA"/>
    <s v="PRIVADO"/>
  </r>
  <r>
    <n v="133276"/>
    <n v="1"/>
    <n v="2667292"/>
    <d v="2022-12-19T00:00:00"/>
    <d v="2023-01-15T00:00:00"/>
    <d v="2023-02-01T00:00:00"/>
    <x v="5"/>
    <d v="2023-02-10T00:00:00"/>
    <n v="324886"/>
    <s v="RESOLI"/>
    <s v="1-PREG.COSTA-RICA"/>
    <x v="0"/>
    <x v="0"/>
    <s v="-"/>
    <n v="133276"/>
    <x v="5"/>
    <x v="0"/>
    <x v="3"/>
    <x v="0"/>
    <x v="0"/>
    <n v="1"/>
    <x v="2"/>
    <n v="3"/>
    <n v="12"/>
    <x v="0"/>
    <s v="CRUZ AGUERO GENESIS VIRGINIA"/>
    <n v="117640432"/>
    <n v="31271770"/>
    <s v="DESAMPARADOS"/>
    <s v="GRAVILIAS"/>
    <s v="UNIVERSIDAD FIDELITAS SEDE SAN PEDRO"/>
    <s v="INGENIERIA INDUSTRIAL"/>
    <n v="500000"/>
    <x v="3"/>
    <n v="0"/>
    <x v="0"/>
    <n v="100"/>
    <s v="COSTA RICA"/>
    <s v="-"/>
    <s v="-"/>
    <n v="1"/>
    <x v="1"/>
    <x v="2"/>
    <s v="-"/>
    <s v="-"/>
    <n v="23"/>
    <s v="BACHILLER"/>
    <s v=" "/>
    <s v=" "/>
    <s v=" "/>
    <s v=" "/>
    <s v="NORMAL"/>
    <s v="GENESISCRUZ2299@GMAIL.COM"/>
    <x v="210"/>
    <s v="-"/>
    <s v="-"/>
    <s v="-"/>
    <s v="SOLTERO(A)"/>
    <s v="INGENIERA CALIDAD "/>
    <n v="5"/>
    <n v="2018"/>
    <n v="5"/>
    <n v="100"/>
    <n v="22399298"/>
    <s v="SIN ENFASIS"/>
    <s v="INGENIERIA"/>
    <n v="1"/>
    <s v="UNIV. PRIVADA"/>
    <s v="PRIVADO"/>
  </r>
  <r>
    <n v="133207"/>
    <n v="1"/>
    <n v="3790050"/>
    <d v="2023-01-09T00:00:00"/>
    <d v="2023-01-10T00:00:00"/>
    <d v="2023-01-27T00:00:00"/>
    <x v="5"/>
    <d v="2023-02-10T00:00:00"/>
    <n v="325866"/>
    <s v="RESOLI"/>
    <s v="1-PREG.COSTA-RICA"/>
    <x v="0"/>
    <x v="0"/>
    <s v="-"/>
    <n v="133207"/>
    <x v="5"/>
    <x v="1"/>
    <x v="1"/>
    <x v="0"/>
    <x v="1"/>
    <n v="5"/>
    <x v="4"/>
    <n v="2"/>
    <n v="3"/>
    <x v="1"/>
    <s v="ESPINOZA CHAVARRIA DILAN JOEL"/>
    <n v="504530660"/>
    <n v="31271540"/>
    <s v="NICOYA"/>
    <s v="SAN ANTONIO"/>
    <s v="UNIVERSIDAD INDEPENDIENTE DE COSTA RICA"/>
    <s v="ENSEÑANZA INF EDUC I Y II CICL"/>
    <n v="180000"/>
    <x v="5"/>
    <n v="0"/>
    <x v="0"/>
    <n v="100"/>
    <s v="COSTA RICA"/>
    <s v="-"/>
    <s v="-"/>
    <n v="1"/>
    <x v="1"/>
    <x v="1"/>
    <s v="-"/>
    <s v="-"/>
    <n v="18"/>
    <s v="BACHILLER"/>
    <s v=" "/>
    <s v=" "/>
    <s v=" "/>
    <s v=" "/>
    <s v="NORMAL"/>
    <s v="ESPINOZACHAVARRIADYLAN355@GMAIL.COM"/>
    <x v="211"/>
    <s v="-"/>
    <s v="-"/>
    <s v="-"/>
    <s v="CASADO(A)"/>
    <s v="ESTUDIANTE"/>
    <n v="2"/>
    <n v="2021"/>
    <n v="2"/>
    <n v="100"/>
    <s v="-"/>
    <s v="SIN ENFASIS"/>
    <s v="EDUCACION PRIMARIA"/>
    <n v="1"/>
    <s v="UNIV. PRIVADA"/>
    <s v="PRIVADO"/>
  </r>
  <r>
    <n v="132911"/>
    <n v="1"/>
    <n v="2516900"/>
    <d v="2022-11-12T00:00:00"/>
    <d v="2022-12-16T00:00:00"/>
    <d v="2022-12-19T00:00:00"/>
    <x v="1"/>
    <d v="2023-01-31T00:00:00"/>
    <n v="322374"/>
    <s v="RESOLI"/>
    <s v="1-PREG.COSTA-RICA"/>
    <x v="0"/>
    <x v="0"/>
    <s v="-"/>
    <n v="132911"/>
    <x v="1"/>
    <x v="0"/>
    <x v="0"/>
    <x v="0"/>
    <x v="0"/>
    <n v="1"/>
    <x v="2"/>
    <n v="4"/>
    <n v="5"/>
    <x v="0"/>
    <s v="MARIN SALAZAR INGRID DANIELA"/>
    <n v="116850676"/>
    <n v="31270910"/>
    <s v="PURISCAL"/>
    <s v="SAN RAFAEL"/>
    <s v="ASOCIACION SERV MEDICOS COSTARRICENSES"/>
    <s v="ASISTENTE DE FARMACIA"/>
    <n v="177000"/>
    <x v="5"/>
    <n v="0"/>
    <x v="0"/>
    <n v="100"/>
    <s v="COSTA RICA"/>
    <s v="-"/>
    <s v="-"/>
    <n v="1"/>
    <x v="1"/>
    <x v="1"/>
    <s v="-"/>
    <s v="-"/>
    <n v="25"/>
    <s v="DIPLOMADO"/>
    <s v=" "/>
    <s v=" "/>
    <s v=" "/>
    <s v=" "/>
    <s v="NORMAL"/>
    <s v="INGRIDMARIN05@GMAIL.COM"/>
    <x v="212"/>
    <s v="-"/>
    <s v="-"/>
    <s v="-"/>
    <s v="SOLTERO(A)"/>
    <s v="ESTUDIANTE"/>
    <n v="2"/>
    <n v="2014"/>
    <n v="9"/>
    <n v="77"/>
    <s v="-"/>
    <s v="SIN ENFASIS"/>
    <s v="FARMACIA"/>
    <n v="1"/>
    <s v="UNIV. PRIVADA"/>
    <s v="PRIVADO"/>
  </r>
  <r>
    <n v="132508"/>
    <n v="1"/>
    <n v="1623000"/>
    <d v="2022-10-31T00:00:00"/>
    <d v="2022-11-17T00:00:00"/>
    <d v="2022-11-18T00:00:00"/>
    <x v="1"/>
    <d v="2023-01-31T00:00:00"/>
    <n v="321894"/>
    <s v="RESOLI"/>
    <s v="1-PREG.COSTA-RICA"/>
    <x v="0"/>
    <x v="0"/>
    <s v="-"/>
    <n v="132508"/>
    <x v="1"/>
    <x v="1"/>
    <x v="2"/>
    <x v="0"/>
    <x v="1"/>
    <n v="2"/>
    <x v="1"/>
    <n v="5"/>
    <n v="5"/>
    <x v="1"/>
    <s v="ARROYO VASQUEZ LUIS GUSTAVO"/>
    <n v="118200433"/>
    <n v="31270050"/>
    <s v="ATENAS"/>
    <s v="CONCEPCION"/>
    <s v="UNIV.CS.ARTE DE COSTA RICA SEDE ALAJUELA"/>
    <s v="ADMINISTRACION EMPRESAS"/>
    <n v="1193413"/>
    <x v="0"/>
    <n v="0"/>
    <x v="0"/>
    <n v="100"/>
    <s v="COSTA RICA"/>
    <s v="-"/>
    <s v="-"/>
    <n v="1"/>
    <x v="1"/>
    <x v="0"/>
    <s v="-"/>
    <s v="-"/>
    <n v="21"/>
    <s v="BACHILLER"/>
    <s v=" "/>
    <s v=" "/>
    <s v=" "/>
    <s v=" "/>
    <s v="NORMAL"/>
    <s v="LUISARROYOVASQ3@GMAIL.COM"/>
    <x v="213"/>
    <s v="-"/>
    <s v="-"/>
    <s v="-"/>
    <s v="SOLTERO(A)"/>
    <s v="ESTUDIANTE"/>
    <n v="4"/>
    <n v="2019"/>
    <n v="4"/>
    <n v="75.23"/>
    <s v="-"/>
    <s v="SIN ENFASIS"/>
    <s v="ADMINISTRACION"/>
    <n v="1"/>
    <s v="UNIV. PRIVADA"/>
    <s v="PRIVADO"/>
  </r>
  <r>
    <n v="133239"/>
    <n v="1"/>
    <n v="10117352"/>
    <d v="2023-01-04T00:00:00"/>
    <d v="2023-01-05T00:00:00"/>
    <d v="2023-02-01T00:00:00"/>
    <x v="5"/>
    <d v="2023-02-10T00:00:00"/>
    <n v="325582"/>
    <s v="RESOLI"/>
    <s v="1-PREG.COSTA-RICA"/>
    <x v="0"/>
    <x v="0"/>
    <s v="-"/>
    <n v="133239"/>
    <x v="5"/>
    <x v="0"/>
    <x v="3"/>
    <x v="0"/>
    <x v="0"/>
    <n v="1"/>
    <x v="2"/>
    <n v="9"/>
    <n v="4"/>
    <x v="1"/>
    <s v="CALDERON GUADAMUZ MAURO"/>
    <n v="118920027"/>
    <n v="31271550"/>
    <s v="SANTA ANA"/>
    <s v="URUCA"/>
    <s v="UNIV.LATINOAMERICANA DE CS.TECNOL."/>
    <s v="INGENIERIA INFORMATICA"/>
    <n v="3831815"/>
    <x v="6"/>
    <n v="0"/>
    <x v="0"/>
    <n v="100"/>
    <s v="COSTA RICA"/>
    <s v="-"/>
    <s v="-"/>
    <n v="1"/>
    <x v="1"/>
    <x v="2"/>
    <s v="-"/>
    <s v="-"/>
    <n v="21"/>
    <s v="BACHILLER"/>
    <s v=" "/>
    <s v=" "/>
    <s v=" "/>
    <s v=" "/>
    <s v="NORMAL"/>
    <s v="MAURO.CALDERON.GUADAMUZ@GMAIL.COM"/>
    <x v="214"/>
    <s v="-"/>
    <s v="ADQUISICION DE EQUIPO"/>
    <s v="AE"/>
    <s v="SOLTERO(A)"/>
    <s v="ESTUDIANTE"/>
    <n v="3"/>
    <n v="2018"/>
    <n v="5"/>
    <n v="100"/>
    <s v="-"/>
    <s v="SIN ENFASIS"/>
    <s v="INGENIERIA"/>
    <n v="1"/>
    <s v="UNIV. PRIVADA"/>
    <s v="PRIVADO"/>
  </r>
  <r>
    <n v="132714"/>
    <n v="5"/>
    <n v="1653708"/>
    <d v="2022-12-05T00:00:00"/>
    <d v="2022-12-09T00:00:00"/>
    <d v="2022-12-12T00:00:00"/>
    <x v="0"/>
    <d v="2023-01-17T00:00:00"/>
    <n v="323797"/>
    <s v="RESOLI"/>
    <s v="5-REFUND.PREG.C.R"/>
    <x v="1"/>
    <x v="0"/>
    <s v="-"/>
    <n v="132714"/>
    <x v="0"/>
    <x v="1"/>
    <x v="2"/>
    <x v="0"/>
    <x v="1"/>
    <n v="2"/>
    <x v="1"/>
    <n v="9"/>
    <n v="1"/>
    <x v="0"/>
    <s v="SEGURA CASTRO GRETTY LORENA"/>
    <n v="112080039"/>
    <n v="31269310"/>
    <s v="OROTINA"/>
    <s v="OROTINA"/>
    <s v="U CASTRO CARAZO SEDE PUNTARENAS"/>
    <s v="CONTADURIA PUBLICA"/>
    <n v="573000"/>
    <x v="3"/>
    <n v="0"/>
    <x v="0"/>
    <n v="100"/>
    <s v="COSTA RICA"/>
    <s v="-"/>
    <s v="-"/>
    <n v="1"/>
    <x v="1"/>
    <x v="0"/>
    <s v="-"/>
    <s v="-"/>
    <n v="38"/>
    <s v="LICENCIATURA"/>
    <s v=" "/>
    <s v=" "/>
    <s v=" "/>
    <s v=" "/>
    <s v="NORMAL"/>
    <s v="GRETTYSEGURA.GS@GMAIL.COM"/>
    <x v="215"/>
    <s v="-"/>
    <s v="-"/>
    <s v="-"/>
    <s v="DIVORCIADO(A)"/>
    <s v="ENCARGADA DEL FONDO "/>
    <n v="2"/>
    <n v="2007"/>
    <n v="16"/>
    <n v="86.4"/>
    <n v="84655555"/>
    <s v="SIN ENFASIS"/>
    <s v="ADMINISTRACION"/>
    <n v="1"/>
    <s v="UNIV. PRIVADA"/>
    <s v="PRIVADO"/>
  </r>
  <r>
    <n v="132567"/>
    <n v="1"/>
    <n v="9855075"/>
    <d v="2022-11-23T00:00:00"/>
    <d v="2022-12-01T00:00:00"/>
    <d v="2022-12-02T00:00:00"/>
    <x v="0"/>
    <d v="2023-01-17T00:00:00"/>
    <n v="322906"/>
    <s v="RESOLI"/>
    <s v="1-PREG.COSTA-RICA"/>
    <x v="0"/>
    <x v="0"/>
    <s v="-"/>
    <n v="132567"/>
    <x v="0"/>
    <x v="0"/>
    <x v="3"/>
    <x v="0"/>
    <x v="0"/>
    <n v="1"/>
    <x v="2"/>
    <n v="4"/>
    <n v="8"/>
    <x v="1"/>
    <s v="BERMUDEZ DELGADO SEBASTIAN"/>
    <n v="118650511"/>
    <n v="31268900"/>
    <s v="PURISCAL"/>
    <s v="SAN ANTONIO"/>
    <s v="UNIVERSIDAD FIDELITAS SEDE SAN PEDRO"/>
    <s v="ING ELECTROMECANICA PRESENCIAL"/>
    <n v="380000"/>
    <x v="4"/>
    <n v="0"/>
    <x v="0"/>
    <n v="100"/>
    <s v="COSTA RICA"/>
    <s v="-"/>
    <s v="-"/>
    <n v="1"/>
    <x v="1"/>
    <x v="0"/>
    <s v="-"/>
    <s v="-"/>
    <n v="19"/>
    <s v="BACHILLER"/>
    <s v=" "/>
    <s v=" "/>
    <s v=" "/>
    <s v=" "/>
    <s v="NORMAL"/>
    <s v="SEBASBERDE23@GMAIL.COM"/>
    <x v="216"/>
    <s v="-"/>
    <s v="ADQUISICION DE EQUIPO"/>
    <s v="AE"/>
    <s v="SOLTERO(A)"/>
    <s v="ESTUDIANTE"/>
    <n v="6"/>
    <n v="2020"/>
    <n v="3"/>
    <n v="88.34"/>
    <s v="-"/>
    <s v="SIN ENFASIS"/>
    <s v="INGENIERIA"/>
    <n v="1"/>
    <s v="UNIV. PRIVADA"/>
    <s v="PRIVADO"/>
  </r>
  <r>
    <n v="132628"/>
    <n v="1"/>
    <n v="2680820"/>
    <d v="2022-09-14T00:00:00"/>
    <d v="2022-12-06T00:00:00"/>
    <d v="2022-12-07T00:00:00"/>
    <x v="5"/>
    <d v="2023-02-10T00:00:00"/>
    <n v="320192"/>
    <s v="RESOLI"/>
    <s v="1-PREG.COSTA-RICA"/>
    <x v="0"/>
    <x v="0"/>
    <s v="-"/>
    <n v="132628"/>
    <x v="5"/>
    <x v="1"/>
    <x v="1"/>
    <x v="0"/>
    <x v="1"/>
    <n v="1"/>
    <x v="2"/>
    <n v="11"/>
    <n v="1"/>
    <x v="0"/>
    <s v="NAVARRO BARQUERO KARLA VANESSA"/>
    <n v="113330832"/>
    <n v="31271390"/>
    <s v="VAZQUEZ DE CORONADO"/>
    <s v="SAN ISIDRO"/>
    <s v="UNIV.LIBRE COSTA RICA"/>
    <s v="CS.EDUC. I Y II CICLO"/>
    <n v="1727666"/>
    <x v="0"/>
    <n v="0"/>
    <x v="0"/>
    <n v="100"/>
    <s v="COSTA RICA"/>
    <s v="-"/>
    <s v="-"/>
    <n v="1"/>
    <x v="1"/>
    <x v="2"/>
    <s v="-"/>
    <s v="-"/>
    <n v="35"/>
    <s v="BACHILLER"/>
    <s v="LICENCIATURA"/>
    <s v=" "/>
    <s v=" "/>
    <s v=" "/>
    <s v="NORMAL"/>
    <s v="KARLANB_24@HOTMAIL.COM"/>
    <x v="217"/>
    <s v="-"/>
    <s v="-"/>
    <s v="-"/>
    <s v="CASADO(A)"/>
    <s v="ASISTENTE ADMINSITRA"/>
    <n v="4"/>
    <n v="2007"/>
    <n v="16"/>
    <n v="85"/>
    <n v="22959000"/>
    <s v="SIN ENFASIS"/>
    <s v="EDUCACION PRIMARIA"/>
    <n v="1"/>
    <s v="UNIV. PRIVADA"/>
    <s v="PRIVADO"/>
  </r>
  <r>
    <n v="133221"/>
    <n v="1"/>
    <n v="9500000"/>
    <d v="2023-01-09T00:00:00"/>
    <d v="2023-01-16T00:00:00"/>
    <d v="2023-01-31T00:00:00"/>
    <x v="5"/>
    <d v="2023-02-10T00:00:00"/>
    <n v="325824"/>
    <s v="RESOLI"/>
    <s v="1-PREG.COSTA-RICA"/>
    <x v="0"/>
    <x v="0"/>
    <s v="-"/>
    <n v="133221"/>
    <x v="5"/>
    <x v="0"/>
    <x v="0"/>
    <x v="0"/>
    <x v="0"/>
    <n v="2"/>
    <x v="1"/>
    <n v="10"/>
    <n v="1"/>
    <x v="1"/>
    <s v="SOLANO ARAYA FABIAN ALONSO"/>
    <n v="208630675"/>
    <n v="31271700"/>
    <s v="SAN CARLOS"/>
    <s v="QUESADA"/>
    <s v="UNIVERSIDAD SANTA LUCIA SEDE SAN CARLOS"/>
    <s v="ENFERMERIA"/>
    <n v="903922"/>
    <x v="1"/>
    <n v="0"/>
    <x v="0"/>
    <n v="100"/>
    <s v="COSTA RICA"/>
    <s v="-"/>
    <s v="-"/>
    <n v="1"/>
    <x v="1"/>
    <x v="0"/>
    <s v="-"/>
    <s v="-"/>
    <n v="17"/>
    <s v="BACHILLER"/>
    <s v="LICENCIATURA"/>
    <s v=" "/>
    <s v=" "/>
    <s v=" "/>
    <s v="ESPECIAL"/>
    <s v="FSOLANO133@GMAIL.COM"/>
    <x v="218"/>
    <s v="-"/>
    <s v="-"/>
    <s v="-"/>
    <s v="SOLTERO(A)"/>
    <s v="ESTUDIANTE"/>
    <n v="3"/>
    <n v="2022"/>
    <n v="1"/>
    <n v="100"/>
    <s v="-"/>
    <s v="SIN ENFASIS"/>
    <s v="ENFERMERIA"/>
    <n v="1"/>
    <s v="UNIV. PRIVADA"/>
    <s v="PRIVADO"/>
  </r>
  <r>
    <n v="132061"/>
    <n v="3"/>
    <n v="1962000"/>
    <d v="2022-08-13T00:00:00"/>
    <d v="2022-09-26T00:00:00"/>
    <d v="2022-09-27T00:00:00"/>
    <x v="5"/>
    <d v="2023-02-10T00:00:00"/>
    <n v="318547"/>
    <s v="RESOLI"/>
    <s v="3-POSG.COSTA-RICA"/>
    <x v="0"/>
    <x v="1"/>
    <s v="-"/>
    <n v="132061"/>
    <x v="5"/>
    <x v="1"/>
    <x v="1"/>
    <x v="0"/>
    <x v="1"/>
    <n v="1"/>
    <x v="2"/>
    <n v="14"/>
    <n v="3"/>
    <x v="1"/>
    <s v="BRENES DINARTE JUAN DANIEL"/>
    <n v="113670033"/>
    <n v="31265310"/>
    <s v="MORAVIA"/>
    <s v="TRINIDAD"/>
    <s v="UNIV.INT.SAN IS.LABRADOR SEDE HEREDIA"/>
    <s v="ADMINISTRACION EDUCATIVA"/>
    <n v="775747"/>
    <x v="1"/>
    <n v="0"/>
    <x v="0"/>
    <n v="100"/>
    <s v="COSTA RICA"/>
    <s v="-"/>
    <s v="-"/>
    <n v="1"/>
    <x v="1"/>
    <x v="0"/>
    <s v="-"/>
    <s v="-"/>
    <n v="34"/>
    <s v="MAESTRIA"/>
    <s v=" "/>
    <s v=" "/>
    <s v=" "/>
    <s v=" "/>
    <s v="NORMAL"/>
    <s v="jdanielb008@gmail.com"/>
    <x v="219"/>
    <s v="-"/>
    <s v="-"/>
    <s v="-"/>
    <s v="SOLTERO(A)"/>
    <s v="DOCENTE"/>
    <n v="2"/>
    <n v="2012"/>
    <n v="11"/>
    <n v="75"/>
    <n v="22350147"/>
    <s v="SIN ENFASIS"/>
    <s v="EDUCACION GENERAL"/>
    <n v="1"/>
    <s v="UNIV. PRIVADA"/>
    <s v="PRIVADO"/>
  </r>
  <r>
    <n v="132586"/>
    <n v="1"/>
    <n v="1086000"/>
    <d v="2022-11-29T00:00:00"/>
    <d v="2022-12-02T00:00:00"/>
    <d v="2022-12-06T00:00:00"/>
    <x v="3"/>
    <d v="2023-01-25T00:00:00"/>
    <n v="323156"/>
    <s v="RESOLI"/>
    <s v="1-PREG.COSTA-RICA"/>
    <x v="0"/>
    <x v="0"/>
    <s v="-"/>
    <n v="132586"/>
    <x v="3"/>
    <x v="1"/>
    <x v="2"/>
    <x v="0"/>
    <x v="1"/>
    <n v="1"/>
    <x v="2"/>
    <n v="3"/>
    <n v="10"/>
    <x v="0"/>
    <s v="FERNANDEZ ANGULO VIVIANA PATRICIA"/>
    <n v="113430975"/>
    <n v="31270090"/>
    <s v="DESAMPARADOS"/>
    <s v="DAMAS"/>
    <s v="UNIV POLITECNICA INTERNACIONAL SEDE HERE"/>
    <s v="DERECHO"/>
    <n v="416052"/>
    <x v="4"/>
    <n v="0"/>
    <x v="0"/>
    <n v="100"/>
    <s v="COSTA RICA"/>
    <s v="-"/>
    <s v="-"/>
    <n v="1"/>
    <x v="1"/>
    <x v="2"/>
    <s v="-"/>
    <s v="-"/>
    <n v="34"/>
    <s v="LICENCIATURA"/>
    <s v=" "/>
    <s v=" "/>
    <s v=" "/>
    <s v=" "/>
    <s v="NORMAL"/>
    <s v="VIVI.FERNANDEZ.21@GMAIL.COM"/>
    <x v="220"/>
    <s v="-"/>
    <s v="-"/>
    <s v="-"/>
    <s v="SOLTERO(A)"/>
    <s v="SDS CAP ASSOCIATE"/>
    <n v="3"/>
    <n v="2018"/>
    <n v="5"/>
    <n v="90"/>
    <n v="25399281"/>
    <s v="SIN ENFASIS"/>
    <s v="DERECHO"/>
    <n v="1"/>
    <s v="UNIV. PRIVADA"/>
    <s v="PRIVADO"/>
  </r>
  <r>
    <n v="132540"/>
    <n v="4"/>
    <n v="3872050"/>
    <d v="2022-11-10T00:00:00"/>
    <d v="2022-11-25T00:00:00"/>
    <d v="2022-11-28T00:00:00"/>
    <x v="0"/>
    <d v="2023-01-17T00:00:00"/>
    <n v="322293"/>
    <s v="RESOLI"/>
    <s v="4-POSG.EXTERIOR"/>
    <x v="0"/>
    <x v="3"/>
    <s v="-"/>
    <n v="132540"/>
    <x v="0"/>
    <x v="1"/>
    <x v="2"/>
    <x v="0"/>
    <x v="1"/>
    <n v="1"/>
    <x v="2"/>
    <n v="15"/>
    <n v="2"/>
    <x v="0"/>
    <s v="PACHECO PAYNE ADRIANNE DOMINIQUE"/>
    <n v="113380668"/>
    <n v="31269000"/>
    <s v="MONTES DE OCA"/>
    <s v="SABANILLA"/>
    <s v="ADEN INTERNATIONAL BUSINESS SCHOOL PANA"/>
    <s v="DIRECCION DE PROYECTOS"/>
    <n v="1568351"/>
    <x v="0"/>
    <n v="0"/>
    <x v="0"/>
    <n v="360"/>
    <s v="PANAMA"/>
    <s v="-"/>
    <s v="-"/>
    <n v="1"/>
    <x v="1"/>
    <x v="2"/>
    <s v="-"/>
    <s v="-"/>
    <n v="35"/>
    <s v="MAESTRIA"/>
    <s v=" "/>
    <s v=" "/>
    <s v=" "/>
    <s v=" "/>
    <s v="NORMAL"/>
    <s v="ADRIANNE.PACHECO.PAYNE@GMAIL.COM"/>
    <x v="221"/>
    <s v="-"/>
    <s v="-"/>
    <s v="-"/>
    <s v="SOLTERO(A)"/>
    <s v="EJECUTIVA PROGRAMA INTERNACIONAL STUDY ABROAD"/>
    <n v="1"/>
    <n v="2005"/>
    <n v="18"/>
    <n v="82"/>
    <n v="21063012"/>
    <s v="SIN ENFASIS"/>
    <s v="ADMINISTRACION"/>
    <n v="1"/>
    <s v="UNIV. PRIVADA"/>
    <s v="PRIVADO"/>
  </r>
  <r>
    <n v="132664"/>
    <n v="1"/>
    <n v="3000000"/>
    <d v="2022-10-30T00:00:00"/>
    <d v="2022-12-07T00:00:00"/>
    <d v="2022-12-08T00:00:00"/>
    <x v="1"/>
    <d v="2023-02-02T00:00:00"/>
    <n v="321879"/>
    <s v="RESOLI"/>
    <s v="1-PREG.COSTA-RICA"/>
    <x v="2"/>
    <x v="0"/>
    <s v="-"/>
    <n v="132664"/>
    <x v="1"/>
    <x v="1"/>
    <x v="1"/>
    <x v="0"/>
    <x v="1"/>
    <n v="2"/>
    <x v="1"/>
    <n v="10"/>
    <n v="2"/>
    <x v="1"/>
    <s v="BERROCAL MONGE RONNY"/>
    <n v="208340529"/>
    <n v="31191810"/>
    <s v="SAN CARLOS"/>
    <s v="FLORENCIA"/>
    <s v="UN.INT.SAN ISIDRO LABRADOR SEDE S.CARLOS"/>
    <s v="CIEN.EDU.I Y II CICLOS"/>
    <s v="-"/>
    <x v="2"/>
    <n v="0"/>
    <x v="0"/>
    <n v="100"/>
    <s v="COSTA RICA"/>
    <s v="-"/>
    <s v="-"/>
    <n v="1"/>
    <x v="1"/>
    <x v="1"/>
    <s v="-"/>
    <s v="-"/>
    <n v="20"/>
    <s v="LICENCIATURA"/>
    <s v=" "/>
    <s v=" "/>
    <s v=" "/>
    <s v=" "/>
    <s v="NORMAL"/>
    <s v="RONNYBERROCAL009@GMAIL.COM"/>
    <x v="222"/>
    <s v="-"/>
    <s v="-"/>
    <s v="-"/>
    <s v="SOLTERO(A)"/>
    <s v="ESTUDIANTE"/>
    <s v="-"/>
    <s v="-"/>
    <s v="-"/>
    <s v="-"/>
    <n v="24740096"/>
    <s v="CS.ED.I Y II CICLO ENF INGLES"/>
    <s v="EDUCACION PRIMARIA"/>
    <n v="1"/>
    <s v="UNIV. PRIVADA"/>
    <s v="PRIVADO"/>
  </r>
  <r>
    <n v="132548"/>
    <n v="1"/>
    <n v="2501810"/>
    <d v="2022-10-29T00:00:00"/>
    <d v="2022-11-29T00:00:00"/>
    <d v="2022-11-30T00:00:00"/>
    <x v="1"/>
    <s v="-"/>
    <n v="321850"/>
    <s v="RESOLI"/>
    <s v="1-PREG.COSTA-RICA"/>
    <x v="2"/>
    <x v="0"/>
    <s v="-"/>
    <n v="132548"/>
    <x v="1"/>
    <x v="0"/>
    <x v="0"/>
    <x v="0"/>
    <x v="0"/>
    <n v="1"/>
    <x v="2"/>
    <n v="1"/>
    <n v="4"/>
    <x v="1"/>
    <s v="COLLADO AGUERO MARIA JOSE"/>
    <n v="115590401"/>
    <n v="31162660"/>
    <s v="SAN JOSE"/>
    <s v="CATEDRAL"/>
    <s v="UNIV.INTERNAC.DE LAS AMERICAS"/>
    <s v="FARMACIA"/>
    <s v="-"/>
    <x v="2"/>
    <n v="0"/>
    <x v="0"/>
    <n v="100"/>
    <s v="COSTA RICA"/>
    <s v="-"/>
    <s v="-"/>
    <n v="1"/>
    <x v="1"/>
    <x v="0"/>
    <s v="-"/>
    <s v="-"/>
    <n v="29"/>
    <s v="LICENCIATURA"/>
    <s v=" "/>
    <s v=" "/>
    <s v=" "/>
    <s v=" "/>
    <s v="NORMAL"/>
    <s v="MARIA8JOSE@GMAIL.COM"/>
    <x v="223"/>
    <s v="-"/>
    <s v="-"/>
    <s v="-"/>
    <s v="SOLTERO(A)"/>
    <s v="ESTUDIANTE"/>
    <s v="-"/>
    <s v="-"/>
    <s v="-"/>
    <s v="-"/>
    <s v="-"/>
    <s v="SIN ENFASIS"/>
    <s v="FARMACIA"/>
    <n v="1"/>
    <s v="UNIV. PRIVADA"/>
    <s v="PRIVADO"/>
  </r>
  <r>
    <n v="133204"/>
    <n v="1"/>
    <n v="4841200"/>
    <d v="2023-01-06T00:00:00"/>
    <d v="2023-01-06T00:00:00"/>
    <d v="2023-01-30T00:00:00"/>
    <x v="5"/>
    <d v="2023-02-10T00:00:00"/>
    <n v="325735"/>
    <s v="RESOLI"/>
    <s v="1-PREG.COSTA-RICA"/>
    <x v="0"/>
    <x v="0"/>
    <s v="-"/>
    <n v="133204"/>
    <x v="5"/>
    <x v="1"/>
    <x v="2"/>
    <x v="0"/>
    <x v="1"/>
    <n v="1"/>
    <x v="2"/>
    <n v="5"/>
    <n v="1"/>
    <x v="0"/>
    <s v="SANCHEZ ARCE JOSELYN MARIA"/>
    <n v="304670276"/>
    <n v="31271490"/>
    <s v="TARRAZU"/>
    <s v="SAN MARCOS"/>
    <s v="UNIVERSIDAD FIDELITAS SEDE SAN PEDRO"/>
    <s v="CONTADURIA PUBLICA"/>
    <n v="2000000"/>
    <x v="0"/>
    <n v="0"/>
    <x v="0"/>
    <n v="100"/>
    <s v="COSTA RICA"/>
    <s v="-"/>
    <s v="-"/>
    <n v="1"/>
    <x v="1"/>
    <x v="1"/>
    <s v="-"/>
    <s v="-"/>
    <n v="30"/>
    <s v="BACHILLER"/>
    <s v=" "/>
    <s v=" "/>
    <s v=" "/>
    <s v=" "/>
    <s v="NORMAL"/>
    <s v="YOSARCE20@GMAIL.COM"/>
    <x v="224"/>
    <s v="-"/>
    <s v="-"/>
    <s v="-"/>
    <s v="UNION LIBRE"/>
    <s v="ESTUDIANTE"/>
    <n v="2"/>
    <n v="2009"/>
    <n v="14"/>
    <n v="100"/>
    <s v="-"/>
    <s v="SIN ENFASIS"/>
    <s v="ADMINISTRACION"/>
    <n v="1"/>
    <s v="UNIV. PRIVADA"/>
    <s v="PRIVADO"/>
  </r>
  <r>
    <n v="132756"/>
    <n v="1"/>
    <n v="673000"/>
    <d v="2022-12-02T00:00:00"/>
    <d v="2022-12-12T00:00:00"/>
    <d v="2022-12-16T00:00:00"/>
    <x v="1"/>
    <s v="-"/>
    <n v="323572"/>
    <s v="RESOLI"/>
    <s v="1-PREG.COSTA-RICA"/>
    <x v="2"/>
    <x v="0"/>
    <s v="-"/>
    <n v="132756"/>
    <x v="1"/>
    <x v="0"/>
    <x v="0"/>
    <x v="0"/>
    <x v="0"/>
    <n v="1"/>
    <x v="2"/>
    <n v="8"/>
    <n v="1"/>
    <x v="0"/>
    <s v="MORA HERNANDEZ KEREN SOFIA"/>
    <n v="117880510"/>
    <n v="31193920"/>
    <s v="GOICOECHEA"/>
    <s v="GUADALUPE"/>
    <s v="UNIVERSIDAD SANTA PAULA"/>
    <s v="AUDIOLOGIA"/>
    <s v="-"/>
    <x v="2"/>
    <n v="0"/>
    <x v="0"/>
    <n v="100"/>
    <s v="COSTA RICA"/>
    <s v="-"/>
    <s v="-"/>
    <n v="1"/>
    <x v="1"/>
    <x v="2"/>
    <s v="-"/>
    <s v="-"/>
    <n v="22"/>
    <s v="BACHILLER"/>
    <s v=" "/>
    <s v=" "/>
    <s v=" "/>
    <s v=" "/>
    <s v="NORMAL"/>
    <s v="KESOF120@GMAIL.COM"/>
    <x v="225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603"/>
    <n v="1"/>
    <n v="4076680"/>
    <d v="2022-12-06T00:00:00"/>
    <d v="2022-12-06T00:00:00"/>
    <d v="2022-12-07T00:00:00"/>
    <x v="1"/>
    <d v="2023-01-31T00:00:00"/>
    <n v="323841"/>
    <s v="RESOLI"/>
    <s v="1-PREG.COSTA-RICA"/>
    <x v="0"/>
    <x v="0"/>
    <s v="-"/>
    <n v="132603"/>
    <x v="1"/>
    <x v="0"/>
    <x v="4"/>
    <x v="0"/>
    <x v="0"/>
    <n v="1"/>
    <x v="2"/>
    <n v="1"/>
    <n v="10"/>
    <x v="0"/>
    <s v="VEGA PEREZ REYCHELL DE LOS ANGELES"/>
    <n v="117190806"/>
    <n v="31270880"/>
    <s v="SAN JOSE"/>
    <s v="HATILLO"/>
    <s v="UNIV.AMERICANA"/>
    <s v="INGENIERIA DE SISTEMAS"/>
    <n v="390671"/>
    <x v="4"/>
    <n v="0"/>
    <x v="0"/>
    <n v="100"/>
    <s v="COSTA RICA"/>
    <s v="-"/>
    <s v="-"/>
    <n v="1"/>
    <x v="1"/>
    <x v="0"/>
    <s v="-"/>
    <s v="-"/>
    <n v="24"/>
    <s v="BACHILLER"/>
    <s v=" "/>
    <s v=" "/>
    <s v=" "/>
    <s v=" "/>
    <s v="NORMAL"/>
    <s v="REYCHELLPEREZ@HOTMAIL.COM"/>
    <x v="226"/>
    <s v="-"/>
    <s v="-"/>
    <s v="-"/>
    <s v="SOLTERO(A)"/>
    <s v="PENSION POR MUERTE"/>
    <n v="1"/>
    <n v="2016"/>
    <n v="7"/>
    <n v="8.2100000000000009"/>
    <s v="-"/>
    <s v="SIN ENFASIS"/>
    <s v="COMPUTO"/>
    <n v="1"/>
    <s v="UNIV. PRIVADA"/>
    <s v="PRIVADO"/>
  </r>
  <r>
    <n v="132769"/>
    <n v="1"/>
    <n v="9464500"/>
    <d v="2022-11-27T00:00:00"/>
    <d v="2022-12-12T00:00:00"/>
    <d v="2022-12-16T00:00:00"/>
    <x v="1"/>
    <d v="2023-01-31T00:00:00"/>
    <n v="323062"/>
    <s v="RESOLI"/>
    <s v="1-PREG.COSTA-RICA"/>
    <x v="0"/>
    <x v="0"/>
    <s v="-"/>
    <n v="132769"/>
    <x v="1"/>
    <x v="0"/>
    <x v="0"/>
    <x v="0"/>
    <x v="0"/>
    <n v="3"/>
    <x v="5"/>
    <n v="1"/>
    <n v="4"/>
    <x v="0"/>
    <s v="MONTERO GONZALEZ PRISCILLA DE LOS ANGELE"/>
    <n v="119050385"/>
    <n v="31270340"/>
    <s v="CARTAGO"/>
    <s v="SAN NICOLAS"/>
    <s v="UNIV.HISPANOAMERICANA SEDE ARANJUEZ"/>
    <s v="ENFERMERIA"/>
    <n v="2166127"/>
    <x v="0"/>
    <n v="0"/>
    <x v="0"/>
    <n v="100"/>
    <s v="COSTA RICA"/>
    <s v="-"/>
    <s v="-"/>
    <n v="1"/>
    <x v="1"/>
    <x v="0"/>
    <s v="-"/>
    <s v="-"/>
    <n v="18"/>
    <s v="LICENCIATURA"/>
    <s v=" "/>
    <s v=" "/>
    <s v=" "/>
    <s v=" "/>
    <s v="NORMAL"/>
    <s v="PRISCILLA.MONTERO0385@UHISPANO.AC.CR"/>
    <x v="227"/>
    <s v="-"/>
    <s v="-"/>
    <s v="-"/>
    <s v="SOLTERO(A)"/>
    <s v="ESTUDIANTE"/>
    <n v="1"/>
    <n v="2022"/>
    <n v="1"/>
    <n v="80.540000000000006"/>
    <s v="-"/>
    <s v="SIN ENFASIS"/>
    <s v="ENFERMERIA"/>
    <n v="1"/>
    <s v="UNIV. PRIVADA"/>
    <s v="PRIVADO"/>
  </r>
  <r>
    <n v="133002"/>
    <n v="3"/>
    <n v="2763211"/>
    <d v="2022-12-14T00:00:00"/>
    <d v="2022-12-22T00:00:00"/>
    <d v="2022-12-23T00:00:00"/>
    <x v="1"/>
    <d v="2023-01-31T00:00:00"/>
    <n v="324652"/>
    <s v="RESOLI"/>
    <s v="3-POSG.COSTA-RICA"/>
    <x v="0"/>
    <x v="1"/>
    <s v="-"/>
    <n v="133002"/>
    <x v="1"/>
    <x v="1"/>
    <x v="2"/>
    <x v="0"/>
    <x v="1"/>
    <n v="2"/>
    <x v="1"/>
    <n v="1"/>
    <n v="1"/>
    <x v="0"/>
    <s v="BOLAÑOS CABEZAS SILVIA ELENA"/>
    <n v="207030019"/>
    <n v="31270970"/>
    <s v="ALAJUELA"/>
    <s v="ALAJUELA"/>
    <s v="UNIV.IBEROAMERICA"/>
    <s v="PSICOLOGIA CLINICA"/>
    <n v="1187500"/>
    <x v="0"/>
    <n v="0"/>
    <x v="0"/>
    <n v="100"/>
    <s v="COSTA RICA"/>
    <s v="-"/>
    <s v="-"/>
    <n v="1"/>
    <x v="1"/>
    <x v="2"/>
    <s v="-"/>
    <s v="-"/>
    <n v="30"/>
    <s v="MAESTRIA"/>
    <s v=" "/>
    <s v=" "/>
    <s v=" "/>
    <s v=" "/>
    <s v="NORMAL"/>
    <s v="SILVIA.BOLANOS92@GMAIL.COM"/>
    <x v="228"/>
    <s v="-"/>
    <s v="-"/>
    <s v="-"/>
    <s v="CASADO(A)"/>
    <s v="ESTUDIANTE"/>
    <n v="2"/>
    <n v="2009"/>
    <n v="14"/>
    <n v="89"/>
    <s v="-"/>
    <s v="SIN ENFASIS"/>
    <s v="PSICOLOGIA"/>
    <n v="1"/>
    <s v="UNIV. PRIVADA"/>
    <s v="PRIVADO"/>
  </r>
  <r>
    <n v="132845"/>
    <n v="3"/>
    <n v="4461000"/>
    <d v="2022-10-25T00:00:00"/>
    <d v="2022-12-14T00:00:00"/>
    <d v="2022-12-19T00:00:00"/>
    <x v="1"/>
    <d v="2023-01-31T00:00:00"/>
    <n v="321722"/>
    <s v="RESOLI"/>
    <s v="3-POSG.COSTA-RICA"/>
    <x v="0"/>
    <x v="1"/>
    <s v="-"/>
    <n v="132845"/>
    <x v="1"/>
    <x v="0"/>
    <x v="4"/>
    <x v="0"/>
    <x v="0"/>
    <n v="4"/>
    <x v="6"/>
    <n v="3"/>
    <n v="2"/>
    <x v="1"/>
    <s v="CAMACHO BENAVIDES DIEGO ELIAS"/>
    <n v="401830739"/>
    <n v="31270980"/>
    <s v="SANTO DOMINGO"/>
    <s v="SAN VICENTE"/>
    <s v="UNIV.NACIONAL"/>
    <s v="ADM.TECNOLOGIA DE LA INFORMAC."/>
    <n v="1919192"/>
    <x v="0"/>
    <n v="0"/>
    <x v="0"/>
    <n v="100"/>
    <s v="COSTA RICA"/>
    <s v="-"/>
    <s v="-"/>
    <n v="1"/>
    <x v="1"/>
    <x v="2"/>
    <s v="-"/>
    <s v="-"/>
    <n v="38"/>
    <s v="MAESTRIA"/>
    <s v=" "/>
    <s v=" "/>
    <s v=" "/>
    <s v=" "/>
    <s v="NORMAL"/>
    <s v="DIECAMBE@HOTMAIL.COM"/>
    <x v="229"/>
    <s v="-"/>
    <s v="ADQUISICION DE EQUIPO"/>
    <s v="AE"/>
    <s v="CASADO(A)"/>
    <s v="INGENIERO DE SOPORTE DE PRODUCTO"/>
    <n v="4"/>
    <n v="2001"/>
    <n v="22"/>
    <n v="97"/>
    <n v="41024121"/>
    <s v="ADMINISTRACION DE PROYECTOS"/>
    <s v="COMPUTO"/>
    <n v="2"/>
    <s v="UNIV. PUBLICA"/>
    <s v="PUBLICO"/>
  </r>
  <r>
    <n v="132247"/>
    <n v="1"/>
    <n v="2858540"/>
    <d v="2022-09-29T00:00:00"/>
    <d v="2022-10-14T00:00:00"/>
    <d v="2022-10-17T00:00:00"/>
    <x v="3"/>
    <d v="2023-01-25T00:00:00"/>
    <n v="320739"/>
    <s v="RESOLI"/>
    <s v="1-PREG.COSTA-RICA"/>
    <x v="0"/>
    <x v="0"/>
    <s v="-"/>
    <n v="132247"/>
    <x v="3"/>
    <x v="1"/>
    <x v="1"/>
    <x v="0"/>
    <x v="1"/>
    <n v="4"/>
    <x v="6"/>
    <n v="10"/>
    <n v="2"/>
    <x v="0"/>
    <s v="VILLEGAS MURILLO MARIA DANIELA"/>
    <n v="207590957"/>
    <n v="31270110"/>
    <s v="SARAPIQUI"/>
    <s v="LA VIRGEN"/>
    <s v="UNIV.AUTONOMA DE C.A SEDE CARIBE"/>
    <s v="ENSEÑANZA DE EDUCACION FISICA"/>
    <n v="400000"/>
    <x v="4"/>
    <n v="0"/>
    <x v="0"/>
    <n v="100"/>
    <s v="COSTA RICA"/>
    <s v="-"/>
    <s v="-"/>
    <n v="1"/>
    <x v="1"/>
    <x v="1"/>
    <s v="-"/>
    <s v="-"/>
    <n v="26"/>
    <s v="BACHILLER"/>
    <s v=" "/>
    <s v=" "/>
    <s v=" "/>
    <s v=" "/>
    <s v="NORMAL"/>
    <s v="MARITKD84@GMAIL.COM"/>
    <x v="230"/>
    <s v="-"/>
    <s v="-"/>
    <s v="-"/>
    <s v="SOLTERO(A)"/>
    <s v="INSTRUCTORA"/>
    <n v="2"/>
    <n v="2022"/>
    <n v="1"/>
    <n v="84"/>
    <n v="60723849"/>
    <s v="SIN ENFASIS"/>
    <s v="EDUCACION TECNICA,ARTISTICA Y DEPORTIVA"/>
    <n v="1"/>
    <s v="UNIV. PRIVADA"/>
    <s v="PRIVADO"/>
  </r>
  <r>
    <n v="132376"/>
    <n v="1"/>
    <n v="6663323"/>
    <d v="2022-10-31T00:00:00"/>
    <d v="2022-10-31T00:00:00"/>
    <d v="2022-11-01T00:00:00"/>
    <x v="3"/>
    <d v="2023-01-25T00:00:00"/>
    <n v="321883"/>
    <s v="RESOLI"/>
    <s v="1-PREG.COSTA-RICA"/>
    <x v="0"/>
    <x v="0"/>
    <s v="-"/>
    <n v="132376"/>
    <x v="3"/>
    <x v="1"/>
    <x v="2"/>
    <x v="0"/>
    <x v="1"/>
    <n v="1"/>
    <x v="2"/>
    <n v="8"/>
    <n v="1"/>
    <x v="0"/>
    <s v="MORALES HERRERA MARIA DANIELA"/>
    <n v="305350118"/>
    <n v="31269560"/>
    <s v="GOICOECHEA"/>
    <s v="GUADALUPE"/>
    <s v="UNIV.IBEROAMERICA"/>
    <s v="PSICOLOGIA"/>
    <n v="181130"/>
    <x v="5"/>
    <n v="0"/>
    <x v="0"/>
    <n v="100"/>
    <s v="COSTA RICA"/>
    <s v="-"/>
    <s v="-"/>
    <n v="1"/>
    <x v="1"/>
    <x v="2"/>
    <s v="-"/>
    <s v="-"/>
    <n v="21"/>
    <s v="BACHILLER"/>
    <s v="LICENCIATURA"/>
    <s v=" "/>
    <s v=" "/>
    <s v=" "/>
    <s v="NORMAL"/>
    <s v="DANIELAMORALES2801@GMAIL.COM"/>
    <x v="231"/>
    <s v="-"/>
    <s v="-"/>
    <s v="-"/>
    <s v="SOLTERO(A)"/>
    <s v="ESTUDIANTE"/>
    <n v="4"/>
    <n v="2018"/>
    <n v="5"/>
    <n v="90"/>
    <s v="-"/>
    <s v="CLINICA"/>
    <s v="PSICOLOGIA"/>
    <n v="1"/>
    <s v="UNIV. PRIVADA"/>
    <s v="PRIVADO"/>
  </r>
  <r>
    <n v="133247"/>
    <n v="1"/>
    <n v="823500"/>
    <d v="2022-12-01T00:00:00"/>
    <d v="2022-12-29T00:00:00"/>
    <d v="2023-01-24T00:00:00"/>
    <x v="5"/>
    <s v="-"/>
    <n v="323442"/>
    <s v="RESOLI"/>
    <s v="1-PREG.COSTA-RICA"/>
    <x v="2"/>
    <x v="0"/>
    <s v="-"/>
    <n v="133247"/>
    <x v="5"/>
    <x v="0"/>
    <x v="0"/>
    <x v="0"/>
    <x v="0"/>
    <n v="1"/>
    <x v="2"/>
    <n v="13"/>
    <n v="3"/>
    <x v="0"/>
    <s v="ZUÑIGA GUADAMUZ ANDREA PRISCYLA"/>
    <n v="117740240"/>
    <n v="31180490"/>
    <s v="TIBAS"/>
    <s v="ANSELMO LLORENTE"/>
    <s v="INST.PARAUNIV. PLERUS"/>
    <s v="IMAGENES MEDICAS"/>
    <n v="1460835"/>
    <x v="0"/>
    <n v="0"/>
    <x v="0"/>
    <n v="100"/>
    <s v="COSTA RICA"/>
    <s v="-"/>
    <s v="-"/>
    <n v="1"/>
    <x v="1"/>
    <x v="2"/>
    <s v="-"/>
    <s v="-"/>
    <n v="22"/>
    <s v="DIPLOMADO"/>
    <s v=" "/>
    <s v=" "/>
    <s v=" "/>
    <s v=" "/>
    <s v="NORMAL"/>
    <s v="ANDREAZG048@HOTMAIL.COM"/>
    <x v="232"/>
    <s v="-"/>
    <s v="-"/>
    <s v="-"/>
    <s v="SOLTERO(A)"/>
    <s v="ESTUDIANTE"/>
    <n v="1"/>
    <n v="2018"/>
    <n v="5"/>
    <n v="100"/>
    <s v="-"/>
    <s v="SIN ENFASIS"/>
    <s v="MEDICINA HUMANA"/>
    <n v="3"/>
    <s v="PARAUNIV. PRIV"/>
    <s v="PRIVADO"/>
  </r>
  <r>
    <n v="133115"/>
    <n v="1"/>
    <n v="3482400"/>
    <d v="2022-12-21T00:00:00"/>
    <d v="2022-12-23T00:00:00"/>
    <d v="2023-01-19T00:00:00"/>
    <x v="1"/>
    <d v="2023-02-10T00:00:00"/>
    <n v="325103"/>
    <s v="RESOLI"/>
    <s v="1-PREG.COSTA-RICA"/>
    <x v="2"/>
    <x v="0"/>
    <s v="-"/>
    <n v="133115"/>
    <x v="1"/>
    <x v="1"/>
    <x v="2"/>
    <x v="0"/>
    <x v="1"/>
    <n v="3"/>
    <x v="5"/>
    <n v="3"/>
    <n v="7"/>
    <x v="1"/>
    <s v="SOTO ZUÑIGA HUGO ANDRES"/>
    <n v="118500410"/>
    <n v="31196510"/>
    <s v="LA UNION"/>
    <s v="SAN RAMON"/>
    <s v="UNIV.AUTONOMA DE C.A SEDE CENTRAL"/>
    <s v="DERECHO"/>
    <n v="519750"/>
    <x v="3"/>
    <n v="0"/>
    <x v="0"/>
    <n v="100"/>
    <s v="COSTA RICA"/>
    <s v="-"/>
    <s v="-"/>
    <n v="1"/>
    <x v="1"/>
    <x v="2"/>
    <s v="-"/>
    <s v="-"/>
    <n v="20"/>
    <s v="LICENCIATURA"/>
    <s v=" "/>
    <s v=" "/>
    <s v=" "/>
    <s v=" "/>
    <s v="NORMAL"/>
    <s v="ASOTOZ0808@GMAIL.COM"/>
    <x v="232"/>
    <s v="-"/>
    <s v="-"/>
    <s v="-"/>
    <s v="SOLTERO(A)"/>
    <s v="ESTUDIANTE"/>
    <n v="2"/>
    <n v="2019"/>
    <n v="4"/>
    <n v="100"/>
    <s v="-"/>
    <s v="SIN ENFASIS"/>
    <s v="DERECHO"/>
    <n v="1"/>
    <s v="UNIV. PRIVADA"/>
    <s v="PRIVADO"/>
  </r>
  <r>
    <n v="132320"/>
    <n v="1"/>
    <n v="5799723"/>
    <d v="2022-10-10T00:00:00"/>
    <d v="2022-10-24T00:00:00"/>
    <d v="2022-10-25T00:00:00"/>
    <x v="3"/>
    <d v="2023-01-25T00:00:00"/>
    <n v="321054"/>
    <s v="RESOLI"/>
    <s v="1-PREG.COSTA-RICA"/>
    <x v="0"/>
    <x v="0"/>
    <s v="-"/>
    <n v="132320"/>
    <x v="3"/>
    <x v="1"/>
    <x v="2"/>
    <x v="0"/>
    <x v="1"/>
    <n v="5"/>
    <x v="4"/>
    <n v="3"/>
    <n v="7"/>
    <x v="1"/>
    <s v="RAMIREZ BARRANTES JEFRY FRANCISCO"/>
    <n v="504120056"/>
    <n v="31269610"/>
    <s v="SANTA CRUZ"/>
    <s v="DIRIA"/>
    <s v="UNIV.LIBRE DE C.R.SEDE SANTA CRUZ"/>
    <s v="TRABAJO SOCIAL"/>
    <n v="82000"/>
    <x v="5"/>
    <n v="0"/>
    <x v="0"/>
    <n v="100"/>
    <s v="COSTA RICA"/>
    <s v="-"/>
    <s v="-"/>
    <n v="1"/>
    <x v="1"/>
    <x v="0"/>
    <s v="-"/>
    <s v="-"/>
    <n v="26"/>
    <s v="BACHILLER"/>
    <s v="LICENCIATURA"/>
    <s v=" "/>
    <s v=" "/>
    <s v=" "/>
    <s v="NORMAL"/>
    <s v="JEFRY.R62@YAHOO.COM"/>
    <x v="233"/>
    <s v="-"/>
    <s v="ADQUISICION DE EQUIPO"/>
    <s v="AE"/>
    <s v="SOLTERO(A)"/>
    <s v="ESTUDIANTE"/>
    <n v="3"/>
    <n v="2016"/>
    <n v="7"/>
    <n v="83.45"/>
    <s v="-"/>
    <s v="NINGUNA"/>
    <s v="SOCIOLOGIA"/>
    <n v="1"/>
    <s v="UNIV. PRIVADA"/>
    <s v="PRIVADO"/>
  </r>
  <r>
    <n v="132365"/>
    <n v="1"/>
    <n v="3549850"/>
    <d v="2022-10-28T00:00:00"/>
    <d v="2022-10-28T00:00:00"/>
    <d v="2022-10-31T00:00:00"/>
    <x v="0"/>
    <d v="2023-01-17T00:00:00"/>
    <n v="321823"/>
    <s v="RESOLI"/>
    <s v="1-PREG.COSTA-RICA"/>
    <x v="0"/>
    <x v="0"/>
    <s v="-"/>
    <n v="132365"/>
    <x v="0"/>
    <x v="1"/>
    <x v="2"/>
    <x v="0"/>
    <x v="1"/>
    <n v="3"/>
    <x v="5"/>
    <n v="8"/>
    <n v="3"/>
    <x v="0"/>
    <s v="TORRES MARTINEZ MARIA AUXILIADORA"/>
    <n v="304590003"/>
    <n v="31269530"/>
    <s v="EL GUARCO"/>
    <s v="TOBOSI"/>
    <s v="UNIV.AMERICANA  SEDE CARTAGO"/>
    <s v="ADMINISTRACION DE EMPRESAS"/>
    <n v="255779.06"/>
    <x v="4"/>
    <n v="0"/>
    <x v="0"/>
    <n v="100"/>
    <s v="COSTA RICA"/>
    <s v="-"/>
    <s v="-"/>
    <n v="1"/>
    <x v="1"/>
    <x v="0"/>
    <s v="-"/>
    <s v="-"/>
    <n v="31"/>
    <s v="BACHILLER"/>
    <s v=" "/>
    <s v=" "/>
    <s v=" "/>
    <s v=" "/>
    <s v="NORMAL"/>
    <s v="AUXITORRES20@GMAIL.COM"/>
    <x v="234"/>
    <s v="-"/>
    <s v="-"/>
    <s v="-"/>
    <s v="DIVORCIADO(A)"/>
    <s v="ESTUDIANTE"/>
    <n v="3"/>
    <n v="2018"/>
    <n v="5"/>
    <n v="70"/>
    <s v="-"/>
    <s v="RECURSOS HUMANOS"/>
    <s v="ADMINISTRACION"/>
    <n v="1"/>
    <s v="UNIV. PRIVADA"/>
    <s v="PRIVADO"/>
  </r>
  <r>
    <n v="132869"/>
    <n v="1"/>
    <n v="2745612"/>
    <d v="2022-12-02T00:00:00"/>
    <d v="2022-12-15T00:00:00"/>
    <d v="2022-12-19T00:00:00"/>
    <x v="0"/>
    <d v="2023-01-17T00:00:00"/>
    <n v="323523"/>
    <s v="RESOLI"/>
    <s v="1-PREG.COSTA-RICA"/>
    <x v="0"/>
    <x v="0"/>
    <s v="-"/>
    <n v="132869"/>
    <x v="0"/>
    <x v="0"/>
    <x v="0"/>
    <x v="0"/>
    <x v="0"/>
    <n v="1"/>
    <x v="2"/>
    <n v="4"/>
    <n v="1"/>
    <x v="0"/>
    <s v="ELIZONDO GUERRERO ELENA ALEXANDRA"/>
    <n v="117590858"/>
    <n v="31269460"/>
    <s v="PURISCAL"/>
    <s v="SANTIAGO"/>
    <s v="UNIV.IBEROAMERICA"/>
    <s v="TECNICO ATENCION PRIMARIA"/>
    <n v="1244519"/>
    <x v="0"/>
    <n v="0"/>
    <x v="0"/>
    <n v="100"/>
    <s v="COSTA RICA"/>
    <s v="-"/>
    <s v="-"/>
    <n v="1"/>
    <x v="1"/>
    <x v="0"/>
    <s v="-"/>
    <s v="-"/>
    <n v="23"/>
    <s v="TECNICO"/>
    <s v=" "/>
    <s v=" "/>
    <s v=" "/>
    <s v=" "/>
    <s v="NORMAL"/>
    <s v="ALEXANDRAELIZONDOGUERRERO@GMAIL.COM"/>
    <x v="235"/>
    <s v="-"/>
    <s v="-"/>
    <s v="-"/>
    <s v="SOLTERO(A)"/>
    <s v="ESTUDIANTE"/>
    <n v="5"/>
    <n v="2018"/>
    <n v="5"/>
    <n v="84.03"/>
    <s v="-"/>
    <s v="SIN ENFASIS"/>
    <s v="MEDICINA HUMANA"/>
    <n v="1"/>
    <s v="UNIV. PRIVADA"/>
    <s v="PRIVADO"/>
  </r>
  <r>
    <n v="133129"/>
    <n v="1"/>
    <n v="13190302"/>
    <d v="2022-12-19T00:00:00"/>
    <d v="2022-12-21T00:00:00"/>
    <d v="2023-01-17T00:00:00"/>
    <x v="1"/>
    <d v="2023-01-31T00:00:00"/>
    <n v="324912"/>
    <s v="RESOLI"/>
    <s v="1-PREG.COSTA-RICA"/>
    <x v="0"/>
    <x v="0"/>
    <s v="-"/>
    <n v="133129"/>
    <x v="1"/>
    <x v="0"/>
    <x v="0"/>
    <x v="0"/>
    <x v="0"/>
    <n v="3"/>
    <x v="5"/>
    <n v="3"/>
    <n v="3"/>
    <x v="0"/>
    <s v="ARCE CASTRO ANGELA MARIANA"/>
    <n v="117610459"/>
    <n v="31270620"/>
    <s v="LA UNION"/>
    <s v="SAN JUAN"/>
    <s v="UNIV.LATINA DE C.R."/>
    <s v="MEDICINA Y CIRUGIA"/>
    <n v="4632724"/>
    <x v="6"/>
    <n v="0"/>
    <x v="0"/>
    <n v="100"/>
    <s v="COSTA RICA"/>
    <s v="-"/>
    <s v="-"/>
    <n v="1"/>
    <x v="1"/>
    <x v="2"/>
    <s v="-"/>
    <s v="-"/>
    <n v="23"/>
    <s v="LICENCIATURA"/>
    <s v=" "/>
    <s v=" "/>
    <s v=" "/>
    <s v=" "/>
    <s v="NORMAL"/>
    <s v="CASTROROSSY@HOTMAIL.COM"/>
    <x v="236"/>
    <s v="-"/>
    <s v="-"/>
    <s v="-"/>
    <s v="SOLTERO(A)"/>
    <s v="ESTUDIANTE"/>
    <n v="2"/>
    <n v="2017"/>
    <n v="6"/>
    <n v="83.28"/>
    <s v="-"/>
    <s v="SIN ENFASIS"/>
    <s v="MEDICINA HUMANA"/>
    <n v="1"/>
    <s v="UNIV. PRIVADA"/>
    <s v="PRIVADO"/>
  </r>
  <r>
    <n v="133117"/>
    <n v="1"/>
    <n v="7895400"/>
    <d v="2022-12-01T00:00:00"/>
    <d v="2022-12-22T00:00:00"/>
    <d v="2023-01-18T00:00:00"/>
    <x v="1"/>
    <d v="2023-01-31T00:00:00"/>
    <n v="323334"/>
    <s v="RESOLI"/>
    <s v="1-PREG.COSTA-RICA"/>
    <x v="0"/>
    <x v="0"/>
    <s v="-"/>
    <n v="133117"/>
    <x v="1"/>
    <x v="1"/>
    <x v="2"/>
    <x v="0"/>
    <x v="1"/>
    <n v="1"/>
    <x v="2"/>
    <n v="1"/>
    <n v="1"/>
    <x v="0"/>
    <s v="BRENDA  MADRIGAL MONGE"/>
    <n v="119020549"/>
    <n v="31270400"/>
    <s v="SAN JOSE"/>
    <s v="CARMEN"/>
    <s v="UNIV.CENTRAL COSTARRICENSE SEDE PURISCAL"/>
    <s v="ADMINISTRACION"/>
    <n v="389364"/>
    <x v="4"/>
    <n v="0"/>
    <x v="0"/>
    <n v="100"/>
    <s v="COSTA RICA"/>
    <s v="-"/>
    <s v="-"/>
    <n v="1"/>
    <x v="1"/>
    <x v="2"/>
    <s v="-"/>
    <s v="-"/>
    <n v="18"/>
    <s v="BACHILLER"/>
    <s v="LICENCIATURA"/>
    <s v=" "/>
    <s v=" "/>
    <s v=" "/>
    <s v="NORMAL"/>
    <s v="MADRIGALMONGEB@GMAIL.COM"/>
    <x v="237"/>
    <s v="-"/>
    <s v="-"/>
    <s v="-"/>
    <s v="SOLTERO(A)"/>
    <s v="ESTUDIANTE"/>
    <n v="4"/>
    <n v="2021"/>
    <n v="2"/>
    <n v="100"/>
    <s v="-"/>
    <s v="RECURSOS HUMANOS"/>
    <s v="ADMINISTRACION"/>
    <n v="1"/>
    <s v="UNIV. PRIVADA"/>
    <s v="PRIVADO"/>
  </r>
  <r>
    <n v="132372"/>
    <n v="1"/>
    <n v="4093300"/>
    <d v="2022-10-19T00:00:00"/>
    <d v="2022-10-28T00:00:00"/>
    <d v="2022-10-31T00:00:00"/>
    <x v="0"/>
    <d v="2023-01-17T00:00:00"/>
    <n v="321413"/>
    <s v="RESOLI"/>
    <s v="1-PREG.COSTA-RICA"/>
    <x v="0"/>
    <x v="0"/>
    <s v="-"/>
    <n v="132372"/>
    <x v="0"/>
    <x v="1"/>
    <x v="5"/>
    <x v="0"/>
    <x v="1"/>
    <n v="4"/>
    <x v="6"/>
    <n v="1"/>
    <n v="1"/>
    <x v="0"/>
    <s v="ALVAREZ ZUÑIGA JOSELIN MARIA"/>
    <n v="118760273"/>
    <n v="31268990"/>
    <s v="HEREDIA"/>
    <s v="HEREDIA"/>
    <s v="UNIV.CONTINENTAL  DE LAS CIEN.Y EL ARTE"/>
    <s v="BELLAS ARTES"/>
    <n v="2222833"/>
    <x v="0"/>
    <n v="0"/>
    <x v="0"/>
    <n v="100"/>
    <s v="COSTA RICA"/>
    <s v="-"/>
    <s v="-"/>
    <n v="1"/>
    <x v="1"/>
    <x v="2"/>
    <s v="-"/>
    <s v="-"/>
    <n v="19"/>
    <s v="BACHILLER"/>
    <s v=" "/>
    <s v=" "/>
    <s v=" "/>
    <s v=" "/>
    <s v="NORMAL"/>
    <s v="JOSELINEAZ23@GMAIL.COM"/>
    <x v="238"/>
    <s v="-"/>
    <s v="-"/>
    <s v="-"/>
    <s v="SOLTERO(A)"/>
    <s v="ESTUDIANTE"/>
    <n v="2"/>
    <n v="2021"/>
    <n v="2"/>
    <n v="84"/>
    <s v="-"/>
    <s v="SIN ENFASIS"/>
    <s v="ARTES Y LETRAS "/>
    <n v="1"/>
    <s v="UNIV. PRIVADA"/>
    <s v="PRIVADO"/>
  </r>
  <r>
    <n v="131999"/>
    <n v="1"/>
    <n v="1372237"/>
    <d v="2022-08-20T00:00:00"/>
    <d v="2022-09-16T00:00:00"/>
    <d v="2022-09-20T00:00:00"/>
    <x v="1"/>
    <d v="2023-01-31T00:00:00"/>
    <n v="318893"/>
    <s v="RESOLI"/>
    <s v="1-PREG.COSTA-RICA"/>
    <x v="0"/>
    <x v="0"/>
    <s v="-"/>
    <n v="131999"/>
    <x v="1"/>
    <x v="1"/>
    <x v="1"/>
    <x v="0"/>
    <x v="1"/>
    <n v="2"/>
    <x v="1"/>
    <n v="15"/>
    <n v="1"/>
    <x v="1"/>
    <s v="ARAGON RAMIREZ GERARDO ALBERTO"/>
    <n v="207620166"/>
    <n v="31270510"/>
    <s v="GUATUSO"/>
    <s v="SAN RAFAEL"/>
    <s v="USJ SEDE CENTRAL SAN CARLOS UNI SAN JOSE"/>
    <s v="CS EDUC I Y II CICLO"/>
    <n v="703484"/>
    <x v="3"/>
    <n v="0"/>
    <x v="0"/>
    <n v="100"/>
    <s v="COSTA RICA"/>
    <s v="-"/>
    <s v="-"/>
    <n v="1"/>
    <x v="1"/>
    <x v="3"/>
    <s v="-"/>
    <s v="-"/>
    <n v="26"/>
    <s v="BACHILLER"/>
    <s v=" "/>
    <s v=" "/>
    <s v=" "/>
    <s v=" "/>
    <s v="NORMAL"/>
    <s v="GERARDOARAGON2712@GMAIL.COM"/>
    <x v="239"/>
    <s v="-"/>
    <s v="ADQUISICION DE EQUIPO"/>
    <s v="AE"/>
    <s v="SOLTERO(A)"/>
    <s v="ESTUDIANTE"/>
    <n v="5"/>
    <n v="2015"/>
    <n v="8"/>
    <n v="88"/>
    <s v="-"/>
    <s v="INGLES"/>
    <s v="EDUCACION PRIMARIA"/>
    <n v="1"/>
    <s v="UNIV. PRIVADA"/>
    <s v="PRIVADO"/>
  </r>
  <r>
    <n v="132681"/>
    <n v="1"/>
    <n v="7821242"/>
    <d v="2022-12-06T00:00:00"/>
    <d v="2022-12-08T00:00:00"/>
    <d v="2022-12-09T00:00:00"/>
    <x v="0"/>
    <d v="2023-01-17T00:00:00"/>
    <n v="323826"/>
    <s v="RESOLI"/>
    <s v="1-PREG.COSTA-RICA"/>
    <x v="0"/>
    <x v="0"/>
    <s v="-"/>
    <n v="132681"/>
    <x v="0"/>
    <x v="0"/>
    <x v="0"/>
    <x v="0"/>
    <x v="0"/>
    <n v="1"/>
    <x v="2"/>
    <n v="18"/>
    <n v="1"/>
    <x v="0"/>
    <s v="CHAVES SEQUEIRA STEPHANIE MARIA"/>
    <n v="117150033"/>
    <n v="31269330"/>
    <s v="CURRIDABAT"/>
    <s v="CURRIDABAT"/>
    <s v="VERITAS-SAN FRANCISCO DE ASIS"/>
    <s v="MEDICINA Y CIRUGIA VETERINARIA"/>
    <n v="3641522"/>
    <x v="6"/>
    <n v="0"/>
    <x v="0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SCHAVES1998@GMAIL.COM"/>
    <x v="240"/>
    <s v="-"/>
    <s v="-"/>
    <s v="-"/>
    <s v="SOLTERO(A)"/>
    <s v="ESTUDIANTE"/>
    <n v="4"/>
    <n v="2015"/>
    <n v="8"/>
    <n v="78"/>
    <s v="-"/>
    <s v="SIN ENFASIS"/>
    <s v="MEDICINA VETERINARIA"/>
    <n v="1"/>
    <s v="UNIV. PRIVADA"/>
    <s v="PRIVADO"/>
  </r>
  <r>
    <n v="132604"/>
    <n v="1"/>
    <n v="4787080"/>
    <d v="2022-12-05T00:00:00"/>
    <d v="2022-12-06T00:00:00"/>
    <d v="2022-12-07T00:00:00"/>
    <x v="0"/>
    <d v="2023-01-17T00:00:00"/>
    <n v="323800"/>
    <s v="RESOLI"/>
    <s v="1-PREG.COSTA-RICA"/>
    <x v="0"/>
    <x v="0"/>
    <s v="-"/>
    <n v="132604"/>
    <x v="0"/>
    <x v="1"/>
    <x v="2"/>
    <x v="0"/>
    <x v="1"/>
    <n v="1"/>
    <x v="2"/>
    <n v="13"/>
    <n v="1"/>
    <x v="0"/>
    <s v="LOPEZ CHAVES MONSERRAT"/>
    <n v="119080268"/>
    <n v="31269440"/>
    <s v="TIBAS"/>
    <s v="SAN JUAN"/>
    <s v="UNIV.LATINOAMERICANA DE CS.TECNOL."/>
    <s v="MERCADEO Y MEDIOS DIGITALES"/>
    <n v="2230136"/>
    <x v="0"/>
    <n v="0"/>
    <x v="0"/>
    <n v="100"/>
    <s v="COSTA RICA"/>
    <s v="-"/>
    <s v="-"/>
    <n v="1"/>
    <x v="1"/>
    <x v="2"/>
    <s v="-"/>
    <s v="-"/>
    <n v="18"/>
    <s v="BACHILLER"/>
    <s v=" "/>
    <s v=" "/>
    <s v=" "/>
    <s v=" "/>
    <s v="NORMAL"/>
    <s v="MONSELOPEZ0906@HOTMAIL.COM"/>
    <x v="241"/>
    <s v="-"/>
    <s v="-"/>
    <s v="-"/>
    <s v="SOLTERO(A)"/>
    <s v="ESTUDIANTE"/>
    <n v="4"/>
    <n v="2021"/>
    <n v="2"/>
    <n v="90.1"/>
    <s v="-"/>
    <s v="SIN ENFASIS"/>
    <s v="ADMINISTRACION"/>
    <n v="1"/>
    <s v="UNIV. PRIVADA"/>
    <s v="PRIVADO"/>
  </r>
  <r>
    <n v="132663"/>
    <n v="1"/>
    <n v="3014320"/>
    <d v="2022-11-01T00:00:00"/>
    <d v="2022-12-07T00:00:00"/>
    <d v="2022-12-08T00:00:00"/>
    <x v="0"/>
    <d v="2023-01-17T00:00:00"/>
    <n v="321934"/>
    <s v="RESOLI"/>
    <s v="1-PREG.COSTA-RICA"/>
    <x v="0"/>
    <x v="0"/>
    <s v="-"/>
    <n v="132663"/>
    <x v="0"/>
    <x v="1"/>
    <x v="1"/>
    <x v="0"/>
    <x v="1"/>
    <n v="3"/>
    <x v="5"/>
    <n v="1"/>
    <n v="5"/>
    <x v="0"/>
    <s v="MONTES MURILLO SHARON MARCELA"/>
    <n v="304990889"/>
    <n v="31269020"/>
    <s v="CARTAGO"/>
    <s v="AGUACALIENTE (SAN FRANCISCO)"/>
    <s v="UNIV.FLORENCIO DEL CASTILLO"/>
    <s v="EDUCACION EN I Y II CICLO"/>
    <n v="1428347"/>
    <x v="0"/>
    <n v="0"/>
    <x v="0"/>
    <n v="100"/>
    <s v="COSTA RICA"/>
    <s v="-"/>
    <s v="-"/>
    <n v="1"/>
    <x v="1"/>
    <x v="0"/>
    <s v="-"/>
    <s v="-"/>
    <n v="26"/>
    <s v="BACHILLER"/>
    <s v=" "/>
    <s v=" "/>
    <s v=" "/>
    <s v=" "/>
    <s v="NORMAL"/>
    <s v="SHAMARC13@GMAIL.COM"/>
    <x v="242"/>
    <s v="-"/>
    <s v="-"/>
    <s v="-"/>
    <s v="SOLTERO(A)"/>
    <s v="ESTUDIANTE"/>
    <n v="3"/>
    <n v="2022"/>
    <n v="1"/>
    <n v="90"/>
    <s v="-"/>
    <s v="SIN ENFASIS"/>
    <s v="EDUCACION PRIMARIA"/>
    <n v="1"/>
    <s v="UNIV. PRIVADA"/>
    <s v="PRIVADO"/>
  </r>
  <r>
    <n v="132605"/>
    <n v="1"/>
    <n v="2488600"/>
    <d v="2022-12-02T00:00:00"/>
    <d v="2022-12-06T00:00:00"/>
    <d v="2022-12-07T00:00:00"/>
    <x v="3"/>
    <d v="2023-01-25T00:00:00"/>
    <n v="323584"/>
    <s v="RESOLI"/>
    <s v="1-PREG.COSTA-RICA"/>
    <x v="0"/>
    <x v="0"/>
    <s v="-"/>
    <n v="132605"/>
    <x v="3"/>
    <x v="1"/>
    <x v="2"/>
    <x v="0"/>
    <x v="1"/>
    <n v="1"/>
    <x v="2"/>
    <n v="1"/>
    <n v="1"/>
    <x v="0"/>
    <s v="MONICA ADRIANA  MORA RIVAS"/>
    <n v="113890701"/>
    <n v="31269580"/>
    <s v="SAN JOSE"/>
    <s v="CARMEN"/>
    <s v="UNIV.AMERICANA"/>
    <s v="CONTADURIA"/>
    <n v="430000"/>
    <x v="4"/>
    <n v="0"/>
    <x v="0"/>
    <n v="100"/>
    <s v="COSTA RICA"/>
    <s v="-"/>
    <s v="-"/>
    <n v="1"/>
    <x v="1"/>
    <x v="2"/>
    <s v="-"/>
    <s v="-"/>
    <n v="33"/>
    <s v="BACHILLER"/>
    <s v=" "/>
    <s v=" "/>
    <s v=" "/>
    <s v=" "/>
    <s v="NORMAL"/>
    <s v="MMORAR20@YAHOO.ES"/>
    <x v="243"/>
    <s v="-"/>
    <s v="-"/>
    <s v="-"/>
    <s v="DIVORCIADO(A)"/>
    <s v="ASISTENTE CONTABLE "/>
    <n v="3"/>
    <n v="2007"/>
    <n v="16"/>
    <n v="86"/>
    <n v="22970672"/>
    <s v="SIN ENFASIS"/>
    <s v="ADMINISTRACION"/>
    <n v="1"/>
    <s v="UNIV. PRIVADA"/>
    <s v="PRIVADO"/>
  </r>
  <r>
    <n v="133309"/>
    <n v="1"/>
    <n v="6032200"/>
    <d v="2022-12-20T00:00:00"/>
    <d v="2022-12-21T00:00:00"/>
    <d v="2023-01-18T00:00:00"/>
    <x v="5"/>
    <d v="2023-02-10T00:00:00"/>
    <n v="325034"/>
    <s v="RESOLI"/>
    <s v="1-PREG.COSTA-RICA"/>
    <x v="0"/>
    <x v="0"/>
    <s v="-"/>
    <n v="133309"/>
    <x v="5"/>
    <x v="0"/>
    <x v="3"/>
    <x v="0"/>
    <x v="0"/>
    <n v="1"/>
    <x v="2"/>
    <n v="15"/>
    <n v="2"/>
    <x v="0"/>
    <s v="BRYAN CORDERO TANISHA"/>
    <n v="703110694"/>
    <n v="31271820"/>
    <s v="MONTES DE OCA"/>
    <s v="SABANILLA"/>
    <s v="UNIV.HISPANOAMERICANA SEDE ARANJUEZ"/>
    <s v="INGENIERIA INDUSTRIAL"/>
    <n v="500000"/>
    <x v="3"/>
    <n v="0"/>
    <x v="0"/>
    <n v="100"/>
    <s v="COSTA RICA"/>
    <s v="-"/>
    <s v="-"/>
    <n v="1"/>
    <x v="1"/>
    <x v="2"/>
    <s v="-"/>
    <s v="-"/>
    <n v="18"/>
    <s v="BACHILLER"/>
    <s v=" "/>
    <s v=" "/>
    <s v=" "/>
    <s v=" "/>
    <s v="NORMAL"/>
    <s v="TABRYCO@HOTMAIL.COM"/>
    <x v="244"/>
    <s v="-"/>
    <s v="-"/>
    <s v="-"/>
    <s v="SOLTERO(A)"/>
    <s v="ESTUDIANTE"/>
    <n v="3"/>
    <n v="2021"/>
    <n v="2"/>
    <n v="100"/>
    <s v="-"/>
    <s v="SIN ENFASIS"/>
    <s v="INDUSTRIA"/>
    <n v="1"/>
    <s v="UNIV. PRIVADA"/>
    <s v="PRIVADO"/>
  </r>
  <r>
    <n v="132809"/>
    <n v="1"/>
    <n v="4962500"/>
    <d v="2022-11-27T00:00:00"/>
    <d v="2022-12-13T00:00:00"/>
    <d v="2022-12-19T00:00:00"/>
    <x v="0"/>
    <d v="2023-01-17T00:00:00"/>
    <n v="323047"/>
    <s v="RESOLI"/>
    <s v="1-PREG.COSTA-RICA"/>
    <x v="0"/>
    <x v="0"/>
    <s v="-"/>
    <n v="132809"/>
    <x v="0"/>
    <x v="1"/>
    <x v="2"/>
    <x v="0"/>
    <x v="1"/>
    <n v="3"/>
    <x v="5"/>
    <n v="3"/>
    <n v="4"/>
    <x v="1"/>
    <s v="GUZMAN JIMENEZ RAFAEL ANGEL"/>
    <n v="116260040"/>
    <n v="31269390"/>
    <s v="LA UNION"/>
    <s v="SAN RAFAEL"/>
    <s v="U CASTRO CARAZO"/>
    <s v="ADM. ADUANERA"/>
    <n v="2501105"/>
    <x v="0"/>
    <n v="0"/>
    <x v="0"/>
    <n v="100"/>
    <s v="COSTA RICA"/>
    <s v="-"/>
    <s v="-"/>
    <n v="1"/>
    <x v="1"/>
    <x v="0"/>
    <s v="-"/>
    <s v="-"/>
    <n v="27"/>
    <s v="BACHILLER"/>
    <s v=" "/>
    <s v=" "/>
    <s v=" "/>
    <s v=" "/>
    <s v="NORMAL"/>
    <s v="RG3862889@GMAIL.COM"/>
    <x v="245"/>
    <s v="-"/>
    <s v="-"/>
    <s v="-"/>
    <s v="SOLTERO(A)"/>
    <s v="ESTUDIANTE"/>
    <n v="6"/>
    <n v="2019"/>
    <n v="4"/>
    <n v="70"/>
    <s v="-"/>
    <s v="SIN ENFASIS"/>
    <s v="ADMINISTRACION"/>
    <n v="1"/>
    <s v="UNIV. PRIVADA"/>
    <s v="PRIVADO"/>
  </r>
  <r>
    <n v="132585"/>
    <n v="1"/>
    <n v="2955724"/>
    <d v="2022-11-30T00:00:00"/>
    <d v="2022-12-02T00:00:00"/>
    <d v="2022-12-06T00:00:00"/>
    <x v="3"/>
    <d v="2023-01-25T00:00:00"/>
    <n v="323222"/>
    <s v="RESOLI"/>
    <s v="1-PREG.COSTA-RICA"/>
    <x v="0"/>
    <x v="0"/>
    <s v="-"/>
    <n v="132585"/>
    <x v="3"/>
    <x v="0"/>
    <x v="3"/>
    <x v="0"/>
    <x v="0"/>
    <n v="2"/>
    <x v="1"/>
    <n v="6"/>
    <n v="5"/>
    <x v="0"/>
    <s v="ARCE CASTRO MARIA PAULA"/>
    <n v="208440639"/>
    <n v="31269730"/>
    <s v="NARANJO"/>
    <s v="SAN JERONIMO"/>
    <s v="UNIV.LATINOAMERICANA DE CS.TECNOL."/>
    <s v="INGENIERIA INFORMATICA"/>
    <n v="1485814"/>
    <x v="0"/>
    <n v="0"/>
    <x v="0"/>
    <n v="100"/>
    <s v="COSTA RICA"/>
    <s v="-"/>
    <s v="-"/>
    <n v="1"/>
    <x v="1"/>
    <x v="0"/>
    <s v="-"/>
    <s v="-"/>
    <n v="19"/>
    <s v="BACHILLER"/>
    <s v=" "/>
    <s v=" "/>
    <s v=" "/>
    <s v=" "/>
    <s v="NORMAL"/>
    <s v="PAOARCA11@GMAIL.COM"/>
    <x v="246"/>
    <s v="-"/>
    <s v="-"/>
    <s v="-"/>
    <s v="SOLTERO(A)"/>
    <s v="ESTUDIANTE"/>
    <n v="3"/>
    <n v="2020"/>
    <n v="3"/>
    <n v="94.21"/>
    <s v="-"/>
    <s v="SIN ENFASIS"/>
    <s v="INGENIERIA"/>
    <n v="1"/>
    <s v="UNIV. PRIVADA"/>
    <s v="PRIVADO"/>
  </r>
  <r>
    <n v="132709"/>
    <n v="3"/>
    <n v="2704800"/>
    <d v="2022-12-07T00:00:00"/>
    <d v="2022-12-09T00:00:00"/>
    <d v="2022-12-12T00:00:00"/>
    <x v="0"/>
    <d v="2023-01-17T00:00:00"/>
    <n v="324000"/>
    <s v="RESOLI"/>
    <s v="3-POSG.COSTA-RICA"/>
    <x v="0"/>
    <x v="1"/>
    <s v="-"/>
    <n v="132709"/>
    <x v="0"/>
    <x v="0"/>
    <x v="0"/>
    <x v="0"/>
    <x v="0"/>
    <n v="4"/>
    <x v="6"/>
    <n v="9"/>
    <n v="1"/>
    <x v="1"/>
    <s v="SIBAJA CAMPOS JAIRO ALBERTO"/>
    <n v="503020825"/>
    <n v="31269550"/>
    <s v="SAN PABLO"/>
    <s v="SAN PABLO"/>
    <s v="UNIV.IBEROAMERICA"/>
    <s v="MBA PROF ATENCIOS FARCEUTICA"/>
    <n v="2090650"/>
    <x v="0"/>
    <n v="0"/>
    <x v="0"/>
    <n v="100"/>
    <s v="COSTA RICA"/>
    <s v="-"/>
    <s v="-"/>
    <n v="1"/>
    <x v="1"/>
    <x v="2"/>
    <s v="-"/>
    <s v="-"/>
    <n v="44"/>
    <s v="MAESTRIA"/>
    <s v=" "/>
    <s v=" "/>
    <s v=" "/>
    <s v=" "/>
    <s v="NORMAL"/>
    <s v="VANESSAGQ07@GMAIL.COM"/>
    <x v="247"/>
    <s v="-"/>
    <s v="-"/>
    <s v="-"/>
    <s v="CASADO(A)"/>
    <s v="FARMACÉUTICO 1"/>
    <n v="4"/>
    <n v="1995"/>
    <n v="28"/>
    <n v="90"/>
    <n v="25628248"/>
    <s v="SIN ENFASIS"/>
    <s v="FARMACIA"/>
    <n v="1"/>
    <s v="UNIV. PRIVADA"/>
    <s v="PRIVADO"/>
  </r>
  <r>
    <n v="133205"/>
    <n v="1"/>
    <n v="5413172"/>
    <d v="2022-12-04T00:00:00"/>
    <d v="2023-01-10T00:00:00"/>
    <d v="2023-01-30T00:00:00"/>
    <x v="5"/>
    <d v="2023-02-10T00:00:00"/>
    <n v="323673"/>
    <s v="RESOLI"/>
    <s v="1-PREG.COSTA-RICA"/>
    <x v="0"/>
    <x v="0"/>
    <s v="-"/>
    <n v="133205"/>
    <x v="5"/>
    <x v="1"/>
    <x v="2"/>
    <x v="0"/>
    <x v="1"/>
    <n v="3"/>
    <x v="5"/>
    <n v="8"/>
    <n v="1"/>
    <x v="1"/>
    <s v="SUAREZ ZUÑIGA ASDRUBAL JUNIOR"/>
    <n v="305110089"/>
    <n v="31271910"/>
    <s v="EL GUARCO"/>
    <s v="TEJAR"/>
    <s v="UNIVERSIDAD FIDELITAS SEDE SAN PEDRO"/>
    <s v="CONTADURIA PUBLICA"/>
    <n v="400000"/>
    <x v="4"/>
    <n v="0"/>
    <x v="0"/>
    <n v="100"/>
    <s v="COSTA RICA"/>
    <s v="-"/>
    <s v="-"/>
    <n v="1"/>
    <x v="1"/>
    <x v="0"/>
    <s v="-"/>
    <s v="-"/>
    <n v="24"/>
    <s v="BACHILLER"/>
    <s v="LICENCIATURA"/>
    <s v=" "/>
    <s v=" "/>
    <s v=" "/>
    <s v="NORMAL"/>
    <s v="ASDRUBALJUNIOR1998@GMAIL.COM"/>
    <x v="248"/>
    <s v="-"/>
    <s v="ADQUISICION DE EQUIPO"/>
    <s v="AE"/>
    <s v="SOLTERO(A)"/>
    <s v="ESTUDIANTE"/>
    <n v="2"/>
    <n v="2015"/>
    <n v="8"/>
    <n v="87.86"/>
    <s v="-"/>
    <s v="SIN ENFASIS"/>
    <s v="ADMINISTRACION"/>
    <n v="1"/>
    <s v="UNIV. PRIVADA"/>
    <s v="PRIVADO"/>
  </r>
  <r>
    <n v="132728"/>
    <n v="3"/>
    <n v="3274330"/>
    <d v="2022-11-16T00:00:00"/>
    <d v="2022-12-09T00:00:00"/>
    <d v="2022-12-12T00:00:00"/>
    <x v="3"/>
    <d v="2023-01-25T00:00:00"/>
    <n v="322515"/>
    <s v="RESOLI"/>
    <s v="3-POSG.COSTA-RICA"/>
    <x v="0"/>
    <x v="1"/>
    <s v="-"/>
    <n v="132728"/>
    <x v="3"/>
    <x v="1"/>
    <x v="2"/>
    <x v="0"/>
    <x v="1"/>
    <n v="1"/>
    <x v="2"/>
    <n v="18"/>
    <n v="2"/>
    <x v="1"/>
    <s v="ARGUEDAS RAMIREZ SERGIO ANTONIO"/>
    <n v="108550161"/>
    <n v="31269780"/>
    <s v="CURRIDABAT"/>
    <s v="GRANADILLA"/>
    <s v="UNIV.DE COSTA RICA"/>
    <s v="DERECHO PUBLICO"/>
    <n v="2488719"/>
    <x v="0"/>
    <n v="0"/>
    <x v="0"/>
    <n v="100"/>
    <s v="COSTA RICA"/>
    <s v="-"/>
    <s v="-"/>
    <n v="1"/>
    <x v="1"/>
    <x v="2"/>
    <s v="-"/>
    <s v="-"/>
    <n v="49"/>
    <s v="MAESTRIA"/>
    <s v=" "/>
    <s v=" "/>
    <s v=" "/>
    <s v=" "/>
    <s v="NORMAL"/>
    <s v="sergio7cr@hotmail.com"/>
    <x v="249"/>
    <s v="-"/>
    <s v="-"/>
    <s v="-"/>
    <s v="CASADO(A)"/>
    <s v="PROF GESTION BANCARIA"/>
    <n v="3"/>
    <n v="1990"/>
    <n v="33"/>
    <n v="93"/>
    <n v="22435059"/>
    <s v="SIN ENFASIS"/>
    <s v="DERECHO"/>
    <n v="2"/>
    <s v="UNIV. PUBLICA"/>
    <s v="PUBLICO"/>
  </r>
  <r>
    <n v="132901"/>
    <n v="3"/>
    <n v="2416300"/>
    <d v="2022-12-05T00:00:00"/>
    <d v="2022-12-16T00:00:00"/>
    <d v="2022-12-19T00:00:00"/>
    <x v="5"/>
    <d v="2023-02-10T00:00:00"/>
    <n v="323750"/>
    <s v="RESOLI"/>
    <s v="3-POSG.COSTA-RICA"/>
    <x v="0"/>
    <x v="1"/>
    <s v="-"/>
    <n v="132901"/>
    <x v="5"/>
    <x v="0"/>
    <x v="6"/>
    <x v="0"/>
    <x v="0"/>
    <n v="4"/>
    <x v="6"/>
    <n v="1"/>
    <n v="2"/>
    <x v="1"/>
    <s v="ARCE RODRIGUEZ JOSUE DAVID"/>
    <n v="118390376"/>
    <n v="31271420"/>
    <s v="HEREDIA"/>
    <s v="MERCEDES"/>
    <s v="UNIV.LATINOAMERICANA DE CS.TECNOL."/>
    <s v="TEC INGENIERIA DEL SONIDO"/>
    <n v="1328817"/>
    <x v="0"/>
    <n v="0"/>
    <x v="0"/>
    <n v="100"/>
    <s v="COSTA RICA"/>
    <s v="-"/>
    <s v="-"/>
    <n v="1"/>
    <x v="1"/>
    <x v="2"/>
    <s v="-"/>
    <s v="-"/>
    <n v="20"/>
    <s v="TECNICO"/>
    <s v=" "/>
    <s v=" "/>
    <s v=" "/>
    <s v=" "/>
    <s v="NORMAL"/>
    <s v="JAITZO24@GMAIL.COM"/>
    <x v="250"/>
    <s v="-"/>
    <s v="-"/>
    <s v="-"/>
    <s v="SOLTERO(A)"/>
    <s v="ESTUDIANTE"/>
    <n v="1"/>
    <n v="2019"/>
    <n v="4"/>
    <n v="96.3"/>
    <s v="-"/>
    <s v="SIN ENFASIS"/>
    <s v="TECNICO"/>
    <n v="1"/>
    <s v="UNIV. PRIVADA"/>
    <s v="PRIVADO"/>
  </r>
  <r>
    <n v="132530"/>
    <n v="1"/>
    <n v="970720"/>
    <d v="2022-11-07T00:00:00"/>
    <d v="2022-11-23T00:00:00"/>
    <d v="2022-11-24T00:00:00"/>
    <x v="0"/>
    <d v="2023-01-17T00:00:00"/>
    <n v="322164"/>
    <s v="RESOLI"/>
    <s v="1-PREG.COSTA-RICA"/>
    <x v="0"/>
    <x v="0"/>
    <s v="-"/>
    <n v="132530"/>
    <x v="0"/>
    <x v="0"/>
    <x v="4"/>
    <x v="0"/>
    <x v="0"/>
    <n v="1"/>
    <x v="2"/>
    <n v="3"/>
    <n v="12"/>
    <x v="1"/>
    <s v="MENESES RIVERA STEVEN JOSE"/>
    <n v="116970758"/>
    <n v="31268880"/>
    <s v="DESAMPARADOS"/>
    <s v="GRAVILIAS"/>
    <s v="UNIVERSIDAD FIDELITAS SEDE SAN PEDRO"/>
    <s v="TECNICO EN CISCO"/>
    <n v="542083"/>
    <x v="3"/>
    <n v="0"/>
    <x v="0"/>
    <n v="100"/>
    <s v="COSTA RICA"/>
    <s v="-"/>
    <s v="-"/>
    <n v="1"/>
    <x v="1"/>
    <x v="2"/>
    <s v="-"/>
    <s v="-"/>
    <n v="25"/>
    <s v="TECNICO"/>
    <s v=" "/>
    <s v=" "/>
    <s v=" "/>
    <s v=" "/>
    <s v="NORMAL"/>
    <s v="STEVEN.MENESES07@HOTMAIL.COM"/>
    <x v="251"/>
    <s v="-"/>
    <s v="ADQUISICION DE EQUIPO"/>
    <s v="AE"/>
    <s v="SOLTERO(A)"/>
    <s v="DIGITADOR DE DATOS"/>
    <n v="3"/>
    <n v="2015"/>
    <n v="8"/>
    <n v="79.36"/>
    <n v="87037554"/>
    <s v="SIN ENFASIS"/>
    <s v="COMPUTO"/>
    <n v="1"/>
    <s v="UNIV. PRIVADA"/>
    <s v="PRIVADO"/>
  </r>
  <r>
    <n v="132857"/>
    <n v="3"/>
    <n v="2379850"/>
    <d v="2022-12-12T00:00:00"/>
    <d v="2022-12-15T00:00:00"/>
    <d v="2022-12-19T00:00:00"/>
    <x v="1"/>
    <d v="2023-01-31T00:00:00"/>
    <n v="324454"/>
    <s v="RESOLI"/>
    <s v="3-POSG.COSTA-RICA"/>
    <x v="0"/>
    <x v="1"/>
    <s v="-"/>
    <n v="132857"/>
    <x v="1"/>
    <x v="1"/>
    <x v="2"/>
    <x v="0"/>
    <x v="1"/>
    <n v="2"/>
    <x v="1"/>
    <n v="1"/>
    <n v="13"/>
    <x v="1"/>
    <s v="PORRAS ZUÑIGA OLMAN GERARDO"/>
    <n v="107570320"/>
    <n v="31270690"/>
    <s v="ALAJUELA"/>
    <s v="GARITA"/>
    <s v="USJ SEDE SAN JOSE UNIV.DE SAN JOSE"/>
    <s v="DERECHO"/>
    <n v="505598"/>
    <x v="3"/>
    <n v="0"/>
    <x v="0"/>
    <n v="100"/>
    <s v="COSTA RICA"/>
    <s v="-"/>
    <s v="-"/>
    <n v="1"/>
    <x v="1"/>
    <x v="0"/>
    <s v="-"/>
    <s v="-"/>
    <n v="53"/>
    <s v="ESPECIALIZACION"/>
    <s v=" "/>
    <s v=" "/>
    <s v=" "/>
    <s v=" "/>
    <s v="NORMAL"/>
    <s v="LUZLUCIANO2011@YAHOO.COM"/>
    <x v="252"/>
    <s v="-"/>
    <s v="-"/>
    <s v="-"/>
    <s v="CASADO(A)"/>
    <s v="OPERADOR DE EQUIPO M"/>
    <n v="4"/>
    <n v="2010"/>
    <n v="13"/>
    <n v="87.65"/>
    <n v="22572326"/>
    <s v="DERECHO NOTARIAL Y REGISTRAL"/>
    <s v="DERECHO"/>
    <n v="1"/>
    <s v="UNIV. PRIVADA"/>
    <s v="PRIVADO"/>
  </r>
  <r>
    <n v="132568"/>
    <n v="1"/>
    <n v="7966500"/>
    <d v="2022-09-16T00:00:00"/>
    <d v="2022-12-01T00:00:00"/>
    <d v="2022-12-02T00:00:00"/>
    <x v="0"/>
    <d v="2023-01-17T00:00:00"/>
    <n v="320263"/>
    <s v="RESOLI"/>
    <s v="1-PREG.COSTA-RICA"/>
    <x v="0"/>
    <x v="0"/>
    <s v="-"/>
    <n v="132568"/>
    <x v="0"/>
    <x v="1"/>
    <x v="5"/>
    <x v="0"/>
    <x v="1"/>
    <n v="4"/>
    <x v="6"/>
    <n v="9"/>
    <n v="1"/>
    <x v="1"/>
    <s v="GONZALEZ ROJAS JASON ALEXANDER"/>
    <n v="116570590"/>
    <n v="31268980"/>
    <s v="SAN PABLO"/>
    <s v="SAN PABLO"/>
    <s v="UNIV.VERITAS"/>
    <s v="ANIMACION DIGITAL"/>
    <n v="4617520"/>
    <x v="6"/>
    <n v="0"/>
    <x v="0"/>
    <n v="100"/>
    <s v="COSTA RICA"/>
    <s v="-"/>
    <s v="-"/>
    <n v="1"/>
    <x v="1"/>
    <x v="2"/>
    <s v="-"/>
    <s v="-"/>
    <n v="26"/>
    <s v="BACHILLER"/>
    <s v="LICENCIATURA"/>
    <s v=" "/>
    <s v=" "/>
    <s v=" "/>
    <s v="NORMAL"/>
    <s v="JASONGONZALEZ1625@GMAIL.COM"/>
    <x v="253"/>
    <s v="-"/>
    <s v="-"/>
    <s v="-"/>
    <s v="SOLTERO(A)"/>
    <s v="ESTUDIANTE"/>
    <n v="3"/>
    <n v="2013"/>
    <n v="10"/>
    <n v="85"/>
    <s v="-"/>
    <s v="SIN ENFASIS"/>
    <s v="ARTES Y LETRAS "/>
    <n v="1"/>
    <s v="UNIV. PRIVADA"/>
    <s v="PRIVADO"/>
  </r>
  <r>
    <n v="132617"/>
    <n v="3"/>
    <n v="3480000"/>
    <d v="2022-12-01T00:00:00"/>
    <d v="2022-12-06T00:00:00"/>
    <d v="2022-12-07T00:00:00"/>
    <x v="0"/>
    <d v="2023-01-17T00:00:00"/>
    <n v="323343"/>
    <s v="RESOLI"/>
    <s v="3-POSG.COSTA-RICA"/>
    <x v="0"/>
    <x v="1"/>
    <s v="-"/>
    <n v="132617"/>
    <x v="0"/>
    <x v="1"/>
    <x v="2"/>
    <x v="0"/>
    <x v="1"/>
    <n v="1"/>
    <x v="2"/>
    <n v="18"/>
    <n v="1"/>
    <x v="0"/>
    <s v="VENEGAS MUÑOZ NATALIA MARIA"/>
    <n v="113800958"/>
    <n v="31269110"/>
    <s v="CURRIDABAT"/>
    <s v="CURRIDABAT"/>
    <s v="UNIV.LIBRE COSTA RICA"/>
    <s v="TERAPIA FAMILIAR SISTEMICA"/>
    <n v="2022611"/>
    <x v="0"/>
    <n v="0"/>
    <x v="0"/>
    <n v="100"/>
    <s v="COSTA RICA"/>
    <s v="-"/>
    <s v="-"/>
    <n v="1"/>
    <x v="1"/>
    <x v="2"/>
    <s v="-"/>
    <s v="-"/>
    <n v="33"/>
    <s v="MAESTRIA"/>
    <s v=" "/>
    <s v=" "/>
    <s v=" "/>
    <s v=" "/>
    <s v="NORMAL"/>
    <s v="NATALIAVM89@GMAIL.COM"/>
    <x v="254"/>
    <s v="-"/>
    <s v="-"/>
    <s v="-"/>
    <s v="CASADO(A)"/>
    <s v="ESTUDIANTE"/>
    <n v="3"/>
    <n v="2008"/>
    <n v="15"/>
    <n v="80"/>
    <s v="-"/>
    <s v="SIN ENFASIS"/>
    <s v="CIENCIAS SOCIALES"/>
    <n v="1"/>
    <s v="UNIV. PRIVADA"/>
    <s v="PRIVADO"/>
  </r>
  <r>
    <n v="132550"/>
    <n v="1"/>
    <n v="2908500"/>
    <d v="2022-10-11T00:00:00"/>
    <d v="2022-10-26T00:00:00"/>
    <d v="2022-11-30T00:00:00"/>
    <x v="1"/>
    <d v="2023-01-31T00:00:00"/>
    <n v="321136"/>
    <s v="RESOLI"/>
    <s v="1-PREG.COSTA-RICA"/>
    <x v="0"/>
    <x v="0"/>
    <s v="-"/>
    <n v="132550"/>
    <x v="1"/>
    <x v="1"/>
    <x v="1"/>
    <x v="0"/>
    <x v="1"/>
    <n v="7"/>
    <x v="0"/>
    <n v="2"/>
    <n v="1"/>
    <x v="0"/>
    <s v="VARGAS MONTERO ABIGAIL"/>
    <n v="119150070"/>
    <n v="31270850"/>
    <s v="POCOCI"/>
    <s v="GUAPILES"/>
    <s v="UNIV INT SAN ISIDRO LABRADOR GUAPILES"/>
    <s v="CS DE EDUCACION I Y II CICLO"/>
    <n v="866517"/>
    <x v="1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NORMAL"/>
    <s v="ABIGAILV260@GMAIL.COM"/>
    <x v="255"/>
    <s v="-"/>
    <s v="-"/>
    <s v="-"/>
    <s v="SOLTERO(A)"/>
    <s v="ESTUDIANTE"/>
    <n v="4"/>
    <n v="2021"/>
    <n v="2"/>
    <n v="95"/>
    <s v="-"/>
    <s v="SIN ENFASIS"/>
    <s v="EDUCACION PRIMARIA"/>
    <n v="1"/>
    <s v="UNIV. PRIVADA"/>
    <s v="PRIVADO"/>
  </r>
  <r>
    <n v="133190"/>
    <n v="1"/>
    <n v="5237760"/>
    <d v="2022-12-26T00:00:00"/>
    <d v="2023-01-13T00:00:00"/>
    <d v="2023-01-30T00:00:00"/>
    <x v="5"/>
    <d v="2023-02-10T00:00:00"/>
    <n v="325228"/>
    <s v="RESOLI"/>
    <s v="1-PREG.COSTA-RICA"/>
    <x v="0"/>
    <x v="0"/>
    <s v="-"/>
    <n v="133190"/>
    <x v="5"/>
    <x v="0"/>
    <x v="3"/>
    <x v="0"/>
    <x v="0"/>
    <n v="2"/>
    <x v="1"/>
    <n v="2"/>
    <n v="1"/>
    <x v="1"/>
    <s v="PEREZ ROJAS JOSE DANIEL"/>
    <n v="208410921"/>
    <n v="31271290"/>
    <s v="SAN RAMON"/>
    <s v="SAN RAMON"/>
    <s v="UNIVERSIDAD FIDELITAS SEDE SAN PEDRO"/>
    <s v="ING ELECTROMECANICA PRESENCIAL"/>
    <n v="3123084"/>
    <x v="6"/>
    <n v="0"/>
    <x v="0"/>
    <n v="100"/>
    <s v="COSTA RICA"/>
    <s v="-"/>
    <s v="-"/>
    <n v="1"/>
    <x v="1"/>
    <x v="2"/>
    <s v="-"/>
    <s v="-"/>
    <n v="19"/>
    <s v="BACHILLER"/>
    <s v=" "/>
    <s v=" "/>
    <s v=" "/>
    <s v=" "/>
    <s v="NORMAL"/>
    <s v="JP414929@GMAIL.COM"/>
    <x v="256"/>
    <s v="-"/>
    <s v="-"/>
    <s v="-"/>
    <s v="SOLTERO(A)"/>
    <s v="ESTUDIANTE"/>
    <n v="4"/>
    <n v="2020"/>
    <n v="3"/>
    <n v="100"/>
    <s v="-"/>
    <s v="SIN ENFASIS"/>
    <s v="INGENIERIA"/>
    <n v="1"/>
    <s v="UNIV. PRIVADA"/>
    <s v="PRIVADO"/>
  </r>
  <r>
    <n v="132503"/>
    <n v="1"/>
    <n v="3600000"/>
    <d v="2022-11-16T00:00:00"/>
    <d v="2022-11-17T00:00:00"/>
    <d v="2022-11-18T00:00:00"/>
    <x v="3"/>
    <d v="2023-01-25T00:00:00"/>
    <n v="322544"/>
    <s v="RESOLI"/>
    <s v="1-PREG.COSTA-RICA"/>
    <x v="0"/>
    <x v="0"/>
    <s v="-"/>
    <n v="132503"/>
    <x v="3"/>
    <x v="1"/>
    <x v="1"/>
    <x v="0"/>
    <x v="1"/>
    <n v="2"/>
    <x v="1"/>
    <n v="3"/>
    <n v="7"/>
    <x v="0"/>
    <s v="VENEGAS ESPINOZA TANIA MARIA"/>
    <n v="207420473"/>
    <n v="31270030"/>
    <s v="GRECIA"/>
    <s v="PUENTE DE PIEDRA"/>
    <s v="UNIV.INT.SAN ISIDRO LABRADOR SEDE GRECIA"/>
    <s v="CS.EDUCACION I Y II CICLOS"/>
    <n v="194357"/>
    <x v="5"/>
    <n v="0"/>
    <x v="0"/>
    <n v="100"/>
    <s v="COSTA RICA"/>
    <s v="-"/>
    <s v="-"/>
    <n v="1"/>
    <x v="1"/>
    <x v="0"/>
    <s v="-"/>
    <s v="-"/>
    <n v="27"/>
    <s v="BACHILLER"/>
    <s v=" "/>
    <s v=" "/>
    <s v=" "/>
    <s v=" "/>
    <s v="NORMAL"/>
    <s v="TANIVENE@HOTMAIL.COM"/>
    <x v="257"/>
    <s v="-"/>
    <s v="-"/>
    <s v="-"/>
    <s v="SOLTERO(A)"/>
    <s v="ESTUDIANTE"/>
    <n v="3"/>
    <n v="2014"/>
    <n v="9"/>
    <n v="80"/>
    <s v="-"/>
    <s v="SIN ENFASIS"/>
    <s v="EDUCACION PRIMARIA"/>
    <n v="1"/>
    <s v="UNIV. PRIVADA"/>
    <s v="PRIVADO"/>
  </r>
  <r>
    <n v="132649"/>
    <n v="1"/>
    <n v="1326510"/>
    <d v="2022-12-01T00:00:00"/>
    <d v="2022-12-07T00:00:00"/>
    <d v="2022-12-08T00:00:00"/>
    <x v="1"/>
    <d v="2023-01-31T00:00:00"/>
    <n v="323285"/>
    <s v="RESOLI"/>
    <s v="1-PREG.COSTA-RICA"/>
    <x v="0"/>
    <x v="0"/>
    <s v="-"/>
    <n v="132649"/>
    <x v="1"/>
    <x v="0"/>
    <x v="3"/>
    <x v="0"/>
    <x v="0"/>
    <n v="2"/>
    <x v="1"/>
    <n v="5"/>
    <n v="5"/>
    <x v="0"/>
    <s v="SOTO LEON ILEANA PATRICIA"/>
    <n v="208040404"/>
    <n v="31270700"/>
    <s v="ATENAS"/>
    <s v="CONCEPCION"/>
    <s v="INSTITUTO TECNOLOGICO DE COSTA RICA"/>
    <s v="DISEÑO GRAFICO WEB SITE"/>
    <n v="807745"/>
    <x v="1"/>
    <n v="0"/>
    <x v="0"/>
    <n v="100"/>
    <s v="COSTA RICA"/>
    <s v="-"/>
    <s v="-"/>
    <n v="1"/>
    <x v="1"/>
    <x v="0"/>
    <s v="-"/>
    <s v="-"/>
    <n v="22"/>
    <s v="TECNICO"/>
    <s v=" "/>
    <s v=" "/>
    <s v=" "/>
    <s v=" "/>
    <s v="NORMAL"/>
    <s v="ILEANASL30@GMAIL.COM"/>
    <x v="258"/>
    <s v="-"/>
    <s v="-"/>
    <s v="-"/>
    <s v="SOLTERO(A)"/>
    <s v="ESTUDIANTE"/>
    <n v="3"/>
    <s v="-"/>
    <s v="-"/>
    <s v="-"/>
    <s v="-"/>
    <s v="SIN ENFASIS"/>
    <s v="DIBUJO TECNICO"/>
    <n v="2"/>
    <s v="UNIV. PUBLICA"/>
    <s v="PUBLICO"/>
  </r>
  <r>
    <n v="133172"/>
    <n v="3"/>
    <n v="8543560"/>
    <d v="2022-12-05T00:00:00"/>
    <d v="2023-01-02T00:00:00"/>
    <d v="2023-01-25T00:00:00"/>
    <x v="5"/>
    <d v="2023-02-10T00:00:00"/>
    <n v="323776"/>
    <s v="RESOLI"/>
    <s v="3-POSG.COSTA-RICA"/>
    <x v="0"/>
    <x v="1"/>
    <s v="-"/>
    <n v="133172"/>
    <x v="5"/>
    <x v="1"/>
    <x v="2"/>
    <x v="0"/>
    <x v="1"/>
    <n v="2"/>
    <x v="1"/>
    <n v="3"/>
    <n v="4"/>
    <x v="1"/>
    <s v="ROJAS CAMACHO JOSE PABLO"/>
    <n v="207670275"/>
    <n v="31271230"/>
    <s v="GRECIA"/>
    <s v="SAN ROQUE"/>
    <s v="UNIV.LATINA DE C.R."/>
    <s v="PSICOLOGIA IND.Y ORGANIZAC."/>
    <n v="918729"/>
    <x v="1"/>
    <n v="0"/>
    <x v="0"/>
    <n v="100"/>
    <s v="COSTA RICA"/>
    <s v="-"/>
    <s v="-"/>
    <n v="1"/>
    <x v="1"/>
    <x v="0"/>
    <s v="-"/>
    <s v="-"/>
    <n v="25"/>
    <s v="MAESTRIA"/>
    <s v=" "/>
    <s v=" "/>
    <s v=" "/>
    <s v=" "/>
    <s v="NORMAL"/>
    <s v="JOCPRC@GMAIL.COM"/>
    <x v="259"/>
    <s v="-"/>
    <s v="-"/>
    <s v="-"/>
    <s v="UNION LIBRE"/>
    <s v="CUENTAS POR COBRAR"/>
    <n v="2"/>
    <n v="2014"/>
    <n v="9"/>
    <n v="90.86"/>
    <n v="24442573"/>
    <s v="SIN ENFASIS"/>
    <s v="PSICOLOGIA"/>
    <n v="1"/>
    <s v="UNIV. PRIVADA"/>
    <s v="PRIVADO"/>
  </r>
  <r>
    <n v="133142"/>
    <n v="1"/>
    <n v="2009400"/>
    <d v="2022-12-21T00:00:00"/>
    <d v="2022-12-22T00:00:00"/>
    <d v="2023-01-18T00:00:00"/>
    <x v="5"/>
    <d v="2023-02-10T00:00:00"/>
    <n v="325072"/>
    <s v="RESOLI"/>
    <s v="1-PREG.COSTA-RICA"/>
    <x v="0"/>
    <x v="0"/>
    <s v="-"/>
    <n v="133142"/>
    <x v="5"/>
    <x v="0"/>
    <x v="3"/>
    <x v="0"/>
    <x v="0"/>
    <n v="7"/>
    <x v="0"/>
    <n v="1"/>
    <n v="1"/>
    <x v="0"/>
    <s v="ORTEGA HUDSON LEEHAN DENISSE"/>
    <n v="702880618"/>
    <n v="31271110"/>
    <s v="LIMON"/>
    <s v="LIMON"/>
    <s v="UNIV.CENTRAL COSTARRICENSE"/>
    <s v="INGENIERIA INDUSTRIAL"/>
    <n v="1288198"/>
    <x v="0"/>
    <n v="0"/>
    <x v="0"/>
    <n v="100"/>
    <s v="COSTA RICA"/>
    <s v="-"/>
    <s v="-"/>
    <n v="1"/>
    <x v="1"/>
    <x v="0"/>
    <s v="-"/>
    <s v="-"/>
    <n v="21"/>
    <s v="BACHILLER"/>
    <s v=" "/>
    <s v=" "/>
    <s v=" "/>
    <s v=" "/>
    <s v="NORMAL"/>
    <s v="ORTEGALEEHAN3@GMAIL.COM"/>
    <x v="260"/>
    <s v="-"/>
    <s v="-"/>
    <s v="-"/>
    <s v="SOLTERO(A)"/>
    <s v="ESTUDIANTE"/>
    <n v="5"/>
    <n v="2018"/>
    <n v="5"/>
    <n v="100"/>
    <s v="-"/>
    <s v="SIN ENFASIS"/>
    <s v="INGENIERIA"/>
    <n v="1"/>
    <s v="UNIV. PRIVADA"/>
    <s v="PRIVADO"/>
  </r>
  <r>
    <n v="133151"/>
    <n v="3"/>
    <n v="4989666"/>
    <d v="2022-12-13T00:00:00"/>
    <d v="2022-12-21T00:00:00"/>
    <d v="2023-01-24T00:00:00"/>
    <x v="1"/>
    <d v="2023-01-31T00:00:00"/>
    <n v="324517"/>
    <s v="RESOLI"/>
    <s v="3-POSG.COSTA-RICA"/>
    <x v="0"/>
    <x v="1"/>
    <s v="-"/>
    <n v="133151"/>
    <x v="1"/>
    <x v="0"/>
    <x v="4"/>
    <x v="0"/>
    <x v="0"/>
    <n v="1"/>
    <x v="2"/>
    <n v="18"/>
    <n v="2"/>
    <x v="1"/>
    <s v="QUIROS ABARCA JOSUE ALEXANDER"/>
    <n v="701930460"/>
    <n v="31270640"/>
    <s v="CURRIDABAT"/>
    <s v="GRANADILLA"/>
    <s v="UNIVERSIDAD CENFOTEC"/>
    <s v="INGENIERIA DEL SOFTWARE"/>
    <n v="2919328"/>
    <x v="6"/>
    <n v="0"/>
    <x v="0"/>
    <n v="100"/>
    <s v="COSTA RICA"/>
    <s v="-"/>
    <s v="-"/>
    <n v="1"/>
    <x v="1"/>
    <x v="2"/>
    <s v="-"/>
    <s v="-"/>
    <n v="33"/>
    <s v="MAESTRIA"/>
    <s v=" "/>
    <s v=" "/>
    <s v=" "/>
    <s v=" "/>
    <s v="NORMAL"/>
    <s v="JQUIROS1989@GMAIL.COM"/>
    <x v="261"/>
    <s v="-"/>
    <s v="-"/>
    <s v="-"/>
    <s v="SOLTERO(A)"/>
    <s v="PROGRAMADOR "/>
    <n v="1"/>
    <n v="2006"/>
    <n v="17"/>
    <n v="82"/>
    <n v="22501921"/>
    <s v="ARQUITECTURA Y DISEÑO DE DATOS"/>
    <s v="COMPUTO"/>
    <n v="1"/>
    <s v="UNIV. PRIVADA"/>
    <s v="PRIVADO"/>
  </r>
  <r>
    <n v="132285"/>
    <n v="1"/>
    <n v="2680000"/>
    <d v="2022-10-20T00:00:00"/>
    <d v="2022-10-20T00:00:00"/>
    <d v="2022-10-21T00:00:00"/>
    <x v="5"/>
    <d v="2023-02-10T00:00:00"/>
    <n v="321483"/>
    <s v="RESOLI"/>
    <s v="1-PREG.COSTA-RICA"/>
    <x v="0"/>
    <x v="0"/>
    <s v="-"/>
    <n v="132285"/>
    <x v="5"/>
    <x v="0"/>
    <x v="3"/>
    <x v="0"/>
    <x v="0"/>
    <n v="4"/>
    <x v="6"/>
    <n v="7"/>
    <n v="2"/>
    <x v="1"/>
    <s v="CAMPOS FUENTES JOSE PABLO"/>
    <n v="118680669"/>
    <n v="31271600"/>
    <s v="BELEN"/>
    <s v="RIBERA"/>
    <s v="UNIV TEC NAC UTN  SEDE CENTRAL, CEFOF"/>
    <s v="ING PRODUCCION INDUSTRIAL"/>
    <n v="1114727"/>
    <x v="1"/>
    <n v="0"/>
    <x v="0"/>
    <n v="100"/>
    <s v="COSTA RICA"/>
    <s v="-"/>
    <s v="-"/>
    <n v="1"/>
    <x v="1"/>
    <x v="2"/>
    <s v="-"/>
    <s v="-"/>
    <n v="19"/>
    <s v="BACHILLER"/>
    <s v=" "/>
    <s v=" "/>
    <s v=" "/>
    <s v=" "/>
    <s v="NORMAL"/>
    <s v="POLOLO8013@GMAIL.COM"/>
    <x v="262"/>
    <s v="-"/>
    <s v="-"/>
    <s v="-"/>
    <s v="SOLTERO(A)"/>
    <s v="ESTUDIANTE"/>
    <n v="3"/>
    <n v="2020"/>
    <n v="3"/>
    <n v="95.5"/>
    <s v="-"/>
    <s v="SIN ENFASIS"/>
    <s v="INDUSTRIA"/>
    <n v="2"/>
    <s v="UNIV. PUBLICA"/>
    <s v="PUBLICO"/>
  </r>
  <r>
    <n v="132688"/>
    <n v="1"/>
    <n v="1745612"/>
    <d v="2022-12-02T00:00:00"/>
    <d v="2022-12-08T00:00:00"/>
    <d v="2022-12-09T00:00:00"/>
    <x v="3"/>
    <d v="2023-01-25T00:00:00"/>
    <n v="323557"/>
    <s v="RESOLI"/>
    <s v="1-PREG.COSTA-RICA"/>
    <x v="0"/>
    <x v="0"/>
    <s v="-"/>
    <n v="132688"/>
    <x v="3"/>
    <x v="0"/>
    <x v="6"/>
    <x v="0"/>
    <x v="0"/>
    <n v="6"/>
    <x v="3"/>
    <n v="2"/>
    <n v="3"/>
    <x v="0"/>
    <s v="PICADO MATARRITA NANCY VANESSA"/>
    <n v="603530143"/>
    <n v="31270160"/>
    <s v="ESPARZA"/>
    <s v="MACACONA"/>
    <s v="TECNOSALUD"/>
    <s v="ATENCION PRIMARIA ATAP"/>
    <n v="180000"/>
    <x v="5"/>
    <n v="0"/>
    <x v="0"/>
    <n v="100"/>
    <s v="COSTA RICA"/>
    <s v="-"/>
    <s v="-"/>
    <n v="1"/>
    <x v="1"/>
    <x v="0"/>
    <s v="-"/>
    <s v="-"/>
    <n v="36"/>
    <s v="TECNICO"/>
    <s v=" "/>
    <s v=" "/>
    <s v=" "/>
    <s v=" "/>
    <s v="NORMAL"/>
    <s v="NANCYPICAMATA86@GMAIL.COM"/>
    <x v="263"/>
    <s v="-"/>
    <s v="-"/>
    <s v="-"/>
    <s v="SOLTERO(A)"/>
    <s v="LABORES DOMÉSTICOS"/>
    <n v="2"/>
    <n v="2022"/>
    <n v="1"/>
    <n v="71"/>
    <n v="86859325"/>
    <s v="SIN ENFASIS"/>
    <s v="TECNICO"/>
    <n v="3"/>
    <s v="PARAUNIV. PRIV"/>
    <s v="PRIVADO"/>
  </r>
  <r>
    <n v="132096"/>
    <n v="1"/>
    <n v="5426100"/>
    <d v="2022-09-03T00:00:00"/>
    <d v="2022-09-28T00:00:00"/>
    <d v="2022-09-29T00:00:00"/>
    <x v="0"/>
    <d v="2023-01-17T00:00:00"/>
    <n v="319670"/>
    <s v="RESOLI"/>
    <s v="1-PREG.COSTA-RICA"/>
    <x v="0"/>
    <x v="0"/>
    <s v="-"/>
    <n v="132096"/>
    <x v="0"/>
    <x v="1"/>
    <x v="2"/>
    <x v="0"/>
    <x v="1"/>
    <n v="1"/>
    <x v="2"/>
    <n v="5"/>
    <n v="1"/>
    <x v="0"/>
    <s v="NUÑEZ MORALES FRANCELA"/>
    <n v="305360762"/>
    <n v="31267630"/>
    <s v="TARRAZU"/>
    <s v="SAN MARCOS"/>
    <s v="UNIV. CENTRAL COSTARRICENSE SEDE HEREDIA"/>
    <s v="PSICOLOGIA"/>
    <n v="1065102"/>
    <x v="1"/>
    <n v="0"/>
    <x v="0"/>
    <n v="100"/>
    <s v="COSTA RICA"/>
    <s v="-"/>
    <s v="-"/>
    <n v="1"/>
    <x v="1"/>
    <x v="1"/>
    <s v="-"/>
    <s v="-"/>
    <n v="21"/>
    <s v="BACHILLER"/>
    <s v=" "/>
    <s v=" "/>
    <s v=" "/>
    <s v=" "/>
    <s v="NORMAL"/>
    <s v="FRANCELLAN27@GMAIL.COM"/>
    <x v="264"/>
    <s v="-"/>
    <s v="-"/>
    <s v="-"/>
    <s v="SOLTERO(A)"/>
    <s v="ESTUDIANTE"/>
    <n v="4"/>
    <n v="2018"/>
    <n v="5"/>
    <n v="89"/>
    <s v="-"/>
    <s v="SIN ENFASIS"/>
    <s v="PSICOLOGIA"/>
    <n v="1"/>
    <s v="UNIV. PRIVADA"/>
    <s v="PRIVADO"/>
  </r>
  <r>
    <n v="132775"/>
    <n v="1"/>
    <n v="1485420"/>
    <d v="2022-11-15T00:00:00"/>
    <d v="2022-12-12T00:00:00"/>
    <d v="2022-12-19T00:00:00"/>
    <x v="1"/>
    <d v="2023-02-01T00:00:00"/>
    <n v="322471"/>
    <s v="RESOLI"/>
    <s v="1-PREG.COSTA-RICA"/>
    <x v="0"/>
    <x v="0"/>
    <s v="-"/>
    <n v="132775"/>
    <x v="1"/>
    <x v="1"/>
    <x v="2"/>
    <x v="0"/>
    <x v="1"/>
    <n v="4"/>
    <x v="6"/>
    <n v="1"/>
    <n v="1"/>
    <x v="0"/>
    <s v="MARTINEZ LOBO FIORELLA"/>
    <n v="402500910"/>
    <n v="31271150"/>
    <s v="HEREDIA"/>
    <s v="HEREDIA"/>
    <s v="UNIV.FLORENCIO DEL CASTILLO SEDE HEREDIA"/>
    <s v="ADMINISTRACION DE RECURSOS HUM"/>
    <n v="301750"/>
    <x v="4"/>
    <n v="0"/>
    <x v="0"/>
    <n v="100"/>
    <s v="COSTA RICA"/>
    <s v="-"/>
    <s v="-"/>
    <n v="1"/>
    <x v="1"/>
    <x v="2"/>
    <s v="-"/>
    <s v="-"/>
    <n v="21"/>
    <s v="BACHILLER"/>
    <s v=" "/>
    <s v=" "/>
    <s v=" "/>
    <s v=" "/>
    <s v="NORMAL"/>
    <s v="FIOLOBOLOBO@GMAIL.COM"/>
    <x v="265"/>
    <s v="-"/>
    <s v="-"/>
    <s v="-"/>
    <s v="SOLTERO(A)"/>
    <s v="RECEPCIONISTA"/>
    <n v="4"/>
    <n v="2019"/>
    <n v="4"/>
    <n v="80"/>
    <n v="22688091"/>
    <s v="SIN ENFASIS"/>
    <s v="ADMINISTRACION"/>
    <n v="1"/>
    <s v="UNIV. PRIVADA"/>
    <s v="PRIVADO"/>
  </r>
  <r>
    <n v="132723"/>
    <n v="1"/>
    <n v="1870392"/>
    <d v="2022-11-25T00:00:00"/>
    <d v="2022-12-09T00:00:00"/>
    <d v="2022-12-12T00:00:00"/>
    <x v="0"/>
    <d v="2023-01-17T00:00:00"/>
    <n v="322979"/>
    <s v="RESOLI"/>
    <s v="1-PREG.COSTA-RICA"/>
    <x v="0"/>
    <x v="0"/>
    <s v="-"/>
    <n v="132723"/>
    <x v="0"/>
    <x v="0"/>
    <x v="0"/>
    <x v="0"/>
    <x v="0"/>
    <n v="1"/>
    <x v="2"/>
    <n v="1"/>
    <n v="1"/>
    <x v="0"/>
    <s v="JENNIFER MARIA  ESPINOZA ARAYA"/>
    <n v="603380710"/>
    <n v="31269210"/>
    <s v="SAN JOSE"/>
    <s v="CARMEN"/>
    <s v="UNIV.IBEROAMERICA"/>
    <s v="TECNICO ATENCION PRIMARIA"/>
    <n v="100000"/>
    <x v="5"/>
    <n v="0"/>
    <x v="0"/>
    <n v="100"/>
    <s v="COSTA RICA"/>
    <s v="-"/>
    <s v="-"/>
    <n v="1"/>
    <x v="1"/>
    <x v="2"/>
    <s v="-"/>
    <s v="-"/>
    <n v="38"/>
    <s v="TECNICO"/>
    <s v=" "/>
    <s v=" "/>
    <s v=" "/>
    <s v=" "/>
    <s v="NORMAL"/>
    <s v="JENNIFEREZPINOZA84@GMAIL.COM"/>
    <x v="266"/>
    <s v="-"/>
    <s v="-"/>
    <s v="-"/>
    <s v="DIVORCIADO(A)"/>
    <s v="VENTAS VARIAS "/>
    <n v="2"/>
    <n v="2018"/>
    <n v="5"/>
    <n v="90.05"/>
    <n v="86118869"/>
    <s v="SIN ENFASIS"/>
    <s v="MEDICINA HUMANA"/>
    <n v="1"/>
    <s v="UNIV. PRIVADA"/>
    <s v="PRIVADO"/>
  </r>
  <r>
    <n v="132387"/>
    <n v="1"/>
    <n v="1706583"/>
    <d v="2022-10-21T00:00:00"/>
    <d v="2022-10-31T00:00:00"/>
    <d v="2022-11-01T00:00:00"/>
    <x v="0"/>
    <d v="2023-01-17T00:00:00"/>
    <n v="321562"/>
    <s v="RESOLI"/>
    <s v="1-PREG.COSTA-RICA"/>
    <x v="0"/>
    <x v="0"/>
    <s v="-"/>
    <n v="132387"/>
    <x v="0"/>
    <x v="1"/>
    <x v="1"/>
    <x v="0"/>
    <x v="1"/>
    <n v="1"/>
    <x v="2"/>
    <n v="4"/>
    <n v="9"/>
    <x v="0"/>
    <s v="VILLEGAS HERNANDEZ ELIZABETH"/>
    <n v="702920743"/>
    <n v="31268940"/>
    <s v="PURISCAL"/>
    <s v="CHIRES"/>
    <s v="SAN ISIDRO LABRADOR SEDE QUEPOS"/>
    <s v="EDUCACION I Y II CICLO"/>
    <n v="1143276"/>
    <x v="0"/>
    <n v="0"/>
    <x v="0"/>
    <n v="100"/>
    <s v="COSTA RICA"/>
    <s v="-"/>
    <s v="-"/>
    <n v="1"/>
    <x v="1"/>
    <x v="3"/>
    <s v="-"/>
    <s v="-"/>
    <n v="20"/>
    <s v="BACHILLER"/>
    <s v=" "/>
    <s v=" "/>
    <s v=" "/>
    <s v=" "/>
    <s v="NORMAL"/>
    <s v="ELIVIHER295@GMAIL.COM"/>
    <x v="267"/>
    <s v="-"/>
    <s v="-"/>
    <s v="-"/>
    <s v="UNION LIBRE"/>
    <s v="ESTUDIANTE"/>
    <n v="7"/>
    <n v="2020"/>
    <n v="3"/>
    <n v="88.7"/>
    <s v="-"/>
    <s v="SIN ENFASIS"/>
    <s v="EDUCACION PRIMARIA"/>
    <n v="2"/>
    <s v="UNIV. PUBLICA"/>
    <s v="PUBLICO"/>
  </r>
  <r>
    <n v="132436"/>
    <n v="1"/>
    <n v="2994500"/>
    <d v="2022-10-23T00:00:00"/>
    <d v="2022-11-07T00:00:00"/>
    <d v="2022-11-08T00:00:00"/>
    <x v="0"/>
    <d v="2023-01-17T00:00:00"/>
    <n v="321604"/>
    <s v="RESOLI"/>
    <s v="1-PREG.COSTA-RICA"/>
    <x v="0"/>
    <x v="0"/>
    <s v="-"/>
    <n v="132436"/>
    <x v="0"/>
    <x v="0"/>
    <x v="0"/>
    <x v="0"/>
    <x v="0"/>
    <n v="6"/>
    <x v="3"/>
    <n v="9"/>
    <n v="1"/>
    <x v="1"/>
    <s v="GUADAMUZ ARROYO MARIO ALBERTO"/>
    <n v="604500582"/>
    <n v="31268960"/>
    <s v="PARRITA"/>
    <s v="PARRITA"/>
    <s v="UNIV.INTERNAC.DE LAS AMERICAS"/>
    <s v="FARMACIA"/>
    <n v="978253"/>
    <x v="1"/>
    <n v="0"/>
    <x v="0"/>
    <n v="100"/>
    <s v="COSTA RICA"/>
    <s v="-"/>
    <s v="-"/>
    <n v="1"/>
    <x v="1"/>
    <x v="1"/>
    <s v="-"/>
    <s v="-"/>
    <n v="23"/>
    <s v="LICENCIATURA"/>
    <s v=" "/>
    <s v=" "/>
    <s v=" "/>
    <s v=" "/>
    <s v="NORMAL"/>
    <s v="MGUADAMUZARROYO@YAHOO.COM"/>
    <x v="268"/>
    <s v="-"/>
    <s v="-"/>
    <s v="-"/>
    <s v="SOLTERO(A)"/>
    <s v="ESTUDIANTE"/>
    <n v="4"/>
    <n v="2017"/>
    <n v="6"/>
    <n v="94.43"/>
    <s v="-"/>
    <s v="SIN ENFASIS"/>
    <s v="FARMACIA"/>
    <n v="1"/>
    <s v="UNIV. PRIVADA"/>
    <s v="PRIVADO"/>
  </r>
  <r>
    <n v="133189"/>
    <n v="1"/>
    <n v="2157500"/>
    <d v="2022-12-20T00:00:00"/>
    <d v="2023-01-07T00:00:00"/>
    <d v="2023-01-26T00:00:00"/>
    <x v="5"/>
    <d v="2023-02-10T00:00:00"/>
    <n v="325006"/>
    <s v="RESOLI"/>
    <s v="1-PREG.COSTA-RICA"/>
    <x v="0"/>
    <x v="0"/>
    <s v="-"/>
    <n v="133189"/>
    <x v="5"/>
    <x v="1"/>
    <x v="1"/>
    <x v="0"/>
    <x v="1"/>
    <n v="6"/>
    <x v="3"/>
    <n v="7"/>
    <n v="3"/>
    <x v="1"/>
    <s v="VARGAS MORALES JEAN CARLOS"/>
    <n v="208000129"/>
    <n v="31271280"/>
    <s v="GOLFITO"/>
    <s v="GUAYCARA"/>
    <s v="UNIV.INT.SAN IS.LABRADOR SEDE HEREDIA"/>
    <s v="ENSEÑANZA DE LA MATEMATICAS"/>
    <n v="350000"/>
    <x v="4"/>
    <n v="0"/>
    <x v="0"/>
    <n v="100"/>
    <s v="COSTA RICA"/>
    <s v="-"/>
    <s v="-"/>
    <n v="1"/>
    <x v="1"/>
    <x v="1"/>
    <s v="-"/>
    <s v="-"/>
    <n v="23"/>
    <s v="LICENCIATURA"/>
    <s v=" "/>
    <s v=" "/>
    <s v=" "/>
    <s v=" "/>
    <s v="NORMAL"/>
    <s v="JCVARGAS573@GMAIL.COM"/>
    <x v="269"/>
    <s v="-"/>
    <s v="-"/>
    <s v="-"/>
    <s v="SOLTERO(A)"/>
    <s v="ESTUDIANTE"/>
    <n v="3"/>
    <n v="2016"/>
    <n v="7"/>
    <n v="100"/>
    <s v="-"/>
    <s v="SIN ENFASIS"/>
    <s v="EDUCACION SECUNDARIA"/>
    <n v="1"/>
    <s v="UNIV. PRIVADA"/>
    <s v="PRIVADO"/>
  </r>
  <r>
    <n v="132766"/>
    <n v="1"/>
    <n v="4458500"/>
    <d v="2022-12-01T00:00:00"/>
    <d v="2022-12-12T00:00:00"/>
    <d v="2022-12-16T00:00:00"/>
    <x v="1"/>
    <d v="2023-01-31T00:00:00"/>
    <n v="323295"/>
    <s v="RESOLI"/>
    <s v="1-PREG.COSTA-RICA"/>
    <x v="0"/>
    <x v="0"/>
    <s v="-"/>
    <n v="132766"/>
    <x v="1"/>
    <x v="0"/>
    <x v="0"/>
    <x v="0"/>
    <x v="0"/>
    <n v="1"/>
    <x v="2"/>
    <n v="3"/>
    <n v="11"/>
    <x v="0"/>
    <s v="LIZANO CHAVES SCARLETH DE JESUS"/>
    <n v="117450448"/>
    <n v="31270900"/>
    <s v="DESAMPARADOS"/>
    <s v="SAN RAFAEL ABAJO"/>
    <s v="UNIV.HISPANOAMERICANA SEDE ARANJUEZ"/>
    <s v="NUTRICION"/>
    <n v="729186"/>
    <x v="3"/>
    <n v="0"/>
    <x v="0"/>
    <n v="100"/>
    <s v="COSTA RICA"/>
    <s v="-"/>
    <s v="-"/>
    <n v="1"/>
    <x v="1"/>
    <x v="0"/>
    <s v="-"/>
    <s v="-"/>
    <n v="23"/>
    <s v="BACHILLER"/>
    <s v=" "/>
    <s v=" "/>
    <s v=" "/>
    <s v=" "/>
    <s v="NORMAL"/>
    <s v="kale1001.klc@gmail.com"/>
    <x v="270"/>
    <s v="-"/>
    <s v="-"/>
    <s v="-"/>
    <s v="CASADO(A)"/>
    <s v="CALL CENTER AGENT"/>
    <n v="3"/>
    <n v="2018"/>
    <n v="5"/>
    <n v="80"/>
    <n v="25629000"/>
    <s v="SIN ENFASIS"/>
    <s v="MEDICINA HUMANA"/>
    <n v="1"/>
    <s v="UNIV. PRIVADA"/>
    <s v="PRIVADO"/>
  </r>
  <r>
    <n v="132748"/>
    <n v="1"/>
    <n v="2573285"/>
    <d v="2022-12-06T00:00:00"/>
    <d v="2022-12-12T00:00:00"/>
    <d v="2022-12-16T00:00:00"/>
    <x v="3"/>
    <d v="2023-01-25T00:00:00"/>
    <n v="323840"/>
    <s v="RESOLI"/>
    <s v="1-PREG.COSTA-RICA"/>
    <x v="0"/>
    <x v="0"/>
    <s v="-"/>
    <n v="132748"/>
    <x v="3"/>
    <x v="0"/>
    <x v="0"/>
    <x v="0"/>
    <x v="0"/>
    <n v="1"/>
    <x v="2"/>
    <n v="3"/>
    <n v="12"/>
    <x v="0"/>
    <s v="ESPINOZA GOMEZ RAQUEL"/>
    <n v="117570613"/>
    <n v="31269570"/>
    <s v="DESAMPARADOS"/>
    <s v="GRAVILIAS"/>
    <s v="UNIVERSIDAD SANTA PAULA"/>
    <s v="TERAPIA RESPIRATORIA"/>
    <n v="1775234"/>
    <x v="0"/>
    <n v="0"/>
    <x v="0"/>
    <n v="100"/>
    <s v="COSTA RICA"/>
    <s v="-"/>
    <s v="-"/>
    <n v="1"/>
    <x v="1"/>
    <x v="2"/>
    <s v="-"/>
    <s v="-"/>
    <n v="23"/>
    <s v="LICENCIATURA"/>
    <s v=" "/>
    <s v=" "/>
    <s v=" "/>
    <s v=" "/>
    <s v="NORMAL"/>
    <s v="RAQUEEG99@GMAIL.COM"/>
    <x v="271"/>
    <s v="-"/>
    <s v="-"/>
    <s v="-"/>
    <s v="SOLTERO(A)"/>
    <s v="ESTUDIANTE"/>
    <n v="2"/>
    <n v="2017"/>
    <n v="6"/>
    <n v="92"/>
    <s v="-"/>
    <s v="SIN ENFASIS"/>
    <s v="MEDICINA HUMANA"/>
    <n v="1"/>
    <s v="UNIV. PRIVADA"/>
    <s v="PRIVADO"/>
  </r>
  <r>
    <n v="132975"/>
    <n v="3"/>
    <n v="2283163"/>
    <d v="2022-10-04T00:00:00"/>
    <d v="2022-12-20T00:00:00"/>
    <d v="2022-12-22T00:00:00"/>
    <x v="1"/>
    <d v="2023-01-31T00:00:00"/>
    <n v="320868"/>
    <s v="RESOLI"/>
    <s v="3-POSG.COSTA-RICA"/>
    <x v="0"/>
    <x v="1"/>
    <s v="-"/>
    <n v="132975"/>
    <x v="1"/>
    <x v="1"/>
    <x v="1"/>
    <x v="0"/>
    <x v="1"/>
    <n v="1"/>
    <x v="2"/>
    <n v="19"/>
    <n v="3"/>
    <x v="0"/>
    <s v="MARCIA GABRIELA  MENA SUAREZ"/>
    <n v="109460520"/>
    <n v="31270610"/>
    <s v="PEREZ ZELEDON"/>
    <s v="DANIEL FLORES"/>
    <s v="UNIV.INT.S.I.LABRADOR SEDE PEREZ ZELEDON"/>
    <s v="ADMINISTRACION EDUCATIVA"/>
    <n v="1312306"/>
    <x v="0"/>
    <n v="0"/>
    <x v="0"/>
    <n v="100"/>
    <s v="COSTA RICA"/>
    <s v="-"/>
    <s v="-"/>
    <n v="1"/>
    <x v="1"/>
    <x v="0"/>
    <s v="-"/>
    <s v="-"/>
    <n v="46"/>
    <s v="MAESTRIA"/>
    <s v=" "/>
    <s v=" "/>
    <s v=" "/>
    <s v=" "/>
    <s v="NORMAL"/>
    <s v="MARMENAS@HOTMAIL.COM"/>
    <x v="272"/>
    <s v="-"/>
    <s v="-"/>
    <s v="-"/>
    <s v="DIVORCIADO(A)"/>
    <s v="PROFESORA EDUCACIÓN ESPECIAL "/>
    <n v="2"/>
    <n v="2000"/>
    <n v="23"/>
    <n v="85"/>
    <n v="27711965"/>
    <s v="SIN ENFASIS"/>
    <s v="EDUCACION GENERAL"/>
    <n v="1"/>
    <s v="UNIV. PRIVADA"/>
    <s v="PRIVADO"/>
  </r>
  <r>
    <n v="133213"/>
    <n v="1"/>
    <n v="3583500"/>
    <d v="2023-01-08T00:00:00"/>
    <d v="2023-01-15T00:00:00"/>
    <d v="2023-01-31T00:00:00"/>
    <x v="5"/>
    <d v="2023-02-10T00:00:00"/>
    <n v="325808"/>
    <s v="RESOLI"/>
    <s v="1-PREG.COSTA-RICA"/>
    <x v="0"/>
    <x v="0"/>
    <s v="-"/>
    <n v="133213"/>
    <x v="5"/>
    <x v="1"/>
    <x v="1"/>
    <x v="0"/>
    <x v="1"/>
    <n v="1"/>
    <x v="2"/>
    <n v="1"/>
    <n v="1"/>
    <x v="0"/>
    <s v="SOFIA NOELIA  PIÑA ZUMBADO"/>
    <n v="604660154"/>
    <n v="31272100"/>
    <s v="SAN JOSE"/>
    <s v="CARMEN"/>
    <s v="UNIV.HISPANOAMERICANA SEDE PUNTARENAS"/>
    <s v="ENSEÑANZA DEL INGLES"/>
    <n v="445756"/>
    <x v="4"/>
    <n v="0"/>
    <x v="0"/>
    <n v="100"/>
    <s v="COSTA RICA"/>
    <s v="-"/>
    <s v="-"/>
    <n v="1"/>
    <x v="1"/>
    <x v="2"/>
    <s v="-"/>
    <s v="-"/>
    <n v="21"/>
    <s v="BACHILLER"/>
    <s v=" "/>
    <s v=" "/>
    <s v=" "/>
    <s v=" "/>
    <s v="NORMAL"/>
    <s v="SOFIAPZ2001@GMAIL.COM"/>
    <x v="273"/>
    <s v="-"/>
    <s v="-"/>
    <s v="-"/>
    <s v="SOLTERO(A)"/>
    <s v="ESTUDIANTE"/>
    <n v="4"/>
    <n v="2019"/>
    <n v="4"/>
    <n v="100"/>
    <s v="-"/>
    <s v="SIN ENFASIS"/>
    <s v="EDUCACION SECUNDARIA"/>
    <n v="1"/>
    <s v="UNIV. PRIVADA"/>
    <s v="PRIVADO"/>
  </r>
  <r>
    <n v="131928"/>
    <n v="4"/>
    <n v="15683000"/>
    <d v="2022-07-25T00:00:00"/>
    <d v="2022-09-12T00:00:00"/>
    <d v="2022-09-13T00:00:00"/>
    <x v="0"/>
    <d v="2023-01-17T00:00:00"/>
    <n v="317537"/>
    <s v="RESOLI"/>
    <s v="4-POSG.EXTERIOR"/>
    <x v="0"/>
    <x v="3"/>
    <s v="-"/>
    <n v="131928"/>
    <x v="0"/>
    <x v="1"/>
    <x v="2"/>
    <x v="0"/>
    <x v="1"/>
    <n v="1"/>
    <x v="2"/>
    <n v="1"/>
    <n v="3"/>
    <x v="0"/>
    <s v="KIVERS BRUNO VALERIA"/>
    <n v="116670057"/>
    <n v="31269370"/>
    <s v="SAN JOSE"/>
    <s v="HOSPITAL"/>
    <s v="UNIV.POMPEU FABRA  ESPAÑA"/>
    <s v="PERIODISMO DEPORTIVO"/>
    <n v="296105"/>
    <x v="4"/>
    <n v="0"/>
    <x v="0"/>
    <n v="130"/>
    <s v="ESPAÑA"/>
    <s v="-"/>
    <s v="-"/>
    <n v="1"/>
    <x v="1"/>
    <x v="0"/>
    <s v="-"/>
    <s v="-"/>
    <n v="25"/>
    <s v="MAESTRIA"/>
    <s v=" "/>
    <s v=" "/>
    <s v=" "/>
    <s v=" "/>
    <s v="NORMAL"/>
    <s v="VALERIAKIVERSB@GMAIL.COM"/>
    <x v="274"/>
    <s v="-"/>
    <s v="-"/>
    <s v="-"/>
    <s v="SOLTERO(A)"/>
    <s v="DISEÑADORA PUBLICITARIA"/>
    <n v="0"/>
    <n v="2014"/>
    <n v="9"/>
    <n v="95"/>
    <n v="83011000"/>
    <s v="SIN ENFASIS"/>
    <s v="COMUNICACION"/>
    <n v="2"/>
    <s v="UNIV. PUBLICA"/>
    <s v="PUBLICO"/>
  </r>
  <r>
    <n v="132784"/>
    <n v="1"/>
    <n v="5522000"/>
    <d v="2022-12-10T00:00:00"/>
    <d v="2022-12-13T00:00:00"/>
    <d v="2022-12-19T00:00:00"/>
    <x v="1"/>
    <d v="2023-01-31T00:00:00"/>
    <n v="324296"/>
    <s v="RESOLI"/>
    <s v="1-PREG.COSTA-RICA"/>
    <x v="0"/>
    <x v="0"/>
    <s v="-"/>
    <n v="132784"/>
    <x v="1"/>
    <x v="0"/>
    <x v="0"/>
    <x v="0"/>
    <x v="0"/>
    <n v="3"/>
    <x v="5"/>
    <n v="1"/>
    <n v="5"/>
    <x v="0"/>
    <s v="OROZCO BRENES MARIA CAROLINA"/>
    <n v="305120640"/>
    <n v="31270540"/>
    <s v="CARTAGO"/>
    <s v="AGUACALIENTE (SAN FRANCISCO)"/>
    <s v="UNIV.SANTA LUCIA SEDE CARTAGO"/>
    <s v="ENFERMERIA"/>
    <n v="170598"/>
    <x v="5"/>
    <n v="0"/>
    <x v="0"/>
    <n v="100"/>
    <s v="COSTA RICA"/>
    <s v="-"/>
    <s v="-"/>
    <n v="1"/>
    <x v="1"/>
    <x v="0"/>
    <s v="-"/>
    <s v="-"/>
    <n v="24"/>
    <s v="BACHILLER"/>
    <s v=" "/>
    <s v=" "/>
    <s v=" "/>
    <s v=" "/>
    <s v="NORMAL"/>
    <s v="CAROOROZCOB@HOTMAIL.COM"/>
    <x v="275"/>
    <s v="-"/>
    <s v="-"/>
    <s v="-"/>
    <s v="SOLTERO(A)"/>
    <s v="ESTUDIANTE"/>
    <n v="4"/>
    <n v="2015"/>
    <n v="8"/>
    <n v="90.5"/>
    <s v="-"/>
    <s v="SIN ENFASIS"/>
    <s v="ENFERMERIA"/>
    <n v="1"/>
    <s v="UNIV. PRIVADA"/>
    <s v="PRIVADO"/>
  </r>
  <r>
    <n v="132791"/>
    <n v="1"/>
    <n v="3096516"/>
    <d v="2022-12-07T00:00:00"/>
    <d v="2022-12-13T00:00:00"/>
    <d v="2022-12-19T00:00:00"/>
    <x v="5"/>
    <d v="2023-02-10T00:00:00"/>
    <n v="324047"/>
    <s v="RESOLI"/>
    <s v="1-PREG.COSTA-RICA"/>
    <x v="0"/>
    <x v="0"/>
    <s v="-"/>
    <n v="132791"/>
    <x v="5"/>
    <x v="0"/>
    <x v="0"/>
    <x v="0"/>
    <x v="0"/>
    <n v="7"/>
    <x v="0"/>
    <n v="2"/>
    <n v="5"/>
    <x v="0"/>
    <s v="FERNANDEZ RODRIGUEZ ANA CRISTINA"/>
    <n v="702740400"/>
    <n v="31271740"/>
    <s v="POCOCI"/>
    <s v="CARIARI"/>
    <s v="INSTITUTO DE CIENCIAS DE LA SALUD"/>
    <s v="ASISTENTE LAB QUIMICO CLINICO"/>
    <n v="142517"/>
    <x v="5"/>
    <n v="0"/>
    <x v="0"/>
    <n v="100"/>
    <s v="COSTA RICA"/>
    <s v="-"/>
    <s v="-"/>
    <n v="1"/>
    <x v="1"/>
    <x v="1"/>
    <s v="-"/>
    <s v="-"/>
    <n v="23"/>
    <s v="DIPLOMADO"/>
    <s v=" "/>
    <s v=" "/>
    <s v=" "/>
    <s v=" "/>
    <s v="NORMAL"/>
    <s v="CRISTINAFERNANDEZR479@GMAIL.COM"/>
    <x v="276"/>
    <s v="-"/>
    <s v="-"/>
    <s v="-"/>
    <s v="SOLTERO(A)"/>
    <s v="ESTUDIANTE"/>
    <n v="2"/>
    <n v="2018"/>
    <n v="5"/>
    <n v="86.9"/>
    <s v="-"/>
    <s v="SIN ENFASIS"/>
    <s v="MEDICINA HUMANA"/>
    <n v="1"/>
    <s v="UNIV. PRIVADA"/>
    <s v="PRIVADO"/>
  </r>
  <r>
    <n v="132855"/>
    <n v="1"/>
    <n v="2448888"/>
    <d v="2022-12-13T00:00:00"/>
    <d v="2022-12-15T00:00:00"/>
    <d v="2022-12-19T00:00:00"/>
    <x v="0"/>
    <d v="2023-01-17T00:00:00"/>
    <n v="324505"/>
    <s v="RESOLI"/>
    <s v="1-PREG.COSTA-RICA"/>
    <x v="0"/>
    <x v="0"/>
    <s v="-"/>
    <n v="132855"/>
    <x v="0"/>
    <x v="0"/>
    <x v="0"/>
    <x v="0"/>
    <x v="0"/>
    <n v="2"/>
    <x v="1"/>
    <n v="6"/>
    <n v="1"/>
    <x v="0"/>
    <s v="ROJAS MORERA CAMILA"/>
    <n v="117600038"/>
    <n v="31269450"/>
    <s v="NARANJO"/>
    <s v="NARANJO"/>
    <s v="UNIV. DE CIENCIAS MEDICAS"/>
    <s v="NUTRICION HUMANA Y DIETETICA"/>
    <n v="1174078"/>
    <x v="0"/>
    <n v="0"/>
    <x v="0"/>
    <n v="100"/>
    <s v="COSTA RICA"/>
    <s v="-"/>
    <s v="-"/>
    <n v="1"/>
    <x v="1"/>
    <x v="0"/>
    <s v="-"/>
    <s v="-"/>
    <n v="23"/>
    <s v="LICENCIATURA"/>
    <s v=" "/>
    <s v=" "/>
    <s v=" "/>
    <s v=" "/>
    <s v="NORMAL"/>
    <s v="CAMILA.ROJAS.M99@GMAIL.COM"/>
    <x v="277"/>
    <s v="-"/>
    <s v="-"/>
    <s v="-"/>
    <s v="SOLTERO(A)"/>
    <s v="ESTUDIANTE"/>
    <n v="5"/>
    <n v="2016"/>
    <n v="7"/>
    <n v="80"/>
    <s v="-"/>
    <s v="SIN ENFASIS"/>
    <s v="MEDICINA HUMANA"/>
    <n v="1"/>
    <s v="UNIV. PRIVADA"/>
    <s v="PRIVADO"/>
  </r>
  <r>
    <n v="132579"/>
    <n v="1"/>
    <n v="4013392"/>
    <d v="2022-12-02T00:00:00"/>
    <d v="2022-12-02T00:00:00"/>
    <d v="2022-12-06T00:00:00"/>
    <x v="1"/>
    <d v="2023-01-31T00:00:00"/>
    <n v="323447"/>
    <s v="RESOLI"/>
    <s v="1-PREG.COSTA-RICA"/>
    <x v="0"/>
    <x v="0"/>
    <s v="-"/>
    <n v="132579"/>
    <x v="1"/>
    <x v="0"/>
    <x v="0"/>
    <x v="0"/>
    <x v="0"/>
    <n v="3"/>
    <x v="5"/>
    <n v="5"/>
    <n v="11"/>
    <x v="0"/>
    <s v="RODRIGUEZ HERNANDEZ MERIAN"/>
    <n v="305170853"/>
    <n v="31270320"/>
    <s v="TURRIALBA"/>
    <s v="LA ISABEL"/>
    <s v="UNIV.IBEROAMERICA"/>
    <s v="TECNICO ATENCION PRIMARIA"/>
    <n v="403800"/>
    <x v="4"/>
    <n v="0"/>
    <x v="0"/>
    <n v="100"/>
    <s v="COSTA RICA"/>
    <s v="-"/>
    <s v="-"/>
    <n v="1"/>
    <x v="1"/>
    <x v="1"/>
    <s v="-"/>
    <s v="-"/>
    <n v="23"/>
    <s v="TECNICO"/>
    <s v=" "/>
    <s v=" "/>
    <s v=" "/>
    <s v=" "/>
    <s v="NORMAL"/>
    <s v="MERRIHDZ@GMAIL.COM"/>
    <x v="278"/>
    <s v="-"/>
    <s v="-"/>
    <s v="-"/>
    <s v="SOLTERO(A)"/>
    <s v="TESORERA"/>
    <n v="2"/>
    <n v="2016"/>
    <n v="7"/>
    <n v="80.53"/>
    <n v="70191683"/>
    <s v="SIN ENFASIS"/>
    <s v="MEDICINA HUMANA"/>
    <n v="1"/>
    <s v="UNIV. PRIVADA"/>
    <s v="PRIVADO"/>
  </r>
  <r>
    <n v="131526"/>
    <n v="2"/>
    <n v="19000000"/>
    <d v="2022-06-08T00:00:00"/>
    <d v="2022-08-17T00:00:00"/>
    <d v="2022-08-19T00:00:00"/>
    <x v="0"/>
    <d v="2023-01-17T00:00:00"/>
    <n v="315283"/>
    <s v="RESOLI"/>
    <s v="2-PREG.EXTERIOR"/>
    <x v="0"/>
    <x v="2"/>
    <s v="-"/>
    <n v="131526"/>
    <x v="0"/>
    <x v="1"/>
    <x v="2"/>
    <x v="0"/>
    <x v="1"/>
    <n v="1"/>
    <x v="2"/>
    <n v="11"/>
    <n v="2"/>
    <x v="0"/>
    <s v="MONGE MOLINA GENESIS SOFIA"/>
    <n v="117580862"/>
    <n v="31269500"/>
    <s v="VAZQUEZ DE CORONADO"/>
    <s v="SAN RAFAEL"/>
    <s v="UNIVERSIDAD NAVARRA"/>
    <s v="RELAC INTERNACIONLES Y DERECHO"/>
    <n v="1344550"/>
    <x v="0"/>
    <n v="0"/>
    <x v="0"/>
    <n v="130"/>
    <s v="ESPAÑA"/>
    <s v="-"/>
    <s v="-"/>
    <n v="1"/>
    <x v="1"/>
    <x v="2"/>
    <s v="-"/>
    <s v="-"/>
    <n v="23"/>
    <s v="LICENCIATURA"/>
    <s v=" "/>
    <s v=" "/>
    <s v=" "/>
    <s v=" "/>
    <s v="NORMAL"/>
    <s v="GENESISMONGE99@GMAIL.COM"/>
    <x v="279"/>
    <s v="-"/>
    <s v="-"/>
    <s v="-"/>
    <s v="SOLTERO(A)"/>
    <s v="ESTUDIANTE"/>
    <n v="4"/>
    <n v="2018"/>
    <n v="5"/>
    <n v="85"/>
    <s v="-"/>
    <s v="SIN ENFASIS"/>
    <s v="POLITOLOGIA"/>
    <n v="1"/>
    <s v="UNIV. PRIVADA"/>
    <s v="PRIVADO"/>
  </r>
  <r>
    <n v="133093"/>
    <n v="1"/>
    <n v="1189895"/>
    <d v="2022-11-27T00:00:00"/>
    <d v="2022-12-21T00:00:00"/>
    <d v="2023-01-19T00:00:00"/>
    <x v="1"/>
    <d v="2023-01-31T00:00:00"/>
    <n v="323045"/>
    <s v="RESOLI"/>
    <s v="1-PREG.COSTA-RICA"/>
    <x v="0"/>
    <x v="0"/>
    <s v="-"/>
    <n v="133093"/>
    <x v="1"/>
    <x v="0"/>
    <x v="6"/>
    <x v="0"/>
    <x v="0"/>
    <n v="2"/>
    <x v="1"/>
    <n v="1"/>
    <n v="1"/>
    <x v="1"/>
    <s v="FALLAS SEGURA RICARDO"/>
    <n v="118040054"/>
    <n v="31270650"/>
    <s v="ALAJUELA"/>
    <s v="ALAJUELA"/>
    <s v="UNIV.LATINOAMERICANA DE CS.TECNOL."/>
    <s v="PROD MUSIC Y DIS SONO NED DIGI"/>
    <n v="929740"/>
    <x v="1"/>
    <n v="0"/>
    <x v="0"/>
    <n v="100"/>
    <s v="COSTA RICA"/>
    <s v="-"/>
    <s v="-"/>
    <n v="1"/>
    <x v="1"/>
    <x v="2"/>
    <s v="-"/>
    <s v="-"/>
    <n v="21"/>
    <s v="TECNICO"/>
    <s v=" "/>
    <s v=" "/>
    <s v=" "/>
    <s v=" "/>
    <s v="NORMAL"/>
    <s v="RICKYFASE@HOTMAIL.COM"/>
    <x v="280"/>
    <s v="-"/>
    <s v="ADQUISICION DE EQUIPO"/>
    <s v="AE"/>
    <s v="SOLTERO(A)"/>
    <s v="ESTUDIANTE"/>
    <n v="3"/>
    <n v="2018"/>
    <n v="5"/>
    <n v="95.86"/>
    <s v="-"/>
    <s v="SIN ENFASIS"/>
    <s v="TECNICO"/>
    <n v="1"/>
    <s v="UNIV. PRIVADA"/>
    <s v="PRIVADO"/>
  </r>
  <r>
    <n v="132650"/>
    <n v="1"/>
    <n v="3375922"/>
    <d v="2022-12-01T00:00:00"/>
    <d v="2022-12-07T00:00:00"/>
    <d v="2022-12-08T00:00:00"/>
    <x v="0"/>
    <d v="2023-01-17T00:00:00"/>
    <n v="323269"/>
    <s v="RESOLI"/>
    <s v="1-PREG.COSTA-RICA"/>
    <x v="0"/>
    <x v="0"/>
    <s v="-"/>
    <n v="132650"/>
    <x v="0"/>
    <x v="0"/>
    <x v="0"/>
    <x v="0"/>
    <x v="0"/>
    <n v="5"/>
    <x v="4"/>
    <n v="8"/>
    <n v="1"/>
    <x v="0"/>
    <s v="GONZALEZ LUMBI GABRIELA"/>
    <n v="504480962"/>
    <n v="31269410"/>
    <s v="TILARAN"/>
    <s v="TILARAN"/>
    <s v="INST.PARAUNIV. PLERUS"/>
    <s v="LABORATORIO CLINICO"/>
    <n v="460000"/>
    <x v="4"/>
    <n v="0"/>
    <x v="0"/>
    <n v="100"/>
    <s v="COSTA RICA"/>
    <s v="-"/>
    <s v="-"/>
    <n v="1"/>
    <x v="1"/>
    <x v="2"/>
    <s v="-"/>
    <s v="-"/>
    <n v="19"/>
    <s v="DIPLOMADO"/>
    <s v=" "/>
    <s v=" "/>
    <s v=" "/>
    <s v=" "/>
    <s v="NORMAL"/>
    <s v="GG622590@GMAIL.COM"/>
    <x v="281"/>
    <s v="-"/>
    <s v="ADQUISICION DE EQUIPO"/>
    <s v="AE"/>
    <s v="SOLTERO(A)"/>
    <s v="ESTUDIANTE"/>
    <n v="4"/>
    <n v="2020"/>
    <n v="3"/>
    <n v="98.62"/>
    <s v="-"/>
    <s v="SIN ENFASIS"/>
    <s v="MEDICINA HUMANA"/>
    <n v="3"/>
    <s v="PARAUNIV. PRIV"/>
    <s v="PRIVADO"/>
  </r>
  <r>
    <n v="133224"/>
    <n v="1"/>
    <n v="1007200"/>
    <d v="2022-12-23T00:00:00"/>
    <d v="2023-01-12T00:00:00"/>
    <d v="2023-01-31T00:00:00"/>
    <x v="5"/>
    <d v="2023-02-10T00:00:00"/>
    <n v="325160"/>
    <s v="RESOLI"/>
    <s v="1-PREG.COSTA-RICA"/>
    <x v="0"/>
    <x v="0"/>
    <s v="-"/>
    <n v="133224"/>
    <x v="5"/>
    <x v="1"/>
    <x v="1"/>
    <x v="0"/>
    <x v="1"/>
    <n v="1"/>
    <x v="2"/>
    <n v="3"/>
    <n v="2"/>
    <x v="0"/>
    <s v="VARGAS MORA AMBERLY FABIOLA"/>
    <n v="118340197"/>
    <n v="31271960"/>
    <s v="DESAMPARADOS"/>
    <s v="SAN MIGUEL"/>
    <s v="UNIV.ESTATAL A DISTANCIA"/>
    <s v="CS.EDUC.PREEESCOLAR"/>
    <n v="400000"/>
    <x v="4"/>
    <n v="0"/>
    <x v="0"/>
    <n v="100"/>
    <s v="COSTA RICA"/>
    <s v="-"/>
    <s v="-"/>
    <n v="1"/>
    <x v="1"/>
    <x v="0"/>
    <s v="-"/>
    <s v="-"/>
    <n v="21"/>
    <s v="DIPLOMADO"/>
    <s v=" "/>
    <s v=" "/>
    <s v=" "/>
    <s v=" "/>
    <s v="NORMAL"/>
    <s v="AMBER.VARGAS.MORA@GMAIL.COM"/>
    <x v="282"/>
    <s v="-"/>
    <s v="-"/>
    <s v="-"/>
    <s v="SOLTERO(A)"/>
    <s v="ASISTENTE EN PRECIOS DE TRANSFERENCIA (IMPUESTOS)"/>
    <n v="4"/>
    <n v="2019"/>
    <n v="4"/>
    <n v="100"/>
    <n v="40810100"/>
    <s v="SIN ENFASIS"/>
    <s v="EDUCACION PREESCOLAR"/>
    <n v="2"/>
    <s v="UNIV. PUBLICA"/>
    <s v="PUBLICO"/>
  </r>
  <r>
    <n v="132841"/>
    <n v="1"/>
    <n v="1326200"/>
    <d v="2022-11-15T00:00:00"/>
    <d v="2022-12-14T00:00:00"/>
    <d v="2022-12-19T00:00:00"/>
    <x v="1"/>
    <d v="2023-01-31T00:00:00"/>
    <n v="322478"/>
    <s v="RESOLI"/>
    <s v="1-PREG.COSTA-RICA"/>
    <x v="0"/>
    <x v="0"/>
    <s v="-"/>
    <n v="132841"/>
    <x v="1"/>
    <x v="0"/>
    <x v="6"/>
    <x v="0"/>
    <x v="0"/>
    <n v="2"/>
    <x v="1"/>
    <n v="1"/>
    <n v="2"/>
    <x v="0"/>
    <s v="SEGURA PERALTA MARIA DE LOS ANGELES"/>
    <n v="206680777"/>
    <n v="31270260"/>
    <s v="ALAJUELA"/>
    <s v="SAN JOSE"/>
    <s v="CPEA FLIGHT SCHOOL"/>
    <s v="LICENCIAL TRIPULANTE DE CABINA"/>
    <n v="483375"/>
    <x v="3"/>
    <n v="0"/>
    <x v="0"/>
    <n v="100"/>
    <s v="COSTA RICA"/>
    <s v="-"/>
    <s v="-"/>
    <n v="1"/>
    <x v="1"/>
    <x v="0"/>
    <s v="-"/>
    <s v="-"/>
    <n v="32"/>
    <s v="TECNICO"/>
    <s v=" "/>
    <s v=" "/>
    <s v=" "/>
    <s v=" "/>
    <s v="NORMAL"/>
    <s v="MARISP17@OUTLOOK.COM"/>
    <x v="283"/>
    <s v="-"/>
    <s v="-"/>
    <s v="-"/>
    <s v="SOLTERO(A)"/>
    <s v="ATAP"/>
    <n v="3"/>
    <n v="2016"/>
    <n v="7"/>
    <n v="70"/>
    <n v="24378100"/>
    <s v="SIN ENFASIS"/>
    <s v="TECNICO"/>
    <n v="1"/>
    <s v="UNIV. PRIVADA"/>
    <s v="PRIVADO"/>
  </r>
  <r>
    <n v="133222"/>
    <n v="1"/>
    <n v="1236575"/>
    <d v="2023-01-09T00:00:00"/>
    <d v="2023-01-16T00:00:00"/>
    <d v="2023-01-31T00:00:00"/>
    <x v="5"/>
    <d v="2023-02-10T00:00:00"/>
    <n v="325860"/>
    <s v="RESOLI"/>
    <s v="1-PREG.COSTA-RICA"/>
    <x v="0"/>
    <x v="0"/>
    <s v="-"/>
    <n v="133222"/>
    <x v="5"/>
    <x v="0"/>
    <x v="0"/>
    <x v="0"/>
    <x v="0"/>
    <n v="1"/>
    <x v="2"/>
    <n v="3"/>
    <n v="2"/>
    <x v="0"/>
    <s v="ROJAS CASTRO JULIANNA"/>
    <n v="118510930"/>
    <n v="31271660"/>
    <s v="DESAMPARADOS"/>
    <s v="SAN MIGUEL"/>
    <s v="ASOCIACION SERV MEDICOS COSTARRICENSES"/>
    <s v="TEC ASIS TEC ATENCION PRIMARIA"/>
    <n v="1074253"/>
    <x v="1"/>
    <n v="0"/>
    <x v="0"/>
    <n v="100"/>
    <s v="COSTA RICA"/>
    <s v="-"/>
    <s v="-"/>
    <n v="1"/>
    <x v="1"/>
    <x v="0"/>
    <s v="-"/>
    <s v="-"/>
    <n v="20"/>
    <s v="TECNICO"/>
    <s v=" "/>
    <s v=" "/>
    <s v=" "/>
    <s v=" "/>
    <s v="NORMAL"/>
    <s v="JULIROJASCASTRO308@GMAIL.COM"/>
    <x v="284"/>
    <s v="-"/>
    <s v="-"/>
    <s v="-"/>
    <s v="SOLTERO(A)"/>
    <s v="ESTUDIANTE"/>
    <n v="4"/>
    <n v="2020"/>
    <n v="3"/>
    <n v="100"/>
    <s v="-"/>
    <s v="SIN ENFASIS"/>
    <s v="MEDICINA HUMANA"/>
    <n v="1"/>
    <s v="UNIV. PRIVADA"/>
    <s v="PRIVADO"/>
  </r>
  <r>
    <n v="132685"/>
    <n v="1"/>
    <n v="1757590"/>
    <d v="2022-12-03T00:00:00"/>
    <d v="2022-12-08T00:00:00"/>
    <d v="2022-12-09T00:00:00"/>
    <x v="0"/>
    <d v="2023-01-17T00:00:00"/>
    <n v="323618"/>
    <s v="RESOLI"/>
    <s v="1-PREG.COSTA-RICA"/>
    <x v="0"/>
    <x v="0"/>
    <s v="-"/>
    <n v="132685"/>
    <x v="0"/>
    <x v="1"/>
    <x v="1"/>
    <x v="0"/>
    <x v="1"/>
    <n v="7"/>
    <x v="0"/>
    <n v="2"/>
    <n v="5"/>
    <x v="0"/>
    <s v="BONILLA HERNANDEZ DANIELA ESMERALDA"/>
    <n v="702920672"/>
    <n v="31269130"/>
    <s v="POCOCI"/>
    <s v="CARIARI"/>
    <s v="USJ SEDE GUAPILES UNIV DE SAN JOSE"/>
    <s v="EDUC III CICLO Y DIVERSIFICADO"/>
    <n v="100000"/>
    <x v="5"/>
    <n v="0"/>
    <x v="0"/>
    <n v="100"/>
    <s v="COSTA RICA"/>
    <s v="-"/>
    <s v="-"/>
    <n v="1"/>
    <x v="1"/>
    <x v="1"/>
    <s v="-"/>
    <s v="-"/>
    <n v="20"/>
    <s v="BACHILLER"/>
    <s v=" "/>
    <s v=" "/>
    <s v=" "/>
    <s v=" "/>
    <s v="NORMAL"/>
    <s v="DANIIBONILLAHERNANDEZ@GMAIL.COM"/>
    <x v="285"/>
    <s v="-"/>
    <s v="-"/>
    <s v="-"/>
    <s v="SOLTERO(A)"/>
    <s v="ESTUDIANTE"/>
    <n v="3"/>
    <n v="2019"/>
    <n v="4"/>
    <n v="92"/>
    <s v="-"/>
    <s v="ESPAÑOL"/>
    <s v="EDUCACION SECUNDARIA"/>
    <n v="1"/>
    <s v="UNIV. PRIVADA"/>
    <s v="PRIVADO"/>
  </r>
  <r>
    <n v="132692"/>
    <n v="1"/>
    <n v="990490"/>
    <d v="2022-12-01T00:00:00"/>
    <d v="2022-12-08T00:00:00"/>
    <d v="2022-12-09T00:00:00"/>
    <x v="3"/>
    <d v="2023-01-25T00:00:00"/>
    <n v="323430"/>
    <s v="RESOLI"/>
    <s v="1-PREG.COSTA-RICA"/>
    <x v="0"/>
    <x v="0"/>
    <s v="-"/>
    <n v="132692"/>
    <x v="3"/>
    <x v="1"/>
    <x v="2"/>
    <x v="0"/>
    <x v="1"/>
    <n v="3"/>
    <x v="5"/>
    <n v="3"/>
    <n v="5"/>
    <x v="0"/>
    <s v="MONTERO MORA MARIA PAULA"/>
    <n v="117830898"/>
    <n v="31270100"/>
    <s v="LA UNION"/>
    <s v="CONCEPCION"/>
    <s v="UNIV.LIBRE COSTA RICA"/>
    <s v="TRABAJO SOCIAL"/>
    <n v="526848"/>
    <x v="3"/>
    <n v="0"/>
    <x v="0"/>
    <n v="100"/>
    <s v="COSTA RICA"/>
    <s v="-"/>
    <s v="-"/>
    <n v="1"/>
    <x v="1"/>
    <x v="0"/>
    <s v="-"/>
    <s v="-"/>
    <n v="22"/>
    <s v="BACHILLER"/>
    <s v=" "/>
    <s v=" "/>
    <s v=" "/>
    <s v=" "/>
    <s v="NORMAL"/>
    <s v="MMONTEROMORA05@GMAIL.COM"/>
    <x v="286"/>
    <s v="-"/>
    <s v="-"/>
    <s v="-"/>
    <s v="SOLTERO(A)"/>
    <s v="ESTUDIANTE"/>
    <n v="3"/>
    <n v="2017"/>
    <n v="6"/>
    <n v="87.72"/>
    <s v="-"/>
    <s v="SIN ENFASIS"/>
    <s v="SOCIOLOGIA"/>
    <n v="1"/>
    <s v="UNIV. PRIVADA"/>
    <s v="PRIVADO"/>
  </r>
  <r>
    <n v="132707"/>
    <n v="4"/>
    <n v="7928449"/>
    <d v="2022-12-07T00:00:00"/>
    <d v="2022-12-09T00:00:00"/>
    <d v="2022-12-12T00:00:00"/>
    <x v="1"/>
    <d v="2023-01-31T00:00:00"/>
    <n v="324059"/>
    <s v="RESOLI"/>
    <s v="4-POSG.EXTERIOR"/>
    <x v="0"/>
    <x v="3"/>
    <s v="-"/>
    <n v="132707"/>
    <x v="1"/>
    <x v="0"/>
    <x v="3"/>
    <x v="0"/>
    <x v="0"/>
    <n v="2"/>
    <x v="1"/>
    <n v="1"/>
    <n v="8"/>
    <x v="0"/>
    <s v="PEREZ ESTEVEZ MARIA VALENTINA"/>
    <n v="801390881"/>
    <n v="31270860"/>
    <s v="ALAJUELA"/>
    <s v="SAN RAFAEL"/>
    <s v="ESCUELA SUPERIOR DE DISEÑO ELISAVA-ESPAÑ"/>
    <s v="DISEÑO ESP INT ESP DE TRABAJO"/>
    <n v="2760000"/>
    <x v="6"/>
    <n v="0"/>
    <x v="0"/>
    <n v="130"/>
    <s v="ESPAÑA"/>
    <s v="-"/>
    <s v="-"/>
    <n v="1"/>
    <x v="1"/>
    <x v="0"/>
    <s v="-"/>
    <s v="-"/>
    <n v="28"/>
    <s v="MAESTRIA"/>
    <s v=" "/>
    <s v=" "/>
    <s v=" "/>
    <s v=" "/>
    <s v="NORMAL"/>
    <s v="VALEN.PEREZ94@GMAIL.COM"/>
    <x v="287"/>
    <s v="-"/>
    <s v="-"/>
    <s v="-"/>
    <s v="UNION LIBRE"/>
    <s v="ARQUITECTO "/>
    <n v="2"/>
    <n v="2012"/>
    <n v="11"/>
    <n v="86.65"/>
    <n v="22088773"/>
    <s v="SIN ENFASIS"/>
    <s v="DIBUJO TECNICO"/>
    <n v="1"/>
    <s v="UNIV. PRIVADA"/>
    <s v="PRIVADO"/>
  </r>
  <r>
    <n v="133283"/>
    <n v="1"/>
    <n v="2231110"/>
    <d v="2023-01-07T00:00:00"/>
    <d v="2023-01-16T00:00:00"/>
    <d v="2023-02-01T00:00:00"/>
    <x v="5"/>
    <d v="2023-02-10T00:00:00"/>
    <n v="325775"/>
    <s v="RESOLI"/>
    <s v="1-PREG.COSTA-RICA"/>
    <x v="0"/>
    <x v="0"/>
    <s v="-"/>
    <n v="133283"/>
    <x v="5"/>
    <x v="1"/>
    <x v="1"/>
    <x v="0"/>
    <x v="1"/>
    <n v="6"/>
    <x v="3"/>
    <n v="7"/>
    <n v="1"/>
    <x v="1"/>
    <s v="RUIZ RUEDA ALVARO"/>
    <n v="602990137"/>
    <n v="31271810"/>
    <s v="GOLFITO"/>
    <s v="GOLFITO"/>
    <s v="U CASTRO CARAZO SEDE PASO CANOAS"/>
    <s v="CS EDUCACION"/>
    <n v="363360"/>
    <x v="4"/>
    <n v="0"/>
    <x v="0"/>
    <n v="100"/>
    <s v="COSTA RICA"/>
    <s v="-"/>
    <s v="-"/>
    <n v="1"/>
    <x v="1"/>
    <x v="1"/>
    <s v="-"/>
    <s v="-"/>
    <n v="43"/>
    <s v="LICENCIATURA"/>
    <s v=" "/>
    <s v=" "/>
    <s v=" "/>
    <s v=" "/>
    <s v="NORMAL"/>
    <s v="MIGANI2255@GMAIL.COM"/>
    <x v="288"/>
    <s v="-"/>
    <s v="-"/>
    <s v="-"/>
    <s v="CASADO(A)"/>
    <s v="DEPENDIENTE"/>
    <n v="4"/>
    <n v="2017"/>
    <n v="6"/>
    <n v="100"/>
    <n v="27897595"/>
    <s v="DOCENCIA"/>
    <s v="EDUCACION GENERAL"/>
    <n v="1"/>
    <s v="UNIV. PRIVADA"/>
    <s v="PRIVADO"/>
  </r>
  <r>
    <n v="132618"/>
    <n v="3"/>
    <n v="2257648"/>
    <d v="2022-12-01T00:00:00"/>
    <d v="2022-12-06T00:00:00"/>
    <d v="2022-12-07T00:00:00"/>
    <x v="0"/>
    <d v="2023-01-17T00:00:00"/>
    <n v="323266"/>
    <s v="RESOLI"/>
    <s v="3-POSG.COSTA-RICA"/>
    <x v="0"/>
    <x v="1"/>
    <s v="-"/>
    <n v="132618"/>
    <x v="0"/>
    <x v="1"/>
    <x v="2"/>
    <x v="0"/>
    <x v="1"/>
    <n v="1"/>
    <x v="2"/>
    <n v="15"/>
    <n v="4"/>
    <x v="1"/>
    <s v="SIBAJA RODRIGUEZ JUAN MANUEL"/>
    <n v="112930580"/>
    <n v="31269280"/>
    <s v="MONTES DE OCA"/>
    <s v="SAN RAFAEL"/>
    <s v="UNIVERSIDAD ESCUELA LIBRE DE DERECHO"/>
    <s v="DERECHO NOTARIAL Y REGISTRAL"/>
    <n v="893182"/>
    <x v="1"/>
    <n v="0"/>
    <x v="0"/>
    <n v="100"/>
    <s v="COSTA RICA"/>
    <s v="-"/>
    <s v="-"/>
    <n v="1"/>
    <x v="1"/>
    <x v="2"/>
    <s v="-"/>
    <s v="-"/>
    <n v="36"/>
    <s v="ESPECIALIZACION"/>
    <s v=" "/>
    <s v=" "/>
    <s v=" "/>
    <s v=" "/>
    <s v="NORMAL"/>
    <s v="LEGAL.SIBAJARODRIGUEZ@GMAIL.COM"/>
    <x v="289"/>
    <s v="-"/>
    <s v="-"/>
    <s v="-"/>
    <s v="SOLTERO(A)"/>
    <s v="ESTUDIANTE"/>
    <n v="3"/>
    <n v="2003"/>
    <n v="20"/>
    <n v="80"/>
    <s v="-"/>
    <s v="SIN ENFASIS"/>
    <s v="DERECHO"/>
    <n v="1"/>
    <s v="UNIV. PRIVADA"/>
    <s v="PRIVADO"/>
  </r>
  <r>
    <n v="132081"/>
    <n v="1"/>
    <n v="1899200"/>
    <d v="2022-09-02T00:00:00"/>
    <d v="2022-09-27T00:00:00"/>
    <d v="2022-09-28T00:00:00"/>
    <x v="0"/>
    <d v="2023-01-17T00:00:00"/>
    <n v="319615"/>
    <s v="RESOLI"/>
    <s v="1-PREG.COSTA-RICA"/>
    <x v="0"/>
    <x v="0"/>
    <s v="-"/>
    <n v="132081"/>
    <x v="0"/>
    <x v="1"/>
    <x v="1"/>
    <x v="0"/>
    <x v="1"/>
    <n v="7"/>
    <x v="0"/>
    <n v="1"/>
    <n v="1"/>
    <x v="0"/>
    <s v="LOPEZ ALEMAN JOSELYN MARIA"/>
    <n v="702750359"/>
    <n v="31269060"/>
    <s v="LIMON"/>
    <s v="LIMON"/>
    <s v="U CASTRO CARAZO SEDE LIMON"/>
    <s v="EDUCACION"/>
    <n v="400000"/>
    <x v="4"/>
    <n v="0"/>
    <x v="0"/>
    <n v="100"/>
    <s v="COSTA RICA"/>
    <s v="-"/>
    <s v="-"/>
    <n v="1"/>
    <x v="1"/>
    <x v="0"/>
    <s v="-"/>
    <s v="-"/>
    <n v="22"/>
    <s v="LICENCIATURA"/>
    <s v=" "/>
    <s v=" "/>
    <s v=" "/>
    <s v=" "/>
    <s v="NORMAL"/>
    <s v="JOSELYNLOPEZ1203@GMAIL.COM"/>
    <x v="290"/>
    <s v="-"/>
    <s v="-"/>
    <s v="-"/>
    <s v="SOLTERO(A)"/>
    <s v="ESTUDIANTE"/>
    <n v="1"/>
    <n v="2018"/>
    <n v="5"/>
    <n v="90"/>
    <s v="-"/>
    <s v="DOCENCIA"/>
    <s v="EDUCACION PRIMARIA"/>
    <n v="1"/>
    <s v="UNIV. PRIVADA"/>
    <s v="PRIVADO"/>
  </r>
  <r>
    <n v="132763"/>
    <n v="1"/>
    <n v="2800000"/>
    <d v="2022-12-01T00:00:00"/>
    <d v="2022-12-12T00:00:00"/>
    <d v="2022-12-16T00:00:00"/>
    <x v="3"/>
    <d v="2023-01-25T00:00:00"/>
    <n v="323419"/>
    <s v="RESOLI"/>
    <s v="1-PREG.COSTA-RICA"/>
    <x v="0"/>
    <x v="0"/>
    <s v="-"/>
    <n v="132763"/>
    <x v="3"/>
    <x v="0"/>
    <x v="4"/>
    <x v="0"/>
    <x v="0"/>
    <n v="4"/>
    <x v="6"/>
    <n v="1"/>
    <n v="1"/>
    <x v="0"/>
    <s v="SIBAJA PORRAS DAYAN CAROLINA"/>
    <n v="702650818"/>
    <n v="31269830"/>
    <s v="HEREDIA"/>
    <s v="HEREDIA"/>
    <s v="UNIV.NACIONAL"/>
    <s v="BIOTECNOLOGIA"/>
    <n v="150000"/>
    <x v="5"/>
    <n v="0"/>
    <x v="0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CAROLINASP1001@GMAIL.COM"/>
    <x v="291"/>
    <s v="-"/>
    <s v="-"/>
    <s v="-"/>
    <s v="SOLTERO(A)"/>
    <s v="ESTUDIANTE"/>
    <n v="2"/>
    <n v="2016"/>
    <n v="7"/>
    <n v="94.53"/>
    <s v="-"/>
    <s v="SIN ENFASIS"/>
    <s v="BIOLOGIA"/>
    <n v="2"/>
    <s v="UNIV. PUBLICA"/>
    <s v="PUBLICO"/>
  </r>
  <r>
    <n v="132697"/>
    <n v="1"/>
    <n v="1060400"/>
    <d v="2022-11-23T00:00:00"/>
    <d v="2022-12-08T00:00:00"/>
    <d v="2022-12-09T00:00:00"/>
    <x v="3"/>
    <d v="2023-01-25T00:00:00"/>
    <n v="322878"/>
    <s v="RESOLI"/>
    <s v="1-PREG.COSTA-RICA"/>
    <x v="0"/>
    <x v="0"/>
    <s v="-"/>
    <n v="132697"/>
    <x v="3"/>
    <x v="1"/>
    <x v="2"/>
    <x v="0"/>
    <x v="1"/>
    <n v="3"/>
    <x v="5"/>
    <n v="1"/>
    <n v="4"/>
    <x v="0"/>
    <s v="GOMEZ MONTOYA NATALIA MILENA"/>
    <n v="304070683"/>
    <n v="31269630"/>
    <s v="CARTAGO"/>
    <s v="SAN NICOLAS"/>
    <s v="INSTITUTO TECNOLOGICO DE COSTA RICA"/>
    <s v="ADMINISTRACION DE EMPRESAS"/>
    <n v="360000"/>
    <x v="4"/>
    <n v="0"/>
    <x v="0"/>
    <n v="100"/>
    <s v="COSTA RICA"/>
    <s v="-"/>
    <s v="-"/>
    <n v="1"/>
    <x v="1"/>
    <x v="0"/>
    <s v="-"/>
    <s v="-"/>
    <n v="37"/>
    <s v="TECNICO"/>
    <s v=" "/>
    <s v=" "/>
    <s v=" "/>
    <s v=" "/>
    <s v="NORMAL"/>
    <s v="NATALIAGM09@GMAIL.COM"/>
    <x v="292"/>
    <s v="-"/>
    <s v="-"/>
    <s v="-"/>
    <s v="CASADO(A)"/>
    <s v="ESTUDIANTE"/>
    <n v="4"/>
    <n v="2017"/>
    <n v="6"/>
    <n v="85.7"/>
    <s v="-"/>
    <s v="SIN ENFASIS"/>
    <s v="ADMINISTRACION"/>
    <n v="2"/>
    <s v="UNIV. PUBLICA"/>
    <s v="PUBLICO"/>
  </r>
  <r>
    <n v="131688"/>
    <n v="1"/>
    <n v="1336600"/>
    <d v="2022-08-25T00:00:00"/>
    <d v="2022-08-26T00:00:00"/>
    <d v="2022-08-30T00:00:00"/>
    <x v="0"/>
    <d v="2023-01-17T00:00:00"/>
    <n v="319177"/>
    <s v="RESOLI"/>
    <s v="1-PREG.COSTA-RICA"/>
    <x v="0"/>
    <x v="0"/>
    <s v="-"/>
    <n v="131688"/>
    <x v="0"/>
    <x v="1"/>
    <x v="1"/>
    <x v="0"/>
    <x v="1"/>
    <n v="1"/>
    <x v="2"/>
    <n v="15"/>
    <n v="2"/>
    <x v="0"/>
    <s v="LEIVA SANTAMARIA EVA CATALINA"/>
    <n v="117060633"/>
    <n v="31269400"/>
    <s v="MONTES DE OCA"/>
    <s v="SABANILLA"/>
    <s v="UNIV.CIE.Y EL ARTE SEDE  HEREDIA"/>
    <s v="EDUCACION"/>
    <n v="2553273"/>
    <x v="0"/>
    <n v="0"/>
    <x v="0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EVA.LEIVA.73@GMAIL.COM"/>
    <x v="293"/>
    <s v="-"/>
    <s v="-"/>
    <s v="-"/>
    <s v="SOLTERO(A)"/>
    <s v="ESTUDIANTE"/>
    <n v="3"/>
    <n v="2015"/>
    <n v="8"/>
    <n v="95.5"/>
    <s v="-"/>
    <s v="I Y II CICLO"/>
    <s v="EDUCACION PRIMARIA"/>
    <n v="1"/>
    <s v="UNIV. PRIVADA"/>
    <s v="PRIVADO"/>
  </r>
  <r>
    <n v="132218"/>
    <n v="1"/>
    <n v="5703800"/>
    <d v="2022-09-30T00:00:00"/>
    <d v="2022-10-11T00:00:00"/>
    <d v="2022-10-12T00:00:00"/>
    <x v="5"/>
    <s v="-"/>
    <n v="320769"/>
    <s v="RESOLI"/>
    <s v="1-PREG.COSTA-RICA"/>
    <x v="2"/>
    <x v="0"/>
    <s v="-"/>
    <n v="132218"/>
    <x v="5"/>
    <x v="1"/>
    <x v="2"/>
    <x v="0"/>
    <x v="1"/>
    <n v="4"/>
    <x v="6"/>
    <n v="9"/>
    <n v="2"/>
    <x v="1"/>
    <s v="ULLOA BORRERO VERNY ROBERTO"/>
    <n v="109980080"/>
    <n v="31181580"/>
    <s v="SAN PABLO"/>
    <s v="RINCÓN DE SABANILLA"/>
    <s v="UNIV.LATINA SEDE HEREDIA"/>
    <s v="ADM. EMP. HOTELERAS Y TURIST"/>
    <s v="-"/>
    <x v="2"/>
    <n v="0"/>
    <x v="0"/>
    <n v="100"/>
    <s v="COSTA RICA"/>
    <s v="-"/>
    <s v="-"/>
    <n v="2"/>
    <x v="2"/>
    <x v="2"/>
    <s v="-"/>
    <s v="-"/>
    <n v="44"/>
    <s v="LICENCIATURA"/>
    <s v=" "/>
    <s v=" "/>
    <s v=" "/>
    <s v=" "/>
    <s v="NORMAL"/>
    <s v="ROBERTOULLOAUB@ICLOUD.COM"/>
    <x v="294"/>
    <n v="142.01"/>
    <s v="-"/>
    <s v="-"/>
    <s v="SOLTERO(A)"/>
    <s v="DEPARTAMENTO DE INVE"/>
    <s v="-"/>
    <s v="-"/>
    <s v="-"/>
    <s v="-"/>
    <n v="25098600"/>
    <s v="SIN ENFASIS"/>
    <s v="ADMINISTRACION"/>
    <n v="1"/>
    <s v="UNIV. PRIVADA"/>
    <s v="PRIVADO"/>
  </r>
  <r>
    <n v="132340"/>
    <n v="5"/>
    <n v="48135738"/>
    <d v="2022-09-04T00:00:00"/>
    <d v="2022-10-25T00:00:00"/>
    <d v="2022-10-26T00:00:00"/>
    <x v="5"/>
    <d v="2023-02-10T00:00:00"/>
    <n v="319710"/>
    <s v="RESOLI"/>
    <s v="5-REFUND.PREG.C.R"/>
    <x v="1"/>
    <x v="0"/>
    <s v="-"/>
    <n v="132340"/>
    <x v="5"/>
    <x v="0"/>
    <x v="0"/>
    <x v="0"/>
    <x v="0"/>
    <n v="4"/>
    <x v="6"/>
    <n v="1"/>
    <n v="2"/>
    <x v="0"/>
    <s v="CAMBRONERO ROSALES MARIA AURELIA"/>
    <n v="207280204"/>
    <n v="31271360"/>
    <s v="HEREDIA"/>
    <s v="MERCEDES"/>
    <s v="VERITAS-SAN FRANCISCO DE ASIS"/>
    <s v="MEDICINA Y CIRUGIA VETERINARIA"/>
    <n v="985517"/>
    <x v="1"/>
    <n v="0"/>
    <x v="0"/>
    <n v="100"/>
    <s v="COSTA RICA"/>
    <s v="-"/>
    <s v="-"/>
    <n v="2"/>
    <x v="2"/>
    <x v="2"/>
    <s v="-"/>
    <s v="-"/>
    <n v="28"/>
    <s v="LICENCIATURA"/>
    <s v=" "/>
    <s v=" "/>
    <s v=" "/>
    <s v=" "/>
    <s v="NORMAL"/>
    <s v="AURE_CAMBRONERO@HOTMAIL.COM"/>
    <x v="294"/>
    <n v="139.86000000000001"/>
    <s v="-"/>
    <s v="-"/>
    <s v="CASADO(A)"/>
    <s v="ASISTENTE VETERINARIO"/>
    <n v="2"/>
    <n v="2016"/>
    <n v="7"/>
    <n v="30"/>
    <n v="89037474"/>
    <s v="SIN ENFASIS"/>
    <s v="MEDICINA VETERINARIA"/>
    <n v="1"/>
    <s v="UNIV. PRIVADA"/>
    <s v="PRIVADO"/>
  </r>
  <r>
    <n v="132626"/>
    <n v="5"/>
    <n v="26247408"/>
    <d v="2022-11-09T00:00:00"/>
    <d v="2022-12-06T00:00:00"/>
    <d v="2022-12-07T00:00:00"/>
    <x v="5"/>
    <d v="2023-02-10T00:00:00"/>
    <n v="322282"/>
    <s v="RESOLI"/>
    <s v="5-REFUND.PREG.C.R"/>
    <x v="1"/>
    <x v="0"/>
    <s v="-"/>
    <n v="132626"/>
    <x v="5"/>
    <x v="0"/>
    <x v="0"/>
    <x v="0"/>
    <x v="0"/>
    <n v="2"/>
    <x v="1"/>
    <n v="10"/>
    <n v="1"/>
    <x v="0"/>
    <s v="NAVARRO AGUILAR ASHLY MARIA"/>
    <n v="208220932"/>
    <n v="31270210"/>
    <s v="SAN CARLOS"/>
    <s v="QUESADA"/>
    <s v="UNIV.AUTONOMA DE C.A SEDE CENTRAL"/>
    <s v="MEDICINA"/>
    <n v="1312010"/>
    <x v="0"/>
    <n v="0"/>
    <x v="0"/>
    <n v="100"/>
    <s v="COSTA RICA"/>
    <s v="-"/>
    <s v="-"/>
    <n v="2"/>
    <x v="2"/>
    <x v="0"/>
    <s v="-"/>
    <s v="-"/>
    <n v="21"/>
    <s v="LICENCIATURA"/>
    <s v=" "/>
    <s v=" "/>
    <s v=" "/>
    <s v=" "/>
    <s v="NORMAL"/>
    <s v="ASHLYMA21@GMAIL.COM"/>
    <x v="294"/>
    <n v="153.15"/>
    <s v="-"/>
    <s v="-"/>
    <s v="SOLTERO(A)"/>
    <s v="ESTUDIANTE"/>
    <n v="3"/>
    <n v="2018"/>
    <n v="5"/>
    <n v="90"/>
    <s v="-"/>
    <s v="SIN ENFASIS"/>
    <s v="MEDICINA HUMANA"/>
    <n v="1"/>
    <s v="UNIV. PRIVADA"/>
    <s v="PRIVADO"/>
  </r>
  <r>
    <n v="132758"/>
    <n v="1"/>
    <n v="4115898"/>
    <d v="2022-12-02T00:00:00"/>
    <d v="2022-12-12T00:00:00"/>
    <d v="2022-12-16T00:00:00"/>
    <x v="5"/>
    <d v="2023-02-10T00:00:00"/>
    <n v="323534"/>
    <s v="RESOLI"/>
    <s v="1-PREG.COSTA-RICA"/>
    <x v="0"/>
    <x v="0"/>
    <s v="-"/>
    <n v="132758"/>
    <x v="5"/>
    <x v="0"/>
    <x v="0"/>
    <x v="0"/>
    <x v="0"/>
    <n v="1"/>
    <x v="2"/>
    <n v="1"/>
    <n v="1"/>
    <x v="0"/>
    <s v="MAYRA ALEJANDRA  NAVARRO ROMERO"/>
    <n v="304190401"/>
    <n v="31271310"/>
    <s v="SAN JOSE"/>
    <s v="CARMEN"/>
    <s v="INST.PARAUNIV. PLERUS"/>
    <s v="LABORATORIO CLINICO"/>
    <n v="320000"/>
    <x v="4"/>
    <n v="0"/>
    <x v="0"/>
    <n v="100"/>
    <s v="COSTA RICA"/>
    <s v="-"/>
    <s v="-"/>
    <n v="2"/>
    <x v="2"/>
    <x v="2"/>
    <s v="-"/>
    <s v="-"/>
    <n v="35"/>
    <s v="DIPLOMADO"/>
    <s v=" "/>
    <s v=" "/>
    <s v=" "/>
    <s v=" "/>
    <s v="NORMAL"/>
    <s v="mayranavarro22@gmail.com"/>
    <x v="294"/>
    <n v="110.14"/>
    <s v="ADQUISICION DE EQUIPO"/>
    <s v="AE"/>
    <s v="DIVORCIADO(A)"/>
    <s v="ESTUDIANTE"/>
    <n v="3"/>
    <n v="2021"/>
    <n v="2"/>
    <n v="71.33"/>
    <s v="-"/>
    <s v="SIN ENFASIS"/>
    <s v="MEDICINA HUMANA"/>
    <n v="3"/>
    <s v="PARAUNIV. PRIV"/>
    <s v="PRIVADO"/>
  </r>
  <r>
    <n v="133125"/>
    <n v="1"/>
    <n v="8796010"/>
    <d v="2022-12-28T00:00:00"/>
    <d v="2022-12-28T00:00:00"/>
    <d v="2023-01-20T00:00:00"/>
    <x v="5"/>
    <d v="2023-02-10T00:00:00"/>
    <n v="325318"/>
    <s v="RESOLI"/>
    <s v="1-PREG.COSTA-RICA"/>
    <x v="0"/>
    <x v="0"/>
    <s v="-"/>
    <n v="133125"/>
    <x v="5"/>
    <x v="0"/>
    <x v="4"/>
    <x v="0"/>
    <x v="0"/>
    <n v="6"/>
    <x v="3"/>
    <n v="10"/>
    <n v="4"/>
    <x v="0"/>
    <s v="RIOS BEJARANO REBECA"/>
    <n v="604910321"/>
    <n v="31272040"/>
    <s v="CORREDORES"/>
    <s v="LAUREL"/>
    <s v="U CASTRO CARAZO SEDE PASO CANOAS"/>
    <s v="INGENIERIA INFORMATICA"/>
    <n v="60000"/>
    <x v="5"/>
    <n v="0"/>
    <x v="0"/>
    <n v="100"/>
    <s v="COSTA RICA"/>
    <s v="-"/>
    <s v="-"/>
    <n v="8"/>
    <x v="3"/>
    <x v="3"/>
    <s v="-"/>
    <s v="-"/>
    <n v="17"/>
    <s v="BACHILLER"/>
    <s v=" "/>
    <s v=" "/>
    <s v=" "/>
    <s v=" "/>
    <s v="NORMAL"/>
    <s v="RIOSBEJARANO116@GMAIL.COM"/>
    <x v="294"/>
    <s v="-"/>
    <s v="ADQUISICION DE EQUIPO"/>
    <s v="AE"/>
    <s v="SOLTERO(A)"/>
    <s v="ESTUDIANTE"/>
    <n v="4"/>
    <n v="2022"/>
    <n v="1"/>
    <n v="100"/>
    <s v="-"/>
    <s v="SIN ENFASIS"/>
    <s v="COMPUTO"/>
    <n v="1"/>
    <s v="UNIV. PRIVADA"/>
    <s v="PRIVADO"/>
  </r>
  <r>
    <n v="133144"/>
    <n v="1"/>
    <n v="4969000"/>
    <d v="2022-12-19T00:00:00"/>
    <d v="2022-12-28T00:00:00"/>
    <d v="2023-01-23T00:00:00"/>
    <x v="5"/>
    <d v="2023-02-10T00:00:00"/>
    <n v="324982"/>
    <s v="RESOLI"/>
    <s v="1-PREG.COSTA-RICA"/>
    <x v="0"/>
    <x v="0"/>
    <s v="-"/>
    <n v="133144"/>
    <x v="5"/>
    <x v="0"/>
    <x v="0"/>
    <x v="0"/>
    <x v="0"/>
    <n v="6"/>
    <x v="3"/>
    <n v="9"/>
    <n v="1"/>
    <x v="0"/>
    <s v="PIEDRA MONGE HILARY MICHEL"/>
    <n v="604590849"/>
    <n v="31271210"/>
    <s v="PARRITA"/>
    <s v="PARRITA"/>
    <s v="UNIVERSIDAD SANTA PAULA"/>
    <s v="TERAPIA OCUPACIONAL"/>
    <n v="234000"/>
    <x v="4"/>
    <n v="0"/>
    <x v="0"/>
    <n v="100"/>
    <s v="COSTA RICA"/>
    <s v="-"/>
    <s v="-"/>
    <n v="8"/>
    <x v="3"/>
    <x v="1"/>
    <s v="-"/>
    <s v="-"/>
    <n v="22"/>
    <s v="LICENCIATURA"/>
    <s v=" "/>
    <s v=" "/>
    <s v=" "/>
    <s v=" "/>
    <s v="NORMAL"/>
    <s v="HILLARYMONGE123@GMAIL.COM"/>
    <x v="294"/>
    <s v="-"/>
    <s v="-"/>
    <s v="-"/>
    <s v="SOLTERO(A)"/>
    <s v="ESTUDIANTE"/>
    <n v="3"/>
    <n v="2017"/>
    <n v="6"/>
    <n v="100"/>
    <s v="-"/>
    <s v="SIN ENFASIS"/>
    <s v="MEDICINA HUMANA"/>
    <n v="1"/>
    <s v="UNIV. PRIVADA"/>
    <s v="PRIVADO"/>
  </r>
  <r>
    <n v="133288"/>
    <n v="1"/>
    <n v="10011900"/>
    <d v="2022-12-21T00:00:00"/>
    <d v="2022-12-30T00:00:00"/>
    <d v="2023-01-24T00:00:00"/>
    <x v="5"/>
    <d v="2023-02-10T00:00:00"/>
    <n v="325056"/>
    <s v="RESOLI"/>
    <s v="1-PREG.COSTA-RICA"/>
    <x v="0"/>
    <x v="0"/>
    <s v="-"/>
    <n v="133288"/>
    <x v="5"/>
    <x v="0"/>
    <x v="0"/>
    <x v="0"/>
    <x v="0"/>
    <n v="6"/>
    <x v="3"/>
    <n v="3"/>
    <n v="1"/>
    <x v="0"/>
    <s v="NARVAEZ LOPEZ FREISHEL MELISSA"/>
    <n v="118960174"/>
    <n v="31272020"/>
    <s v="BUENOS AIRES"/>
    <s v="BUENOS AIRES"/>
    <s v="INST.PARAUNIV. PLERUS"/>
    <s v="IMAGENES MEDICAS"/>
    <n v="672463"/>
    <x v="3"/>
    <n v="0"/>
    <x v="0"/>
    <n v="100"/>
    <s v="COSTA RICA"/>
    <s v="-"/>
    <s v="-"/>
    <n v="8"/>
    <x v="3"/>
    <x v="1"/>
    <s v="-"/>
    <s v="-"/>
    <n v="19"/>
    <s v="DIPLOMADO"/>
    <s v=" "/>
    <s v=" "/>
    <s v=" "/>
    <s v=" "/>
    <s v="NORMAL"/>
    <s v="FNARVAEZ.10.01@GMAIL.COM"/>
    <x v="294"/>
    <s v="-"/>
    <s v="-"/>
    <s v="-"/>
    <s v="SOLTERO(A)"/>
    <s v="ESTUDIANTE"/>
    <n v="5"/>
    <n v="2021"/>
    <n v="2"/>
    <n v="100"/>
    <s v="-"/>
    <s v="SIN ENFASIS"/>
    <s v="MEDICINA HUMANA"/>
    <n v="3"/>
    <s v="PARAUNIV. PRIV"/>
    <s v="PRIVADO"/>
  </r>
  <r>
    <n v="133252"/>
    <n v="1"/>
    <n v="9644800"/>
    <d v="2023-01-03T00:00:00"/>
    <d v="2023-01-03T00:00:00"/>
    <d v="2023-01-25T00:00:00"/>
    <x v="5"/>
    <d v="2023-02-10T00:00:00"/>
    <n v="325495"/>
    <s v="RESOLI"/>
    <s v="1-PREG.COSTA-RICA"/>
    <x v="0"/>
    <x v="0"/>
    <s v="-"/>
    <n v="133252"/>
    <x v="5"/>
    <x v="1"/>
    <x v="2"/>
    <x v="0"/>
    <x v="1"/>
    <n v="6"/>
    <x v="3"/>
    <n v="10"/>
    <n v="4"/>
    <x v="0"/>
    <s v="ESPINOZA PIMENTEL ELIZABETH"/>
    <n v="604580126"/>
    <n v="31272030"/>
    <s v="CORREDORES"/>
    <s v="LAUREL"/>
    <s v="U CASTRO CARAZO SEDE PASO CANOAS"/>
    <s v="ADMINISTRACION DE NEGOCIOS"/>
    <n v="40000"/>
    <x v="5"/>
    <n v="0"/>
    <x v="0"/>
    <n v="100"/>
    <s v="COSTA RICA"/>
    <s v="-"/>
    <s v="-"/>
    <n v="8"/>
    <x v="3"/>
    <x v="3"/>
    <s v="-"/>
    <s v="-"/>
    <n v="23"/>
    <s v="BACHILLER"/>
    <s v=" "/>
    <s v=" "/>
    <s v=" "/>
    <s v=" "/>
    <s v="NORMAL"/>
    <s v="EESPINOZAPIMENTEL@GMAIL.COM"/>
    <x v="294"/>
    <s v="-"/>
    <s v="ADQUISICION DE EQUIPO"/>
    <s v="AE"/>
    <s v="UNION LIBRE"/>
    <s v="ESTUDIANTE"/>
    <n v="2"/>
    <n v="2022"/>
    <n v="1"/>
    <n v="100"/>
    <s v="-"/>
    <s v="RECURSOS HUMANOS"/>
    <s v="ADMINISTRACION"/>
    <n v="1"/>
    <s v="UNIV. PRIVADA"/>
    <s v="PRIVADO"/>
  </r>
  <r>
    <n v="133202"/>
    <n v="1"/>
    <n v="8289900"/>
    <d v="2022-12-22T00:00:00"/>
    <d v="2022-12-22T00:00:00"/>
    <d v="2023-01-30T00:00:00"/>
    <x v="5"/>
    <d v="2023-02-10T00:00:00"/>
    <n v="325145"/>
    <s v="RESOLI"/>
    <s v="1-PREG.COSTA-RICA"/>
    <x v="0"/>
    <x v="0"/>
    <s v="-"/>
    <n v="133202"/>
    <x v="5"/>
    <x v="1"/>
    <x v="1"/>
    <x v="0"/>
    <x v="1"/>
    <n v="6"/>
    <x v="3"/>
    <n v="7"/>
    <n v="4"/>
    <x v="0"/>
    <s v="SANCHEZ BEJARANO YESIBEL"/>
    <n v="604750690"/>
    <n v="31271630"/>
    <s v="GOLFITO"/>
    <s v="PAVON"/>
    <s v="U CASTRO CARAZO SEDE PASO CANOAS"/>
    <s v="EDUCACION PREESCOLAR"/>
    <n v="35000"/>
    <x v="5"/>
    <n v="0"/>
    <x v="0"/>
    <n v="100"/>
    <s v="COSTA RICA"/>
    <s v="-"/>
    <s v="-"/>
    <n v="8"/>
    <x v="3"/>
    <x v="3"/>
    <s v="-"/>
    <s v="-"/>
    <n v="21"/>
    <s v="BACHILLER"/>
    <s v=" "/>
    <s v=" "/>
    <s v=" "/>
    <s v=" "/>
    <s v="NORMAL"/>
    <s v="LYESIBEJARANO2@GMAIL.COM"/>
    <x v="294"/>
    <s v="-"/>
    <s v="ADQUISICION DE EQUIPO"/>
    <s v="AE"/>
    <s v="UNION LIBRE"/>
    <s v="ESTUDIANTE"/>
    <n v="3"/>
    <n v="2020"/>
    <n v="3"/>
    <n v="100"/>
    <s v="-"/>
    <s v="SIN ENFASIS"/>
    <s v="EDUCACION PREESCOLAR"/>
    <n v="1"/>
    <s v="UNIV. PRIVADA"/>
    <s v="PRIVADO"/>
  </r>
  <r>
    <n v="133201"/>
    <n v="1"/>
    <n v="4329970"/>
    <d v="2022-12-01T00:00:00"/>
    <d v="2023-01-10T00:00:00"/>
    <d v="2023-01-30T00:00:00"/>
    <x v="5"/>
    <d v="2023-02-10T00:00:00"/>
    <n v="323267"/>
    <s v="RESOLI"/>
    <s v="1-PREG.COSTA-RICA"/>
    <x v="0"/>
    <x v="0"/>
    <s v="-"/>
    <n v="133201"/>
    <x v="5"/>
    <x v="0"/>
    <x v="0"/>
    <x v="0"/>
    <x v="0"/>
    <n v="6"/>
    <x v="3"/>
    <n v="3"/>
    <n v="1"/>
    <x v="0"/>
    <s v="CAMACHO ORTIZ HILLARY YEILYN"/>
    <n v="118360986"/>
    <n v="31271620"/>
    <s v="BUENOS AIRES"/>
    <s v="BUENOS AIRES"/>
    <s v="UNIV.LATINA DE C.R. PEREZ ZELEDON"/>
    <s v="ENFERMERIA"/>
    <n v="520150"/>
    <x v="3"/>
    <n v="0"/>
    <x v="0"/>
    <n v="100"/>
    <s v="COSTA RICA"/>
    <s v="-"/>
    <s v="-"/>
    <n v="8"/>
    <x v="3"/>
    <x v="1"/>
    <s v="-"/>
    <s v="-"/>
    <n v="20"/>
    <s v="LICENCIATURA"/>
    <s v=" "/>
    <s v=" "/>
    <s v=" "/>
    <s v=" "/>
    <s v="NORMAL"/>
    <s v="HILLA10CAMACHO@GMAIL.COM"/>
    <x v="294"/>
    <s v="-"/>
    <s v="ADQUISICION DE EQUIPO"/>
    <s v="AE"/>
    <s v="SOLTERO(A)"/>
    <s v="ESTUDIANTE"/>
    <n v="1"/>
    <n v="2020"/>
    <n v="3"/>
    <n v="100"/>
    <s v="-"/>
    <s v="SIN ENFASIS"/>
    <s v="ENFERMERIA"/>
    <n v="1"/>
    <s v="UNIV. PRIVADA"/>
    <s v="PRIVADO"/>
  </r>
  <r>
    <n v="133244"/>
    <n v="1"/>
    <n v="6196000"/>
    <d v="2022-12-20T00:00:00"/>
    <d v="2022-12-20T00:00:00"/>
    <d v="2023-01-31T00:00:00"/>
    <x v="5"/>
    <d v="2023-02-10T00:00:00"/>
    <n v="325022"/>
    <s v="RESOLI"/>
    <s v="1-PREG.COSTA-RICA"/>
    <x v="0"/>
    <x v="0"/>
    <s v="-"/>
    <n v="133244"/>
    <x v="5"/>
    <x v="1"/>
    <x v="1"/>
    <x v="0"/>
    <x v="1"/>
    <n v="7"/>
    <x v="0"/>
    <n v="4"/>
    <n v="1"/>
    <x v="1"/>
    <s v="PITA MORALES GILBER FRANCISCO"/>
    <n v="702660124"/>
    <n v="31271930"/>
    <s v="TALAMANCA"/>
    <s v="BRATSI"/>
    <s v="USJ SEDE GUAPILES UNIV DE SAN JOSE"/>
    <s v="EDUC III CICLO Y DIVERSIFICADO"/>
    <n v="50000"/>
    <x v="5"/>
    <n v="0"/>
    <x v="0"/>
    <n v="100"/>
    <s v="COSTA RICA"/>
    <s v="-"/>
    <s v="-"/>
    <n v="8"/>
    <x v="3"/>
    <x v="3"/>
    <s v="-"/>
    <s v="-"/>
    <n v="24"/>
    <s v="BACHILLER"/>
    <s v=" "/>
    <s v=" "/>
    <s v=" "/>
    <s v=" "/>
    <s v="NORMAL"/>
    <s v="GILBERFRANSISCOPITAMORALES@GMAIL.COM"/>
    <x v="294"/>
    <s v="-"/>
    <s v="-"/>
    <s v="-"/>
    <s v="UNION LIBRE"/>
    <s v="ESTUDIANTE"/>
    <n v="2"/>
    <n v="2019"/>
    <n v="4"/>
    <n v="100"/>
    <n v="85582291"/>
    <s v="MATEMATICA"/>
    <s v="EDUCACION SECUNDARIA"/>
    <n v="1"/>
    <s v="UNIV. PRIVADA"/>
    <s v="PRIVADO"/>
  </r>
  <r>
    <n v="133277"/>
    <n v="1"/>
    <n v="7280300"/>
    <d v="2022-12-19T00:00:00"/>
    <d v="2022-12-23T00:00:00"/>
    <d v="2023-02-01T00:00:00"/>
    <x v="5"/>
    <d v="2023-02-10T00:00:00"/>
    <n v="324941"/>
    <s v="RESOLI"/>
    <s v="1-PREG.COSTA-RICA"/>
    <x v="0"/>
    <x v="0"/>
    <s v="-"/>
    <n v="133277"/>
    <x v="5"/>
    <x v="0"/>
    <x v="0"/>
    <x v="0"/>
    <x v="0"/>
    <n v="6"/>
    <x v="3"/>
    <n v="7"/>
    <n v="4"/>
    <x v="0"/>
    <s v="PALACIO ATENCIO HILARY TATIANA"/>
    <n v="604840553"/>
    <n v="31271890"/>
    <s v="GOLFITO"/>
    <s v="PAVON"/>
    <s v="COLEGIO UNIVERSITARIO TECNOSALUD"/>
    <s v="ASISTENCIA VETERINARIA"/>
    <n v="40000"/>
    <x v="5"/>
    <n v="0"/>
    <x v="0"/>
    <n v="100"/>
    <s v="COSTA RICA"/>
    <s v="-"/>
    <s v="-"/>
    <n v="8"/>
    <x v="3"/>
    <x v="3"/>
    <s v="-"/>
    <s v="-"/>
    <n v="19"/>
    <s v="DIPLOMADO"/>
    <s v=" "/>
    <s v=" "/>
    <s v=" "/>
    <s v=" "/>
    <s v="NORMAL"/>
    <s v="TATIANAATENCIO24@GMAIL.COM"/>
    <x v="294"/>
    <s v="-"/>
    <s v="ADQUISICION DE EQUIPO"/>
    <s v="AE"/>
    <s v="SOLTERO(A)"/>
    <s v="ESTUDIANTE"/>
    <n v="2"/>
    <n v="2021"/>
    <n v="2"/>
    <n v="100"/>
    <s v="-"/>
    <s v="SIN ENFASIS"/>
    <s v="MEDICINA VETERINARIA"/>
    <n v="1"/>
    <s v="UNIV. PRIVADA"/>
    <s v="PRIVADO"/>
  </r>
  <r>
    <n v="133240"/>
    <n v="1"/>
    <n v="7001390"/>
    <d v="2023-01-13T00:00:00"/>
    <d v="2023-01-17T00:00:00"/>
    <d v="2023-02-01T00:00:00"/>
    <x v="5"/>
    <d v="2023-02-10T00:00:00"/>
    <n v="326366"/>
    <s v="RESOLI"/>
    <s v="1-PREG.COSTA-RICA"/>
    <x v="0"/>
    <x v="0"/>
    <s v="-"/>
    <n v="133240"/>
    <x v="5"/>
    <x v="1"/>
    <x v="2"/>
    <x v="0"/>
    <x v="1"/>
    <n v="1"/>
    <x v="2"/>
    <n v="1"/>
    <n v="1"/>
    <x v="1"/>
    <s v="EDWIN  ORTIZ FIGUEROA"/>
    <n v="603940656"/>
    <n v="31271580"/>
    <s v="SAN JOSE"/>
    <s v="CARMEN"/>
    <s v="UNIV.SAN MARCOS"/>
    <s v="CONTADURIA MODALIDAD VIRTUAL"/>
    <n v="100000"/>
    <x v="5"/>
    <n v="0"/>
    <x v="0"/>
    <n v="100"/>
    <s v="COSTA RICA"/>
    <s v="-"/>
    <s v="-"/>
    <n v="8"/>
    <x v="3"/>
    <x v="2"/>
    <s v="-"/>
    <s v="-"/>
    <n v="31"/>
    <s v="BACHILLER"/>
    <s v=" "/>
    <s v=" "/>
    <s v=" "/>
    <s v=" "/>
    <s v="NORMAL"/>
    <s v="FIGUEROA.EDWIN6@GMAIL.COM"/>
    <x v="294"/>
    <s v="-"/>
    <s v="ADQUISICION DE EQUIPO"/>
    <s v="AE"/>
    <s v="CASADO(A)"/>
    <s v="  PROPIO"/>
    <n v="3"/>
    <n v="2009"/>
    <n v="14"/>
    <n v="100"/>
    <n v="87404901"/>
    <s v="SIN ENFASIS"/>
    <s v="ADMINISTRACION"/>
    <n v="1"/>
    <s v="UNIV. PRIVADA"/>
    <s v="PRIVADO"/>
  </r>
  <r>
    <n v="133238"/>
    <n v="1"/>
    <n v="5727974"/>
    <d v="2023-01-11T00:00:00"/>
    <d v="2023-01-11T00:00:00"/>
    <d v="2023-02-01T00:00:00"/>
    <x v="5"/>
    <d v="2023-02-10T00:00:00"/>
    <n v="326129"/>
    <s v="RESOLI"/>
    <s v="1-PREG.COSTA-RICA"/>
    <x v="0"/>
    <x v="0"/>
    <s v="-"/>
    <n v="133238"/>
    <x v="5"/>
    <x v="1"/>
    <x v="1"/>
    <x v="0"/>
    <x v="1"/>
    <n v="1"/>
    <x v="2"/>
    <n v="1"/>
    <n v="1"/>
    <x v="0"/>
    <s v="KAREN TATIANA  ELIZONDO VARGAS"/>
    <n v="118900316"/>
    <n v="31271570"/>
    <s v="SAN JOSE"/>
    <s v="CARMEN"/>
    <s v="U CASTRO CARAZO SEDE PEREZ ZELEDON"/>
    <s v="EDUCACION PREESCOLAR"/>
    <n v="300000"/>
    <x v="4"/>
    <n v="0"/>
    <x v="0"/>
    <n v="100"/>
    <s v="COSTA RICA"/>
    <s v="-"/>
    <s v="-"/>
    <n v="8"/>
    <x v="3"/>
    <x v="2"/>
    <s v="-"/>
    <s v="-"/>
    <n v="19"/>
    <s v="BACHILLER"/>
    <s v=" "/>
    <s v=" "/>
    <s v=" "/>
    <s v=" "/>
    <s v="NORMAL"/>
    <s v="TELIZONDOVARGAS@GMAIL.COM"/>
    <x v="294"/>
    <s v="-"/>
    <s v="ADQUISICION DE EQUIPO"/>
    <s v="AE"/>
    <s v="SOLTERO(A)"/>
    <s v="N./A"/>
    <n v="4"/>
    <n v="2020"/>
    <n v="3"/>
    <n v="100"/>
    <s v="-"/>
    <s v="SIN ENFASIS"/>
    <s v="EDUCACION PREESCOLAR"/>
    <n v="1"/>
    <s v="UNIV. PRIVADA"/>
    <s v="PRIVADO"/>
  </r>
  <r>
    <n v="133274"/>
    <n v="1"/>
    <n v="9500000"/>
    <d v="2022-12-05T00:00:00"/>
    <d v="2022-12-21T00:00:00"/>
    <d v="2023-02-01T00:00:00"/>
    <x v="5"/>
    <d v="2023-02-10T00:00:00"/>
    <n v="323706"/>
    <s v="RESOLI"/>
    <s v="1-PREG.COSTA-RICA"/>
    <x v="0"/>
    <x v="0"/>
    <s v="-"/>
    <n v="133274"/>
    <x v="5"/>
    <x v="0"/>
    <x v="3"/>
    <x v="0"/>
    <x v="0"/>
    <n v="1"/>
    <x v="2"/>
    <n v="3"/>
    <n v="9"/>
    <x v="0"/>
    <s v="MORA CALDERON NELSY YULIANA"/>
    <n v="118750963"/>
    <n v="31271380"/>
    <s v="DESAMPARADOS"/>
    <s v="ROSARIO"/>
    <s v="UNIV.LATINA DE C.R."/>
    <s v="ARQUITECTURA"/>
    <n v="319529"/>
    <x v="4"/>
    <n v="0"/>
    <x v="0"/>
    <n v="100"/>
    <s v="COSTA RICA"/>
    <s v="-"/>
    <s v="-"/>
    <n v="8"/>
    <x v="3"/>
    <x v="1"/>
    <s v="-"/>
    <s v="-"/>
    <n v="19"/>
    <s v="LICENCIATURA"/>
    <s v=" "/>
    <s v=" "/>
    <s v=" "/>
    <s v=" "/>
    <s v="NORMAL"/>
    <s v="MORAYULIANA415@GMAIL.COM"/>
    <x v="294"/>
    <s v="-"/>
    <s v="-"/>
    <s v="-"/>
    <s v="SOLTERO(A)"/>
    <s v="ESTUDIANTE"/>
    <n v="6"/>
    <n v="2022"/>
    <n v="1"/>
    <n v="85.5"/>
    <s v="-"/>
    <s v="SIN ENFASIS"/>
    <s v="INGENIERIA"/>
    <n v="1"/>
    <s v="UNIV. PRIVADA"/>
    <s v="PRIVADO"/>
  </r>
  <r>
    <n v="133280"/>
    <n v="1"/>
    <n v="8292000"/>
    <d v="2022-12-07T00:00:00"/>
    <d v="2023-01-13T00:00:00"/>
    <d v="2023-02-02T00:00:00"/>
    <x v="5"/>
    <d v="2023-02-10T00:00:00"/>
    <n v="323950"/>
    <s v="RESOLI"/>
    <s v="1-PREG.COSTA-RICA"/>
    <x v="0"/>
    <x v="0"/>
    <s v="-"/>
    <n v="133280"/>
    <x v="5"/>
    <x v="0"/>
    <x v="0"/>
    <x v="0"/>
    <x v="0"/>
    <n v="6"/>
    <x v="3"/>
    <n v="1"/>
    <n v="12"/>
    <x v="0"/>
    <s v="MORERA NOFFAL GRACIELA"/>
    <n v="208490913"/>
    <n v="31271590"/>
    <s v="PUNTARENAS"/>
    <s v="CHACARITA"/>
    <s v="UNIV.SANTA LUCIA SEDE PUNTARENAS"/>
    <s v="ENFERMERIA"/>
    <n v="90000"/>
    <x v="5"/>
    <n v="0"/>
    <x v="0"/>
    <n v="100"/>
    <s v="COSTA RICA"/>
    <s v="-"/>
    <s v="-"/>
    <n v="8"/>
    <x v="3"/>
    <x v="0"/>
    <s v="-"/>
    <s v="-"/>
    <n v="19"/>
    <s v="BACHILLER"/>
    <s v=" "/>
    <s v=" "/>
    <s v=" "/>
    <s v=" "/>
    <s v="NORMAL"/>
    <s v="GRACIELAMORERA7@GMAIL.COM"/>
    <x v="294"/>
    <s v="-"/>
    <s v="-"/>
    <s v="-"/>
    <s v="SOLTERO(A)"/>
    <s v="ESTUDIANTE"/>
    <n v="3"/>
    <n v="2022"/>
    <n v="1"/>
    <n v="93.78"/>
    <s v="-"/>
    <s v="SIN ENFASIS"/>
    <s v="ENFERMERIA"/>
    <n v="1"/>
    <s v="UNIV. PRIVADA"/>
    <s v="PRIVADO"/>
  </r>
  <r>
    <n v="131821"/>
    <n v="1"/>
    <n v="22732150"/>
    <d v="2022-09-02T00:00:00"/>
    <d v="2022-09-05T00:00:00"/>
    <d v="2022-09-06T00:00:00"/>
    <x v="1"/>
    <d v="2023-01-31T00:00:00"/>
    <n v="319620"/>
    <s v="RESOLI"/>
    <s v="1-PREG.COSTA-RICA"/>
    <x v="0"/>
    <x v="0"/>
    <s v="-"/>
    <n v="131821"/>
    <x v="1"/>
    <x v="0"/>
    <x v="0"/>
    <x v="0"/>
    <x v="0"/>
    <n v="1"/>
    <x v="2"/>
    <n v="7"/>
    <n v="3"/>
    <x v="0"/>
    <s v="BARBOZA JIMENEZ STEFANIA"/>
    <n v="118350045"/>
    <n v="31270810"/>
    <s v="MORA"/>
    <s v="TABARCIA"/>
    <s v="UNIV.INTERNAC.DE LAS AMERICAS"/>
    <s v="MEDICINA Y CIRUGIA"/>
    <n v="2281335"/>
    <x v="0"/>
    <n v="0"/>
    <x v="0"/>
    <n v="100"/>
    <s v="COSTA RICA"/>
    <s v="-"/>
    <s v="-"/>
    <n v="2"/>
    <x v="2"/>
    <x v="1"/>
    <s v="-"/>
    <s v="-"/>
    <n v="21"/>
    <s v="LICENCIATURA"/>
    <s v=" "/>
    <s v=" "/>
    <s v=" "/>
    <s v=" "/>
    <s v="NORMAL"/>
    <s v="STEFANIABJ23@HOTMAIL.COM"/>
    <x v="294"/>
    <n v="100.74"/>
    <s v="ADQUISICION DE EQUIPO"/>
    <s v="AE"/>
    <s v="SOLTERO(A)"/>
    <s v="ESTUDIANTE"/>
    <n v="4"/>
    <n v="2019"/>
    <n v="4"/>
    <n v="95.54"/>
    <s v="-"/>
    <s v="SIN ENFASIS"/>
    <s v="MEDICINA HUMANA"/>
    <n v="1"/>
    <s v="UNIV. PRIVADA"/>
    <s v="PRIVADO"/>
  </r>
  <r>
    <n v="132459"/>
    <n v="5"/>
    <n v="38867445"/>
    <d v="2022-10-27T00:00:00"/>
    <d v="2022-11-09T00:00:00"/>
    <d v="2022-11-10T00:00:00"/>
    <x v="1"/>
    <d v="2023-01-31T00:00:00"/>
    <n v="321798"/>
    <s v="RESOLI"/>
    <s v="5-REFUND.PREG.C.R"/>
    <x v="1"/>
    <x v="0"/>
    <s v="-"/>
    <n v="132459"/>
    <x v="1"/>
    <x v="0"/>
    <x v="0"/>
    <x v="0"/>
    <x v="0"/>
    <n v="2"/>
    <x v="1"/>
    <n v="10"/>
    <n v="4"/>
    <x v="1"/>
    <s v="MILLON BRENES JOSE RODOLFO"/>
    <n v="207180273"/>
    <n v="31270470"/>
    <s v="SAN CARLOS"/>
    <s v="AGUAS ZARCAS"/>
    <s v="UNIV.INTERNAC.DE LAS AMERICAS"/>
    <s v="MEDICINA Y CIRUGIA"/>
    <n v="2363976"/>
    <x v="0"/>
    <n v="0"/>
    <x v="0"/>
    <n v="100"/>
    <s v="COSTA RICA"/>
    <s v="-"/>
    <s v="-"/>
    <n v="2"/>
    <x v="2"/>
    <x v="1"/>
    <s v="-"/>
    <s v="-"/>
    <n v="29"/>
    <s v="LICENCIATURA"/>
    <s v=" "/>
    <s v=" "/>
    <s v=" "/>
    <s v=" "/>
    <s v="NORMAL"/>
    <s v="JR.9306@HOTMAIL.COM"/>
    <x v="294"/>
    <n v="134.22"/>
    <s v="-"/>
    <s v="-"/>
    <s v="SOLTERO(A)"/>
    <s v="ESTUDIANTE"/>
    <n v="3"/>
    <n v="2010"/>
    <n v="13"/>
    <n v="85"/>
    <s v="-"/>
    <s v="SIN ENFASIS"/>
    <s v="MEDICINA HUMANA"/>
    <n v="1"/>
    <s v="UNIV. PRIVADA"/>
    <s v="PRIVADO"/>
  </r>
  <r>
    <n v="132884"/>
    <n v="1"/>
    <n v="29202113"/>
    <d v="2022-12-15T00:00:00"/>
    <d v="2022-12-16T00:00:00"/>
    <d v="2022-12-19T00:00:00"/>
    <x v="1"/>
    <d v="2023-01-31T00:00:00"/>
    <n v="324710"/>
    <s v="RESOLI"/>
    <s v="1-PREG.COSTA-RICA"/>
    <x v="0"/>
    <x v="0"/>
    <s v="-"/>
    <n v="132884"/>
    <x v="1"/>
    <x v="0"/>
    <x v="0"/>
    <x v="0"/>
    <x v="0"/>
    <n v="2"/>
    <x v="1"/>
    <n v="3"/>
    <n v="4"/>
    <x v="0"/>
    <s v="PORRAS GONZALEZ ANDREA RAQUEL"/>
    <n v="603980967"/>
    <n v="31269810"/>
    <s v="GRECIA"/>
    <s v="SAN ROQUE"/>
    <s v="UNIV.IBEROAMERICA"/>
    <s v="MEDICINA"/>
    <n v="250000"/>
    <x v="4"/>
    <n v="0"/>
    <x v="0"/>
    <n v="100"/>
    <s v="COSTA RICA"/>
    <s v="-"/>
    <s v="-"/>
    <n v="2"/>
    <x v="2"/>
    <x v="0"/>
    <s v="-"/>
    <s v="-"/>
    <n v="31"/>
    <s v="BACHILLER"/>
    <s v="LICENCIATURA"/>
    <s v=" "/>
    <s v=" "/>
    <s v=" "/>
    <s v="NORMAL"/>
    <s v="REICHEL_28@HOTMAIL.COM"/>
    <x v="294"/>
    <n v="110.86"/>
    <s v="-"/>
    <s v="-"/>
    <s v="DIVORCIADO(A)"/>
    <s v="VENTAS"/>
    <n v="1"/>
    <n v="2009"/>
    <n v="14"/>
    <n v="87"/>
    <n v="85210681"/>
    <s v="SIN ENFASIS"/>
    <s v="MEDICINA HUMANA"/>
    <n v="1"/>
    <s v="UNIV. PRIVADA"/>
    <s v="PRIVADO"/>
  </r>
  <r>
    <n v="132899"/>
    <n v="1"/>
    <n v="4996540"/>
    <d v="2022-12-07T00:00:00"/>
    <d v="2022-12-16T00:00:00"/>
    <d v="2022-12-19T00:00:00"/>
    <x v="1"/>
    <d v="2023-02-01T00:00:00"/>
    <n v="323996"/>
    <s v="RESOLI"/>
    <s v="1-PREG.COSTA-RICA"/>
    <x v="0"/>
    <x v="0"/>
    <s v="-"/>
    <n v="132899"/>
    <x v="1"/>
    <x v="0"/>
    <x v="0"/>
    <x v="0"/>
    <x v="0"/>
    <n v="6"/>
    <x v="3"/>
    <n v="7"/>
    <n v="1"/>
    <x v="0"/>
    <s v="RAMIREZ CHAVES YERLANIA PAMELA"/>
    <n v="117330779"/>
    <n v="31271120"/>
    <s v="GOLFITO"/>
    <s v="GOLFITO"/>
    <s v="COLEGIO UNIVERSITARIO TECNOSALUD"/>
    <s v="ORTOPEDIA"/>
    <n v="275249"/>
    <x v="4"/>
    <n v="0"/>
    <x v="0"/>
    <n v="100"/>
    <s v="COSTA RICA"/>
    <s v="-"/>
    <s v="-"/>
    <n v="8"/>
    <x v="3"/>
    <x v="1"/>
    <s v="-"/>
    <s v="-"/>
    <n v="23"/>
    <s v="DIPLOMADO"/>
    <s v=" "/>
    <s v=" "/>
    <s v=" "/>
    <s v=" "/>
    <s v="NORMAL"/>
    <s v="YERRAMIREZ09@GMAIL.COM"/>
    <x v="294"/>
    <s v="-"/>
    <s v="-"/>
    <s v="-"/>
    <s v="SOLTERO(A)"/>
    <s v="ESTUDIANTE"/>
    <n v="4"/>
    <n v="5"/>
    <n v="2018"/>
    <n v="93"/>
    <n v="83847520"/>
    <s v="SIN ENFASIS"/>
    <s v="MEDICINA HUMANA"/>
    <n v="1"/>
    <s v="UNIV. PRIVADA"/>
    <s v="PRIVADO"/>
  </r>
  <r>
    <n v="133120"/>
    <n v="1"/>
    <n v="3627960"/>
    <d v="2022-12-22T00:00:00"/>
    <d v="2022-12-22T00:00:00"/>
    <d v="2023-01-19T00:00:00"/>
    <x v="1"/>
    <d v="2023-01-31T00:00:00"/>
    <n v="325149"/>
    <s v="RESOLI"/>
    <s v="1-PREG.COSTA-RICA"/>
    <x v="0"/>
    <x v="0"/>
    <s v="-"/>
    <n v="133120"/>
    <x v="1"/>
    <x v="1"/>
    <x v="2"/>
    <x v="0"/>
    <x v="1"/>
    <n v="6"/>
    <x v="3"/>
    <n v="7"/>
    <n v="4"/>
    <x v="0"/>
    <s v="GUTIERREZ ARIAS HAZEL DANIELA"/>
    <n v="604550109"/>
    <n v="31270500"/>
    <s v="GOLFITO"/>
    <s v="PAVON"/>
    <s v="UNIV.SAN MARCOS"/>
    <s v="TECNICO EN GESTION EMPRESARIAL"/>
    <n v="70000"/>
    <x v="5"/>
    <n v="0"/>
    <x v="0"/>
    <n v="100"/>
    <s v="COSTA RICA"/>
    <s v="-"/>
    <s v="-"/>
    <n v="8"/>
    <x v="3"/>
    <x v="3"/>
    <s v="-"/>
    <s v="-"/>
    <n v="23"/>
    <s v="TECNICO"/>
    <s v=" "/>
    <s v=" "/>
    <s v=" "/>
    <s v=" "/>
    <s v="NORMAL"/>
    <s v="HAZELGUTIERREZARIAS@GMAIL.COM"/>
    <x v="294"/>
    <s v="-"/>
    <s v="ADQUISICION DE EQUIPO"/>
    <s v="AE"/>
    <s v="SOLTERO(A)"/>
    <s v="ESTUDIANTE"/>
    <n v="3"/>
    <n v="2016"/>
    <n v="7"/>
    <n v="100"/>
    <s v="-"/>
    <s v="SIN ENFASIS"/>
    <s v="ADMINISTRACION"/>
    <n v="1"/>
    <s v="UNIV. PRIVADA"/>
    <s v="PRIVADO"/>
  </r>
  <r>
    <n v="133154"/>
    <n v="1"/>
    <n v="8439900"/>
    <d v="2022-12-22T00:00:00"/>
    <d v="2022-12-22T00:00:00"/>
    <d v="2023-01-24T00:00:00"/>
    <x v="1"/>
    <d v="2023-01-31T00:00:00"/>
    <n v="325117"/>
    <s v="RESOLI"/>
    <s v="1-PREG.COSTA-RICA"/>
    <x v="0"/>
    <x v="0"/>
    <s v="-"/>
    <n v="133154"/>
    <x v="1"/>
    <x v="1"/>
    <x v="1"/>
    <x v="0"/>
    <x v="1"/>
    <n v="6"/>
    <x v="3"/>
    <n v="7"/>
    <n v="4"/>
    <x v="1"/>
    <s v="BEJARANO BEJARANO MARTIN"/>
    <n v="800700241"/>
    <n v="31270630"/>
    <s v="GOLFITO"/>
    <s v="PAVON"/>
    <s v="U CASTRO CARAZO SEDE PASO CANOAS"/>
    <s v="CS EDUCACION"/>
    <n v="50000"/>
    <x v="5"/>
    <n v="0"/>
    <x v="0"/>
    <n v="100"/>
    <s v="COSTA RICA"/>
    <s v="-"/>
    <s v="-"/>
    <n v="8"/>
    <x v="3"/>
    <x v="3"/>
    <s v="-"/>
    <s v="-"/>
    <n v="55"/>
    <s v="BACHILLER"/>
    <s v=" "/>
    <s v=" "/>
    <s v=" "/>
    <s v=" "/>
    <s v="NORMAL"/>
    <s v="MBEJARANO9@GMAIL.COM"/>
    <x v="294"/>
    <s v="-"/>
    <s v="ADQUISICION DE EQUIPO"/>
    <s v="AE"/>
    <s v="UNION LIBRE"/>
    <s v="ESTUDIANTE"/>
    <n v="1"/>
    <n v="2020"/>
    <n v="3"/>
    <n v="100"/>
    <s v="-"/>
    <s v="I Y II CICLO"/>
    <s v="EDUCACION GENERAL"/>
    <n v="1"/>
    <s v="UNIV. PRIVADA"/>
    <s v="PRIVADO"/>
  </r>
  <r>
    <n v="133156"/>
    <n v="1"/>
    <n v="8511010"/>
    <d v="2022-12-28T00:00:00"/>
    <d v="2022-12-28T00:00:00"/>
    <d v="2023-01-24T00:00:00"/>
    <x v="1"/>
    <d v="2023-01-31T00:00:00"/>
    <n v="325304"/>
    <s v="RESOLI"/>
    <s v="1-PREG.COSTA-RICA"/>
    <x v="0"/>
    <x v="0"/>
    <s v="-"/>
    <n v="133156"/>
    <x v="1"/>
    <x v="1"/>
    <x v="1"/>
    <x v="0"/>
    <x v="1"/>
    <n v="6"/>
    <x v="3"/>
    <n v="10"/>
    <n v="4"/>
    <x v="0"/>
    <s v="FALLAS PIZARRO SINIA INES"/>
    <n v="604380722"/>
    <n v="31270730"/>
    <s v="CORREDORES"/>
    <s v="LAUREL"/>
    <s v="U CASTRO CARAZO SEDE PASO CANOAS"/>
    <s v="EDUCACION PREESCOLAR"/>
    <n v="50000"/>
    <x v="5"/>
    <n v="0"/>
    <x v="0"/>
    <n v="100"/>
    <s v="COSTA RICA"/>
    <s v="-"/>
    <s v="-"/>
    <n v="8"/>
    <x v="3"/>
    <x v="3"/>
    <s v="-"/>
    <s v="-"/>
    <n v="25"/>
    <s v="BACHILLER"/>
    <s v=" "/>
    <s v=" "/>
    <s v=" "/>
    <s v=" "/>
    <s v="NORMAL"/>
    <s v="SINIAFALLAS58@GMAIL.COM"/>
    <x v="294"/>
    <s v="-"/>
    <s v="ADQUISICION DE EQUIPO"/>
    <s v="AE"/>
    <s v="SOLTERO(A)"/>
    <s v="ESTUDIANTE"/>
    <n v="2"/>
    <n v="2018"/>
    <n v="5"/>
    <n v="100"/>
    <s v="-"/>
    <s v="SIN ENFASIS"/>
    <s v="EDUCACION PREESCOLAR"/>
    <n v="1"/>
    <s v="UNIV. PRIVADA"/>
    <s v="PRIVADO"/>
  </r>
  <r>
    <n v="133185"/>
    <n v="1"/>
    <n v="7990400"/>
    <d v="2022-12-23T00:00:00"/>
    <d v="2022-12-23T00:00:00"/>
    <d v="2023-01-26T00:00:00"/>
    <x v="1"/>
    <d v="2023-01-31T00:00:00"/>
    <n v="325174"/>
    <s v="RESOLI"/>
    <s v="1-PREG.COSTA-RICA"/>
    <x v="0"/>
    <x v="0"/>
    <s v="-"/>
    <n v="133185"/>
    <x v="1"/>
    <x v="1"/>
    <x v="1"/>
    <x v="0"/>
    <x v="1"/>
    <n v="6"/>
    <x v="3"/>
    <n v="10"/>
    <n v="4"/>
    <x v="0"/>
    <s v="JIMENEZ RIOS YESSICA MARIA"/>
    <n v="604510483"/>
    <n v="31271040"/>
    <s v="CORREDORES"/>
    <s v="LAUREL"/>
    <s v="UNIV.INT.SAN IS.LABRADOR SEDE RIO CLARO"/>
    <s v="ENS DE LOS ESTUDIOS SOCIALES"/>
    <n v="83000"/>
    <x v="5"/>
    <n v="0"/>
    <x v="0"/>
    <n v="100"/>
    <s v="COSTA RICA"/>
    <s v="-"/>
    <s v="-"/>
    <n v="8"/>
    <x v="3"/>
    <x v="3"/>
    <s v="-"/>
    <s v="-"/>
    <n v="23"/>
    <s v="BACHILLER"/>
    <s v=" "/>
    <s v=" "/>
    <s v=" "/>
    <s v=" "/>
    <s v="NORMAL"/>
    <s v="JESSICAJIMENEZRIOS77@GMAIL.COM"/>
    <x v="294"/>
    <s v="-"/>
    <s v="ADQUISICION DE EQUIPO"/>
    <s v="AE"/>
    <s v="SOLTERO(A)"/>
    <s v="ESTUDIANTE"/>
    <n v="2"/>
    <n v="2018"/>
    <n v="5"/>
    <n v="100"/>
    <s v="-"/>
    <s v="SIN ENFASIS"/>
    <s v="EDUCACION SECUNDARIA"/>
    <n v="1"/>
    <s v="UNIV. PRIVADA"/>
    <s v="PRIVADO"/>
  </r>
  <r>
    <n v="133184"/>
    <n v="1"/>
    <n v="1500900"/>
    <d v="2022-12-22T00:00:00"/>
    <d v="2023-01-10T00:00:00"/>
    <d v="2023-01-26T00:00:00"/>
    <x v="1"/>
    <d v="2023-01-31T00:00:00"/>
    <n v="325119"/>
    <s v="RESOLI"/>
    <s v="1-PREG.COSTA-RICA"/>
    <x v="0"/>
    <x v="0"/>
    <s v="-"/>
    <n v="133184"/>
    <x v="1"/>
    <x v="1"/>
    <x v="2"/>
    <x v="0"/>
    <x v="1"/>
    <n v="6"/>
    <x v="3"/>
    <n v="10"/>
    <n v="2"/>
    <x v="1"/>
    <s v="ORTIZ GUSTAVINO JORDIN ESTIBEN"/>
    <n v="604450486"/>
    <n v="31271050"/>
    <s v="CORREDORES"/>
    <s v="LA CUESTA"/>
    <s v="UNIV.NACIONAL"/>
    <s v="ADMINISTRACION"/>
    <n v="99761"/>
    <x v="5"/>
    <n v="0"/>
    <x v="0"/>
    <n v="100"/>
    <s v="COSTA RICA"/>
    <s v="-"/>
    <s v="-"/>
    <n v="8"/>
    <x v="3"/>
    <x v="1"/>
    <s v="-"/>
    <s v="-"/>
    <n v="24"/>
    <s v="BACHILLER"/>
    <s v=" "/>
    <s v=" "/>
    <s v=" "/>
    <s v=" "/>
    <s v="NORMAL"/>
    <s v="ORTIZJORDY0@GMAIL.COM"/>
    <x v="294"/>
    <s v="-"/>
    <s v="ADQUISICION DE EQUIPO"/>
    <s v="AE"/>
    <s v="SOLTERO(A)"/>
    <s v="ESTUDIANTE"/>
    <n v="3"/>
    <n v="2018"/>
    <n v="5"/>
    <n v="100"/>
    <s v="-"/>
    <s v="SIN ENFASIS"/>
    <s v="ADMINISTRACION"/>
    <n v="2"/>
    <s v="UNIV. PUBLICA"/>
    <s v="PUBLICO"/>
  </r>
  <r>
    <n v="131594"/>
    <n v="1"/>
    <n v="32098784"/>
    <d v="2022-07-15T00:00:00"/>
    <d v="2022-07-20T00:00:00"/>
    <d v="2022-08-23T00:00:00"/>
    <x v="3"/>
    <d v="2023-01-25T00:00:00"/>
    <n v="317084"/>
    <s v="RESOLI"/>
    <s v="1-PREG.COSTA-RICA"/>
    <x v="0"/>
    <x v="0"/>
    <s v="-"/>
    <n v="131594"/>
    <x v="3"/>
    <x v="0"/>
    <x v="0"/>
    <x v="0"/>
    <x v="0"/>
    <n v="6"/>
    <x v="3"/>
    <n v="2"/>
    <n v="3"/>
    <x v="0"/>
    <s v="HERRERA VARGAS LIENA PAOLA"/>
    <n v="117840547"/>
    <n v="31270130"/>
    <s v="ESPARZA"/>
    <s v="MACACONA"/>
    <s v="UNIV. DE CIENCIAS MEDICAS"/>
    <s v="MICROBIOLOGI Y QUIMICA CLINICA"/>
    <n v="486190"/>
    <x v="3"/>
    <n v="0"/>
    <x v="0"/>
    <n v="100"/>
    <s v="COSTA RICA"/>
    <s v="-"/>
    <s v="-"/>
    <n v="2"/>
    <x v="2"/>
    <x v="0"/>
    <s v="-"/>
    <s v="-"/>
    <n v="22"/>
    <s v="BACHILLER"/>
    <s v="LICENCIATURA"/>
    <s v=" "/>
    <s v=" "/>
    <s v=" "/>
    <s v="NORMAL"/>
    <s v="LIHEVA30@GMAIL.COM"/>
    <x v="294"/>
    <n v="115.52"/>
    <s v="ADQUISICION DE EQUIPO"/>
    <s v="AE"/>
    <s v="SOLTERO(A)"/>
    <s v="ESTUDIANTE"/>
    <n v="2"/>
    <n v="2017"/>
    <n v="6"/>
    <n v="95.77"/>
    <s v="-"/>
    <s v="SIN ENFASIS"/>
    <s v="MICROBIOLOGIA"/>
    <n v="1"/>
    <s v="UNIV. PRIVADA"/>
    <s v="PRIVADO"/>
  </r>
  <r>
    <n v="132022"/>
    <n v="1"/>
    <n v="7999031"/>
    <d v="2022-08-31T00:00:00"/>
    <d v="2022-09-21T00:00:00"/>
    <d v="2022-09-26T00:00:00"/>
    <x v="3"/>
    <d v="2023-01-25T00:00:00"/>
    <n v="319495"/>
    <s v="RESOLI"/>
    <s v="1-PREG.COSTA-RICA"/>
    <x v="0"/>
    <x v="0"/>
    <s v="-"/>
    <n v="132022"/>
    <x v="3"/>
    <x v="0"/>
    <x v="0"/>
    <x v="0"/>
    <x v="0"/>
    <n v="2"/>
    <x v="1"/>
    <n v="7"/>
    <n v="7"/>
    <x v="0"/>
    <s v="VASQUEZ CARAZO MARIA SOFIA"/>
    <n v="118630428"/>
    <n v="31269640"/>
    <s v="PALMARES"/>
    <s v="GRANJA"/>
    <s v="VERITAS-SAN FRANCISCO DE ASIS"/>
    <s v="MEDICINA Y CIRUGIA VETERINARIA"/>
    <n v="1286962"/>
    <x v="0"/>
    <n v="0"/>
    <x v="0"/>
    <n v="100"/>
    <s v="COSTA RICA"/>
    <s v="-"/>
    <s v="-"/>
    <n v="2"/>
    <x v="2"/>
    <x v="2"/>
    <s v="-"/>
    <s v="-"/>
    <n v="20"/>
    <s v="LICENCIATURA"/>
    <s v=" "/>
    <s v=" "/>
    <s v=" "/>
    <s v=" "/>
    <s v="NORMAL"/>
    <s v="SOFI199571@HOTMAIL.COM"/>
    <x v="294"/>
    <n v="193.46"/>
    <s v="-"/>
    <s v="-"/>
    <s v="SOLTERO(A)"/>
    <s v="ESTUDIANTE"/>
    <n v="5"/>
    <n v="2020"/>
    <n v="3"/>
    <n v="79"/>
    <s v="-"/>
    <s v="SIN ENFASIS"/>
    <s v="MEDICINA VETERINARIA"/>
    <n v="1"/>
    <s v="UNIV. PRIVADA"/>
    <s v="PRIVADO"/>
  </r>
  <r>
    <n v="132094"/>
    <n v="1"/>
    <n v="10930086"/>
    <d v="2022-09-12T00:00:00"/>
    <d v="2022-09-28T00:00:00"/>
    <d v="2022-09-29T00:00:00"/>
    <x v="3"/>
    <d v="2023-01-25T00:00:00"/>
    <n v="320073"/>
    <s v="RESOLI"/>
    <s v="1-PREG.COSTA-RICA"/>
    <x v="0"/>
    <x v="0"/>
    <s v="-"/>
    <n v="132094"/>
    <x v="3"/>
    <x v="0"/>
    <x v="0"/>
    <x v="0"/>
    <x v="0"/>
    <n v="5"/>
    <x v="4"/>
    <n v="6"/>
    <n v="1"/>
    <x v="1"/>
    <s v="BARAHONA ARGUEDAS KENNETH YERARDO"/>
    <n v="504310388"/>
    <n v="31269770"/>
    <s v="CANAS"/>
    <s v="CANAS"/>
    <s v="UNIV.SANTA LUCIA SEDE PUNTARENAS"/>
    <s v="ENFERMERIA"/>
    <n v="598022"/>
    <x v="3"/>
    <n v="0"/>
    <x v="0"/>
    <n v="100"/>
    <s v="COSTA RICA"/>
    <s v="-"/>
    <s v="-"/>
    <n v="2"/>
    <x v="2"/>
    <x v="0"/>
    <s v="-"/>
    <s v="-"/>
    <n v="23"/>
    <s v="BACHILLER"/>
    <s v="LICENCIATURA"/>
    <s v=" "/>
    <s v=" "/>
    <s v=" "/>
    <s v="NORMAL"/>
    <s v="Kenneth0404ar@gmail.com"/>
    <x v="294"/>
    <n v="123.71"/>
    <s v="-"/>
    <s v="-"/>
    <s v="SOLTERO(A)"/>
    <s v="ESTUDIANTE"/>
    <n v="2"/>
    <n v="2018"/>
    <n v="5"/>
    <n v="92"/>
    <s v="-"/>
    <s v="SIN ENFASIS"/>
    <s v="ENFERMERIA"/>
    <n v="1"/>
    <s v="UNIV. PRIVADA"/>
    <s v="PRIVADO"/>
  </r>
  <r>
    <n v="132153"/>
    <n v="1"/>
    <n v="10260211"/>
    <d v="2022-05-30T00:00:00"/>
    <d v="2022-10-04T00:00:00"/>
    <d v="2022-10-05T00:00:00"/>
    <x v="3"/>
    <d v="2023-02-06T00:00:00"/>
    <n v="314871"/>
    <s v="RESOLI"/>
    <s v="1-PREG.COSTA-RICA"/>
    <x v="2"/>
    <x v="0"/>
    <s v="-"/>
    <n v="132153"/>
    <x v="3"/>
    <x v="0"/>
    <x v="3"/>
    <x v="0"/>
    <x v="0"/>
    <n v="4"/>
    <x v="6"/>
    <n v="9"/>
    <n v="2"/>
    <x v="1"/>
    <s v="ROCHA BARBOZA CARLOS ORLANDO"/>
    <n v="118060205"/>
    <n v="31189660"/>
    <s v="SAN PABLO"/>
    <s v="RINCÓN DE SABANILLA"/>
    <s v="UNIV.LATINOAMERICANA DE CS.TECNOL."/>
    <s v="INGENIERIA BIOMEDICA"/>
    <s v="-"/>
    <x v="2"/>
    <n v="0"/>
    <x v="0"/>
    <n v="100"/>
    <s v="COSTA RICA"/>
    <s v="-"/>
    <s v="-"/>
    <n v="2"/>
    <x v="2"/>
    <x v="2"/>
    <s v="-"/>
    <s v="-"/>
    <n v="21"/>
    <s v="LICENCIATURA"/>
    <s v=" "/>
    <s v=" "/>
    <s v=" "/>
    <s v=" "/>
    <s v="NORMAL"/>
    <s v="LITOS5985@GMAIL.COM"/>
    <x v="294"/>
    <n v="131.27000000000001"/>
    <s v="-"/>
    <s v="-"/>
    <s v="SOLTERO(A)"/>
    <s v="ESTUDIANTE"/>
    <s v="-"/>
    <s v="-"/>
    <s v="-"/>
    <s v="-"/>
    <n v="25233200"/>
    <s v="SIN ENFASIS"/>
    <s v="INGENIERIA"/>
    <n v="1"/>
    <s v="UNIV. PRIVADA"/>
    <s v="PRIVADO"/>
  </r>
  <r>
    <n v="132168"/>
    <n v="1"/>
    <n v="12457947"/>
    <d v="2022-09-11T00:00:00"/>
    <d v="2022-10-05T00:00:00"/>
    <d v="2022-10-06T00:00:00"/>
    <x v="3"/>
    <d v="2023-01-25T00:00:00"/>
    <n v="320038"/>
    <s v="RESOLI"/>
    <s v="1-PREG.COSTA-RICA"/>
    <x v="0"/>
    <x v="0"/>
    <s v="-"/>
    <n v="132168"/>
    <x v="3"/>
    <x v="0"/>
    <x v="0"/>
    <x v="0"/>
    <x v="0"/>
    <n v="1"/>
    <x v="2"/>
    <n v="17"/>
    <n v="1"/>
    <x v="0"/>
    <s v="MORA ARGUEDAS MONICA RAQUEL"/>
    <n v="117750832"/>
    <n v="31269670"/>
    <s v="DOTA"/>
    <s v="SANTA MARIA"/>
    <s v="UNIV. DE CIENCIAS MEDICAS"/>
    <s v="MICROBIOLOGI Y QUIMICA CLINICA"/>
    <n v="1481474"/>
    <x v="0"/>
    <n v="0"/>
    <x v="0"/>
    <n v="100"/>
    <s v="COSTA RICA"/>
    <s v="-"/>
    <s v="-"/>
    <n v="2"/>
    <x v="2"/>
    <x v="1"/>
    <s v="-"/>
    <s v="-"/>
    <n v="22"/>
    <s v="BACHILLER"/>
    <s v="LICENCIATURA"/>
    <s v=" "/>
    <s v=" "/>
    <s v=" "/>
    <s v="NORMAL"/>
    <s v="MONICAMORA759@GMAIL.COM"/>
    <x v="294"/>
    <n v="469.07"/>
    <s v="-"/>
    <s v="-"/>
    <s v="SOLTERO(A)"/>
    <s v="ESTUDIANTE"/>
    <n v="5"/>
    <n v="2017"/>
    <n v="6"/>
    <n v="89"/>
    <s v="-"/>
    <s v="SIN ENFASIS"/>
    <s v="MICROBIOLOGIA"/>
    <n v="1"/>
    <s v="UNIV. PRIVADA"/>
    <s v="PRIVADO"/>
  </r>
  <r>
    <n v="132482"/>
    <n v="1"/>
    <n v="43209945"/>
    <d v="2022-11-09T00:00:00"/>
    <d v="2022-11-15T00:00:00"/>
    <d v="2022-11-16T00:00:00"/>
    <x v="3"/>
    <d v="2023-01-25T00:00:00"/>
    <n v="322260"/>
    <s v="RESOLI"/>
    <s v="1-PREG.COSTA-RICA"/>
    <x v="0"/>
    <x v="0"/>
    <s v="-"/>
    <n v="132482"/>
    <x v="3"/>
    <x v="0"/>
    <x v="0"/>
    <x v="0"/>
    <x v="0"/>
    <n v="1"/>
    <x v="2"/>
    <n v="2"/>
    <n v="3"/>
    <x v="0"/>
    <s v="GONZALEZ ARIAS MARY ANN"/>
    <n v="118230673"/>
    <n v="31269900"/>
    <s v="ESCAZU"/>
    <s v="SAN RAFAEL"/>
    <s v="UNIV.IBEROAMERICA"/>
    <s v="MEDICINA"/>
    <n v="1884209"/>
    <x v="0"/>
    <n v="0"/>
    <x v="0"/>
    <n v="100"/>
    <s v="COSTA RICA"/>
    <s v="-"/>
    <s v="-"/>
    <n v="2"/>
    <x v="2"/>
    <x v="2"/>
    <s v="-"/>
    <s v="-"/>
    <n v="21"/>
    <s v="BACHILLER"/>
    <s v="LICENCIATURA"/>
    <s v=" "/>
    <s v=" "/>
    <s v=" "/>
    <s v="NORMAL"/>
    <s v="MARYANNGA22@GMAIL.COM"/>
    <x v="294"/>
    <n v="190.58"/>
    <s v="-"/>
    <s v="-"/>
    <s v="SOLTERO(A)"/>
    <s v="ESTUDIANTE"/>
    <n v="4"/>
    <n v="2018"/>
    <n v="5"/>
    <n v="83.57"/>
    <s v="-"/>
    <s v="SIN ENFASIS"/>
    <s v="MEDICINA HUMANA"/>
    <n v="1"/>
    <s v="UNIV. PRIVADA"/>
    <s v="PRIVADO"/>
  </r>
  <r>
    <n v="132543"/>
    <n v="1"/>
    <n v="29605488"/>
    <d v="2022-11-29T00:00:00"/>
    <d v="2022-11-29T00:00:00"/>
    <d v="2022-11-30T00:00:00"/>
    <x v="3"/>
    <d v="2023-01-25T00:00:00"/>
    <n v="323172"/>
    <s v="RESOLI"/>
    <s v="1-PREG.COSTA-RICA"/>
    <x v="0"/>
    <x v="0"/>
    <s v="-"/>
    <n v="132543"/>
    <x v="3"/>
    <x v="0"/>
    <x v="0"/>
    <x v="0"/>
    <x v="0"/>
    <n v="4"/>
    <x v="6"/>
    <n v="9"/>
    <n v="2"/>
    <x v="0"/>
    <s v="SEGURA BARBOZA ALISON VALERIA"/>
    <n v="118700844"/>
    <n v="31270120"/>
    <s v="SAN PABLO"/>
    <s v="RINCÓN DE SABANILLA"/>
    <s v="UNIV.HISPANOAMERICANA SEDE ARANJUEZ"/>
    <s v="MEDICINA Y CIRUGIA"/>
    <n v="300000"/>
    <x v="4"/>
    <n v="0"/>
    <x v="0"/>
    <n v="100"/>
    <s v="COSTA RICA"/>
    <s v="-"/>
    <s v="-"/>
    <n v="2"/>
    <x v="2"/>
    <x v="2"/>
    <s v="-"/>
    <s v="-"/>
    <n v="19"/>
    <s v="LICENCIATURA"/>
    <s v=" "/>
    <s v=" "/>
    <s v=" "/>
    <s v=" "/>
    <s v="NORMAL"/>
    <s v="ALLISONSB24@HOTMAIL.COM"/>
    <x v="294"/>
    <n v="247.95"/>
    <s v="-"/>
    <s v="-"/>
    <s v="SOLTERO(A)"/>
    <s v="ESTUDIANTE"/>
    <n v="4"/>
    <n v="2020"/>
    <n v="3"/>
    <n v="90"/>
    <s v="-"/>
    <s v="SIN ENFASIS"/>
    <s v="MEDICINA HUMANA"/>
    <n v="1"/>
    <s v="UNIV. PRIVADA"/>
    <s v="PRIVADO"/>
  </r>
  <r>
    <n v="132609"/>
    <n v="1"/>
    <n v="6874780"/>
    <d v="2022-12-02T00:00:00"/>
    <d v="2022-12-06T00:00:00"/>
    <d v="2022-12-07T00:00:00"/>
    <x v="3"/>
    <d v="2023-01-25T00:00:00"/>
    <n v="323537"/>
    <s v="RESOLI"/>
    <s v="1-PREG.COSTA-RICA"/>
    <x v="0"/>
    <x v="0"/>
    <s v="-"/>
    <n v="132609"/>
    <x v="3"/>
    <x v="0"/>
    <x v="0"/>
    <x v="0"/>
    <x v="0"/>
    <n v="1"/>
    <x v="2"/>
    <n v="19"/>
    <n v="3"/>
    <x v="0"/>
    <s v="ARIAS NAVARRO MARIA VERONICA"/>
    <n v="118960681"/>
    <n v="31269760"/>
    <s v="PEREZ ZELEDON"/>
    <s v="DANIEL FLORES"/>
    <s v="UNIV.LATINA DE C.R. PEREZ ZELEDON"/>
    <s v="ENFERMERIA"/>
    <n v="359176"/>
    <x v="4"/>
    <n v="0"/>
    <x v="0"/>
    <n v="100"/>
    <s v="COSTA RICA"/>
    <s v="-"/>
    <s v="-"/>
    <n v="8"/>
    <x v="3"/>
    <x v="0"/>
    <s v="-"/>
    <s v="-"/>
    <n v="19"/>
    <s v="LICENCIATURA"/>
    <s v=" "/>
    <s v=" "/>
    <s v=" "/>
    <s v=" "/>
    <s v="NORMAL"/>
    <s v="VERONICAARIASNAVARRO07@GMAIL.COM"/>
    <x v="294"/>
    <s v="-"/>
    <s v="-"/>
    <s v="-"/>
    <s v="SOLTERO(A)"/>
    <s v="ESTUDIANTE"/>
    <n v="2"/>
    <n v="2022"/>
    <n v="1"/>
    <n v="97.14"/>
    <s v="-"/>
    <s v="SIN ENFASIS"/>
    <s v="ENFERMERIA"/>
    <n v="1"/>
    <s v="UNIV. PRIVADA"/>
    <s v="PRIVADO"/>
  </r>
  <r>
    <n v="132611"/>
    <n v="4"/>
    <n v="45766846"/>
    <d v="2022-12-02T00:00:00"/>
    <d v="2022-12-06T00:00:00"/>
    <d v="2022-12-07T00:00:00"/>
    <x v="3"/>
    <d v="2023-01-25T00:00:00"/>
    <n v="323446"/>
    <s v="RESOLI"/>
    <s v="4-POSG.EXTERIOR"/>
    <x v="0"/>
    <x v="3"/>
    <s v="-"/>
    <n v="132611"/>
    <x v="3"/>
    <x v="1"/>
    <x v="2"/>
    <x v="0"/>
    <x v="1"/>
    <n v="3"/>
    <x v="5"/>
    <n v="3"/>
    <n v="1"/>
    <x v="1"/>
    <s v="CARPIO CHAVES GUILLERMO ALONSO"/>
    <n v="114970122"/>
    <n v="31268840"/>
    <s v="LA UNION"/>
    <s v="TRES RIOS"/>
    <s v="UNIVERSIDAD DE ERASMUS  HOLANDA"/>
    <s v="ADMINISTRACION DE NEGOCIOS"/>
    <n v="320000"/>
    <x v="4"/>
    <n v="0"/>
    <x v="0"/>
    <n v="121"/>
    <s v="HOLANDA"/>
    <s v="-"/>
    <s v="-"/>
    <n v="2"/>
    <x v="2"/>
    <x v="2"/>
    <s v="-"/>
    <s v="-"/>
    <n v="30"/>
    <s v="MAESTRIA"/>
    <s v=" "/>
    <s v=" "/>
    <s v=" "/>
    <s v=" "/>
    <s v="NORMAL"/>
    <s v="GCARPIO92@GMAIL.COM"/>
    <x v="294"/>
    <n v="100.03"/>
    <s v="ADQUISICION DE EQUIPO"/>
    <s v="AE"/>
    <s v="SOLTERO(A)"/>
    <s v="ESTUDIANTE"/>
    <n v="2"/>
    <n v="2009"/>
    <n v="14"/>
    <n v="90"/>
    <s v="-"/>
    <s v="SIN ENFASIS"/>
    <s v="ADMINISTRACION"/>
    <n v="2"/>
    <s v="UNIV. PUBLICA"/>
    <s v="PUBLICO"/>
  </r>
  <r>
    <n v="132616"/>
    <n v="1"/>
    <n v="8092930"/>
    <d v="2022-12-01T00:00:00"/>
    <d v="2022-12-06T00:00:00"/>
    <d v="2022-12-07T00:00:00"/>
    <x v="3"/>
    <d v="2023-01-25T00:00:00"/>
    <n v="323353"/>
    <s v="RESOLI"/>
    <s v="1-PREG.COSTA-RICA"/>
    <x v="0"/>
    <x v="0"/>
    <s v="-"/>
    <n v="132616"/>
    <x v="3"/>
    <x v="0"/>
    <x v="0"/>
    <x v="0"/>
    <x v="0"/>
    <n v="1"/>
    <x v="2"/>
    <n v="19"/>
    <n v="1"/>
    <x v="0"/>
    <s v="NAYDELINE FABIOLA  OLIVARES MEZA"/>
    <n v="118640532"/>
    <n v="31269800"/>
    <s v="PEREZ ZELEDON"/>
    <s v="SAN ISIDRO DE EL GENERAL"/>
    <s v="UNIV.LATINA DE C.R. PEREZ ZELEDON"/>
    <s v="ENFERMERIA"/>
    <n v="200000"/>
    <x v="5"/>
    <n v="0"/>
    <x v="0"/>
    <n v="100"/>
    <s v="COSTA RICA"/>
    <s v="-"/>
    <s v="-"/>
    <n v="8"/>
    <x v="3"/>
    <x v="0"/>
    <s v="-"/>
    <s v="-"/>
    <n v="20"/>
    <s v="LICENCIATURA"/>
    <s v=" "/>
    <s v=" "/>
    <s v=" "/>
    <s v=" "/>
    <s v="NORMAL"/>
    <s v="FABIOLAOOLIVARES@GMAIL.COM"/>
    <x v="294"/>
    <s v="-"/>
    <s v="-"/>
    <s v="-"/>
    <s v="SOLTERO(A)"/>
    <s v="ESTUDIANTE"/>
    <n v="4"/>
    <n v="2021"/>
    <n v="2"/>
    <n v="97.61"/>
    <s v="-"/>
    <s v="SIN ENFASIS"/>
    <s v="ENFERMERIA"/>
    <n v="1"/>
    <s v="UNIV. PRIVADA"/>
    <s v="PRIVADO"/>
  </r>
  <r>
    <n v="132673"/>
    <n v="1"/>
    <n v="11638453"/>
    <d v="2022-12-08T00:00:00"/>
    <d v="2022-12-08T00:00:00"/>
    <d v="2022-12-09T00:00:00"/>
    <x v="3"/>
    <d v="2023-01-25T00:00:00"/>
    <n v="324074"/>
    <s v="RESOLI"/>
    <s v="1-PREG.COSTA-RICA"/>
    <x v="0"/>
    <x v="0"/>
    <s v="-"/>
    <n v="132673"/>
    <x v="3"/>
    <x v="0"/>
    <x v="0"/>
    <x v="0"/>
    <x v="0"/>
    <n v="2"/>
    <x v="1"/>
    <n v="1"/>
    <n v="1"/>
    <x v="0"/>
    <s v="HERNANDEZ MURILLO MARIA CELESTE"/>
    <n v="117050999"/>
    <n v="31269910"/>
    <s v="ALAJUELA"/>
    <s v="ALAJUELA"/>
    <s v="UNIV.INTERNAC.DE LAS AMERICAS"/>
    <s v="FARMACIA"/>
    <n v="402112"/>
    <x v="4"/>
    <n v="0"/>
    <x v="0"/>
    <n v="100"/>
    <s v="COSTA RICA"/>
    <s v="-"/>
    <s v="-"/>
    <n v="2"/>
    <x v="2"/>
    <x v="2"/>
    <s v="-"/>
    <s v="-"/>
    <n v="24"/>
    <s v="LICENCIATURA"/>
    <s v=" "/>
    <s v=" "/>
    <s v=" "/>
    <s v=" "/>
    <s v="NORMAL"/>
    <s v="MARIACELESTEHM@HOTMAIL.COM"/>
    <x v="294"/>
    <n v="209.06"/>
    <s v="-"/>
    <s v="-"/>
    <s v="SOLTERO(A)"/>
    <s v="SECRETARIA"/>
    <n v="6"/>
    <n v="2015"/>
    <n v="8"/>
    <n v="83.8"/>
    <n v="24307459"/>
    <s v="SIN ENFASIS"/>
    <s v="FARMACIA"/>
    <n v="1"/>
    <s v="UNIV. PRIVADA"/>
    <s v="PRIVADO"/>
  </r>
  <r>
    <n v="132702"/>
    <n v="1"/>
    <n v="20500147"/>
    <d v="2022-08-31T00:00:00"/>
    <d v="2022-12-08T00:00:00"/>
    <d v="2022-12-09T00:00:00"/>
    <x v="3"/>
    <d v="2023-01-25T00:00:00"/>
    <n v="319476"/>
    <s v="RESOLI"/>
    <s v="1-PREG.COSTA-RICA"/>
    <x v="0"/>
    <x v="0"/>
    <s v="-"/>
    <n v="132702"/>
    <x v="3"/>
    <x v="0"/>
    <x v="0"/>
    <x v="0"/>
    <x v="0"/>
    <n v="3"/>
    <x v="5"/>
    <n v="2"/>
    <n v="4"/>
    <x v="0"/>
    <s v="HERNANDEZ CHAVES FRANCELA DE LOS ANGELES"/>
    <n v="305530696"/>
    <n v="31269600"/>
    <s v="PARAISO"/>
    <s v="CACHI"/>
    <s v="UNIV.LATINA DE C.R."/>
    <s v="FARMACIA"/>
    <n v="1780490"/>
    <x v="0"/>
    <n v="0"/>
    <x v="0"/>
    <n v="100"/>
    <s v="COSTA RICA"/>
    <s v="-"/>
    <s v="-"/>
    <n v="2"/>
    <x v="2"/>
    <x v="0"/>
    <s v="-"/>
    <s v="-"/>
    <n v="18"/>
    <s v="LICENCIATURA"/>
    <s v=" "/>
    <s v=" "/>
    <s v=" "/>
    <s v=" "/>
    <s v="NORMAL"/>
    <s v="FRANHER317@GMAIL.COM"/>
    <x v="294"/>
    <n v="125.31"/>
    <s v="-"/>
    <s v="-"/>
    <s v="SOLTERO(A)"/>
    <s v="ESTUDIANTE"/>
    <n v="3"/>
    <n v="2021"/>
    <n v="2"/>
    <n v="85"/>
    <s v="-"/>
    <s v="SIN ENFASIS"/>
    <s v="FARMACIA"/>
    <n v="1"/>
    <s v="UNIV. PRIVADA"/>
    <s v="PRIVADO"/>
  </r>
  <r>
    <n v="132740"/>
    <n v="1"/>
    <n v="10251990"/>
    <d v="2022-12-09T00:00:00"/>
    <d v="2022-12-12T00:00:00"/>
    <d v="2022-12-16T00:00:00"/>
    <x v="3"/>
    <d v="2023-01-25T00:00:00"/>
    <n v="324203"/>
    <s v="RESOLI"/>
    <s v="1-PREG.COSTA-RICA"/>
    <x v="0"/>
    <x v="0"/>
    <s v="-"/>
    <n v="132740"/>
    <x v="3"/>
    <x v="0"/>
    <x v="0"/>
    <x v="0"/>
    <x v="0"/>
    <n v="6"/>
    <x v="3"/>
    <n v="3"/>
    <n v="1"/>
    <x v="0"/>
    <s v="VEGA OBANDO NAILEA YARELI"/>
    <n v="119070491"/>
    <n v="31269940"/>
    <s v="BUENOS AIRES"/>
    <s v="BUENOS AIRES"/>
    <s v="UNIV.LATINA DE C.R. PEREZ ZELEDON"/>
    <s v="ENFERMERIA"/>
    <n v="256"/>
    <x v="5"/>
    <n v="0"/>
    <x v="0"/>
    <n v="100"/>
    <s v="COSTA RICA"/>
    <s v="-"/>
    <s v="-"/>
    <n v="8"/>
    <x v="3"/>
    <x v="1"/>
    <s v="-"/>
    <s v="-"/>
    <n v="18"/>
    <s v="LICENCIATURA"/>
    <s v=" "/>
    <s v=" "/>
    <s v=" "/>
    <s v=" "/>
    <s v="NORMAL"/>
    <s v="NAIOBANDO2004@GMAIL.COM"/>
    <x v="294"/>
    <s v="-"/>
    <s v="ADQUISICION DE EQUIPO, ADQUISICION DE EQUIPO"/>
    <s v="AE, AE"/>
    <s v="SOLTERO(A)"/>
    <s v="ESTUDIANTE"/>
    <n v="5"/>
    <n v="2022"/>
    <n v="1"/>
    <n v="100"/>
    <s v="-"/>
    <s v="SIN ENFASIS"/>
    <s v="ENFERMERIA"/>
    <n v="1"/>
    <s v="UNIV. PRIVADA"/>
    <s v="PRIVADO"/>
  </r>
  <r>
    <n v="132744"/>
    <n v="1"/>
    <n v="7659900"/>
    <d v="2022-08-10T00:00:00"/>
    <d v="2022-12-12T00:00:00"/>
    <d v="2022-12-16T00:00:00"/>
    <x v="3"/>
    <d v="2023-01-25T00:00:00"/>
    <n v="318413"/>
    <s v="RESOLI"/>
    <s v="1-PREG.COSTA-RICA"/>
    <x v="0"/>
    <x v="0"/>
    <s v="-"/>
    <n v="132744"/>
    <x v="3"/>
    <x v="1"/>
    <x v="2"/>
    <x v="0"/>
    <x v="1"/>
    <n v="1"/>
    <x v="2"/>
    <n v="19"/>
    <n v="12"/>
    <x v="1"/>
    <s v="MILTON IVANDER  GIL CORTEZ"/>
    <n v="305430024"/>
    <n v="31269820"/>
    <s v="PEREZ ZELEDON"/>
    <s v="LA AMISTAD"/>
    <s v="U CASTRO CARAZO"/>
    <s v="DERECHO"/>
    <n v="80000"/>
    <x v="5"/>
    <n v="0"/>
    <x v="0"/>
    <n v="100"/>
    <s v="COSTA RICA"/>
    <s v="-"/>
    <s v="-"/>
    <n v="8"/>
    <x v="3"/>
    <x v="1"/>
    <s v="-"/>
    <s v="-"/>
    <n v="20"/>
    <s v="BACHILLER"/>
    <s v=" "/>
    <s v=" "/>
    <s v=" "/>
    <s v=" "/>
    <s v="NORMAL"/>
    <s v="MILTONGILCORTEZ17@GMAIL.COM"/>
    <x v="294"/>
    <s v="-"/>
    <s v="ADQUISICION DE EQUIPO"/>
    <s v="AE"/>
    <s v="SOLTERO(A)"/>
    <s v="ESTUDIANTE"/>
    <n v="5"/>
    <n v="2021"/>
    <n v="2"/>
    <n v="96.81"/>
    <s v="-"/>
    <s v="SIN ENFASIS"/>
    <s v="DERECHO"/>
    <n v="1"/>
    <s v="UNIV. PRIVADA"/>
    <s v="PRIVADO"/>
  </r>
  <r>
    <n v="131424"/>
    <n v="1"/>
    <n v="52540650"/>
    <d v="2022-07-18T00:00:00"/>
    <d v="2022-08-09T00:00:00"/>
    <d v="2022-08-10T00:00:00"/>
    <x v="0"/>
    <d v="2023-01-17T00:00:00"/>
    <n v="317141"/>
    <s v="RESOLI"/>
    <s v="1-PREG.COSTA-RICA"/>
    <x v="0"/>
    <x v="0"/>
    <s v="-"/>
    <n v="131424"/>
    <x v="0"/>
    <x v="0"/>
    <x v="0"/>
    <x v="0"/>
    <x v="0"/>
    <n v="6"/>
    <x v="3"/>
    <n v="6"/>
    <n v="1"/>
    <x v="1"/>
    <s v="ARANDA LOPEZ LUIS VICENTE"/>
    <n v="604840957"/>
    <n v="31269510"/>
    <s v="AGUIRRE"/>
    <s v="QUEPOS"/>
    <s v="UNIV.HISPANOAMERICANA SEDE ARANJUEZ"/>
    <s v="MEDICINA Y CIRUGIA"/>
    <n v="1299429"/>
    <x v="0"/>
    <n v="0"/>
    <x v="0"/>
    <n v="100"/>
    <s v="COSTA RICA"/>
    <s v="-"/>
    <s v="-"/>
    <n v="2"/>
    <x v="2"/>
    <x v="0"/>
    <s v="-"/>
    <s v="-"/>
    <n v="18"/>
    <s v="LICENCIATURA"/>
    <s v=" "/>
    <s v=" "/>
    <s v=" "/>
    <s v=" "/>
    <s v="NORMAL"/>
    <s v="jecka.jpm@gmail.com"/>
    <x v="294"/>
    <n v="102.39"/>
    <s v="ADQUISICION DE EQUIPO"/>
    <s v="AE"/>
    <s v="SOLTERO(A)"/>
    <s v="ESTUDIANTE"/>
    <n v="4"/>
    <n v="2021"/>
    <n v="2"/>
    <n v="99.44"/>
    <s v="-"/>
    <s v="SIN ENFASIS"/>
    <s v="MEDICINA HUMANA"/>
    <n v="1"/>
    <s v="UNIV. PRIVADA"/>
    <s v="PRIVADO"/>
  </r>
  <r>
    <n v="131932"/>
    <n v="4"/>
    <n v="30511847"/>
    <d v="2022-09-07T00:00:00"/>
    <d v="2022-09-13T00:00:00"/>
    <d v="2022-09-14T00:00:00"/>
    <x v="0"/>
    <d v="2023-01-17T00:00:00"/>
    <n v="319862"/>
    <s v="RESOLI"/>
    <s v="4-POSG.EXTERIOR"/>
    <x v="0"/>
    <x v="3"/>
    <s v="-"/>
    <n v="131932"/>
    <x v="0"/>
    <x v="1"/>
    <x v="2"/>
    <x v="0"/>
    <x v="1"/>
    <n v="1"/>
    <x v="2"/>
    <n v="1"/>
    <n v="1"/>
    <x v="0"/>
    <s v="CRISTINA DE LOS ANGELES  VARGAS GOMEZ"/>
    <n v="901140952"/>
    <n v="31269470"/>
    <s v="SAN JOSE"/>
    <s v="CARMEN"/>
    <s v="UNIVERSIDAD SUSSEX DEL REINO UNIDO"/>
    <s v="GERENCIA DE RECURSOS HUMANOS"/>
    <n v="743587"/>
    <x v="1"/>
    <n v="0"/>
    <x v="0"/>
    <n v="621"/>
    <s v="REINO UNIDO"/>
    <s v="-"/>
    <s v="-"/>
    <n v="2"/>
    <x v="2"/>
    <x v="2"/>
    <s v="-"/>
    <s v="-"/>
    <n v="25"/>
    <s v="MAESTRIA"/>
    <s v=" "/>
    <s v=" "/>
    <s v=" "/>
    <s v=" "/>
    <s v="NORMAL"/>
    <s v="CRISTI10_02@HOTMAIL.ES"/>
    <x v="294"/>
    <n v="197.69"/>
    <s v="-"/>
    <s v="-"/>
    <s v="SOLTERO(A)"/>
    <s v="-"/>
    <n v="3"/>
    <n v="2014"/>
    <n v="9"/>
    <n v="85"/>
    <n v="22465000"/>
    <s v="SIN ENFASIS"/>
    <s v="ADMINISTRACION"/>
    <n v="1"/>
    <s v="UNIV. PRIVADA"/>
    <s v="PRIVADO"/>
  </r>
  <r>
    <n v="132039"/>
    <n v="1"/>
    <n v="14686970"/>
    <d v="2022-09-15T00:00:00"/>
    <d v="2022-09-26T00:00:00"/>
    <d v="2022-09-27T00:00:00"/>
    <x v="0"/>
    <d v="2023-01-17T00:00:00"/>
    <n v="320239"/>
    <s v="RESOLI"/>
    <s v="1-PREG.COSTA-RICA"/>
    <x v="0"/>
    <x v="0"/>
    <s v="-"/>
    <n v="132039"/>
    <x v="0"/>
    <x v="0"/>
    <x v="3"/>
    <x v="0"/>
    <x v="0"/>
    <n v="1"/>
    <x v="2"/>
    <n v="15"/>
    <n v="2"/>
    <x v="1"/>
    <s v="RUIZ HERNANDEZ ROBERTO DANIEL"/>
    <n v="305450537"/>
    <n v="31269240"/>
    <s v="MONTES DE OCA"/>
    <s v="SABANILLA"/>
    <s v="UNIV.LATINA DE C.R."/>
    <s v="ING CIVIL"/>
    <n v="550000"/>
    <x v="3"/>
    <n v="0"/>
    <x v="0"/>
    <n v="100"/>
    <s v="COSTA RICA"/>
    <s v="-"/>
    <s v="-"/>
    <n v="2"/>
    <x v="2"/>
    <x v="2"/>
    <s v="-"/>
    <s v="-"/>
    <n v="19"/>
    <s v="LICENCIATURA"/>
    <s v=" "/>
    <s v=" "/>
    <s v=" "/>
    <s v=" "/>
    <s v="NORMAL"/>
    <s v="ROBERTOH.RUIZ2003@GMAIL.COM"/>
    <x v="294"/>
    <n v="140.65"/>
    <s v="ADQUISICION DE EQUIPO"/>
    <s v="AE"/>
    <s v="SOLTERO(A)"/>
    <s v="ESTUDIANTE"/>
    <n v="5"/>
    <n v="2020"/>
    <n v="3"/>
    <n v="94.5"/>
    <s v="-"/>
    <s v="SIN ENFASIS"/>
    <s v="OBRAS CIVILES"/>
    <n v="1"/>
    <s v="UNIV. PRIVADA"/>
    <s v="PRIVADO"/>
  </r>
  <r>
    <n v="132134"/>
    <n v="1"/>
    <n v="20224946"/>
    <d v="2022-09-24T00:00:00"/>
    <d v="2022-10-03T00:00:00"/>
    <d v="2022-10-04T00:00:00"/>
    <x v="0"/>
    <d v="2023-01-17T00:00:00"/>
    <n v="320536"/>
    <s v="RESOLI"/>
    <s v="1-PREG.COSTA-RICA"/>
    <x v="0"/>
    <x v="0"/>
    <s v="-"/>
    <n v="132134"/>
    <x v="0"/>
    <x v="0"/>
    <x v="0"/>
    <x v="0"/>
    <x v="0"/>
    <n v="4"/>
    <x v="6"/>
    <n v="3"/>
    <n v="6"/>
    <x v="0"/>
    <s v="CASTRO CONEJO ALEXANDRA"/>
    <n v="207480361"/>
    <n v="31269520"/>
    <s v="SANTO DOMINGO"/>
    <s v="SANTA ROSA"/>
    <s v="UNIV.LATINA DE C.R."/>
    <s v="FARMACIA"/>
    <n v="843133"/>
    <x v="1"/>
    <n v="0"/>
    <x v="0"/>
    <n v="100"/>
    <s v="COSTA RICA"/>
    <s v="-"/>
    <s v="-"/>
    <n v="2"/>
    <x v="2"/>
    <x v="2"/>
    <s v="-"/>
    <s v="-"/>
    <n v="27"/>
    <s v="LICENCIATURA"/>
    <s v=" "/>
    <s v=" "/>
    <s v=" "/>
    <s v=" "/>
    <s v="NORMAL"/>
    <s v="ALEXANDRA.CASTRO2@ULATINA.NET"/>
    <x v="294"/>
    <n v="103.6"/>
    <s v="-"/>
    <s v="-"/>
    <s v="SOLTERO(A)"/>
    <s v="ESTUDIANTE"/>
    <n v="3"/>
    <n v="2013"/>
    <n v="10"/>
    <n v="90"/>
    <s v="-"/>
    <s v="SIN ENFASIS"/>
    <s v="FARMACIA"/>
    <n v="1"/>
    <s v="UNIV. PRIVADA"/>
    <s v="PRIVADO"/>
  </r>
  <r>
    <n v="132440"/>
    <n v="1"/>
    <n v="9970006"/>
    <d v="2022-10-11T00:00:00"/>
    <d v="2022-10-18T00:00:00"/>
    <d v="2022-11-08T00:00:00"/>
    <x v="0"/>
    <d v="2023-01-26T00:00:00"/>
    <n v="321120"/>
    <s v="RESOLI"/>
    <s v="1-PREG.COSTA-RICA"/>
    <x v="2"/>
    <x v="0"/>
    <s v="-"/>
    <n v="132440"/>
    <x v="0"/>
    <x v="0"/>
    <x v="0"/>
    <x v="0"/>
    <x v="0"/>
    <n v="1"/>
    <x v="2"/>
    <n v="1"/>
    <n v="8"/>
    <x v="0"/>
    <s v="QUIROS BERMUDEZ GLORIANA"/>
    <n v="604420504"/>
    <n v="31051660"/>
    <s v="SAN JOSE"/>
    <s v="MATA REDONDA"/>
    <s v="UNIV. DE CIENCIAS MEDICAS"/>
    <s v="MICROBIOLOGI Y QUIMICA CLINICA"/>
    <s v="-"/>
    <x v="2"/>
    <n v="0"/>
    <x v="0"/>
    <n v="100"/>
    <s v="COSTA RICA"/>
    <s v="-"/>
    <s v="-"/>
    <n v="2"/>
    <x v="2"/>
    <x v="2"/>
    <s v="-"/>
    <s v="-"/>
    <n v="25"/>
    <s v="BACHILLER"/>
    <s v="LICENCIATURA"/>
    <s v=" "/>
    <s v=" "/>
    <s v=" "/>
    <s v="NORMAL"/>
    <s v="QUIROSBERMUDEZGLORIANA@GMAIL.COM"/>
    <x v="294"/>
    <n v="113.14"/>
    <s v="-"/>
    <s v="-"/>
    <s v="SOLTERO(A)"/>
    <s v="ESTUDIANTE"/>
    <s v="-"/>
    <s v="-"/>
    <s v="-"/>
    <s v="-"/>
    <s v="-"/>
    <s v="SIN ENFASIS"/>
    <s v="MICROBIOLOGIA"/>
    <n v="1"/>
    <s v="UNIV. PRIVADA"/>
    <s v="PRIVADO"/>
  </r>
  <r>
    <n v="132551"/>
    <n v="1"/>
    <n v="21873292"/>
    <d v="2022-11-29T00:00:00"/>
    <d v="2022-11-30T00:00:00"/>
    <d v="2022-12-01T00:00:00"/>
    <x v="0"/>
    <d v="2023-02-02T00:00:00"/>
    <n v="323193"/>
    <s v="RESOLI"/>
    <s v="1-PREG.COSTA-RICA"/>
    <x v="2"/>
    <x v="0"/>
    <s v="-"/>
    <n v="132551"/>
    <x v="0"/>
    <x v="0"/>
    <x v="0"/>
    <x v="0"/>
    <x v="0"/>
    <n v="4"/>
    <x v="6"/>
    <n v="4"/>
    <n v="2"/>
    <x v="0"/>
    <s v="GONZALEZ ALFARO HILARY MARIA"/>
    <n v="117670931"/>
    <n v="31200510"/>
    <s v="SANTA BARBARA"/>
    <s v="SAN PEDRO"/>
    <s v="UNIV.LATINA DE C.R."/>
    <s v="MEDICINA Y CIRUGIA"/>
    <s v="-"/>
    <x v="2"/>
    <n v="0"/>
    <x v="0"/>
    <n v="100"/>
    <s v="COSTA RICA"/>
    <s v="-"/>
    <s v="-"/>
    <n v="2"/>
    <x v="2"/>
    <x v="0"/>
    <s v="-"/>
    <s v="-"/>
    <n v="22"/>
    <s v="LICENCIATURA"/>
    <s v=" "/>
    <s v=" "/>
    <s v=" "/>
    <s v=" "/>
    <s v="NORMAL"/>
    <s v="GONZALEZALFAROHILARY@GMAIL.COM"/>
    <x v="294"/>
    <n v="197.38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">
  <r>
    <n v="132744"/>
    <n v="1"/>
    <n v="7659900"/>
    <d v="2022-08-10T00:00:00"/>
    <d v="2022-12-12T00:00:00"/>
    <d v="2022-12-16T00:00:00"/>
    <d v="2023-01-23T00:00:00"/>
    <d v="2023-01-25T00:00:00"/>
    <n v="318413"/>
    <s v="RESOLI"/>
    <s v="1-PREG.COSTA-RICA"/>
    <s v="NUEVA"/>
    <s v="PREGRADO COSTA RICA"/>
    <s v="-"/>
    <n v="132744"/>
    <n v="3"/>
    <s v="CS.SOCIALES, EDUCACION Y OTRAS"/>
    <x v="0"/>
    <s v="N"/>
    <s v="CS.SOCIALES, EDUCACION Y OTRAS"/>
    <n v="1"/>
    <s v="SAN JOSE"/>
    <n v="19"/>
    <n v="12"/>
    <s v="Masculino"/>
    <s v="MILTON IVANDER  GIL CORTEZ"/>
    <n v="305430024"/>
    <n v="31269820"/>
    <s v="PEREZ ZELEDON"/>
    <s v="LA AMISTAD"/>
    <s v="U CASTRO CARAZO"/>
    <s v="DERECHO"/>
    <n v="80000"/>
    <s v="A (0 a 201,563)"/>
    <n v="0"/>
    <s v="NINGUNO"/>
    <n v="100"/>
    <s v="COSTA RICA"/>
    <s v="-"/>
    <s v="-"/>
    <n v="8"/>
    <s v="FONDO DE AVAL"/>
    <s v="Z BAJO DES REL"/>
    <s v="-"/>
    <s v="-"/>
    <n v="20"/>
    <s v="BACHILLER"/>
    <s v=" "/>
    <s v=" "/>
    <s v=" "/>
    <s v=" "/>
    <s v="NORMAL"/>
    <s v="MILTONGILCORTEZ17@GMAIL.COM"/>
    <s v="-"/>
    <s v="-"/>
    <s v="ADQUISICION DE EQUIPO"/>
    <s v="AE"/>
    <s v="SOLTERO(A)"/>
    <s v="ESTUDIANTE"/>
    <n v="5"/>
    <n v="2021"/>
    <n v="2"/>
    <n v="96.81"/>
    <s v="-"/>
    <s v="SIN ENFASIS"/>
    <s v="DERECHO"/>
    <n v="1"/>
    <s v="UNIV. PRIVADA"/>
    <s v="PRIVADO"/>
    <m/>
    <s v="N"/>
    <x v="0"/>
  </r>
  <r>
    <n v="132740"/>
    <n v="1"/>
    <n v="10251990"/>
    <d v="2022-12-09T00:00:00"/>
    <d v="2022-12-12T00:00:00"/>
    <d v="2022-12-16T00:00:00"/>
    <d v="2023-01-23T00:00:00"/>
    <d v="2023-01-25T00:00:00"/>
    <n v="324203"/>
    <s v="RESOLI"/>
    <s v="1-PREG.COSTA-RICA"/>
    <s v="NUEVA"/>
    <s v="PREGRADO COSTA RICA"/>
    <s v="-"/>
    <n v="132740"/>
    <n v="3"/>
    <s v="CIENCIA Y TECNOLOGIA"/>
    <x v="1"/>
    <s v="N"/>
    <s v="CIENCIA Y TECNOLOGIA"/>
    <n v="6"/>
    <s v="PUNTARENAS"/>
    <n v="3"/>
    <n v="1"/>
    <s v="Femenino"/>
    <s v="VEGA OBANDO NAILEA YARELI"/>
    <n v="119070491"/>
    <n v="31269940"/>
    <s v="BUENOS AIRES"/>
    <s v="BUENOS AIRES"/>
    <s v="UNIV.LATINA DE C.R. PEREZ ZELEDON"/>
    <s v="ENFERMERIA"/>
    <n v="256"/>
    <s v="A (0 a 201,563)"/>
    <n v="0"/>
    <s v="NINGUNO"/>
    <n v="100"/>
    <s v="COSTA RICA"/>
    <s v="-"/>
    <s v="-"/>
    <n v="8"/>
    <s v="FONDO DE AVAL"/>
    <s v="Z BAJO DES REL"/>
    <s v="-"/>
    <s v="-"/>
    <n v="18"/>
    <s v="LICENCIATURA"/>
    <s v=" "/>
    <s v=" "/>
    <s v=" "/>
    <s v=" "/>
    <s v="NORMAL"/>
    <s v="NAIOBANDO2004@GMAIL.COM"/>
    <s v="-"/>
    <s v="-"/>
    <s v="ADQUISICION DE EQUIPO, ADQUISICION DE EQUIPO"/>
    <s v="AE, AE"/>
    <s v="SOLTERO(A)"/>
    <s v="ESTUDIANTE"/>
    <n v="5"/>
    <n v="2022"/>
    <n v="1"/>
    <n v="100"/>
    <s v="-"/>
    <s v="SIN ENFASIS"/>
    <s v="ENFERMERIA"/>
    <n v="1"/>
    <s v="UNIV. PRIVADA"/>
    <s v="PRIVADO"/>
    <m/>
    <s v="N"/>
    <x v="0"/>
  </r>
  <r>
    <n v="132616"/>
    <n v="1"/>
    <n v="8092930"/>
    <d v="2022-12-01T00:00:00"/>
    <d v="2022-12-06T00:00:00"/>
    <d v="2022-12-07T00:00:00"/>
    <d v="2023-01-23T00:00:00"/>
    <d v="2023-01-25T00:00:00"/>
    <n v="323353"/>
    <s v="RESOLI"/>
    <s v="1-PREG.COSTA-RICA"/>
    <s v="NUEVA"/>
    <s v="PREGRADO COSTA RICA"/>
    <s v="-"/>
    <n v="132616"/>
    <n v="3"/>
    <s v="CIENCIA Y TECNOLOGIA"/>
    <x v="1"/>
    <s v="N"/>
    <s v="CIENCIA Y TECNOLOGIA"/>
    <n v="1"/>
    <s v="SAN JOSE"/>
    <n v="19"/>
    <n v="1"/>
    <s v="Femenino"/>
    <s v="NAYDELINE FABIOLA  OLIVARES MEZA"/>
    <n v="118640532"/>
    <n v="31269800"/>
    <s v="PEREZ ZELEDON"/>
    <s v="SAN ISIDRO DE EL GENERAL"/>
    <s v="UNIV.LATINA DE C.R. PEREZ ZELEDON"/>
    <s v="ENFERMERIA"/>
    <n v="200000"/>
    <s v="A (0 a 201,563)"/>
    <n v="0"/>
    <s v="NINGUNO"/>
    <n v="100"/>
    <s v="COSTA RICA"/>
    <s v="-"/>
    <s v="-"/>
    <n v="8"/>
    <s v="FONDO DE AVAL"/>
    <s v="Z MEDIO DES REL"/>
    <s v="-"/>
    <s v="-"/>
    <n v="20"/>
    <s v="LICENCIATURA"/>
    <s v=" "/>
    <s v=" "/>
    <s v=" "/>
    <s v=" "/>
    <s v="NORMAL"/>
    <s v="FABIOLAOOLIVARES@GMAIL.COM"/>
    <s v="-"/>
    <s v="-"/>
    <s v="-"/>
    <s v="-"/>
    <s v="SOLTERO(A)"/>
    <s v="ESTUDIANTE"/>
    <n v="4"/>
    <n v="2021"/>
    <n v="2"/>
    <n v="97.61"/>
    <s v="-"/>
    <s v="SIN ENFASIS"/>
    <s v="ENFERMERIA"/>
    <n v="1"/>
    <s v="UNIV. PRIVADA"/>
    <s v="PRIVADO"/>
    <m/>
    <s v="N"/>
    <x v="0"/>
  </r>
  <r>
    <n v="132609"/>
    <n v="1"/>
    <n v="6874780"/>
    <d v="2022-12-02T00:00:00"/>
    <d v="2022-12-06T00:00:00"/>
    <d v="2022-12-07T00:00:00"/>
    <d v="2023-01-23T00:00:00"/>
    <d v="2023-01-25T00:00:00"/>
    <n v="323537"/>
    <s v="RESOLI"/>
    <s v="1-PREG.COSTA-RICA"/>
    <s v="NUEVA"/>
    <s v="PREGRADO COSTA RICA"/>
    <s v="-"/>
    <n v="132609"/>
    <n v="3"/>
    <s v="CIENCIA Y TECNOLOGIA"/>
    <x v="1"/>
    <s v="N"/>
    <s v="CIENCIA Y TECNOLOGIA"/>
    <n v="1"/>
    <s v="SAN JOSE"/>
    <n v="19"/>
    <n v="3"/>
    <s v="Femenino"/>
    <s v="ARIAS NAVARRO MARIA VERONICA"/>
    <n v="118960681"/>
    <n v="31269760"/>
    <s v="PEREZ ZELEDON"/>
    <s v="DANIEL FLORES"/>
    <s v="UNIV.LATINA DE C.R. PEREZ ZELEDON"/>
    <s v="ENFERMERIA"/>
    <n v="359176"/>
    <s v="B (201,564 a 461,720)"/>
    <n v="0"/>
    <s v="NINGUNO"/>
    <n v="100"/>
    <s v="COSTA RICA"/>
    <s v="-"/>
    <s v="-"/>
    <n v="8"/>
    <s v="FONDO DE AVAL"/>
    <s v="Z MEDIO DES REL"/>
    <s v="-"/>
    <s v="-"/>
    <n v="19"/>
    <s v="LICENCIATURA"/>
    <s v=" "/>
    <s v=" "/>
    <s v=" "/>
    <s v=" "/>
    <s v="NORMAL"/>
    <s v="VERONICAARIASNAVARRO07@GMAIL.COM"/>
    <s v="-"/>
    <s v="-"/>
    <s v="-"/>
    <s v="-"/>
    <s v="SOLTERO(A)"/>
    <s v="ESTUDIANTE"/>
    <n v="2"/>
    <n v="2022"/>
    <n v="1"/>
    <n v="97.14"/>
    <s v="-"/>
    <s v="SIN ENFASIS"/>
    <s v="ENFERMERIA"/>
    <n v="1"/>
    <s v="UNIV. PRIVADA"/>
    <s v="PRIVADO"/>
    <m/>
    <s v="N"/>
    <x v="0"/>
  </r>
  <r>
    <n v="133184"/>
    <n v="1"/>
    <n v="1500900"/>
    <d v="2022-12-22T00:00:00"/>
    <d v="2023-01-10T00:00:00"/>
    <d v="2023-01-26T00:00:00"/>
    <d v="2023-01-27T00:00:00"/>
    <d v="2023-01-31T00:00:00"/>
    <n v="325119"/>
    <s v="RESOLI"/>
    <s v="1-PREG.COSTA-RICA"/>
    <s v="NUEVA"/>
    <s v="PREGRADO COSTA RICA"/>
    <s v="-"/>
    <n v="133184"/>
    <n v="5"/>
    <s v="CS.SOCIALES, EDUCACION Y OTRAS"/>
    <x v="0"/>
    <s v="N"/>
    <s v="CS.SOCIALES, EDUCACION Y OTRAS"/>
    <n v="6"/>
    <s v="PUNTARENAS"/>
    <n v="10"/>
    <n v="2"/>
    <s v="Masculino"/>
    <s v="ORTIZ GUSTAVINO JORDIN ESTIBEN"/>
    <n v="604450486"/>
    <n v="31271050"/>
    <s v="CORREDORES"/>
    <s v="LA CUESTA"/>
    <s v="UNIV.NACIONAL"/>
    <s v="ADMINISTRACION"/>
    <n v="99761"/>
    <s v="A (0 a 201,563)"/>
    <n v="0"/>
    <s v="NINGUNO"/>
    <n v="100"/>
    <s v="COSTA RICA"/>
    <s v="-"/>
    <s v="-"/>
    <n v="8"/>
    <s v="FONDO DE AVAL"/>
    <s v="Z BAJO DES REL"/>
    <s v="-"/>
    <s v="-"/>
    <n v="24"/>
    <s v="BACHILLER"/>
    <s v=" "/>
    <s v=" "/>
    <s v=" "/>
    <s v=" "/>
    <s v="NORMAL"/>
    <s v="ORTIZJORDY0@GMAIL.COM"/>
    <s v="-"/>
    <s v="-"/>
    <s v="ADQUISICION DE EQUIPO"/>
    <s v="AE"/>
    <s v="SOLTERO(A)"/>
    <s v="ESTUDIANTE"/>
    <n v="3"/>
    <n v="2018"/>
    <n v="5"/>
    <n v="100"/>
    <s v="-"/>
    <s v="SIN ENFASIS"/>
    <s v="ADMINISTRACION"/>
    <n v="2"/>
    <s v="UNIV. PUBLICA"/>
    <s v="PUBLICO"/>
    <m/>
    <s v="N"/>
    <x v="0"/>
  </r>
  <r>
    <n v="133185"/>
    <n v="1"/>
    <n v="7990400"/>
    <d v="2022-12-23T00:00:00"/>
    <d v="2022-12-23T00:00:00"/>
    <d v="2023-01-26T00:00:00"/>
    <d v="2023-01-27T00:00:00"/>
    <d v="2023-01-31T00:00:00"/>
    <n v="325174"/>
    <s v="RESOLI"/>
    <s v="1-PREG.COSTA-RICA"/>
    <s v="NUEVA"/>
    <s v="PREGRADO COSTA RICA"/>
    <s v="-"/>
    <n v="133185"/>
    <n v="5"/>
    <s v="CS.SOCIALES, EDUCACION Y OTRAS"/>
    <x v="2"/>
    <s v="N"/>
    <s v="CS.SOCIALES, EDUCACION Y OTRAS"/>
    <n v="6"/>
    <s v="PUNTARENAS"/>
    <n v="10"/>
    <n v="4"/>
    <s v="Femenino"/>
    <s v="JIMENEZ RIOS YESSICA MARIA"/>
    <n v="604510483"/>
    <n v="31271040"/>
    <s v="CORREDORES"/>
    <s v="LAUREL"/>
    <s v="UNIV.INT.SAN IS.LABRADOR SEDE RIO CLARO"/>
    <s v="ENS DE LOS ESTUDIOS SOCIALES"/>
    <n v="83000"/>
    <s v="A (0 a 201,563)"/>
    <n v="0"/>
    <s v="NINGUNO"/>
    <n v="100"/>
    <s v="COSTA RICA"/>
    <s v="-"/>
    <s v="-"/>
    <n v="8"/>
    <s v="FONDO DE AVAL"/>
    <s v="MUY BAJO DES RE"/>
    <s v="-"/>
    <s v="-"/>
    <n v="23"/>
    <s v="BACHILLER"/>
    <s v=" "/>
    <s v=" "/>
    <s v=" "/>
    <s v=" "/>
    <s v="NORMAL"/>
    <s v="JESSICAJIMENEZRIOS77@GMAIL.COM"/>
    <s v="-"/>
    <s v="-"/>
    <s v="ADQUISICION DE EQUIPO"/>
    <s v="AE"/>
    <s v="SOLTERO(A)"/>
    <s v="ESTUDIANTE"/>
    <n v="2"/>
    <n v="2018"/>
    <n v="5"/>
    <n v="100"/>
    <s v="-"/>
    <s v="SIN ENFASIS"/>
    <s v="EDUCACION SECUNDARIA"/>
    <n v="1"/>
    <s v="UNIV. PRIVADA"/>
    <s v="PRIVADO"/>
    <s v="NGABES O GUAYMIES"/>
    <s v="S"/>
    <x v="1"/>
  </r>
  <r>
    <n v="133156"/>
    <n v="1"/>
    <n v="8511010"/>
    <d v="2022-12-28T00:00:00"/>
    <d v="2022-12-28T00:00:00"/>
    <d v="2023-01-24T00:00:00"/>
    <d v="2023-01-27T00:00:00"/>
    <d v="2023-01-31T00:00:00"/>
    <n v="325304"/>
    <s v="RESOLI"/>
    <s v="1-PREG.COSTA-RICA"/>
    <s v="NUEVA"/>
    <s v="PREGRADO COSTA RICA"/>
    <s v="-"/>
    <n v="133156"/>
    <n v="5"/>
    <s v="CS.SOCIALES, EDUCACION Y OTRAS"/>
    <x v="2"/>
    <s v="N"/>
    <s v="CS.SOCIALES, EDUCACION Y OTRAS"/>
    <n v="6"/>
    <s v="PUNTARENAS"/>
    <n v="10"/>
    <n v="4"/>
    <s v="Femenino"/>
    <s v="FALLAS PIZARRO SINIA INES"/>
    <n v="604380722"/>
    <n v="31270730"/>
    <s v="CORREDORES"/>
    <s v="LAUREL"/>
    <s v="U CASTRO CARAZO SEDE PASO CANOAS"/>
    <s v="EDUCACION PREESCOLAR"/>
    <n v="50000"/>
    <s v="A (0 a 201,563)"/>
    <n v="0"/>
    <s v="NINGUNO"/>
    <n v="100"/>
    <s v="COSTA RICA"/>
    <s v="-"/>
    <s v="-"/>
    <n v="8"/>
    <s v="FONDO DE AVAL"/>
    <s v="MUY BAJO DES RE"/>
    <s v="-"/>
    <s v="-"/>
    <n v="25"/>
    <s v="BACHILLER"/>
    <s v=" "/>
    <s v=" "/>
    <s v=" "/>
    <s v=" "/>
    <s v="NORMAL"/>
    <s v="SINIAFALLAS58@GMAIL.COM"/>
    <s v="-"/>
    <s v="-"/>
    <s v="ADQUISICION DE EQUIPO"/>
    <s v="AE"/>
    <s v="SOLTERO(A)"/>
    <s v="ESTUDIANTE"/>
    <n v="2"/>
    <n v="2018"/>
    <n v="5"/>
    <n v="100"/>
    <s v="-"/>
    <s v="SIN ENFASIS"/>
    <s v="EDUCACION PREESCOLAR"/>
    <n v="1"/>
    <s v="UNIV. PRIVADA"/>
    <s v="PRIVADO"/>
    <m/>
    <s v="N"/>
    <x v="0"/>
  </r>
  <r>
    <n v="133154"/>
    <n v="1"/>
    <n v="8439900"/>
    <d v="2022-12-22T00:00:00"/>
    <d v="2022-12-22T00:00:00"/>
    <d v="2023-01-24T00:00:00"/>
    <d v="2023-01-27T00:00:00"/>
    <d v="2023-01-31T00:00:00"/>
    <n v="325117"/>
    <s v="RESOLI"/>
    <s v="1-PREG.COSTA-RICA"/>
    <s v="NUEVA"/>
    <s v="PREGRADO COSTA RICA"/>
    <s v="-"/>
    <n v="133154"/>
    <n v="5"/>
    <s v="CS.SOCIALES, EDUCACION Y OTRAS"/>
    <x v="2"/>
    <s v="N"/>
    <s v="CS.SOCIALES, EDUCACION Y OTRAS"/>
    <n v="6"/>
    <s v="PUNTARENAS"/>
    <n v="7"/>
    <n v="4"/>
    <s v="Masculino"/>
    <s v="BEJARANO BEJARANO MARTIN"/>
    <n v="800700241"/>
    <n v="31270630"/>
    <s v="GOLFITO"/>
    <s v="PAVON"/>
    <s v="U CASTRO CARAZO SEDE PASO CANOAS"/>
    <s v="CS EDUCACION"/>
    <n v="50000"/>
    <s v="A (0 a 201,563)"/>
    <n v="0"/>
    <s v="NINGUNO"/>
    <n v="100"/>
    <s v="COSTA RICA"/>
    <s v="-"/>
    <s v="-"/>
    <n v="8"/>
    <s v="FONDO DE AVAL"/>
    <s v="MUY BAJO DES RE"/>
    <s v="-"/>
    <s v="-"/>
    <n v="55"/>
    <s v="BACHILLER"/>
    <s v=" "/>
    <s v=" "/>
    <s v=" "/>
    <s v=" "/>
    <s v="NORMAL"/>
    <s v="MBEJARANO9@GMAIL.COM"/>
    <s v="-"/>
    <s v="-"/>
    <s v="ADQUISICION DE EQUIPO"/>
    <s v="AE"/>
    <s v="UNION LIBRE"/>
    <s v="ESTUDIANTE"/>
    <n v="1"/>
    <n v="2020"/>
    <n v="3"/>
    <n v="100"/>
    <s v="-"/>
    <s v="I Y II CICLO"/>
    <s v="EDUCACION GENERAL"/>
    <n v="1"/>
    <s v="UNIV. PRIVADA"/>
    <s v="PRIVADO"/>
    <s v="NGABES O GUAYMIES"/>
    <s v="S"/>
    <x v="1"/>
  </r>
  <r>
    <n v="133120"/>
    <n v="1"/>
    <n v="3627960"/>
    <d v="2022-12-22T00:00:00"/>
    <d v="2022-12-22T00:00:00"/>
    <d v="2023-01-19T00:00:00"/>
    <d v="2023-01-27T00:00:00"/>
    <d v="2023-01-31T00:00:00"/>
    <n v="325149"/>
    <s v="RESOLI"/>
    <s v="1-PREG.COSTA-RICA"/>
    <s v="NUEVA"/>
    <s v="PREGRADO COSTA RICA"/>
    <s v="-"/>
    <n v="133120"/>
    <n v="5"/>
    <s v="CS.SOCIALES, EDUCACION Y OTRAS"/>
    <x v="0"/>
    <s v="N"/>
    <s v="CS.SOCIALES, EDUCACION Y OTRAS"/>
    <n v="6"/>
    <s v="PUNTARENAS"/>
    <n v="7"/>
    <n v="4"/>
    <s v="Femenino"/>
    <s v="GUTIERREZ ARIAS HAZEL DANIELA"/>
    <n v="604550109"/>
    <n v="31270500"/>
    <s v="GOLFITO"/>
    <s v="PAVON"/>
    <s v="UNIV.SAN MARCOS"/>
    <s v="TECNICO EN GESTION EMPRESARIAL"/>
    <n v="70000"/>
    <s v="A (0 a 201,563)"/>
    <n v="0"/>
    <s v="NINGUNO"/>
    <n v="100"/>
    <s v="COSTA RICA"/>
    <s v="-"/>
    <s v="-"/>
    <n v="8"/>
    <s v="FONDO DE AVAL"/>
    <s v="MUY BAJO DES RE"/>
    <s v="-"/>
    <s v="-"/>
    <n v="23"/>
    <s v="TECNICO"/>
    <s v=" "/>
    <s v=" "/>
    <s v=" "/>
    <s v=" "/>
    <s v="NORMAL"/>
    <s v="HAZELGUTIERREZARIAS@GMAIL.COM"/>
    <s v="-"/>
    <s v="-"/>
    <s v="ADQUISICION DE EQUIPO"/>
    <s v="AE"/>
    <s v="SOLTERO(A)"/>
    <s v="ESTUDIANTE"/>
    <n v="3"/>
    <n v="2016"/>
    <n v="7"/>
    <n v="100"/>
    <s v="-"/>
    <s v="SIN ENFASIS"/>
    <s v="ADMINISTRACION"/>
    <n v="1"/>
    <s v="UNIV. PRIVADA"/>
    <s v="PRIVADO"/>
    <s v="NGABES O GUAYMIES"/>
    <s v="S"/>
    <x v="1"/>
  </r>
  <r>
    <n v="132899"/>
    <n v="1"/>
    <n v="4996540"/>
    <d v="2022-12-07T00:00:00"/>
    <d v="2022-12-16T00:00:00"/>
    <d v="2022-12-19T00:00:00"/>
    <d v="2023-01-27T00:00:00"/>
    <d v="2023-02-01T00:00:00"/>
    <n v="323996"/>
    <s v="RESOLI"/>
    <s v="1-PREG.COSTA-RICA"/>
    <s v="NUEVA"/>
    <s v="PREGRADO COSTA RICA"/>
    <s v="-"/>
    <n v="132899"/>
    <n v="5"/>
    <s v="CIENCIA Y TECNOLOGIA"/>
    <x v="1"/>
    <s v="N"/>
    <s v="CIENCIA Y TECNOLOGIA"/>
    <n v="6"/>
    <s v="PUNTARENAS"/>
    <n v="7"/>
    <n v="1"/>
    <s v="Femenino"/>
    <s v="RAMIREZ CHAVES YERLANIA PAMELA"/>
    <n v="117330779"/>
    <n v="31271120"/>
    <s v="GOLFITO"/>
    <s v="GOLFITO"/>
    <s v="COLEGIO UNIVERSITARIO TECNOSALUD"/>
    <s v="ORTOPEDIA"/>
    <n v="275249"/>
    <s v="B (201,564 a 461,720)"/>
    <n v="0"/>
    <s v="NINGUNO"/>
    <n v="100"/>
    <s v="COSTA RICA"/>
    <s v="-"/>
    <s v="-"/>
    <n v="8"/>
    <s v="FONDO DE AVAL"/>
    <s v="Z BAJO DES REL"/>
    <s v="-"/>
    <s v="-"/>
    <n v="23"/>
    <s v="DIPLOMADO"/>
    <s v=" "/>
    <s v=" "/>
    <s v=" "/>
    <s v=" "/>
    <s v="NORMAL"/>
    <s v="YERRAMIREZ09@GMAIL.COM"/>
    <s v="-"/>
    <s v="-"/>
    <s v="-"/>
    <s v="-"/>
    <s v="SOLTERO(A)"/>
    <s v="ESTUDIANTE"/>
    <n v="4"/>
    <n v="5"/>
    <n v="2018"/>
    <n v="93"/>
    <n v="83847520"/>
    <s v="SIN ENFASIS"/>
    <s v="MEDICINA HUMANA"/>
    <n v="1"/>
    <s v="UNIV. PRIVADA"/>
    <s v="PRIVADO"/>
    <m/>
    <s v="N"/>
    <x v="0"/>
  </r>
  <r>
    <n v="133280"/>
    <n v="1"/>
    <n v="8292000"/>
    <d v="2022-12-07T00:00:00"/>
    <d v="2023-01-13T00:00:00"/>
    <d v="2023-02-02T00:00:00"/>
    <d v="2023-02-06T00:00:00"/>
    <d v="2023-02-10T00:00:00"/>
    <n v="323950"/>
    <s v="RESOLI"/>
    <s v="1-PREG.COSTA-RICA"/>
    <s v="NUEVA"/>
    <s v="PREGRADO COSTA RICA"/>
    <s v="-"/>
    <n v="133280"/>
    <n v="6"/>
    <s v="CIENCIA Y TECNOLOGIA"/>
    <x v="1"/>
    <s v="N"/>
    <s v="CIENCIA Y TECNOLOGIA"/>
    <n v="6"/>
    <s v="PUNTARENAS"/>
    <n v="1"/>
    <n v="12"/>
    <s v="Femenino"/>
    <s v="MORERA NOFFAL GRACIELA"/>
    <n v="208490913"/>
    <n v="31271590"/>
    <s v="PUNTARENAS"/>
    <s v="CHACARITA"/>
    <s v="UNIV.SANTA LUCIA SEDE PUNTARENAS"/>
    <s v="ENFERMERIA"/>
    <n v="90000"/>
    <s v="A (0 a 201,563)"/>
    <n v="0"/>
    <s v="NINGUNO"/>
    <n v="100"/>
    <s v="COSTA RICA"/>
    <s v="-"/>
    <s v="-"/>
    <n v="8"/>
    <s v="FONDO DE AVAL"/>
    <s v="Z MEDIO DES REL"/>
    <s v="-"/>
    <s v="-"/>
    <n v="19"/>
    <s v="BACHILLER"/>
    <s v=" "/>
    <s v=" "/>
    <s v=" "/>
    <s v=" "/>
    <s v="NORMAL"/>
    <s v="GRACIELAMORERA7@GMAIL.COM"/>
    <s v="-"/>
    <s v="-"/>
    <s v="-"/>
    <s v="-"/>
    <s v="SOLTERO(A)"/>
    <s v="ESTUDIANTE"/>
    <n v="3"/>
    <n v="2022"/>
    <n v="1"/>
    <n v="93.78"/>
    <s v="-"/>
    <s v="SIN ENFASIS"/>
    <s v="ENFERMERIA"/>
    <n v="1"/>
    <s v="UNIV. PRIVADA"/>
    <s v="PRIVADO"/>
    <s v="-"/>
    <s v="N"/>
    <x v="0"/>
  </r>
  <r>
    <n v="133274"/>
    <n v="1"/>
    <n v="9500000"/>
    <d v="2022-12-05T00:00:00"/>
    <d v="2022-12-21T00:00:00"/>
    <d v="2023-02-01T00:00:00"/>
    <d v="2023-02-06T00:00:00"/>
    <d v="2023-02-10T00:00:00"/>
    <n v="323706"/>
    <s v="RESOLI"/>
    <s v="1-PREG.COSTA-RICA"/>
    <s v="NUEVA"/>
    <s v="PREGRADO COSTA RICA"/>
    <s v="-"/>
    <n v="133274"/>
    <n v="6"/>
    <s v="CIENCIA Y TECNOLOGIA"/>
    <x v="3"/>
    <s v="N"/>
    <s v="CIENCIA Y TECNOLOGIA"/>
    <n v="1"/>
    <s v="SAN JOSE"/>
    <n v="3"/>
    <n v="9"/>
    <s v="Femenino"/>
    <s v="MORA CALDERON NELSY YULIANA"/>
    <n v="118750963"/>
    <n v="31271380"/>
    <s v="DESAMPARADOS"/>
    <s v="ROSARIO"/>
    <s v="UNIV.LATINA DE C.R."/>
    <s v="ARQUITECTURA"/>
    <n v="319529"/>
    <s v="B (201,564 a 461,720)"/>
    <n v="0"/>
    <s v="NINGUNO"/>
    <n v="100"/>
    <s v="COSTA RICA"/>
    <s v="-"/>
    <s v="-"/>
    <n v="8"/>
    <s v="FONDO DE AVAL"/>
    <s v="Z BAJO DES REL"/>
    <s v="-"/>
    <s v="-"/>
    <n v="19"/>
    <s v="LICENCIATURA"/>
    <s v=" "/>
    <s v=" "/>
    <s v=" "/>
    <s v=" "/>
    <s v="NORMAL"/>
    <s v="MORAYULIANA415@GMAIL.COM"/>
    <s v="-"/>
    <s v="-"/>
    <s v="-"/>
    <s v="-"/>
    <s v="SOLTERO(A)"/>
    <s v="ESTUDIANTE"/>
    <n v="6"/>
    <n v="2022"/>
    <n v="1"/>
    <n v="85.5"/>
    <s v="-"/>
    <s v="SIN ENFASIS"/>
    <s v="INGENIERIA"/>
    <n v="1"/>
    <s v="UNIV. PRIVADA"/>
    <s v="PRIVADO"/>
    <s v="-"/>
    <s v="N"/>
    <x v="0"/>
  </r>
  <r>
    <n v="133238"/>
    <n v="1"/>
    <n v="5727974"/>
    <d v="2023-01-11T00:00:00"/>
    <d v="2023-01-11T00:00:00"/>
    <d v="2023-02-01T00:00:00"/>
    <d v="2023-02-06T00:00:00"/>
    <d v="2023-02-10T00:00:00"/>
    <n v="326129"/>
    <s v="RESOLI"/>
    <s v="1-PREG.COSTA-RICA"/>
    <s v="NUEVA"/>
    <s v="PREGRADO COSTA RICA"/>
    <s v="-"/>
    <n v="133238"/>
    <n v="6"/>
    <s v="CS.SOCIALES, EDUCACION Y OTRAS"/>
    <x v="2"/>
    <s v="N"/>
    <s v="CS.SOCIALES, EDUCACION Y OTRAS"/>
    <n v="1"/>
    <s v="SAN JOSE"/>
    <n v="1"/>
    <n v="1"/>
    <s v="Femenino"/>
    <s v="KAREN TATIANA  ELIZONDO VARGAS"/>
    <n v="118900316"/>
    <n v="31271570"/>
    <s v="SAN JOSE"/>
    <s v="CARMEN"/>
    <s v="U CASTRO CARAZO SEDE PEREZ ZELEDON"/>
    <s v="EDUCACION PREESCOLAR"/>
    <n v="300000"/>
    <s v="B (201,564 a 461,720)"/>
    <n v="0"/>
    <s v="NINGUNO"/>
    <n v="100"/>
    <s v="COSTA RICA"/>
    <s v="-"/>
    <s v="-"/>
    <n v="8"/>
    <s v="FONDO DE AVAL"/>
    <s v="Z MAYOR DES REL"/>
    <s v="-"/>
    <s v="-"/>
    <n v="19"/>
    <s v="BACHILLER"/>
    <s v=" "/>
    <s v=" "/>
    <s v=" "/>
    <s v=" "/>
    <s v="NORMAL"/>
    <s v="TELIZONDOVARGAS@GMAIL.COM"/>
    <s v="-"/>
    <s v="-"/>
    <s v="ADQUISICION DE EQUIPO"/>
    <s v="AE"/>
    <s v="SOLTERO(A)"/>
    <s v="N./A"/>
    <n v="4"/>
    <n v="2020"/>
    <n v="3"/>
    <n v="100"/>
    <s v="-"/>
    <s v="SIN ENFASIS"/>
    <s v="EDUCACION PREESCOLAR"/>
    <n v="1"/>
    <s v="UNIV. PRIVADA"/>
    <s v="PRIVADO"/>
    <s v="-"/>
    <s v="N"/>
    <x v="0"/>
  </r>
  <r>
    <n v="133240"/>
    <n v="1"/>
    <n v="7001390"/>
    <d v="2023-01-13T00:00:00"/>
    <d v="2023-01-17T00:00:00"/>
    <d v="2023-02-01T00:00:00"/>
    <d v="2023-02-06T00:00:00"/>
    <d v="2023-02-10T00:00:00"/>
    <n v="326366"/>
    <s v="RESOLI"/>
    <s v="1-PREG.COSTA-RICA"/>
    <s v="NUEVA"/>
    <s v="PREGRADO COSTA RICA"/>
    <s v="-"/>
    <n v="133240"/>
    <n v="6"/>
    <s v="CS.SOCIALES, EDUCACION Y OTRAS"/>
    <x v="0"/>
    <s v="N"/>
    <s v="CS.SOCIALES, EDUCACION Y OTRAS"/>
    <n v="1"/>
    <s v="SAN JOSE"/>
    <n v="1"/>
    <n v="1"/>
    <s v="Masculino"/>
    <s v="EDWIN  ORTIZ FIGUEROA"/>
    <n v="603940656"/>
    <n v="31271580"/>
    <s v="SAN JOSE"/>
    <s v="CARMEN"/>
    <s v="UNIV.SAN MARCOS"/>
    <s v="CONTADURIA MODALIDAD VIRTUAL"/>
    <n v="100000"/>
    <s v="A (0 a 201,563)"/>
    <n v="0"/>
    <s v="NINGUNO"/>
    <n v="100"/>
    <s v="COSTA RICA"/>
    <s v="-"/>
    <s v="-"/>
    <n v="8"/>
    <s v="FONDO DE AVAL"/>
    <s v="Z MAYOR DES REL"/>
    <s v="-"/>
    <s v="-"/>
    <n v="31"/>
    <s v="BACHILLER"/>
    <s v=" "/>
    <s v=" "/>
    <s v=" "/>
    <s v=" "/>
    <s v="NORMAL"/>
    <s v="FIGUEROA.EDWIN6@GMAIL.COM"/>
    <s v="-"/>
    <s v="-"/>
    <s v="ADQUISICION DE EQUIPO"/>
    <s v="AE"/>
    <s v="CASADO(A)"/>
    <s v="  PROPIO"/>
    <n v="3"/>
    <n v="2009"/>
    <n v="14"/>
    <n v="100"/>
    <n v="87404901"/>
    <s v="SIN ENFASIS"/>
    <s v="ADMINISTRACION"/>
    <n v="1"/>
    <s v="UNIV. PRIVADA"/>
    <s v="PRIVADO"/>
    <s v="-"/>
    <s v="N"/>
    <x v="0"/>
  </r>
  <r>
    <n v="133277"/>
    <n v="1"/>
    <n v="7280300"/>
    <d v="2022-12-19T00:00:00"/>
    <d v="2022-12-23T00:00:00"/>
    <d v="2023-02-01T00:00:00"/>
    <d v="2023-02-06T00:00:00"/>
    <d v="2023-02-10T00:00:00"/>
    <n v="324941"/>
    <s v="RESOLI"/>
    <s v="1-PREG.COSTA-RICA"/>
    <s v="NUEVA"/>
    <s v="PREGRADO COSTA RICA"/>
    <s v="-"/>
    <n v="133277"/>
    <n v="6"/>
    <s v="CIENCIA Y TECNOLOGIA"/>
    <x v="1"/>
    <s v="N"/>
    <s v="CIENCIA Y TECNOLOGIA"/>
    <n v="6"/>
    <s v="PUNTARENAS"/>
    <n v="7"/>
    <n v="4"/>
    <s v="Femenino"/>
    <s v="PALACIO ATENCIO HILARY TATIANA"/>
    <n v="604840553"/>
    <n v="31271890"/>
    <s v="GOLFITO"/>
    <s v="PAVON"/>
    <s v="COLEGIO UNIVERSITARIO TECNOSALUD"/>
    <s v="ASISTENCIA VETERINARIA"/>
    <n v="40000"/>
    <s v="A (0 a 201,563)"/>
    <n v="0"/>
    <s v="NINGUNO"/>
    <n v="100"/>
    <s v="COSTA RICA"/>
    <s v="-"/>
    <s v="-"/>
    <n v="8"/>
    <s v="FONDO DE AVAL"/>
    <s v="MUY BAJO DES RE"/>
    <s v="-"/>
    <s v="-"/>
    <n v="19"/>
    <s v="DIPLOMADO"/>
    <s v=" "/>
    <s v=" "/>
    <s v=" "/>
    <s v=" "/>
    <s v="NORMAL"/>
    <s v="TATIANAATENCIO24@GMAIL.COM"/>
    <s v="-"/>
    <s v="-"/>
    <s v="ADQUISICION DE EQUIPO"/>
    <s v="AE"/>
    <s v="SOLTERO(A)"/>
    <s v="ESTUDIANTE"/>
    <n v="2"/>
    <n v="2021"/>
    <n v="2"/>
    <n v="100"/>
    <s v="-"/>
    <s v="SIN ENFASIS"/>
    <s v="MEDICINA VETERINARIA"/>
    <n v="1"/>
    <s v="UNIV. PRIVADA"/>
    <s v="PRIVADO"/>
    <s v="NGABES O GUAYMIES"/>
    <s v="S"/>
    <x v="1"/>
  </r>
  <r>
    <n v="133244"/>
    <n v="1"/>
    <n v="6196000"/>
    <d v="2022-12-20T00:00:00"/>
    <d v="2022-12-20T00:00:00"/>
    <d v="2023-01-31T00:00:00"/>
    <d v="2023-02-06T00:00:00"/>
    <d v="2023-02-10T00:00:00"/>
    <n v="325022"/>
    <s v="RESOLI"/>
    <s v="1-PREG.COSTA-RICA"/>
    <s v="NUEVA"/>
    <s v="PREGRADO COSTA RICA"/>
    <s v="-"/>
    <n v="133244"/>
    <n v="6"/>
    <s v="CS.SOCIALES, EDUCACION Y OTRAS"/>
    <x v="2"/>
    <s v="N"/>
    <s v="CS.SOCIALES, EDUCACION Y OTRAS"/>
    <n v="7"/>
    <s v="LIMON"/>
    <n v="4"/>
    <n v="1"/>
    <s v="Masculino"/>
    <s v="PITA MORALES GILBER FRANCISCO"/>
    <n v="702660124"/>
    <n v="31271930"/>
    <s v="TALAMANCA"/>
    <s v="BRATSI"/>
    <s v="USJ SEDE GUAPILES UNIV DE SAN JOSE"/>
    <s v="EDUC III CICLO Y DIVERSIFICADO"/>
    <n v="50000"/>
    <s v="A (0 a 201,563)"/>
    <n v="0"/>
    <s v="NINGUNO"/>
    <n v="100"/>
    <s v="COSTA RICA"/>
    <s v="-"/>
    <s v="-"/>
    <n v="8"/>
    <s v="FONDO DE AVAL"/>
    <s v="MUY BAJO DES RE"/>
    <s v="-"/>
    <s v="-"/>
    <n v="24"/>
    <s v="BACHILLER"/>
    <s v=" "/>
    <s v=" "/>
    <s v=" "/>
    <s v=" "/>
    <s v="NORMAL"/>
    <s v="GILBERFRANSISCOPITAMORALES@GMAIL.COM"/>
    <s v="-"/>
    <s v="-"/>
    <s v="-"/>
    <s v="-"/>
    <s v="UNION LIBRE"/>
    <s v="ESTUDIANTE"/>
    <n v="2"/>
    <n v="2019"/>
    <n v="4"/>
    <n v="100"/>
    <n v="85582291"/>
    <s v="MATEMATICA"/>
    <s v="EDUCACION SECUNDARIA"/>
    <n v="1"/>
    <s v="UNIV. PRIVADA"/>
    <s v="PRIVADO"/>
    <s v="BRI"/>
    <s v="S"/>
    <x v="1"/>
  </r>
  <r>
    <n v="133201"/>
    <n v="1"/>
    <n v="4329970"/>
    <d v="2022-12-01T00:00:00"/>
    <d v="2023-01-10T00:00:00"/>
    <d v="2023-01-30T00:00:00"/>
    <d v="2023-02-06T00:00:00"/>
    <d v="2023-02-10T00:00:00"/>
    <n v="323267"/>
    <s v="RESOLI"/>
    <s v="1-PREG.COSTA-RICA"/>
    <s v="NUEVA"/>
    <s v="PREGRADO COSTA RICA"/>
    <s v="-"/>
    <n v="133201"/>
    <n v="6"/>
    <s v="CIENCIA Y TECNOLOGIA"/>
    <x v="1"/>
    <s v="N"/>
    <s v="CIENCIA Y TECNOLOGIA"/>
    <n v="6"/>
    <s v="PUNTARENAS"/>
    <n v="3"/>
    <n v="1"/>
    <s v="Femenino"/>
    <s v="CAMACHO ORTIZ HILLARY YEILYN"/>
    <n v="118360986"/>
    <n v="31271620"/>
    <s v="BUENOS AIRES"/>
    <s v="BUENOS AIRES"/>
    <s v="UNIV.LATINA DE C.R. PEREZ ZELEDON"/>
    <s v="ENFERMERIA"/>
    <n v="520150"/>
    <s v="C (461,721 a 731,857)"/>
    <n v="0"/>
    <s v="NINGUNO"/>
    <n v="100"/>
    <s v="COSTA RICA"/>
    <s v="-"/>
    <s v="-"/>
    <n v="8"/>
    <s v="FONDO DE AVAL"/>
    <s v="Z BAJO DES REL"/>
    <s v="-"/>
    <s v="-"/>
    <n v="20"/>
    <s v="LICENCIATURA"/>
    <s v=" "/>
    <s v=" "/>
    <s v=" "/>
    <s v=" "/>
    <s v="NORMAL"/>
    <s v="HILLA10CAMACHO@GMAIL.COM"/>
    <s v="-"/>
    <s v="-"/>
    <s v="ADQUISICION DE EQUIPO"/>
    <s v="AE"/>
    <s v="SOLTERO(A)"/>
    <s v="ESTUDIANTE"/>
    <n v="1"/>
    <n v="2020"/>
    <n v="3"/>
    <n v="100"/>
    <s v="-"/>
    <s v="SIN ENFASIS"/>
    <s v="ENFERMERIA"/>
    <n v="1"/>
    <s v="UNIV. PRIVADA"/>
    <s v="PRIVADO"/>
    <s v="BRI"/>
    <s v="S"/>
    <x v="1"/>
  </r>
  <r>
    <n v="133202"/>
    <n v="1"/>
    <n v="8289900"/>
    <d v="2022-12-22T00:00:00"/>
    <d v="2022-12-22T00:00:00"/>
    <d v="2023-01-30T00:00:00"/>
    <d v="2023-02-06T00:00:00"/>
    <d v="2023-02-10T00:00:00"/>
    <n v="325145"/>
    <s v="RESOLI"/>
    <s v="1-PREG.COSTA-RICA"/>
    <s v="NUEVA"/>
    <s v="PREGRADO COSTA RICA"/>
    <s v="-"/>
    <n v="133202"/>
    <n v="6"/>
    <s v="CS.SOCIALES, EDUCACION Y OTRAS"/>
    <x v="2"/>
    <s v="N"/>
    <s v="CS.SOCIALES, EDUCACION Y OTRAS"/>
    <n v="6"/>
    <s v="PUNTARENAS"/>
    <n v="7"/>
    <n v="4"/>
    <s v="Femenino"/>
    <s v="SANCHEZ BEJARANO YESIBEL"/>
    <n v="604750690"/>
    <n v="31271630"/>
    <s v="GOLFITO"/>
    <s v="PAVON"/>
    <s v="U CASTRO CARAZO SEDE PASO CANOAS"/>
    <s v="EDUCACION PREESCOLAR"/>
    <n v="35000"/>
    <s v="A (0 a 201,563)"/>
    <n v="0"/>
    <s v="NINGUNO"/>
    <n v="100"/>
    <s v="COSTA RICA"/>
    <s v="-"/>
    <s v="-"/>
    <n v="8"/>
    <s v="FONDO DE AVAL"/>
    <s v="MUY BAJO DES RE"/>
    <s v="-"/>
    <s v="-"/>
    <n v="21"/>
    <s v="BACHILLER"/>
    <s v=" "/>
    <s v=" "/>
    <s v=" "/>
    <s v=" "/>
    <s v="NORMAL"/>
    <s v="LYESIBEJARANO2@GMAIL.COM"/>
    <s v="-"/>
    <s v="-"/>
    <s v="ADQUISICION DE EQUIPO"/>
    <s v="AE"/>
    <s v="UNION LIBRE"/>
    <s v="ESTUDIANTE"/>
    <n v="3"/>
    <n v="2020"/>
    <n v="3"/>
    <n v="100"/>
    <s v="-"/>
    <s v="SIN ENFASIS"/>
    <s v="EDUCACION PREESCOLAR"/>
    <n v="1"/>
    <s v="UNIV. PRIVADA"/>
    <s v="PRIVADO"/>
    <s v="NGABES O GUAYMIES"/>
    <s v="S"/>
    <x v="1"/>
  </r>
  <r>
    <n v="133252"/>
    <n v="1"/>
    <n v="9644800"/>
    <d v="2023-01-03T00:00:00"/>
    <d v="2023-01-03T00:00:00"/>
    <d v="2023-01-25T00:00:00"/>
    <d v="2023-02-06T00:00:00"/>
    <d v="2023-02-10T00:00:00"/>
    <n v="325495"/>
    <s v="RESOLI"/>
    <s v="1-PREG.COSTA-RICA"/>
    <s v="NUEVA"/>
    <s v="PREGRADO COSTA RICA"/>
    <s v="-"/>
    <n v="133252"/>
    <n v="6"/>
    <s v="CS.SOCIALES, EDUCACION Y OTRAS"/>
    <x v="0"/>
    <s v="N"/>
    <s v="CS.SOCIALES, EDUCACION Y OTRAS"/>
    <n v="6"/>
    <s v="PUNTARENAS"/>
    <n v="10"/>
    <n v="4"/>
    <s v="Femenino"/>
    <s v="ESPINOZA PIMENTEL ELIZABETH"/>
    <n v="604580126"/>
    <n v="31272030"/>
    <s v="CORREDORES"/>
    <s v="LAUREL"/>
    <s v="U CASTRO CARAZO SEDE PASO CANOAS"/>
    <s v="ADMINISTRACION DE NEGOCIOS"/>
    <n v="40000"/>
    <s v="A (0 a 201,563)"/>
    <n v="0"/>
    <s v="NINGUNO"/>
    <n v="100"/>
    <s v="COSTA RICA"/>
    <s v="-"/>
    <s v="-"/>
    <n v="8"/>
    <s v="FONDO DE AVAL"/>
    <s v="MUY BAJO DES RE"/>
    <s v="-"/>
    <s v="-"/>
    <n v="23"/>
    <s v="BACHILLER"/>
    <s v=" "/>
    <s v=" "/>
    <s v=" "/>
    <s v=" "/>
    <s v="NORMAL"/>
    <s v="EESPINOZAPIMENTEL@GMAIL.COM"/>
    <s v="-"/>
    <s v="-"/>
    <s v="ADQUISICION DE EQUIPO"/>
    <s v="AE"/>
    <s v="UNION LIBRE"/>
    <s v="ESTUDIANTE"/>
    <n v="2"/>
    <n v="2022"/>
    <n v="1"/>
    <n v="100"/>
    <s v="-"/>
    <s v="RECURSOS HUMANOS"/>
    <s v="ADMINISTRACION"/>
    <n v="1"/>
    <s v="UNIV. PRIVADA"/>
    <s v="PRIVADO"/>
    <s v="NGABES O GUAYMIES"/>
    <s v="S"/>
    <x v="1"/>
  </r>
  <r>
    <n v="133288"/>
    <n v="1"/>
    <n v="10011900"/>
    <d v="2022-12-21T00:00:00"/>
    <d v="2022-12-30T00:00:00"/>
    <d v="2023-01-24T00:00:00"/>
    <d v="2023-02-06T00:00:00"/>
    <d v="2023-02-10T00:00:00"/>
    <n v="325056"/>
    <s v="RESOLI"/>
    <s v="1-PREG.COSTA-RICA"/>
    <s v="NUEVA"/>
    <s v="PREGRADO COSTA RICA"/>
    <s v="-"/>
    <n v="133288"/>
    <n v="6"/>
    <s v="CIENCIA Y TECNOLOGIA"/>
    <x v="1"/>
    <s v="N"/>
    <s v="CIENCIA Y TECNOLOGIA"/>
    <n v="6"/>
    <s v="PUNTARENAS"/>
    <n v="3"/>
    <n v="1"/>
    <s v="Femenino"/>
    <s v="NARVAEZ LOPEZ FREISHEL MELISSA"/>
    <n v="118960174"/>
    <n v="31272020"/>
    <s v="BUENOS AIRES"/>
    <s v="BUENOS AIRES"/>
    <s v="INST.PARAUNIV. PLERUS"/>
    <s v="IMAGENES MEDICAS"/>
    <n v="672463"/>
    <s v="C (461,721 a 731,857)"/>
    <n v="0"/>
    <s v="NINGUNO"/>
    <n v="100"/>
    <s v="COSTA RICA"/>
    <s v="-"/>
    <s v="-"/>
    <n v="8"/>
    <s v="FONDO DE AVAL"/>
    <s v="Z BAJO DES REL"/>
    <s v="-"/>
    <s v="-"/>
    <n v="19"/>
    <s v="DIPLOMADO"/>
    <s v=" "/>
    <s v=" "/>
    <s v=" "/>
    <s v=" "/>
    <s v="NORMAL"/>
    <s v="FNARVAEZ.10.01@GMAIL.COM"/>
    <s v="-"/>
    <s v="-"/>
    <s v="-"/>
    <s v="-"/>
    <s v="SOLTERO(A)"/>
    <s v="ESTUDIANTE"/>
    <n v="5"/>
    <n v="2021"/>
    <n v="2"/>
    <n v="100"/>
    <s v="-"/>
    <s v="SIN ENFASIS"/>
    <s v="MEDICINA HUMANA"/>
    <n v="3"/>
    <s v="PARAUNIV. PRIV"/>
    <s v="PRIVADO"/>
    <s v="-"/>
    <s v="N"/>
    <x v="0"/>
  </r>
  <r>
    <n v="133144"/>
    <n v="1"/>
    <n v="4969000"/>
    <d v="2022-12-19T00:00:00"/>
    <d v="2022-12-28T00:00:00"/>
    <d v="2023-01-23T00:00:00"/>
    <d v="2023-02-06T00:00:00"/>
    <d v="2023-02-10T00:00:00"/>
    <n v="324982"/>
    <s v="RESOLI"/>
    <s v="1-PREG.COSTA-RICA"/>
    <s v="NUEVA"/>
    <s v="PREGRADO COSTA RICA"/>
    <s v="-"/>
    <n v="133144"/>
    <n v="6"/>
    <s v="CIENCIA Y TECNOLOGIA"/>
    <x v="1"/>
    <s v="N"/>
    <s v="CIENCIA Y TECNOLOGIA"/>
    <n v="6"/>
    <s v="PUNTARENAS"/>
    <n v="9"/>
    <n v="1"/>
    <s v="Femenino"/>
    <s v="PIEDRA MONGE HILARY MICHEL"/>
    <n v="604590849"/>
    <n v="31271210"/>
    <s v="PARRITA"/>
    <s v="PARRITA"/>
    <s v="UNIVERSIDAD SANTA PAULA"/>
    <s v="TERAPIA OCUPACIONAL"/>
    <n v="234000"/>
    <s v="B (201,564 a 461,720)"/>
    <n v="0"/>
    <s v="NINGUNO"/>
    <n v="100"/>
    <s v="COSTA RICA"/>
    <s v="-"/>
    <s v="-"/>
    <n v="8"/>
    <s v="FONDO DE AVAL"/>
    <s v="Z BAJO DES REL"/>
    <s v="-"/>
    <s v="-"/>
    <n v="22"/>
    <s v="LICENCIATURA"/>
    <s v=" "/>
    <s v=" "/>
    <s v=" "/>
    <s v=" "/>
    <s v="NORMAL"/>
    <s v="HILLARYMONGE123@GMAIL.COM"/>
    <s v="-"/>
    <s v="-"/>
    <s v="-"/>
    <s v="-"/>
    <s v="SOLTERO(A)"/>
    <s v="ESTUDIANTE"/>
    <n v="3"/>
    <n v="2017"/>
    <n v="6"/>
    <n v="100"/>
    <s v="-"/>
    <s v="SIN ENFASIS"/>
    <s v="MEDICINA HUMANA"/>
    <n v="1"/>
    <s v="UNIV. PRIVADA"/>
    <s v="PRIVADO"/>
    <s v="-"/>
    <s v="N"/>
    <x v="0"/>
  </r>
  <r>
    <n v="133125"/>
    <n v="1"/>
    <n v="8796010"/>
    <d v="2022-12-28T00:00:00"/>
    <d v="2022-12-28T00:00:00"/>
    <d v="2023-01-20T00:00:00"/>
    <d v="2023-02-06T00:00:00"/>
    <d v="2023-02-10T00:00:00"/>
    <n v="325318"/>
    <s v="RESOLI"/>
    <s v="1-PREG.COSTA-RICA"/>
    <s v="NUEVA"/>
    <s v="PREGRADO COSTA RICA"/>
    <s v="-"/>
    <n v="133125"/>
    <n v="6"/>
    <s v="CIENCIA Y TECNOLOGIA"/>
    <x v="4"/>
    <s v="N"/>
    <s v="CIENCIA Y TECNOLOGIA"/>
    <n v="6"/>
    <s v="PUNTARENAS"/>
    <n v="10"/>
    <n v="4"/>
    <s v="Femenino"/>
    <s v="RIOS BEJARANO REBECA"/>
    <n v="604910321"/>
    <n v="31272040"/>
    <s v="CORREDORES"/>
    <s v="LAUREL"/>
    <s v="U CASTRO CARAZO SEDE PASO CANOAS"/>
    <s v="INGENIERIA INFORMATICA"/>
    <n v="60000"/>
    <s v="A (0 a 201,563)"/>
    <n v="0"/>
    <s v="NINGUNO"/>
    <n v="100"/>
    <s v="COSTA RICA"/>
    <s v="-"/>
    <s v="-"/>
    <n v="8"/>
    <s v="FONDO DE AVAL"/>
    <s v="MUY BAJO DES RE"/>
    <s v="-"/>
    <s v="-"/>
    <n v="17"/>
    <s v="BACHILLER"/>
    <s v=" "/>
    <s v=" "/>
    <s v=" "/>
    <s v=" "/>
    <s v="NORMAL"/>
    <s v="RIOSBEJARANO116@GMAIL.COM"/>
    <s v="-"/>
    <s v="-"/>
    <s v="ADQUISICION DE EQUIPO"/>
    <s v="AE"/>
    <s v="SOLTERO(A)"/>
    <s v="ESTUDIANTE"/>
    <n v="4"/>
    <n v="2022"/>
    <n v="1"/>
    <n v="100"/>
    <s v="-"/>
    <s v="SIN ENFASIS"/>
    <s v="COMPUTO"/>
    <n v="1"/>
    <s v="UNIV. PRIVADA"/>
    <s v="PRIVADO"/>
    <s v="NGABES O GUAYMIES"/>
    <s v="S"/>
    <x v="1"/>
  </r>
  <r>
    <n v="133505"/>
    <n v="1"/>
    <n v="1897420"/>
    <d v="2022-12-29T00:00:00"/>
    <d v="2023-01-17T00:00:00"/>
    <d v="2023-02-09T00:00:00"/>
    <d v="2023-02-20T00:00:00"/>
    <d v="2023-02-21T00:00:00"/>
    <n v="325352"/>
    <s v="RESOLI"/>
    <s v="1-PREG.COSTA-RICA"/>
    <s v="NUEVA"/>
    <s v="PREGRADO COSTA RICA"/>
    <s v="-"/>
    <n v="133505"/>
    <n v="7"/>
    <s v="CS.SOCIALES, EDUCACION Y OTRAS"/>
    <x v="2"/>
    <s v="N"/>
    <s v="CS.SOCIALES, EDUCACION Y OTRAS"/>
    <n v="1"/>
    <s v="SAN JOSE"/>
    <n v="7"/>
    <n v="7"/>
    <s v="Masculino"/>
    <s v="MENA MENDEZ DAGOBERTO JESUS"/>
    <n v="116380710"/>
    <n v="31273270"/>
    <s v="MORA"/>
    <s v="QUITIRRISI"/>
    <s v="U.FLORENCIO DEL CASTILLO S.DESAMPARADOS"/>
    <s v="CS.EDUCACION FÌSICA"/>
    <n v="346379"/>
    <s v="B (201,564 a 461,720)"/>
    <n v="0"/>
    <s v="NINGUNO"/>
    <n v="100"/>
    <s v="COSTA RICA"/>
    <s v="-"/>
    <s v="-"/>
    <n v="8"/>
    <s v="FONDO DE AVAL"/>
    <s v="Z BAJO DES REL"/>
    <s v="-"/>
    <s v="-"/>
    <n v="26"/>
    <s v="BACHILLER"/>
    <s v=" "/>
    <s v=" "/>
    <s v=" "/>
    <s v=" "/>
    <s v="NORMAL"/>
    <s v="MENADAGOBERTO1@GMAIL.COM"/>
    <s v="-"/>
    <s v="-"/>
    <s v="-"/>
    <s v="-"/>
    <s v="SOLTERO(A)"/>
    <s v="-"/>
    <n v="3"/>
    <n v="2013"/>
    <n v="10"/>
    <n v="100"/>
    <n v="84158667"/>
    <s v="SIN ENFASIS"/>
    <s v="EDUCACION TECNICA,ARTISTICA Y DEPORTIVA"/>
    <n v="1"/>
    <s v="UNIV. PRIVADA"/>
    <s v="PRIVADO"/>
    <s v="HUE"/>
    <s v="S"/>
    <x v="1"/>
  </r>
  <r>
    <n v="132746"/>
    <n v="1"/>
    <n v="3277550"/>
    <d v="2022-12-07T00:00:00"/>
    <d v="2022-12-12T00:00:00"/>
    <d v="2022-12-16T00:00:00"/>
    <d v="2023-02-20T00:00:00"/>
    <d v="2023-02-21T00:00:00"/>
    <n v="323949"/>
    <s v="RESOLI"/>
    <s v="1-PREG.COSTA-RICA"/>
    <s v="NUEVA"/>
    <s v="PREGRADO COSTA RICA"/>
    <s v="-"/>
    <n v="132746"/>
    <n v="7"/>
    <s v="CIENCIA Y TECNOLOGIA"/>
    <x v="1"/>
    <s v="N"/>
    <s v="CIENCIA Y TECNOLOGIA"/>
    <n v="6"/>
    <s v="PUNTARENAS"/>
    <n v="7"/>
    <n v="4"/>
    <s v="Masculino"/>
    <s v="ANTONY EMANUEL  DEGRACIA BEJARANO"/>
    <n v="604560671"/>
    <n v="31272850"/>
    <s v="GOLFITO"/>
    <s v="PAVON"/>
    <s v="UNIV.LATINA DE C.R. PEREZ ZELEDON"/>
    <s v="ENFERMERIA"/>
    <n v="351285"/>
    <s v="B (201,564 a 461,720)"/>
    <n v="0"/>
    <s v="NINGUNO"/>
    <n v="100"/>
    <s v="COSTA RICA"/>
    <s v="-"/>
    <s v="-"/>
    <n v="8"/>
    <s v="FONDO DE AVAL"/>
    <s v="MUY BAJO DES RE"/>
    <s v="-"/>
    <s v="-"/>
    <n v="23"/>
    <s v="LICENCIATURA"/>
    <s v=" "/>
    <s v=" "/>
    <s v=" "/>
    <s v=" "/>
    <s v="NORMAL"/>
    <s v="BEJARANOANTONY1@GMAIL.COM"/>
    <s v="-"/>
    <s v="-"/>
    <s v="-"/>
    <s v="-"/>
    <s v="SOLTERO(A)"/>
    <s v="ESTUDIANTE"/>
    <n v="4"/>
    <n v="2018"/>
    <n v="5"/>
    <n v="83.1"/>
    <s v="-"/>
    <s v="SIN ENFASIS"/>
    <s v="ENFERMERIA"/>
    <n v="1"/>
    <s v="UNIV. PRIVADA"/>
    <s v="PRIVADO"/>
    <s v="NGABES O GUAYMIES"/>
    <s v="S"/>
    <x v="1"/>
  </r>
  <r>
    <n v="133347"/>
    <n v="1"/>
    <n v="7625000"/>
    <d v="2023-01-09T00:00:00"/>
    <d v="2023-01-12T00:00:00"/>
    <d v="2023-02-03T00:00:00"/>
    <d v="2023-02-20T00:00:00"/>
    <d v="2023-02-21T00:00:00"/>
    <n v="325841"/>
    <s v="RESOLI"/>
    <s v="1-PREG.COSTA-RICA"/>
    <s v="NUEVA"/>
    <s v="PREGRADO COSTA RICA"/>
    <s v="-"/>
    <n v="133347"/>
    <n v="7"/>
    <s v="CS.SOCIALES, EDUCACION Y OTRAS"/>
    <x v="0"/>
    <s v="N"/>
    <s v="CS.SOCIALES, EDUCACION Y OTRAS"/>
    <n v="2"/>
    <s v="ALAJUELA"/>
    <n v="12"/>
    <n v="5"/>
    <s v="Femenino"/>
    <s v="MONTES ARRIETA YARIEL"/>
    <n v="208660936"/>
    <n v="31271710"/>
    <s v="VALVERDE VEGA"/>
    <s v="RODRIGUEZ"/>
    <s v="UNIVERSIDAD SANTA LUCIA SEDE ALAJUELA"/>
    <s v="DERECHO"/>
    <n v="286122"/>
    <s v="B (201,564 a 461,720)"/>
    <n v="0"/>
    <s v="NINGUNO"/>
    <n v="100"/>
    <s v="COSTA RICA"/>
    <s v="-"/>
    <s v="-"/>
    <n v="8"/>
    <s v="FONDO DE AVAL"/>
    <s v="Z MEDIO DES REL"/>
    <s v="-"/>
    <s v="-"/>
    <n v="17"/>
    <s v="LICENCIATURA"/>
    <s v=" "/>
    <s v=" "/>
    <s v=" "/>
    <s v=" "/>
    <s v="NORMAL"/>
    <s v="YARIELMONTESARRIETA02@GMAIL.COM"/>
    <s v="-"/>
    <s v="-"/>
    <s v="-"/>
    <s v="-"/>
    <s v="SOLTERO(A)"/>
    <s v="ESTUDIANTE"/>
    <n v="2"/>
    <n v="2022"/>
    <n v="1"/>
    <n v="100"/>
    <s v="-"/>
    <s v="SIN ENFASIS"/>
    <s v="DERECHO"/>
    <n v="1"/>
    <s v="UNIV. PRIVADA"/>
    <s v="PRIVADO"/>
    <s v="-"/>
    <s v="N"/>
    <x v="0"/>
  </r>
  <r>
    <n v="133295"/>
    <n v="1"/>
    <n v="8694850"/>
    <d v="2022-12-20T00:00:00"/>
    <d v="2022-12-20T00:00:00"/>
    <d v="2023-01-11T00:00:00"/>
    <d v="2023-02-20T00:00:00"/>
    <d v="2023-02-21T00:00:00"/>
    <n v="325035"/>
    <s v="RESOLI"/>
    <s v="1-PREG.COSTA-RICA"/>
    <s v="NUEVA"/>
    <s v="PREGRADO COSTA RICA"/>
    <s v="-"/>
    <n v="133295"/>
    <n v="7"/>
    <s v="CS.SOCIALES, EDUCACION Y OTRAS"/>
    <x v="2"/>
    <s v="N"/>
    <s v="CS.SOCIALES, EDUCACION Y OTRAS"/>
    <n v="6"/>
    <s v="PUNTARENAS"/>
    <n v="7"/>
    <n v="4"/>
    <s v="Femenino"/>
    <s v="ATENCIO BEJARANO JACQUELINE"/>
    <n v="603690352"/>
    <n v="31273160"/>
    <s v="GOLFITO"/>
    <s v="PAVON"/>
    <s v="UNIVERSIDAD CATOLICA DE COSTA RICA"/>
    <s v="CIENCIAS DE LA EDUCACION"/>
    <n v="70000"/>
    <s v="A (0 a 201,563)"/>
    <n v="0"/>
    <s v="NINGUNO"/>
    <n v="100"/>
    <s v="COSTA RICA"/>
    <s v="-"/>
    <s v="-"/>
    <n v="8"/>
    <s v="FONDO DE AVAL"/>
    <s v="MUY BAJO DES RE"/>
    <s v="-"/>
    <s v="-"/>
    <n v="35"/>
    <s v="BACHILLER"/>
    <s v=" "/>
    <s v=" "/>
    <s v=" "/>
    <s v=" "/>
    <s v="NORMAL"/>
    <s v="YACQUELINATENCIO@HOTMAIL.COM"/>
    <s v="-"/>
    <s v="-"/>
    <s v="ADQUISICION DE EQUIPO"/>
    <s v="AE"/>
    <s v="SOLTERO(A)"/>
    <s v="ESTUDIANTE"/>
    <n v="2"/>
    <n v="2018"/>
    <n v="5"/>
    <n v="100"/>
    <s v="-"/>
    <s v="ENSEÑANZA DE LAS CIENCIAS"/>
    <s v="EDUCACION SECUNDARIA"/>
    <n v="1"/>
    <s v="UNIV. PRIVADA"/>
    <s v="PRIVADO"/>
    <s v="NGABES O GUAYMIES"/>
    <s v="S"/>
    <x v="1"/>
  </r>
  <r>
    <n v="133054"/>
    <n v="1"/>
    <n v="4195915"/>
    <d v="2022-12-19T00:00:00"/>
    <d v="2023-01-10T00:00:00"/>
    <d v="2023-01-11T00:00:00"/>
    <d v="2023-02-20T00:00:00"/>
    <d v="2023-02-21T00:00:00"/>
    <n v="324975"/>
    <s v="RESOLI"/>
    <s v="1-PREG.COSTA-RICA"/>
    <s v="NUEVA"/>
    <s v="PREGRADO COSTA RICA"/>
    <s v="-"/>
    <n v="133054"/>
    <n v="7"/>
    <s v="CIENCIA Y TECNOLOGIA"/>
    <x v="1"/>
    <s v="N"/>
    <s v="CIENCIA Y TECNOLOGIA"/>
    <n v="6"/>
    <s v="PUNTARENAS"/>
    <n v="7"/>
    <n v="4"/>
    <s v="Femenino"/>
    <s v="ATENCIO RODRIGUEZ YORLENY"/>
    <n v="603590123"/>
    <n v="31273130"/>
    <s v="GOLFITO"/>
    <s v="PAVON"/>
    <s v="UNIV.IBEROAMERICA"/>
    <s v="TECNICO ATENCION PRIMARIA"/>
    <n v="60000"/>
    <s v="A (0 a 201,563)"/>
    <n v="0"/>
    <s v="NINGUNO"/>
    <n v="100"/>
    <s v="COSTA RICA"/>
    <s v="-"/>
    <s v="-"/>
    <n v="8"/>
    <s v="FONDO DE AVAL"/>
    <s v="MUY BAJO DES RE"/>
    <s v="-"/>
    <s v="-"/>
    <n v="38"/>
    <s v="TECNICO"/>
    <s v=" "/>
    <s v=" "/>
    <s v=" "/>
    <s v=" "/>
    <s v="NORMAL"/>
    <s v="YORLEATENCIORODRIGUEZ@GMAIL.COM"/>
    <s v="-"/>
    <s v="-"/>
    <s v="ADQUISICION DE EQUIPO"/>
    <s v="AE"/>
    <s v="SOLTERO(A)"/>
    <s v="ESTUDIANTE"/>
    <n v="4"/>
    <n v="2021"/>
    <n v="2"/>
    <n v="87.8"/>
    <s v="-"/>
    <s v="SIN ENFASIS"/>
    <s v="MEDICINA HUMANA"/>
    <n v="1"/>
    <s v="UNIV. PRIVADA"/>
    <s v="PRIVADO"/>
    <s v="NGABES O GUAYMIES"/>
    <s v="N"/>
    <x v="1"/>
  </r>
  <r>
    <n v="133007"/>
    <n v="1"/>
    <n v="4082815"/>
    <d v="2022-12-13T00:00:00"/>
    <d v="2022-12-22T00:00:00"/>
    <d v="2022-12-23T00:00:00"/>
    <d v="2023-02-20T00:00:00"/>
    <d v="2023-02-21T00:00:00"/>
    <n v="324506"/>
    <s v="RESOLI"/>
    <s v="1-PREG.COSTA-RICA"/>
    <s v="NUEVA"/>
    <s v="PREGRADO COSTA RICA"/>
    <s v="-"/>
    <n v="133007"/>
    <n v="7"/>
    <s v="CIENCIA Y TECNOLOGIA"/>
    <x v="1"/>
    <s v="N"/>
    <s v="CIENCIA Y TECNOLOGIA"/>
    <n v="6"/>
    <s v="PUNTARENAS"/>
    <n v="7"/>
    <n v="4"/>
    <s v="Femenino"/>
    <s v="MONTEZUMA RODRIGUEZ JATHIN"/>
    <n v="604850499"/>
    <n v="31272950"/>
    <s v="GOLFITO"/>
    <s v="PAVON"/>
    <s v="UNIV.IBEROAMERICA"/>
    <s v="TECNICO ATENCION PRIMARIA"/>
    <n v="20000"/>
    <s v="A (0 a 201,563)"/>
    <n v="0"/>
    <s v="NINGUNO"/>
    <n v="100"/>
    <s v="COSTA RICA"/>
    <s v="-"/>
    <s v="-"/>
    <n v="8"/>
    <s v="FONDO DE AVAL"/>
    <s v="MUY BAJO DES RE"/>
    <s v="-"/>
    <s v="-"/>
    <n v="19"/>
    <s v="TECNICO"/>
    <s v=" "/>
    <s v=" "/>
    <s v=" "/>
    <s v=" "/>
    <s v="NORMAL"/>
    <s v="JATHINMONTEZUMA@GMAIL.COM"/>
    <s v="-"/>
    <s v="-"/>
    <s v="ADQUISICION DE EQUIPO"/>
    <s v="AE"/>
    <s v="SOLTERO(A)"/>
    <s v="COMERCIANTE"/>
    <n v="1"/>
    <n v="2020"/>
    <n v="3"/>
    <n v="70"/>
    <s v="-"/>
    <s v="SIN ENFASIS"/>
    <s v="MEDICINA HUMANA"/>
    <n v="1"/>
    <s v="UNIV. PRIVADA"/>
    <s v="PRIVADO"/>
    <s v="-"/>
    <s v="N"/>
    <x v="0"/>
  </r>
  <r>
    <n v="132963"/>
    <n v="1"/>
    <n v="9500000"/>
    <d v="2022-12-06T00:00:00"/>
    <d v="2022-12-20T00:00:00"/>
    <d v="2022-12-22T00:00:00"/>
    <d v="2023-02-20T00:00:00"/>
    <d v="2023-02-21T00:00:00"/>
    <n v="323814"/>
    <s v="RESOLI"/>
    <s v="1-PREG.COSTA-RICA"/>
    <s v="NUEVA"/>
    <s v="PREGRADO COSTA RICA"/>
    <s v="-"/>
    <n v="132963"/>
    <n v="7"/>
    <s v="CIENCIA Y TECNOLOGIA"/>
    <x v="1"/>
    <s v="N"/>
    <s v="CIENCIA Y TECNOLOGIA"/>
    <n v="6"/>
    <s v="PUNTARENAS"/>
    <n v="7"/>
    <n v="4"/>
    <s v="Femenino"/>
    <s v="ALEJANDRA VANESSA  GONZALEZ CASTILLO"/>
    <n v="604360187"/>
    <n v="31273010"/>
    <s v="GOLFITO"/>
    <s v="PAVON"/>
    <s v="UNIV.LATINA DE C.R. PEREZ ZELEDON"/>
    <s v="ENFERMERIA"/>
    <n v="25000"/>
    <s v="A (0 a 201,563)"/>
    <n v="0"/>
    <s v="NINGUNO"/>
    <n v="100"/>
    <s v="COSTA RICA"/>
    <s v="-"/>
    <s v="-"/>
    <n v="8"/>
    <s v="FONDO DE AVAL"/>
    <s v="MUY BAJO DES RE"/>
    <s v="-"/>
    <s v="-"/>
    <n v="26"/>
    <s v="BACHILLER"/>
    <s v=" "/>
    <s v=" "/>
    <s v=" "/>
    <s v=" "/>
    <s v="NORMAL"/>
    <s v="ALEJANDRAVGC2324@GMAIL.COM"/>
    <s v="-"/>
    <s v="-"/>
    <s v="-"/>
    <s v="-"/>
    <s v="SOLTERO(A)"/>
    <s v="LABORES DOMÉSTICAS"/>
    <n v="3"/>
    <n v="2018"/>
    <n v="5"/>
    <n v="85.2"/>
    <s v="-"/>
    <s v="SIN ENFASIS"/>
    <s v="ENFERMERIA"/>
    <n v="1"/>
    <s v="UNIV. PRIVADA"/>
    <s v="PRIVADO"/>
    <s v="-"/>
    <s v="N"/>
    <x v="0"/>
  </r>
  <r>
    <n v="132811"/>
    <n v="1"/>
    <n v="6319920"/>
    <d v="2022-11-16T00:00:00"/>
    <d v="2022-12-13T00:00:00"/>
    <d v="2022-12-19T00:00:00"/>
    <d v="2023-02-20T00:00:00"/>
    <d v="2023-02-21T00:00:00"/>
    <n v="322532"/>
    <s v="RESOLI"/>
    <s v="1-PREG.COSTA-RICA"/>
    <s v="NUEVA"/>
    <s v="PREGRADO COSTA RICA"/>
    <s v="-"/>
    <n v="132811"/>
    <n v="7"/>
    <s v="CIENCIA Y TECNOLOGIA"/>
    <x v="1"/>
    <s v="N"/>
    <s v="CIENCIA Y TECNOLOGIA"/>
    <n v="1"/>
    <s v="SAN JOSE"/>
    <n v="19"/>
    <n v="12"/>
    <s v="Femenino"/>
    <s v="RACHELL GABRIELA  FALLAS SIBAJA"/>
    <n v="118820530"/>
    <n v="31272860"/>
    <s v="PEREZ ZELEDON"/>
    <s v="LA AMISTAD"/>
    <s v="UNIV.LATINA DE C.R. PEREZ ZELEDON"/>
    <s v="ENFERMERIA"/>
    <n v="287360"/>
    <s v="B (201,564 a 461,720)"/>
    <n v="0"/>
    <s v="NINGUNO"/>
    <n v="100"/>
    <s v="COSTA RICA"/>
    <s v="-"/>
    <s v="-"/>
    <n v="8"/>
    <s v="FONDO DE AVAL"/>
    <s v="Z BAJO DES REL"/>
    <s v="-"/>
    <s v="-"/>
    <n v="19"/>
    <s v="LICENCIATURA"/>
    <s v=" "/>
    <s v=" "/>
    <s v=" "/>
    <s v=" "/>
    <s v="NORMAL"/>
    <s v="FALLAS887@GMAIL.COM"/>
    <s v="-"/>
    <s v="-"/>
    <s v="-"/>
    <s v="-"/>
    <s v="SOLTERO(A)"/>
    <s v="ESTUDIANTE"/>
    <n v="3"/>
    <n v="2020"/>
    <n v="3"/>
    <n v="93"/>
    <s v="-"/>
    <s v="SIN ENFASIS"/>
    <s v="ENFERMERIA"/>
    <n v="1"/>
    <s v="UNIV. PRIVADA"/>
    <s v="PRIVADO"/>
    <s v="-"/>
    <s v="N"/>
    <x v="0"/>
  </r>
  <r>
    <n v="132961"/>
    <n v="1"/>
    <n v="4201348"/>
    <d v="2022-12-08T00:00:00"/>
    <d v="2022-12-20T00:00:00"/>
    <d v="2022-12-22T00:00:00"/>
    <d v="2023-02-20T00:00:00"/>
    <d v="2023-02-21T00:00:00"/>
    <n v="324142"/>
    <s v="RESOLI"/>
    <s v="1-PREG.COSTA-RICA"/>
    <s v="NUEVA"/>
    <s v="PREGRADO COSTA RICA"/>
    <s v="-"/>
    <n v="132961"/>
    <n v="7"/>
    <s v="CS.SOCIALES, EDUCACION Y OTRAS"/>
    <x v="2"/>
    <s v="N"/>
    <s v="CS.SOCIALES, EDUCACION Y OTRAS"/>
    <n v="1"/>
    <s v="SAN JOSE"/>
    <n v="19"/>
    <n v="5"/>
    <s v="Femenino"/>
    <s v="WENDY FRANCINY  HERNANDEZ MORA"/>
    <n v="116880783"/>
    <n v="31273000"/>
    <s v="PEREZ ZELEDON"/>
    <s v="SAN PEDRO"/>
    <s v="UNIV.INT.S.I.LABRADOR SEDE PEREZ ZELEDON"/>
    <s v="ENS ESTUDIOS SOCIALES"/>
    <n v="200000"/>
    <s v="A (0 a 201,563)"/>
    <n v="0"/>
    <s v="NINGUNO"/>
    <n v="100"/>
    <s v="COSTA RICA"/>
    <s v="-"/>
    <s v="-"/>
    <n v="8"/>
    <s v="FONDO DE AVAL"/>
    <s v="Z BAJO DES REL"/>
    <s v="-"/>
    <s v="-"/>
    <n v="25"/>
    <s v="BACHILLER"/>
    <s v="LICENCIATURA"/>
    <s v=" "/>
    <s v=" "/>
    <s v=" "/>
    <s v="NORMAL"/>
    <s v="WENDYHERNANDEZ1723@GMAIL.COM"/>
    <s v="-"/>
    <s v="-"/>
    <s v="ADQUISICION DE EQUIPO"/>
    <s v="AE"/>
    <s v="SOLTERO(A)"/>
    <s v="LABORES DOMÉSTICAS"/>
    <n v="3"/>
    <n v="2018"/>
    <n v="5"/>
    <n v="85"/>
    <s v="-"/>
    <s v="SIN ENFASIS"/>
    <s v="EDUCACION SECUNDARIA"/>
    <n v="1"/>
    <s v="UNIV. PRIVADA"/>
    <s v="PRIVADO"/>
    <s v="-"/>
    <s v="N"/>
    <x v="0"/>
  </r>
  <r>
    <n v="132960"/>
    <n v="1"/>
    <n v="8443020"/>
    <d v="2022-12-10T00:00:00"/>
    <d v="2022-12-20T00:00:00"/>
    <d v="2022-12-22T00:00:00"/>
    <d v="2023-02-20T00:00:00"/>
    <d v="2023-02-21T00:00:00"/>
    <n v="324290"/>
    <s v="RESOLI"/>
    <s v="1-PREG.COSTA-RICA"/>
    <s v="NUEVA"/>
    <s v="PREGRADO COSTA RICA"/>
    <s v="-"/>
    <n v="132960"/>
    <n v="7"/>
    <s v="CS.SOCIALES, EDUCACION Y OTRAS"/>
    <x v="2"/>
    <s v="N"/>
    <s v="CS.SOCIALES, EDUCACION Y OTRAS"/>
    <n v="6"/>
    <s v="PUNTARENAS"/>
    <n v="7"/>
    <n v="4"/>
    <s v="Femenino"/>
    <s v="JESSICA  RIOS BEJARANO"/>
    <n v="604270052"/>
    <n v="31272930"/>
    <s v="GOLFITO"/>
    <s v="PAVON"/>
    <s v="UNIV.LATINA DE C.R SEDE CIUDAD NEILY"/>
    <s v="ENSEÑANZA DEL INGLES"/>
    <n v="90000"/>
    <s v="A (0 a 201,563)"/>
    <n v="0"/>
    <s v="NINGUNO"/>
    <n v="100"/>
    <s v="COSTA RICA"/>
    <s v="-"/>
    <s v="-"/>
    <n v="8"/>
    <s v="FONDO DE AVAL"/>
    <s v="MUY BAJO DES RE"/>
    <s v="-"/>
    <s v="-"/>
    <n v="27"/>
    <s v="BACHILLER"/>
    <s v=" "/>
    <s v=" "/>
    <s v=" "/>
    <s v=" "/>
    <s v="NORMAL"/>
    <s v="JESSICA2022.RIOSBEJARANO@GMAIL.COM"/>
    <s v="-"/>
    <s v="-"/>
    <s v="ADQUISICION DE EQUIPO"/>
    <s v="AE"/>
    <s v="UNION LIBRE"/>
    <s v="AMA DE CASA"/>
    <n v="4"/>
    <n v="2022"/>
    <n v="1"/>
    <n v="83.78"/>
    <s v="-"/>
    <s v="SIN ENFASIS"/>
    <s v="EDUCACION GENERAL"/>
    <n v="1"/>
    <s v="UNIV. PRIVADA"/>
    <s v="PRIVADO"/>
    <s v="NGABES O GUAYMIES"/>
    <s v="S"/>
    <x v="1"/>
  </r>
  <r>
    <n v="132870"/>
    <n v="1"/>
    <n v="1354000"/>
    <d v="2022-12-02T00:00:00"/>
    <d v="2022-12-15T00:00:00"/>
    <d v="2022-12-19T00:00:00"/>
    <d v="2023-02-20T00:00:00"/>
    <s v="-"/>
    <n v="323500"/>
    <s v="RESOLI"/>
    <s v="1-PREG.COSTA-RICA"/>
    <s v="AMPLIACION"/>
    <s v="PREGRADO COSTA RICA"/>
    <s v="-"/>
    <n v="132870"/>
    <n v="7"/>
    <s v="CS.SOCIALES, EDUCACION Y OTRAS"/>
    <x v="2"/>
    <s v="N"/>
    <s v="CS.SOCIALES, EDUCACION Y OTRAS"/>
    <n v="3"/>
    <s v="CARTAGO"/>
    <n v="3"/>
    <n v="4"/>
    <s v="Femenino"/>
    <s v="ABARCA QUESADA ALEXANDRA DE LOS ANGELES"/>
    <n v="118160316"/>
    <n v="31191230"/>
    <s v="LA UNION"/>
    <s v="SAN RAFAEL"/>
    <s v="UNIV.INTERNAC.DE LAS AMERICAS"/>
    <s v="CS.EDUC.PREEESCOLAR"/>
    <s v="-"/>
    <s v="-"/>
    <n v="0"/>
    <s v="NINGUNO"/>
    <n v="100"/>
    <s v="COSTA RICA"/>
    <s v="-"/>
    <s v="-"/>
    <n v="8"/>
    <s v="FONDO DE AVAL"/>
    <s v="Z MEDIO DES REL"/>
    <s v="-"/>
    <s v="-"/>
    <n v="21"/>
    <s v="BACHILLER"/>
    <s v=" "/>
    <s v=" "/>
    <s v=" "/>
    <s v=" "/>
    <s v="NORMAL"/>
    <s v="ALEABARCA1307@GMAIL.COM"/>
    <s v="-"/>
    <s v="-"/>
    <s v="ADQUISICION DE EQUIPO"/>
    <s v="AE"/>
    <s v="SOLTERO(A)"/>
    <s v="ESTUDIANTE"/>
    <s v="-"/>
    <s v="-"/>
    <s v="-"/>
    <s v="-"/>
    <s v="-"/>
    <s v="SIN ENFASIS"/>
    <s v="EDUCACION PREESCOLAR"/>
    <n v="1"/>
    <s v="UNIV. PRIVADA"/>
    <s v="PRIVADO"/>
    <s v="-"/>
    <s v="N"/>
    <x v="0"/>
  </r>
  <r>
    <n v="132900"/>
    <n v="1"/>
    <n v="3545612"/>
    <d v="2022-12-05T00:00:00"/>
    <d v="2022-12-16T00:00:00"/>
    <d v="2022-12-19T00:00:00"/>
    <d v="2023-02-20T00:00:00"/>
    <d v="2023-02-21T00:00:00"/>
    <n v="323783"/>
    <s v="RESOLI"/>
    <s v="1-PREG.COSTA-RICA"/>
    <s v="NUEVA"/>
    <s v="PREGRADO COSTA RICA"/>
    <s v="-"/>
    <n v="132900"/>
    <n v="7"/>
    <s v="CIENCIA Y TECNOLOGIA"/>
    <x v="1"/>
    <s v="N"/>
    <s v="CIENCIA Y TECNOLOGIA"/>
    <n v="3"/>
    <s v="CARTAGO"/>
    <n v="5"/>
    <n v="11"/>
    <s v="Femenino"/>
    <s v="ACUÑA NEATHLY KATIA GABRIELA"/>
    <n v="701640336"/>
    <n v="31272570"/>
    <s v="TURRIALBA"/>
    <s v="LA ISABEL"/>
    <s v="UNIV.IBEROAMERICA"/>
    <s v="TECNICO ATENCION PRIMARIA"/>
    <n v="100000"/>
    <s v="A (0 a 201,563)"/>
    <n v="0"/>
    <s v="NINGUNO"/>
    <n v="100"/>
    <s v="COSTA RICA"/>
    <s v="-"/>
    <s v="-"/>
    <n v="8"/>
    <s v="FONDO DE AVAL"/>
    <s v="Z BAJO DES REL"/>
    <s v="-"/>
    <s v="-"/>
    <n v="37"/>
    <s v="TECNICO"/>
    <s v=" "/>
    <s v=" "/>
    <s v=" "/>
    <s v=" "/>
    <s v="NORMAL"/>
    <s v="GABRIELANEATHLY@GMAIL.COM"/>
    <s v="-"/>
    <s v="-"/>
    <s v="-"/>
    <s v="-"/>
    <s v="CASADO(A)"/>
    <s v="EMPLEADA DOMESTICA"/>
    <n v="3"/>
    <n v="2020"/>
    <n v="3"/>
    <n v="75.209999999999994"/>
    <n v="85199120"/>
    <s v="SIN ENFASIS"/>
    <s v="MEDICINA HUMANA"/>
    <n v="1"/>
    <s v="UNIV. PRIVADA"/>
    <s v="PRIVADO"/>
    <s v="-"/>
    <s v="N"/>
    <x v="0"/>
  </r>
  <r>
    <n v="132959"/>
    <n v="1"/>
    <n v="8890650"/>
    <d v="2022-12-11T00:00:00"/>
    <d v="2022-12-20T00:00:00"/>
    <d v="2022-12-22T00:00:00"/>
    <d v="2023-02-20T00:00:00"/>
    <d v="2023-02-21T00:00:00"/>
    <n v="324339"/>
    <s v="RESOLI"/>
    <s v="1-PREG.COSTA-RICA"/>
    <s v="NUEVA"/>
    <s v="PREGRADO COSTA RICA"/>
    <s v="-"/>
    <n v="132959"/>
    <n v="7"/>
    <s v="CIENCIA Y TECNOLOGIA"/>
    <x v="1"/>
    <s v="N"/>
    <s v="CIENCIA Y TECNOLOGIA"/>
    <n v="6"/>
    <s v="PUNTARENAS"/>
    <n v="3"/>
    <n v="1"/>
    <s v="Femenino"/>
    <s v="GRANADOS MORALES SARA MARIA"/>
    <n v="603830678"/>
    <n v="31272910"/>
    <s v="BUENOS AIRES"/>
    <s v="BUENOS AIRES"/>
    <s v="UNIV.LATINA DE C.R. PEREZ ZELEDON"/>
    <s v="ENFERMERIA"/>
    <n v="5000"/>
    <s v="A (0 a 201,563)"/>
    <n v="0"/>
    <s v="NINGUNO"/>
    <n v="100"/>
    <s v="COSTA RICA"/>
    <s v="-"/>
    <s v="-"/>
    <n v="8"/>
    <s v="FONDO DE AVAL"/>
    <s v="Z BAJO DES REL"/>
    <s v="-"/>
    <s v="-"/>
    <n v="33"/>
    <s v="LICENCIATURA"/>
    <s v=" "/>
    <s v=" "/>
    <s v=" "/>
    <s v=" "/>
    <s v="NORMAL"/>
    <s v="SARAGRANADOS.1511@GMAIL.COM"/>
    <s v="-"/>
    <s v="-"/>
    <s v="ADQUISICION DE EQUIPO"/>
    <s v="AE"/>
    <s v="CASADO(A)"/>
    <s v="ESTUDIANTE"/>
    <n v="4"/>
    <n v="2022"/>
    <n v="1"/>
    <n v="70"/>
    <s v="-"/>
    <s v="SIN ENFASIS"/>
    <s v="ENFERMERIA"/>
    <n v="1"/>
    <s v="UNIV. PRIVADA"/>
    <s v="PRIVADO"/>
    <s v="BRI CAB TERI"/>
    <s v="S"/>
    <x v="1"/>
  </r>
  <r>
    <n v="132945"/>
    <n v="1"/>
    <n v="5962256"/>
    <d v="2022-07-20T00:00:00"/>
    <d v="2022-12-19T00:00:00"/>
    <d v="2022-12-22T00:00:00"/>
    <d v="2023-02-28T00:00:00"/>
    <d v="2023-02-28T00:00:00"/>
    <n v="317309"/>
    <s v="RESOLI"/>
    <s v="1-PREG.COSTA-RICA"/>
    <s v="NUEVA"/>
    <s v="PREGRADO COSTA RICA"/>
    <s v="-"/>
    <n v="132945"/>
    <n v="8"/>
    <s v="CIENCIA Y TECNOLOGIA"/>
    <x v="1"/>
    <s v="N"/>
    <s v="CIENCIA Y TECNOLOGIA"/>
    <n v="6"/>
    <s v="PUNTARENAS"/>
    <n v="9"/>
    <n v="1"/>
    <s v="Femenino"/>
    <s v="CUBILLO GONZALEZ LEIDY LAURA"/>
    <n v="604400549"/>
    <n v="31274480"/>
    <s v="PARRITA"/>
    <s v="PARRITA"/>
    <s v="INSTITUTO DE CIENCIAS DE LA SALUD"/>
    <s v="ASISTENTE LAB QUIMICO CLINICO"/>
    <n v="102090"/>
    <s v="A (0 a 201,563)"/>
    <n v="0"/>
    <s v="NINGUNO"/>
    <n v="100"/>
    <s v="COSTA RICA"/>
    <s v="-"/>
    <s v="-"/>
    <n v="8"/>
    <s v="FONDO DE AVAL"/>
    <s v="Z BAJO DES REL"/>
    <s v="-"/>
    <s v="-"/>
    <n v="25"/>
    <s v="DIPLOMADO"/>
    <s v=" "/>
    <s v=" "/>
    <s v=" "/>
    <s v=" "/>
    <s v="NORMAL"/>
    <s v="LEIDYLAURACUBILLO97@GMAIL.COM"/>
    <s v="-"/>
    <s v="-"/>
    <s v="-"/>
    <s v="-"/>
    <s v="SOLTERO(A)"/>
    <s v="ESTUDIANTE"/>
    <n v="2"/>
    <n v="2022"/>
    <n v="1"/>
    <n v="75"/>
    <s v="-"/>
    <s v="SIN ENFASIS"/>
    <s v="MEDICINA HUMANA"/>
    <n v="1"/>
    <s v="UNIV. PRIVADA"/>
    <s v="PRIVADO"/>
    <s v="-"/>
    <s v="N"/>
    <x v="0"/>
  </r>
  <r>
    <n v="132969"/>
    <n v="1"/>
    <n v="8904050"/>
    <d v="2022-12-01T00:00:00"/>
    <d v="2022-12-20T00:00:00"/>
    <d v="2022-12-22T00:00:00"/>
    <d v="2023-02-28T00:00:00"/>
    <d v="2023-02-28T00:00:00"/>
    <n v="323246"/>
    <s v="RESOLI"/>
    <s v="1-PREG.COSTA-RICA"/>
    <s v="NUEVA"/>
    <s v="PREGRADO COSTA RICA"/>
    <s v="-"/>
    <n v="132969"/>
    <n v="8"/>
    <s v="CIENCIA Y TECNOLOGIA"/>
    <x v="1"/>
    <s v="N"/>
    <s v="CIENCIA Y TECNOLOGIA"/>
    <n v="6"/>
    <s v="PUNTARENAS"/>
    <n v="8"/>
    <n v="6"/>
    <s v="Femenino"/>
    <s v="SANDI VEGA YACSIRE"/>
    <n v="604750635"/>
    <n v="31274500"/>
    <s v="COTO BRUS"/>
    <s v="GUTIÉRREZ BROWN"/>
    <s v="UNIV.LATINA DE C.R. PEREZ ZELEDON"/>
    <s v="ENFERMERIA"/>
    <n v="180000"/>
    <s v="A (0 a 201,563)"/>
    <n v="0"/>
    <s v="NINGUNO"/>
    <n v="100"/>
    <s v="COSTA RICA"/>
    <s v="-"/>
    <s v="-"/>
    <n v="8"/>
    <s v="FONDO DE AVAL"/>
    <s v="MUY BAJO DES RE"/>
    <s v="-"/>
    <s v="-"/>
    <n v="20"/>
    <s v="LICENCIATURA"/>
    <s v=" "/>
    <s v=" "/>
    <s v=" "/>
    <s v=" "/>
    <s v="NORMAL"/>
    <s v="YACSIRIESV@GMAIL.COM"/>
    <s v="-"/>
    <s v="-"/>
    <s v="-"/>
    <s v="-"/>
    <s v="SOLTERO(A)"/>
    <s v="ESTUDIANTE"/>
    <n v="3"/>
    <n v="2019"/>
    <n v="4"/>
    <n v="93.15"/>
    <s v="-"/>
    <s v="SIN ENFASIS"/>
    <s v="ENFERMERIA"/>
    <n v="1"/>
    <s v="UNIV. PRIVADA"/>
    <s v="PRIVADO"/>
    <s v="-"/>
    <s v="N"/>
    <x v="0"/>
  </r>
  <r>
    <n v="132979"/>
    <n v="1"/>
    <n v="7233900"/>
    <d v="2022-12-19T00:00:00"/>
    <d v="2022-12-21T00:00:00"/>
    <d v="2022-12-22T00:00:00"/>
    <d v="2023-02-28T00:00:00"/>
    <d v="2023-02-28T00:00:00"/>
    <n v="324930"/>
    <s v="RESOLI"/>
    <s v="1-PREG.COSTA-RICA"/>
    <s v="NUEVA"/>
    <s v="PREGRADO COSTA RICA"/>
    <s v="-"/>
    <n v="132979"/>
    <n v="8"/>
    <s v="CIENCIA Y TECNOLOGIA"/>
    <x v="1"/>
    <s v="N"/>
    <s v="CIENCIA Y TECNOLOGIA"/>
    <n v="1"/>
    <s v="SAN JOSE"/>
    <n v="11"/>
    <n v="1"/>
    <s v="Femenino"/>
    <s v="LEON ROJAS SOFIA"/>
    <n v="117900849"/>
    <n v="31274410"/>
    <s v="VAZQUEZ DE CORONADO"/>
    <s v="SAN ISIDRO"/>
    <s v="UNIVERSIDAD SANTA PAULA"/>
    <s v="TERAPIA DEL LENGUAJE"/>
    <n v="276120"/>
    <s v="B (201,564 a 461,720)"/>
    <n v="0"/>
    <s v="NINGUNO"/>
    <n v="100"/>
    <s v="COSTA RICA"/>
    <s v="-"/>
    <s v="-"/>
    <n v="8"/>
    <s v="FONDO DE AVAL"/>
    <s v="Z MAYOR DES REL"/>
    <s v="-"/>
    <s v="-"/>
    <n v="22"/>
    <s v="BACHILLER"/>
    <s v="LICENCIATURA"/>
    <s v=" "/>
    <s v=" "/>
    <s v=" "/>
    <s v="NORMAL"/>
    <s v="SOFI.LEONR7@GMAIL.COM"/>
    <s v="-"/>
    <s v="-"/>
    <s v="ADQUISICION DE EQUIPO"/>
    <s v="AE"/>
    <s v="SOLTERO(A)"/>
    <s v="ESTUDIANTE"/>
    <n v="6"/>
    <n v="2018"/>
    <n v="5"/>
    <n v="90"/>
    <s v="-"/>
    <s v="SIN ENFASIS"/>
    <s v="MEDICINA HUMANA"/>
    <n v="1"/>
    <s v="UNIV. PRIVADA"/>
    <s v="PRIVADO"/>
    <s v="-"/>
    <s v="N"/>
    <x v="0"/>
  </r>
  <r>
    <n v="132984"/>
    <n v="1"/>
    <n v="7669729"/>
    <d v="2022-12-13T00:00:00"/>
    <d v="2022-12-21T00:00:00"/>
    <d v="2022-12-22T00:00:00"/>
    <d v="2023-02-28T00:00:00"/>
    <d v="2023-02-28T00:00:00"/>
    <n v="324525"/>
    <s v="RESOLI"/>
    <s v="1-PREG.COSTA-RICA"/>
    <s v="NUEVA"/>
    <s v="PREGRADO COSTA RICA"/>
    <s v="-"/>
    <n v="132984"/>
    <n v="8"/>
    <s v="CIENCIA Y TECNOLOGIA"/>
    <x v="1"/>
    <s v="N"/>
    <s v="CIENCIA Y TECNOLOGIA"/>
    <n v="1"/>
    <s v="SAN JOSE"/>
    <n v="11"/>
    <n v="1"/>
    <s v="Femenino"/>
    <s v="LEON ROJAS MONICA"/>
    <n v="118870737"/>
    <n v="31274020"/>
    <s v="VAZQUEZ DE CORONADO"/>
    <s v="SAN ISIDRO"/>
    <s v="UNIVERSIDAD SANTA PAULA"/>
    <s v="TERAPIA RESPIRATORIA"/>
    <n v="276000"/>
    <s v="B (201,564 a 461,720)"/>
    <n v="0"/>
    <s v="NINGUNO"/>
    <n v="100"/>
    <s v="COSTA RICA"/>
    <s v="-"/>
    <s v="-"/>
    <n v="8"/>
    <s v="FONDO DE AVAL"/>
    <s v="Z MAYOR DES REL"/>
    <s v="-"/>
    <s v="-"/>
    <n v="19"/>
    <s v="BACHILLER"/>
    <s v="LICENCIATURA"/>
    <s v=" "/>
    <s v=" "/>
    <s v=" "/>
    <s v="NORMAL"/>
    <s v="MONICA.LEONR27@GMAIL.COM"/>
    <s v="-"/>
    <s v="-"/>
    <s v="ADQUISICION DE EQUIPO"/>
    <s v="AE"/>
    <s v="SOLTERO(A)"/>
    <s v="ESTUDIANTE"/>
    <n v="6"/>
    <n v="2021"/>
    <n v="2"/>
    <n v="90"/>
    <s v="-"/>
    <s v="SIN ENFASIS"/>
    <s v="MEDICINA HUMANA"/>
    <n v="1"/>
    <s v="UNIV. PRIVADA"/>
    <s v="PRIVADO"/>
    <s v="-"/>
    <s v="N"/>
    <x v="0"/>
  </r>
  <r>
    <n v="133655"/>
    <n v="1"/>
    <n v="6548232"/>
    <d v="2023-01-26T00:00:00"/>
    <d v="2023-01-26T00:00:00"/>
    <d v="2023-02-22T00:00:00"/>
    <d v="2023-02-28T00:00:00"/>
    <d v="2023-02-28T00:00:00"/>
    <n v="327346"/>
    <s v="RESOLI"/>
    <s v="1-PREG.COSTA-RICA"/>
    <s v="NUEVA"/>
    <s v="PREGRADO COSTA RICA"/>
    <s v="-"/>
    <n v="133655"/>
    <n v="8"/>
    <s v="CS.SOCIALES, EDUCACION Y OTRAS"/>
    <x v="0"/>
    <s v="N"/>
    <s v="CS.SOCIALES, EDUCACION Y OTRAS"/>
    <n v="5"/>
    <s v="GUANACASTE"/>
    <n v="3"/>
    <n v="1"/>
    <s v="Femenino"/>
    <s v="OBANDO CASCANTE ANGELES YELENA"/>
    <n v="504570310"/>
    <n v="31274150"/>
    <s v="SANTA CRUZ"/>
    <s v="SANTA CRUZ"/>
    <s v="UNIV.LATINA DE C.R. SANTA CRUZ"/>
    <s v="DERECHO"/>
    <n v="400000"/>
    <s v="B (201,564 a 461,720)"/>
    <n v="0"/>
    <s v="NINGUNO"/>
    <n v="100"/>
    <s v="COSTA RICA"/>
    <s v="-"/>
    <s v="-"/>
    <n v="8"/>
    <s v="FONDO DE AVAL"/>
    <s v="Z MEDIO DES REL"/>
    <s v="-"/>
    <s v="-"/>
    <n v="18"/>
    <s v="BACHILLER"/>
    <s v=" "/>
    <s v=" "/>
    <s v=" "/>
    <s v=" "/>
    <s v="NORMAL"/>
    <s v="YELENAOBANDO400@GMAIL.COM"/>
    <s v="-"/>
    <s v="-"/>
    <s v="-"/>
    <s v="-"/>
    <s v="SOLTERO(A)"/>
    <s v="ESTUDIANTE"/>
    <n v="4"/>
    <n v="2022"/>
    <n v="1"/>
    <n v="100"/>
    <s v="-"/>
    <s v="SIN ENFASIS"/>
    <s v="DERECHO"/>
    <n v="1"/>
    <s v="UNIV. PRIVADA"/>
    <s v="PRIVADO"/>
    <s v="-"/>
    <s v="N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3">
  <r>
    <n v="0"/>
    <n v="5"/>
    <n v="13925600"/>
    <s v="-"/>
    <s v="-"/>
    <s v="-"/>
    <x v="0"/>
    <s v="-"/>
    <s v="-"/>
    <s v="PRESENCIAL"/>
    <s v="5-REFUND.PREG.C.R"/>
    <x v="0"/>
    <x v="0"/>
    <d v="2023-02-15T00:00:00"/>
    <n v="0"/>
    <x v="0"/>
    <x v="0"/>
    <x v="0"/>
    <x v="0"/>
    <x v="0"/>
    <n v="3"/>
    <x v="0"/>
    <n v="5"/>
    <n v="1"/>
    <x v="0"/>
    <s v="RAMIREZ GRANADOS HILARY SABRINA"/>
    <n v="305180107"/>
    <n v="31269010"/>
    <s v="TURRIALBA"/>
    <s v="TURRIALBA"/>
    <s v="UNIV.LATINA DE C.R."/>
    <s v="ARQUITECTURA"/>
    <s v="-"/>
    <x v="0"/>
    <n v="0"/>
    <s v="NINGUNO"/>
    <n v="100"/>
    <s v="COSTA RICA"/>
    <n v="0"/>
    <s v="-"/>
    <n v="9"/>
    <x v="0"/>
    <x v="0"/>
    <x v="0"/>
    <s v="-"/>
    <n v="0"/>
    <s v="DESCONOCIDO"/>
    <s v="DESCONOCIDO"/>
    <s v="DESCONOCIDO"/>
    <s v="DESCONOCIDO"/>
    <s v="DESCONOCIDO"/>
    <s v="NORMAL"/>
    <s v="RAMIREZHILARY17@GMAIL.COM"/>
    <n v="0"/>
    <n v="0"/>
    <x v="0"/>
    <s v="-"/>
    <s v="-"/>
    <s v="-"/>
    <n v="0"/>
    <n v="0"/>
    <n v="0"/>
    <s v="-"/>
    <s v="-"/>
    <s v="-"/>
    <s v="-"/>
    <n v="1"/>
    <s v="UNIV. PRIVADA"/>
    <s v="PRIVADO"/>
  </r>
  <r>
    <n v="132659"/>
    <n v="1"/>
    <n v="30583267"/>
    <d v="2022-11-16T00:00:00"/>
    <d v="2022-12-07T00:00:00"/>
    <d v="2022-12-08T00:00:00"/>
    <x v="0"/>
    <d v="2023-01-17T00:00:00"/>
    <n v="322541"/>
    <s v="RESOLI"/>
    <s v="1-PREG.COSTA-RICA"/>
    <x v="1"/>
    <x v="0"/>
    <s v="-"/>
    <n v="132659"/>
    <x v="0"/>
    <x v="0"/>
    <x v="1"/>
    <x v="1"/>
    <x v="0"/>
    <n v="7"/>
    <x v="1"/>
    <n v="2"/>
    <n v="1"/>
    <x v="0"/>
    <s v="BRENES FAJARDO DEILING DANIELA"/>
    <n v="703040257"/>
    <n v="31269290"/>
    <s v="POCOCI"/>
    <s v="GUAPILES"/>
    <s v="UNIV. DE CIENCIAS MEDICAS"/>
    <s v="MICROBIOLOGIA"/>
    <n v="1300832"/>
    <x v="1"/>
    <n v="0"/>
    <s v="NINGUNO"/>
    <n v="100"/>
    <s v="COSTA RICA"/>
    <s v="-"/>
    <s v="-"/>
    <n v="5"/>
    <x v="1"/>
    <x v="0"/>
    <x v="0"/>
    <s v="-"/>
    <n v="19"/>
    <s v="BACHILLER"/>
    <s v="LICENCIATURA"/>
    <s v=" "/>
    <s v=" "/>
    <s v=" "/>
    <s v="NORMAL"/>
    <s v="HERLNFL@GMAIL.COM"/>
    <n v="4.25"/>
    <n v="80.239999999999995"/>
    <x v="0"/>
    <s v="-"/>
    <s v="SOLTERO(A)"/>
    <s v="ESTUDIANTE"/>
    <n v="3"/>
    <n v="2021"/>
    <n v="2"/>
    <n v="95.73"/>
    <s v="-"/>
    <s v="SIN ENFASIS"/>
    <s v="MICROBIOLOGIA"/>
    <n v="1"/>
    <s v="UNIV. PRIVADA"/>
    <s v="PRIVADO"/>
  </r>
  <r>
    <n v="132592"/>
    <n v="7"/>
    <n v="16043949"/>
    <d v="2022-11-23T00:00:00"/>
    <d v="2022-12-02T00:00:00"/>
    <d v="2022-12-06T00:00:00"/>
    <x v="1"/>
    <d v="2023-01-31T00:00:00"/>
    <n v="322876"/>
    <s v="RESOLI"/>
    <s v="7-REFUND.POSG.C.R"/>
    <x v="0"/>
    <x v="1"/>
    <s v="-"/>
    <n v="132592"/>
    <x v="1"/>
    <x v="0"/>
    <x v="1"/>
    <x v="1"/>
    <x v="0"/>
    <n v="2"/>
    <x v="2"/>
    <n v="9"/>
    <n v="1"/>
    <x v="1"/>
    <s v="RODRIGUEZ CORDERO JOSE KARLO"/>
    <n v="603780919"/>
    <n v="31270490"/>
    <s v="OROTINA"/>
    <s v="OROTINA"/>
    <s v="UNIV.IBEROAMERICA"/>
    <s v="MBA PROF ATENCIOS FARCEUTICA"/>
    <n v="800000"/>
    <x v="2"/>
    <n v="0"/>
    <s v="NINGUNO"/>
    <n v="100"/>
    <s v="COSTA RICA"/>
    <s v="-"/>
    <s v="-"/>
    <n v="5"/>
    <x v="1"/>
    <x v="0"/>
    <x v="0"/>
    <s v="-"/>
    <n v="33"/>
    <s v="MAESTRIA"/>
    <s v=" "/>
    <s v=" "/>
    <s v=" "/>
    <s v=" "/>
    <s v="NORMAL"/>
    <s v="bacayalo21@hotmail.com"/>
    <n v="4.99"/>
    <n v="83.81"/>
    <x v="0"/>
    <s v="-"/>
    <s v="SOLTERO(A)"/>
    <s v="REGENTE FARMACEUTICO"/>
    <n v="3"/>
    <n v="2021"/>
    <n v="2"/>
    <n v="93.76"/>
    <n v="24279145"/>
    <s v="SIN ENFASIS"/>
    <s v="FARMACIA"/>
    <n v="1"/>
    <s v="UNIV. PRIVADA"/>
    <s v="PRIVADO"/>
  </r>
  <r>
    <n v="132774"/>
    <n v="1"/>
    <n v="7280214"/>
    <d v="2022-08-29T00:00:00"/>
    <d v="2022-09-05T00:00:00"/>
    <d v="2022-12-13T00:00:00"/>
    <x v="2"/>
    <d v="2023-02-06T00:00:00"/>
    <n v="319331"/>
    <s v="RESOLI"/>
    <s v="1-PREG.COSTA-RICA"/>
    <x v="2"/>
    <x v="0"/>
    <s v="-"/>
    <n v="132774"/>
    <x v="2"/>
    <x v="0"/>
    <x v="1"/>
    <x v="1"/>
    <x v="0"/>
    <n v="2"/>
    <x v="2"/>
    <n v="2"/>
    <n v="2"/>
    <x v="0"/>
    <s v="HIDALGO JIMENEZ MICHELLE"/>
    <n v="207740597"/>
    <n v="31125420"/>
    <s v="SAN RAMON"/>
    <s v="SANTIAGO"/>
    <s v="UNIV.LATINA DE C.R."/>
    <s v="FARMACIA"/>
    <s v="-"/>
    <x v="0"/>
    <n v="0"/>
    <s v="NINGUNO"/>
    <n v="100"/>
    <s v="COSTA RICA"/>
    <n v="6"/>
    <s v="MARIO PORTA GARCIA"/>
    <n v="5"/>
    <x v="1"/>
    <x v="1"/>
    <x v="0"/>
    <s v="-"/>
    <n v="25"/>
    <s v="LICENCIATURA"/>
    <s v=" "/>
    <s v=" "/>
    <s v=" "/>
    <s v=" "/>
    <s v="ESPECIAL"/>
    <s v="MICHELLEHIDALGOJI@HOTMAIL.COM"/>
    <n v="5.6"/>
    <n v="268.83"/>
    <x v="0"/>
    <s v="-"/>
    <s v="SOLTERO(A)"/>
    <s v="ESTUDIANTE"/>
    <s v="-"/>
    <s v="-"/>
    <s v="-"/>
    <s v="-"/>
    <s v="-"/>
    <s v="SIN ENFASIS"/>
    <s v="FARMACIA"/>
    <n v="1"/>
    <s v="UNIV. PRIVADA"/>
    <s v="PRIVADO"/>
  </r>
  <r>
    <n v="131629"/>
    <n v="1"/>
    <n v="18593698"/>
    <d v="2022-07-06T00:00:00"/>
    <d v="2022-07-22T00:00:00"/>
    <d v="2022-08-25T00:00:00"/>
    <x v="3"/>
    <d v="2023-01-25T00:00:00"/>
    <n v="316649"/>
    <s v="RESOLI"/>
    <s v="1-PREG.COSTA-RICA"/>
    <x v="1"/>
    <x v="0"/>
    <s v="-"/>
    <n v="131629"/>
    <x v="3"/>
    <x v="0"/>
    <x v="1"/>
    <x v="1"/>
    <x v="0"/>
    <n v="2"/>
    <x v="2"/>
    <n v="10"/>
    <n v="9"/>
    <x v="0"/>
    <s v="MARCHENA RODRIGUEZ ASHLEY JOHANDRA"/>
    <n v="208560952"/>
    <n v="31268790"/>
    <s v="SAN CARLOS"/>
    <s v="PALMERA"/>
    <s v="UNIV.LATINA DE C.R."/>
    <s v="FARMACIA"/>
    <n v="1911788"/>
    <x v="1"/>
    <n v="0"/>
    <s v="NINGUNO"/>
    <n v="100"/>
    <s v="COSTA RICA"/>
    <s v="-"/>
    <s v="-"/>
    <n v="5"/>
    <x v="1"/>
    <x v="0"/>
    <x v="0"/>
    <s v="-"/>
    <n v="18"/>
    <s v="LICENCIATURA"/>
    <s v=" "/>
    <s v=" "/>
    <s v=" "/>
    <s v=" "/>
    <s v="ESPECIAL"/>
    <s v="ASHLEYMARCHENARODRIGUEZ@GMAIL.COM"/>
    <n v="5.62"/>
    <n v="73.67"/>
    <x v="0"/>
    <s v="-"/>
    <s v="SOLTERO(A)"/>
    <s v="ESTUDIANTE"/>
    <n v="4"/>
    <n v="2021"/>
    <n v="2"/>
    <n v="93.83"/>
    <s v="-"/>
    <s v="SIN ENFASIS"/>
    <s v="FARMACIA"/>
    <n v="1"/>
    <s v="UNIV. PRIVADA"/>
    <s v="PRIVADO"/>
  </r>
  <r>
    <n v="132414"/>
    <n v="1"/>
    <n v="9802000"/>
    <d v="2022-11-03T00:00:00"/>
    <d v="2022-11-03T00:00:00"/>
    <d v="2022-11-04T00:00:00"/>
    <x v="1"/>
    <d v="2023-02-08T00:00:00"/>
    <n v="322037"/>
    <s v="RESOLI"/>
    <s v="1-PREG.COSTA-RICA"/>
    <x v="2"/>
    <x v="0"/>
    <s v="-"/>
    <n v="132414"/>
    <x v="1"/>
    <x v="0"/>
    <x v="1"/>
    <x v="1"/>
    <x v="0"/>
    <n v="1"/>
    <x v="3"/>
    <n v="3"/>
    <n v="12"/>
    <x v="0"/>
    <s v="RUIZ SEQUEIRA MARIA DAHYANNA"/>
    <n v="118760050"/>
    <n v="31222530"/>
    <s v="DESAMPARADOS"/>
    <s v="GRAVILIAS"/>
    <s v="UNIVERSIDAD SANTA PAULA"/>
    <s v="TERAPIA RESPIRATORIA"/>
    <s v="-"/>
    <x v="0"/>
    <n v="0"/>
    <s v="NINGUNO"/>
    <n v="100"/>
    <s v="COSTA RICA"/>
    <s v="-"/>
    <s v="-"/>
    <n v="1"/>
    <x v="2"/>
    <x v="2"/>
    <x v="1"/>
    <n v="6.26"/>
    <n v="19"/>
    <s v="BACHILLER"/>
    <s v="LICENCIATURA"/>
    <s v=" "/>
    <s v=" "/>
    <s v=" "/>
    <s v="ESPECIAL"/>
    <s v="DAHYANNARUIZSEQUEIRA0206@GMAIL.COM"/>
    <n v="6.26"/>
    <s v="-"/>
    <x v="1"/>
    <s v="CIE"/>
    <s v="SOLTERO(A)"/>
    <s v="ESTUDIANTE"/>
    <s v="-"/>
    <s v="-"/>
    <s v="-"/>
    <s v="-"/>
    <s v="-"/>
    <s v="SIN ENFASIS"/>
    <s v="MEDICINA HUMANA"/>
    <n v="1"/>
    <s v="UNIV. PRIVADA"/>
    <s v="PRIVADO"/>
  </r>
  <r>
    <n v="132735"/>
    <n v="1"/>
    <n v="8540000"/>
    <d v="2022-02-11T00:00:00"/>
    <d v="2022-05-26T00:00:00"/>
    <d v="2022-12-16T00:00:00"/>
    <x v="4"/>
    <d v="2023-01-26T00:00:00"/>
    <n v="307109"/>
    <s v="RESOLI"/>
    <s v="1-PREG.COSTA-RICA"/>
    <x v="1"/>
    <x v="0"/>
    <s v="-"/>
    <n v="132735"/>
    <x v="4"/>
    <x v="0"/>
    <x v="1"/>
    <x v="1"/>
    <x v="0"/>
    <n v="2"/>
    <x v="2"/>
    <n v="14"/>
    <n v="1"/>
    <x v="0"/>
    <s v="GOMEZ CASTILLO SUSAN MARIAN"/>
    <n v="207630842"/>
    <n v="31270430"/>
    <s v="LOS CHILES"/>
    <s v="LOS CHILES"/>
    <s v="UNIVERSIDAD SANTA LUCIA SEDE SAN CARLOS"/>
    <s v="ENFERMERIA"/>
    <n v="556702"/>
    <x v="3"/>
    <n v="0"/>
    <s v="NINGUNO"/>
    <n v="100"/>
    <s v="COSTA RICA"/>
    <n v="6"/>
    <s v="MARIO PORTA GARCIA"/>
    <n v="1"/>
    <x v="2"/>
    <x v="3"/>
    <x v="1"/>
    <n v="6.52"/>
    <n v="25"/>
    <s v="BACHILLER"/>
    <s v="LICENCIATURA"/>
    <s v=" "/>
    <s v=" "/>
    <s v=" "/>
    <s v="ESPECIAL"/>
    <s v="MARIANGC280197@GMAIL.COM"/>
    <n v="6.52"/>
    <s v="-"/>
    <x v="1"/>
    <s v="CIE"/>
    <s v="SOLTERO(A)"/>
    <s v="ESTUDIANTE"/>
    <n v="3"/>
    <n v="2021"/>
    <n v="2"/>
    <n v="82.5"/>
    <s v="-"/>
    <s v="SIN ENFASIS"/>
    <s v="ENFERMERIA"/>
    <n v="1"/>
    <s v="UNIV. PRIVADA"/>
    <s v="PRIVADO"/>
  </r>
  <r>
    <n v="133171"/>
    <n v="1"/>
    <n v="10564000"/>
    <d v="2022-11-21T00:00:00"/>
    <d v="2023-01-02T00:00:00"/>
    <d v="2023-01-25T00:00:00"/>
    <x v="5"/>
    <d v="2023-02-10T00:00:00"/>
    <n v="322793"/>
    <s v="RESOLI"/>
    <s v="1-PREG.COSTA-RICA"/>
    <x v="1"/>
    <x v="0"/>
    <s v="-"/>
    <n v="133171"/>
    <x v="5"/>
    <x v="0"/>
    <x v="1"/>
    <x v="1"/>
    <x v="0"/>
    <n v="1"/>
    <x v="3"/>
    <n v="3"/>
    <n v="9"/>
    <x v="0"/>
    <s v="MADRIGAL PADILLA JEANELLA MARIA"/>
    <n v="119120894"/>
    <n v="31271200"/>
    <s v="DESAMPARADOS"/>
    <s v="ROSARIO"/>
    <s v="UNIVERSIDAD SANTA PAULA"/>
    <s v="TERAPIA RESPIRATORIA"/>
    <n v="978588"/>
    <x v="2"/>
    <n v="0"/>
    <s v="NINGUNO"/>
    <n v="100"/>
    <s v="COSTA RICA"/>
    <s v="-"/>
    <s v="-"/>
    <n v="1"/>
    <x v="2"/>
    <x v="1"/>
    <x v="1"/>
    <n v="6.54"/>
    <n v="18"/>
    <s v="BACHILLER"/>
    <s v="LICENCIATURA"/>
    <s v=" "/>
    <s v=" "/>
    <s v=" "/>
    <s v="ESPECIAL"/>
    <s v="JEANELLA711@GMAIL.COM"/>
    <n v="6.54"/>
    <s v="-"/>
    <x v="1"/>
    <s v="CIE"/>
    <s v="SOLTERO(A)"/>
    <s v="ESTUDIANTE"/>
    <n v="3"/>
    <n v="2022"/>
    <n v="1"/>
    <n v="95.71"/>
    <s v="-"/>
    <s v="SIN ENFASIS"/>
    <s v="MEDICINA HUMANA"/>
    <n v="1"/>
    <s v="UNIV. PRIVADA"/>
    <s v="PRIVADO"/>
  </r>
  <r>
    <n v="133198"/>
    <n v="1"/>
    <n v="5727120"/>
    <d v="2023-01-07T00:00:00"/>
    <d v="2023-01-10T00:00:00"/>
    <d v="2023-01-30T00:00:00"/>
    <x v="5"/>
    <d v="2023-02-10T00:00:00"/>
    <n v="325761"/>
    <s v="RESOLI"/>
    <s v="1-PREG.COSTA-RICA"/>
    <x v="1"/>
    <x v="0"/>
    <s v="-"/>
    <n v="133198"/>
    <x v="5"/>
    <x v="1"/>
    <x v="2"/>
    <x v="1"/>
    <x v="1"/>
    <n v="6"/>
    <x v="4"/>
    <n v="7"/>
    <n v="4"/>
    <x v="1"/>
    <s v="BEJARANO DEGRACIA WALTRUDES"/>
    <n v="116090738"/>
    <n v="31271870"/>
    <s v="GOLFITO"/>
    <s v="PAVON"/>
    <s v="U CASTRO CARAZO SEDE PASO CANOAS"/>
    <s v="CS EDUCACION"/>
    <n v="394750"/>
    <x v="4"/>
    <n v="0"/>
    <s v="NINGUNO"/>
    <n v="100"/>
    <s v="COSTA RICA"/>
    <s v="-"/>
    <s v="-"/>
    <n v="1"/>
    <x v="2"/>
    <x v="3"/>
    <x v="1"/>
    <n v="6.89"/>
    <n v="32"/>
    <s v="BACHILLER"/>
    <s v="LICENCIATURA"/>
    <s v=" "/>
    <s v=" "/>
    <s v=" "/>
    <s v="ESPECIAL"/>
    <s v="DEGRACIAWALTRU@GMAIL.COM"/>
    <n v="6.89"/>
    <s v="-"/>
    <x v="2"/>
    <s v="CIE, AE"/>
    <s v="UNION LIBRE"/>
    <s v="DOCENTE PRIMARIA"/>
    <n v="4"/>
    <n v="2017"/>
    <n v="6"/>
    <n v="100"/>
    <n v="22551725"/>
    <s v="I Y II CICLO"/>
    <s v="EDUCACION GENERAL"/>
    <n v="1"/>
    <s v="UNIV. PRIVADA"/>
    <s v="PRIVADO"/>
  </r>
  <r>
    <n v="132516"/>
    <n v="1"/>
    <n v="6694554"/>
    <d v="2022-11-17T00:00:00"/>
    <d v="2022-11-21T00:00:00"/>
    <d v="2022-11-22T00:00:00"/>
    <x v="6"/>
    <s v="-"/>
    <n v="322604"/>
    <s v="RESOLI"/>
    <s v="1-PREG.COSTA-RICA"/>
    <x v="2"/>
    <x v="0"/>
    <s v="-"/>
    <n v="132516"/>
    <x v="6"/>
    <x v="0"/>
    <x v="1"/>
    <x v="1"/>
    <x v="0"/>
    <n v="1"/>
    <x v="3"/>
    <n v="7"/>
    <n v="2"/>
    <x v="0"/>
    <s v="CHINCHILLA MORALES KAREN DANIELA"/>
    <n v="116290673"/>
    <n v="31177620"/>
    <s v="MORA"/>
    <s v="GUAYABO"/>
    <s v="VERITAS-SAN FRANCISCO DE ASIS"/>
    <s v="MEDICINA Y CIRUGIA VETERINARIA"/>
    <s v="-"/>
    <x v="0"/>
    <n v="0"/>
    <s v="NINGUNO"/>
    <n v="100"/>
    <s v="COSTA RICA"/>
    <s v="-"/>
    <s v="-"/>
    <n v="5"/>
    <x v="1"/>
    <x v="0"/>
    <x v="0"/>
    <s v="-"/>
    <n v="27"/>
    <s v="LICENCIATURA"/>
    <s v=" "/>
    <s v=" "/>
    <s v=" "/>
    <s v=" "/>
    <s v="NORMAL"/>
    <s v="danielach14@gmail.com"/>
    <n v="7.82"/>
    <n v="76.42"/>
    <x v="0"/>
    <s v="-"/>
    <s v="SOLTERO(A)"/>
    <s v="ESTUDIANTE"/>
    <s v="-"/>
    <s v="-"/>
    <s v="-"/>
    <s v="-"/>
    <n v="86508811"/>
    <s v="SIN ENFASIS"/>
    <s v="MEDICINA VETERINARIA"/>
    <n v="1"/>
    <s v="UNIV. PRIVADA"/>
    <s v="PRIVADO"/>
  </r>
  <r>
    <n v="132743"/>
    <n v="1"/>
    <n v="25678934"/>
    <d v="2022-12-07T00:00:00"/>
    <d v="2022-12-12T00:00:00"/>
    <d v="2022-12-16T00:00:00"/>
    <x v="5"/>
    <d v="2023-02-10T00:00:00"/>
    <n v="324045"/>
    <s v="RESOLI"/>
    <s v="1-PREG.COSTA-RICA"/>
    <x v="1"/>
    <x v="0"/>
    <s v="-"/>
    <n v="132743"/>
    <x v="5"/>
    <x v="0"/>
    <x v="1"/>
    <x v="1"/>
    <x v="0"/>
    <n v="1"/>
    <x v="3"/>
    <n v="5"/>
    <n v="1"/>
    <x v="0"/>
    <s v="FALLAS VARGAS RACHEL VALERIA"/>
    <n v="305200162"/>
    <n v="31271430"/>
    <s v="TARRAZU"/>
    <s v="SAN MARCOS"/>
    <s v="UNIV. DE CIENCIAS MEDICAS"/>
    <s v="MICROBIOLOGI Y QUIMICA CLINICA"/>
    <n v="2020985"/>
    <x v="1"/>
    <n v="0"/>
    <s v="NINGUNO"/>
    <n v="100"/>
    <s v="COSTA RICA"/>
    <s v="-"/>
    <s v="-"/>
    <n v="5"/>
    <x v="1"/>
    <x v="1"/>
    <x v="0"/>
    <s v="-"/>
    <n v="23"/>
    <s v="BACHILLER"/>
    <s v=" "/>
    <s v=" "/>
    <s v=" "/>
    <s v=" "/>
    <s v="NORMAL"/>
    <s v="RACHELITAFALLAS@HOTMAIL.COM"/>
    <n v="7.87"/>
    <n v="80.62"/>
    <x v="0"/>
    <s v="-"/>
    <s v="SOLTERO(A)"/>
    <s v="ESTUDIANTE"/>
    <n v="4"/>
    <n v="2017"/>
    <n v="6"/>
    <n v="80"/>
    <n v="85299666"/>
    <s v="SIN ENFASIS"/>
    <s v="MICROBIOLOGIA"/>
    <n v="1"/>
    <s v="UNIV. PRIVADA"/>
    <s v="PRIVADO"/>
  </r>
  <r>
    <n v="133443"/>
    <n v="1"/>
    <n v="4427600"/>
    <d v="2023-01-03T00:00:00"/>
    <d v="2023-01-18T00:00:00"/>
    <d v="2023-02-10T00:00:00"/>
    <x v="6"/>
    <d v="2023-02-21T00:00:00"/>
    <n v="325545"/>
    <s v="RESOLI"/>
    <s v="1-PREG.COSTA-RICA"/>
    <x v="1"/>
    <x v="0"/>
    <s v="-"/>
    <n v="133443"/>
    <x v="6"/>
    <x v="1"/>
    <x v="3"/>
    <x v="1"/>
    <x v="1"/>
    <n v="6"/>
    <x v="4"/>
    <n v="7"/>
    <n v="3"/>
    <x v="0"/>
    <s v="SOLERA LOPEZ STACY VALERIA"/>
    <n v="604450886"/>
    <n v="31272420"/>
    <s v="GOLFITO"/>
    <s v="GUAYCARA"/>
    <s v="UNIV,LIBRE DE C. RICA SEDE PEREZ ZELEDON"/>
    <s v="CRIMINOLOGIA"/>
    <n v="352164"/>
    <x v="4"/>
    <n v="0"/>
    <s v="NINGUNO"/>
    <n v="100"/>
    <s v="COSTA RICA"/>
    <s v="-"/>
    <s v="-"/>
    <n v="1"/>
    <x v="2"/>
    <x v="1"/>
    <x v="1"/>
    <n v="7.95"/>
    <n v="24"/>
    <s v="BACHILLER"/>
    <s v=" "/>
    <s v=" "/>
    <s v=" "/>
    <s v=" "/>
    <s v="ESPECIAL"/>
    <s v="SOLERALOPEZ12@GMAIL.COM"/>
    <n v="7.95"/>
    <s v="-"/>
    <x v="1"/>
    <s v="CIE"/>
    <s v="SOLTERO(A)"/>
    <s v="MISCELÁNEA"/>
    <n v="4"/>
    <n v="2017"/>
    <n v="6"/>
    <n v="100"/>
    <n v="26637359"/>
    <s v="SIN ENFASIS"/>
    <s v="DERECHO"/>
    <n v="1"/>
    <s v="UNIV. PRIVADA"/>
    <s v="PRIVADO"/>
  </r>
  <r>
    <n v="133558"/>
    <n v="1"/>
    <n v="4698650"/>
    <d v="2023-01-02T00:00:00"/>
    <d v="2023-01-19T00:00:00"/>
    <d v="2023-02-14T00:00:00"/>
    <x v="6"/>
    <d v="2023-02-22T00:00:00"/>
    <n v="325458"/>
    <s v="RESOLI"/>
    <s v="1-PREG.COSTA-RICA"/>
    <x v="1"/>
    <x v="0"/>
    <s v="-"/>
    <n v="133558"/>
    <x v="6"/>
    <x v="0"/>
    <x v="1"/>
    <x v="1"/>
    <x v="0"/>
    <n v="2"/>
    <x v="2"/>
    <n v="6"/>
    <n v="7"/>
    <x v="0"/>
    <s v="ULATE MOYA JOANNE MACKENZY"/>
    <n v="208540703"/>
    <n v="31273280"/>
    <s v="NARANJO"/>
    <s v="ROSARIO"/>
    <s v="UNIV.CIE.Y EL ARTE SEDE NARANJO"/>
    <s v="ENFERMERIA"/>
    <n v="385543"/>
    <x v="4"/>
    <n v="0"/>
    <s v="NINGUNO"/>
    <n v="100"/>
    <s v="COSTA RICA"/>
    <s v="-"/>
    <s v="-"/>
    <n v="1"/>
    <x v="2"/>
    <x v="0"/>
    <x v="1"/>
    <n v="8.2100000000000009"/>
    <n v="18"/>
    <s v="BACHILLER"/>
    <s v=" "/>
    <s v=" "/>
    <s v=" "/>
    <s v=" "/>
    <s v="ESPECIAL"/>
    <s v="ULATEJOANNE@GMAIL.COM"/>
    <n v="8.2100000000000009"/>
    <s v="-"/>
    <x v="1"/>
    <s v="CIE"/>
    <s v="SOLTERO(A)"/>
    <s v="ESTUDIANTE"/>
    <n v="4"/>
    <n v="2022"/>
    <n v="1"/>
    <n v="100"/>
    <s v="-"/>
    <s v="NINGUNA"/>
    <s v="ENFERMERIA"/>
    <n v="1"/>
    <s v="UNIV. PRIVADA"/>
    <s v="PRIVADO"/>
  </r>
  <r>
    <n v="133329"/>
    <n v="1"/>
    <n v="6489140"/>
    <d v="2022-12-22T00:00:00"/>
    <d v="2023-01-12T00:00:00"/>
    <d v="2023-02-01T00:00:00"/>
    <x v="6"/>
    <d v="2023-02-22T00:00:00"/>
    <n v="325122"/>
    <s v="RESOLI"/>
    <s v="1-PREG.COSTA-RICA"/>
    <x v="1"/>
    <x v="0"/>
    <s v="-"/>
    <n v="133329"/>
    <x v="6"/>
    <x v="0"/>
    <x v="0"/>
    <x v="1"/>
    <x v="0"/>
    <n v="7"/>
    <x v="1"/>
    <n v="2"/>
    <n v="1"/>
    <x v="0"/>
    <s v="CHAVARRIA BLANCO EMILY DE LOS ANGELES"/>
    <n v="703000928"/>
    <n v="31273380"/>
    <s v="POCOCI"/>
    <s v="GUAPILES"/>
    <s v="UNIVERSIDAD FIDELITAS SEDE SAN PEDRO"/>
    <s v="ING SEGURIDAD INFORMATICA"/>
    <n v="534829"/>
    <x v="3"/>
    <n v="0"/>
    <s v="NINGUNO"/>
    <n v="100"/>
    <s v="COSTA RICA"/>
    <s v="-"/>
    <s v="-"/>
    <n v="1"/>
    <x v="2"/>
    <x v="0"/>
    <x v="1"/>
    <n v="8.24"/>
    <n v="19"/>
    <s v="BACHILLER"/>
    <s v=" "/>
    <s v=" "/>
    <s v=" "/>
    <s v=" "/>
    <s v="ESPECIAL"/>
    <s v="EMILYCHAVABLANCO@GMAIL.COM"/>
    <n v="8.24"/>
    <s v="-"/>
    <x v="1"/>
    <s v="CIE"/>
    <s v="SOLTERO(A)"/>
    <s v="CXQO ASSOCIATE"/>
    <n v="1"/>
    <n v="2022"/>
    <n v="1"/>
    <n v="87"/>
    <n v="25629000"/>
    <s v="SIN ENFASIS"/>
    <s v="INGENIERIA"/>
    <n v="1"/>
    <s v="UNIV. PRIVADA"/>
    <s v="PRIVADO"/>
  </r>
  <r>
    <n v="132792"/>
    <n v="1"/>
    <n v="6021516"/>
    <d v="2022-12-07T00:00:00"/>
    <d v="2022-12-13T00:00:00"/>
    <d v="2022-12-19T00:00:00"/>
    <x v="5"/>
    <d v="2023-02-22T00:00:00"/>
    <n v="323956"/>
    <s v="RESOLI"/>
    <s v="1-PREG.COSTA-RICA"/>
    <x v="2"/>
    <x v="0"/>
    <s v="-"/>
    <n v="132792"/>
    <x v="5"/>
    <x v="0"/>
    <x v="1"/>
    <x v="1"/>
    <x v="0"/>
    <n v="5"/>
    <x v="5"/>
    <n v="1"/>
    <n v="1"/>
    <x v="0"/>
    <s v="CASTRO CHAVARRIA EMILY MARIA"/>
    <n v="504330624"/>
    <n v="31132450"/>
    <s v="LIBERIA"/>
    <s v="LIBERIA"/>
    <s v="UNIV. DE CIENCIAS MEDICAS"/>
    <s v="MICROBIOLOGI Y QUIMICA CLINICA"/>
    <s v="-"/>
    <x v="0"/>
    <n v="0"/>
    <s v="NINGUNO"/>
    <n v="100"/>
    <s v="COSTA RICA"/>
    <s v="-"/>
    <s v="-"/>
    <n v="1"/>
    <x v="2"/>
    <x v="0"/>
    <x v="1"/>
    <n v="8.4600000000000009"/>
    <n v="22"/>
    <s v="BACHILLER"/>
    <s v="LICENCIATURA"/>
    <s v=" "/>
    <s v=" "/>
    <s v=" "/>
    <s v="ESPECIAL"/>
    <s v="EMILYCCH06@HOTMAIL.COM"/>
    <n v="8.4600000000000009"/>
    <s v="-"/>
    <x v="1"/>
    <s v="CIE"/>
    <s v="SOLTERO(A)"/>
    <s v="ESTUDIANTE"/>
    <s v="-"/>
    <s v="-"/>
    <s v="-"/>
    <s v="-"/>
    <s v="-"/>
    <s v="SIN ENFASIS"/>
    <s v="MICROBIOLOGIA"/>
    <n v="1"/>
    <s v="UNIV. PRIVADA"/>
    <s v="PRIVADO"/>
  </r>
  <r>
    <n v="133298"/>
    <n v="5"/>
    <n v="19793701"/>
    <d v="2023-01-30T00:00:00"/>
    <d v="2023-02-01T00:00:00"/>
    <d v="2023-02-01T00:00:00"/>
    <x v="5"/>
    <d v="2023-02-10T00:00:00"/>
    <n v="327479"/>
    <s v="RESOLI"/>
    <s v="5-REFUND.PREG.C.R"/>
    <x v="0"/>
    <x v="0"/>
    <s v="-"/>
    <n v="133298"/>
    <x v="5"/>
    <x v="0"/>
    <x v="1"/>
    <x v="1"/>
    <x v="0"/>
    <n v="2"/>
    <x v="2"/>
    <n v="1"/>
    <n v="10"/>
    <x v="1"/>
    <s v="FERNANDEZ RIVERA FABIAN EDUARDO"/>
    <n v="116990708"/>
    <n v="31271300"/>
    <s v="ALAJUELA"/>
    <s v="DESAMPARADOS"/>
    <s v="UNIV.LATINA DE C.R."/>
    <s v="ING.ELECTROMEDICINA"/>
    <n v="420532"/>
    <x v="4"/>
    <n v="0"/>
    <s v="NINGUNO"/>
    <n v="100"/>
    <s v="COSTA RICA"/>
    <s v="-"/>
    <s v="-"/>
    <n v="1"/>
    <x v="2"/>
    <x v="0"/>
    <x v="1"/>
    <n v="9.27"/>
    <n v="24"/>
    <s v="BACHILLER"/>
    <s v=" "/>
    <s v=" "/>
    <s v=" "/>
    <s v=" "/>
    <s v="ESPECIAL"/>
    <s v="fafer1402@gmail.com"/>
    <n v="9.27"/>
    <s v="-"/>
    <x v="1"/>
    <s v="CIE"/>
    <s v="SOLTERO(A)"/>
    <s v="ejecutivo de ventas"/>
    <n v="3"/>
    <n v="2015"/>
    <n v="8"/>
    <n v="100"/>
    <n v="70613870"/>
    <s v="SIN ENFASIS"/>
    <s v="MEDICINA HUMANA"/>
    <n v="1"/>
    <s v="UNIV. PRIVADA"/>
    <s v="PRIVADO"/>
  </r>
  <r>
    <n v="133292"/>
    <n v="1"/>
    <n v="8644000"/>
    <d v="2022-12-21T00:00:00"/>
    <d v="2022-12-21T00:00:00"/>
    <d v="2023-01-11T00:00:00"/>
    <x v="5"/>
    <d v="2023-02-10T00:00:00"/>
    <n v="325045"/>
    <s v="RESOLI"/>
    <s v="1-PREG.COSTA-RICA"/>
    <x v="1"/>
    <x v="0"/>
    <s v="-"/>
    <n v="133292"/>
    <x v="5"/>
    <x v="1"/>
    <x v="3"/>
    <x v="1"/>
    <x v="1"/>
    <n v="1"/>
    <x v="3"/>
    <n v="8"/>
    <n v="7"/>
    <x v="0"/>
    <s v="CHACON PORRAS DANIELA"/>
    <n v="118840835"/>
    <n v="31271940"/>
    <s v="GOICOECHEA"/>
    <s v="PURRAL"/>
    <s v="UNIV.HISPANOAMERICANA SEDE ARANJUEZ"/>
    <s v="PSICOLOGIA"/>
    <n v="816021"/>
    <x v="2"/>
    <n v="0"/>
    <s v="NINGUNO"/>
    <n v="100"/>
    <s v="COSTA RICA"/>
    <s v="-"/>
    <s v="-"/>
    <n v="1"/>
    <x v="2"/>
    <x v="0"/>
    <x v="1"/>
    <n v="9.44"/>
    <n v="19"/>
    <s v="BACHILLER"/>
    <s v="LICENCIATURA"/>
    <s v=" "/>
    <s v=" "/>
    <s v=" "/>
    <s v="ESPECIAL"/>
    <s v="DC12PORRAS@GMAIL.COM"/>
    <n v="9.44"/>
    <s v="-"/>
    <x v="1"/>
    <s v="CIE"/>
    <s v="CASADO(A)"/>
    <s v="ESTUDIANTE"/>
    <n v="2"/>
    <n v="2021"/>
    <n v="2"/>
    <n v="100"/>
    <s v="-"/>
    <s v="SIN ENFASIS"/>
    <s v="PSICOLOGIA"/>
    <n v="1"/>
    <s v="UNIV. PRIVADA"/>
    <s v="PRIVADO"/>
  </r>
  <r>
    <n v="132636"/>
    <n v="1"/>
    <n v="22000000"/>
    <d v="2022-12-05T00:00:00"/>
    <d v="2022-12-07T00:00:00"/>
    <d v="2022-12-08T00:00:00"/>
    <x v="7"/>
    <d v="2023-02-28T00:00:00"/>
    <n v="323735"/>
    <s v="RESOLI"/>
    <s v="1-PREG.COSTA-RICA"/>
    <x v="1"/>
    <x v="0"/>
    <s v="-"/>
    <n v="132636"/>
    <x v="7"/>
    <x v="0"/>
    <x v="1"/>
    <x v="1"/>
    <x v="0"/>
    <n v="1"/>
    <x v="3"/>
    <n v="8"/>
    <n v="5"/>
    <x v="0"/>
    <s v="JIMENEZ CALDERON HEYMI JOHANNA"/>
    <n v="119390198"/>
    <n v="31274460"/>
    <s v="GOICOECHEA"/>
    <s v="IPIS"/>
    <s v="VERITAS-SAN FRANCISCO DE ASIS"/>
    <s v="MEDICINA Y CIRUGIA VETERINARIA"/>
    <n v="160138"/>
    <x v="5"/>
    <n v="0"/>
    <s v="NINGUNO"/>
    <n v="100"/>
    <s v="COSTA RICA"/>
    <s v="-"/>
    <s v="-"/>
    <n v="1"/>
    <x v="2"/>
    <x v="0"/>
    <x v="1"/>
    <n v="9.83"/>
    <n v="17"/>
    <s v="LICENCIATURA"/>
    <s v=" "/>
    <s v=" "/>
    <s v=" "/>
    <s v=" "/>
    <s v="ESPECIAL"/>
    <s v="HEIMYJIMENEZ2906@GMAIL.COM"/>
    <n v="9.83"/>
    <s v="-"/>
    <x v="1"/>
    <s v="CIE"/>
    <s v="SOLTERO(A)"/>
    <s v="ESTUDIANTE"/>
    <n v="3"/>
    <n v="2022"/>
    <n v="1"/>
    <n v="87.07"/>
    <s v="-"/>
    <s v="SIN ENFASIS"/>
    <s v="MEDICINA VETERINARIA"/>
    <n v="1"/>
    <s v="UNIV. PRIVADA"/>
    <s v="PRIVADO"/>
  </r>
  <r>
    <n v="133473"/>
    <n v="1"/>
    <n v="4261270"/>
    <d v="2022-12-19T00:00:00"/>
    <d v="2023-01-13T00:00:00"/>
    <d v="2023-02-10T00:00:00"/>
    <x v="6"/>
    <d v="2023-02-21T00:00:00"/>
    <n v="324888"/>
    <s v="RESOLI"/>
    <s v="1-PREG.COSTA-RICA"/>
    <x v="1"/>
    <x v="0"/>
    <s v="-"/>
    <n v="133473"/>
    <x v="6"/>
    <x v="1"/>
    <x v="3"/>
    <x v="1"/>
    <x v="1"/>
    <n v="7"/>
    <x v="1"/>
    <n v="5"/>
    <n v="2"/>
    <x v="1"/>
    <s v="REYES CARRILLO REYNER AURELIO"/>
    <n v="702650097"/>
    <n v="31272270"/>
    <s v="MATINA"/>
    <s v="BATAN"/>
    <s v="UNIV.LATINA DE COSTA RICA SEDE GUAPILES"/>
    <s v="CONTADURIA"/>
    <n v="435000"/>
    <x v="4"/>
    <n v="0"/>
    <s v="NINGUNO"/>
    <n v="100"/>
    <s v="COSTA RICA"/>
    <s v="-"/>
    <s v="-"/>
    <n v="1"/>
    <x v="2"/>
    <x v="1"/>
    <x v="0"/>
    <s v="-"/>
    <n v="24"/>
    <s v="BACHILLER"/>
    <s v=" "/>
    <s v=" "/>
    <s v=" "/>
    <s v=" "/>
    <s v="ESPECIAL"/>
    <s v="REYNERREYES2611@GMAIL.COM"/>
    <n v="10.210000000000001"/>
    <s v="-"/>
    <x v="3"/>
    <s v="CI"/>
    <s v="CASADO(A)"/>
    <s v="BODEGUERO"/>
    <n v="3"/>
    <n v="2017"/>
    <n v="6"/>
    <n v="90"/>
    <n v="40329300"/>
    <s v="SIN ENFASIS"/>
    <s v="ADMINISTRACION"/>
    <n v="1"/>
    <s v="UNIV. PRIVADA"/>
    <s v="PRIVADO"/>
  </r>
  <r>
    <n v="133393"/>
    <n v="1"/>
    <n v="13206456"/>
    <d v="2023-01-03T00:00:00"/>
    <d v="2023-01-16T00:00:00"/>
    <d v="2023-02-06T00:00:00"/>
    <x v="7"/>
    <d v="2023-02-28T00:00:00"/>
    <n v="325548"/>
    <s v="RESOLI"/>
    <s v="1-PREG.COSTA-RICA"/>
    <x v="1"/>
    <x v="0"/>
    <s v="-"/>
    <n v="133393"/>
    <x v="7"/>
    <x v="0"/>
    <x v="0"/>
    <x v="1"/>
    <x v="0"/>
    <n v="1"/>
    <x v="3"/>
    <n v="1"/>
    <n v="1"/>
    <x v="0"/>
    <s v="MARIA PAULA  OROZCO CAMPOS"/>
    <n v="208430327"/>
    <n v="31273930"/>
    <s v="SAN JOSE"/>
    <s v="CARMEN"/>
    <s v="UNIVERSIDAD INVENIO"/>
    <s v="INGENIERIA INDUSTRIAL"/>
    <n v="1431018"/>
    <x v="1"/>
    <n v="0"/>
    <s v="NINGUNO"/>
    <n v="100"/>
    <s v="COSTA RICA"/>
    <s v="-"/>
    <s v="-"/>
    <n v="1"/>
    <x v="2"/>
    <x v="2"/>
    <x v="0"/>
    <s v="-"/>
    <n v="19"/>
    <s v="LICENCIATURA"/>
    <s v=" "/>
    <s v=" "/>
    <s v=" "/>
    <s v=" "/>
    <s v="ESPECIAL"/>
    <s v="PAULAOROZCOCAMPOS@GMAIL.COM"/>
    <n v="10.84"/>
    <s v="-"/>
    <x v="3"/>
    <s v="CI"/>
    <s v="SOLTERO(A)"/>
    <s v="ESTUDIANTE"/>
    <n v="4"/>
    <n v="2020"/>
    <n v="3"/>
    <n v="100"/>
    <s v="-"/>
    <s v="OPERACIONES"/>
    <s v="INDUSTRIA"/>
    <n v="1"/>
    <s v="UNIV. PRIVADA"/>
    <s v="PRIVADO"/>
  </r>
  <r>
    <n v="133176"/>
    <n v="1"/>
    <n v="4387900"/>
    <d v="2022-12-19T00:00:00"/>
    <d v="2023-01-02T00:00:00"/>
    <d v="2023-01-25T00:00:00"/>
    <x v="5"/>
    <d v="2023-02-10T00:00:00"/>
    <n v="324986"/>
    <s v="RESOLI"/>
    <s v="1-PREG.COSTA-RICA"/>
    <x v="1"/>
    <x v="0"/>
    <s v="-"/>
    <n v="133176"/>
    <x v="5"/>
    <x v="0"/>
    <x v="0"/>
    <x v="1"/>
    <x v="0"/>
    <n v="1"/>
    <x v="3"/>
    <n v="6"/>
    <n v="1"/>
    <x v="1"/>
    <s v="VALERIN PAEZ JHOEL"/>
    <n v="118230013"/>
    <n v="31271250"/>
    <s v="ASERRI"/>
    <s v="ASERRI"/>
    <s v="UNIVERSIDAD FIDELITAS SEDE SAN PEDRO"/>
    <s v="INGENIERIA ELECTRICA PRESENCIA"/>
    <n v="480000"/>
    <x v="3"/>
    <n v="0"/>
    <s v="NINGUNO"/>
    <n v="100"/>
    <s v="COSTA RICA"/>
    <s v="-"/>
    <s v="-"/>
    <n v="1"/>
    <x v="2"/>
    <x v="0"/>
    <x v="0"/>
    <s v="-"/>
    <n v="21"/>
    <s v="BACHILLER"/>
    <s v=" "/>
    <s v=" "/>
    <s v=" "/>
    <s v=" "/>
    <s v="ESPECIAL"/>
    <s v="JHOELVALERINPAEZ@GMAIL.COM"/>
    <n v="10.94"/>
    <s v="-"/>
    <x v="3"/>
    <s v="CI"/>
    <s v="SOLTERO(A)"/>
    <s v="REPRESEDNTANTE SOPORTE TECNICO"/>
    <n v="5"/>
    <n v="2019"/>
    <n v="4"/>
    <n v="100"/>
    <n v="40310520"/>
    <s v="SIN ENFASIS"/>
    <s v="INGENIERIA"/>
    <n v="1"/>
    <s v="UNIV. PRIVADA"/>
    <s v="PRIVADO"/>
  </r>
  <r>
    <n v="133249"/>
    <n v="1"/>
    <n v="17284346"/>
    <d v="2022-12-05T00:00:00"/>
    <d v="2022-12-30T00:00:00"/>
    <d v="2023-01-24T00:00:00"/>
    <x v="6"/>
    <d v="2023-02-22T00:00:00"/>
    <n v="323741"/>
    <s v="RESOLI"/>
    <s v="1-PREG.COSTA-RICA"/>
    <x v="1"/>
    <x v="0"/>
    <s v="-"/>
    <n v="133249"/>
    <x v="6"/>
    <x v="0"/>
    <x v="1"/>
    <x v="1"/>
    <x v="0"/>
    <n v="6"/>
    <x v="4"/>
    <n v="1"/>
    <n v="12"/>
    <x v="0"/>
    <s v="ALVAREZ ORDOÑEZ FIORELLA MARIA"/>
    <n v="604700441"/>
    <n v="31272160"/>
    <s v="PUNTARENAS"/>
    <s v="CHACARITA"/>
    <s v="UNIV. DE CIENCIAS MEDICAS"/>
    <s v="MICROBIOLOGI Y QUIMICA CLINICA"/>
    <n v="615562"/>
    <x v="3"/>
    <n v="0"/>
    <s v="NINGUNO"/>
    <n v="100"/>
    <s v="COSTA RICA"/>
    <s v="-"/>
    <s v="-"/>
    <n v="1"/>
    <x v="2"/>
    <x v="0"/>
    <x v="0"/>
    <s v="-"/>
    <n v="21"/>
    <s v="BACHILLER"/>
    <s v=" "/>
    <s v=" "/>
    <s v=" "/>
    <s v=" "/>
    <s v="NORMAL"/>
    <s v="FIORE7.ALVAREZ@GMAIL.COM"/>
    <n v="11.3"/>
    <s v="-"/>
    <x v="3"/>
    <s v="CI"/>
    <s v="SOLTERO(A)"/>
    <s v="SDS ASSOCIATE"/>
    <n v="2"/>
    <n v="2018"/>
    <n v="5"/>
    <n v="83.21"/>
    <n v="25629000"/>
    <s v="SIN ENFASIS"/>
    <s v="MICROBIOLOGIA"/>
    <n v="1"/>
    <s v="UNIV. PRIVADA"/>
    <s v="PRIVADO"/>
  </r>
  <r>
    <n v="133194"/>
    <n v="1"/>
    <n v="6399300"/>
    <d v="2022-12-07T00:00:00"/>
    <d v="2023-01-10T00:00:00"/>
    <d v="2023-01-31T00:00:00"/>
    <x v="5"/>
    <d v="2023-02-14T00:00:00"/>
    <n v="324055"/>
    <s v="RESOLI"/>
    <s v="1-PREG.COSTA-RICA"/>
    <x v="2"/>
    <x v="0"/>
    <s v="-"/>
    <n v="133194"/>
    <x v="5"/>
    <x v="0"/>
    <x v="0"/>
    <x v="1"/>
    <x v="0"/>
    <n v="1"/>
    <x v="3"/>
    <n v="3"/>
    <n v="11"/>
    <x v="1"/>
    <s v="GOMEZ MORA JOSEPH STEVEN"/>
    <n v="115290616"/>
    <n v="31177690"/>
    <s v="DESAMPARADOS"/>
    <s v="SAN RAFAEL ABAJO"/>
    <s v="UNIV.CENTRAL COSTARRICENSE"/>
    <s v="INGENIERIA ELECTROMECANICA"/>
    <n v="572357"/>
    <x v="3"/>
    <n v="0"/>
    <s v="NINGUNO"/>
    <n v="100"/>
    <s v="COSTA RICA"/>
    <s v="-"/>
    <s v="-"/>
    <n v="1"/>
    <x v="2"/>
    <x v="0"/>
    <x v="0"/>
    <s v="-"/>
    <n v="29"/>
    <s v="BACHILLER"/>
    <s v="LICENCIATURA"/>
    <s v=" "/>
    <s v=" "/>
    <s v=" "/>
    <s v="NORMAL"/>
    <s v="JSTEVENGM@GMAIL.COM"/>
    <n v="11.46"/>
    <s v="-"/>
    <x v="3"/>
    <s v="CI"/>
    <s v="CASADO(A)"/>
    <s v="TECNICO ELECTRICO"/>
    <n v="5"/>
    <n v="2014"/>
    <n v="9"/>
    <n v="100"/>
    <n v="40312836"/>
    <s v="SIN ENFASIS"/>
    <s v="INGENIERIA"/>
    <n v="1"/>
    <s v="UNIV. PRIVADA"/>
    <s v="PRIVADO"/>
  </r>
  <r>
    <n v="132246"/>
    <n v="5"/>
    <n v="26657577"/>
    <d v="2022-10-04T00:00:00"/>
    <d v="2022-10-14T00:00:00"/>
    <d v="2022-10-17T00:00:00"/>
    <x v="6"/>
    <d v="2023-02-22T00:00:00"/>
    <n v="320883"/>
    <s v="RESOLI"/>
    <s v="5-REFUND.PREG.C.R"/>
    <x v="0"/>
    <x v="0"/>
    <s v="-"/>
    <n v="132246"/>
    <x v="6"/>
    <x v="0"/>
    <x v="1"/>
    <x v="1"/>
    <x v="0"/>
    <n v="1"/>
    <x v="3"/>
    <n v="3"/>
    <n v="5"/>
    <x v="1"/>
    <s v="LEANDRO VEGA DAVID ENRIQUE"/>
    <n v="304460924"/>
    <n v="31273150"/>
    <s v="DESAMPARADOS"/>
    <s v="SAN ANTONIO"/>
    <s v="UNIV.HISPANOAMERICANA SEDE ARANJUEZ"/>
    <s v="MEDICINA Y CIRUGIA"/>
    <n v="2691100"/>
    <x v="6"/>
    <n v="0"/>
    <s v="NINGUNO"/>
    <n v="100"/>
    <s v="COSTA RICA"/>
    <s v="-"/>
    <s v="-"/>
    <n v="5"/>
    <x v="1"/>
    <x v="2"/>
    <x v="0"/>
    <s v="-"/>
    <n v="32"/>
    <s v="BACHILLER"/>
    <s v=" "/>
    <s v=" "/>
    <s v=" "/>
    <s v=" "/>
    <s v="NORMAL"/>
    <s v="DLEANDROVEGA@GMAIL.COM"/>
    <n v="11.56"/>
    <n v="44.08"/>
    <x v="0"/>
    <s v="-"/>
    <s v="CASADO(A)"/>
    <s v="ASISTENTE DENTAL"/>
    <n v="2"/>
    <n v="2016"/>
    <n v="7"/>
    <n v="77.5"/>
    <n v="87353354"/>
    <s v="SIN ENFASIS"/>
    <s v="MEDICINA HUMANA"/>
    <n v="1"/>
    <s v="UNIV. PRIVADA"/>
    <s v="PRIVADO"/>
  </r>
  <r>
    <n v="132418"/>
    <n v="1"/>
    <n v="1272443"/>
    <d v="2022-10-20T00:00:00"/>
    <d v="2022-11-03T00:00:00"/>
    <d v="2022-11-04T00:00:00"/>
    <x v="3"/>
    <d v="2023-01-30T00:00:00"/>
    <n v="321469"/>
    <s v="RESOLI"/>
    <s v="1-PREG.COSTA-RICA"/>
    <x v="2"/>
    <x v="0"/>
    <s v="-"/>
    <n v="132418"/>
    <x v="3"/>
    <x v="0"/>
    <x v="0"/>
    <x v="1"/>
    <x v="0"/>
    <n v="3"/>
    <x v="0"/>
    <n v="1"/>
    <n v="7"/>
    <x v="1"/>
    <s v="CASTILLO MONESTEL ALLAN GERARDO"/>
    <n v="304930217"/>
    <n v="31056250"/>
    <s v="CARTAGO"/>
    <s v="CORRALILLO"/>
    <s v="UNIVERSIDAD FIDELITAS SEDE SAN PEDRO"/>
    <s v="INGENIERIA CIVIL"/>
    <s v="-"/>
    <x v="0"/>
    <n v="0"/>
    <s v="NINGUNO"/>
    <n v="100"/>
    <s v="COSTA RICA"/>
    <s v="-"/>
    <s v="-"/>
    <n v="1"/>
    <x v="2"/>
    <x v="0"/>
    <x v="0"/>
    <s v="-"/>
    <n v="26"/>
    <s v="LICENCIATURA"/>
    <s v=" "/>
    <s v=" "/>
    <s v=" "/>
    <s v=" "/>
    <s v="ESPECIAL"/>
    <s v="ALLANCM2121@GMAIL.COM"/>
    <n v="11.73"/>
    <s v="-"/>
    <x v="3"/>
    <s v="CI"/>
    <s v="SOLTERO(A)"/>
    <s v="ESTUDIANTE"/>
    <s v="-"/>
    <s v="-"/>
    <s v="-"/>
    <s v="-"/>
    <n v="25507771"/>
    <s v="SIN ENFASIS"/>
    <s v="OBRAS CIVILES"/>
    <n v="1"/>
    <s v="UNIV. PRIVADA"/>
    <s v="PRIVADO"/>
  </r>
  <r>
    <n v="133310"/>
    <n v="1"/>
    <n v="13132600"/>
    <d v="2022-12-19T00:00:00"/>
    <d v="2022-12-21T00:00:00"/>
    <d v="2023-01-18T00:00:00"/>
    <x v="7"/>
    <d v="2023-02-28T00:00:00"/>
    <n v="324927"/>
    <s v="RESOLI"/>
    <s v="1-PREG.COSTA-RICA"/>
    <x v="1"/>
    <x v="0"/>
    <s v="-"/>
    <n v="133310"/>
    <x v="7"/>
    <x v="0"/>
    <x v="1"/>
    <x v="1"/>
    <x v="0"/>
    <n v="5"/>
    <x v="5"/>
    <n v="1"/>
    <n v="1"/>
    <x v="0"/>
    <s v="CASTAÑEDA HERNANDEZ KAROL MARIA"/>
    <n v="504560705"/>
    <n v="31271830"/>
    <s v="LIBERIA"/>
    <s v="LIBERIA"/>
    <s v="UNIV.LATINA DE C.R."/>
    <s v="OPTOMETRIA"/>
    <n v="2742967"/>
    <x v="6"/>
    <n v="0"/>
    <s v="NINGUNO"/>
    <n v="100"/>
    <s v="COSTA RICA"/>
    <s v="-"/>
    <s v="-"/>
    <n v="1"/>
    <x v="2"/>
    <x v="0"/>
    <x v="0"/>
    <s v="-"/>
    <n v="18"/>
    <s v="BACHILLER"/>
    <s v="LICENCIATURA"/>
    <s v=" "/>
    <s v=" "/>
    <s v=" "/>
    <s v="ESPECIAL"/>
    <s v="KAROLCASTANEDA04@GMAIL.COM"/>
    <n v="11.82"/>
    <s v="-"/>
    <x v="3"/>
    <s v="CI"/>
    <s v="SOLTERO(A)"/>
    <s v="ESTUDIANTE"/>
    <n v="3"/>
    <n v="2021"/>
    <n v="2"/>
    <n v="100"/>
    <s v="-"/>
    <s v="SIN ENFASIS"/>
    <s v="MEDICINA HUMANA"/>
    <n v="1"/>
    <s v="UNIV. PRIVADA"/>
    <s v="PRIVADO"/>
  </r>
  <r>
    <n v="133208"/>
    <n v="1"/>
    <n v="5686755"/>
    <d v="2022-12-19T00:00:00"/>
    <d v="2023-01-13T00:00:00"/>
    <d v="2023-01-30T00:00:00"/>
    <x v="5"/>
    <d v="2023-02-10T00:00:00"/>
    <n v="324916"/>
    <s v="RESOLI"/>
    <s v="1-PREG.COSTA-RICA"/>
    <x v="1"/>
    <x v="0"/>
    <s v="-"/>
    <n v="133208"/>
    <x v="5"/>
    <x v="1"/>
    <x v="3"/>
    <x v="1"/>
    <x v="1"/>
    <n v="7"/>
    <x v="1"/>
    <n v="2"/>
    <n v="2"/>
    <x v="1"/>
    <s v="CERDAS PEREZ DIDIER YEIKOL"/>
    <n v="703090879"/>
    <n v="31271520"/>
    <s v="POCOCI"/>
    <s v="JIMENEZ"/>
    <s v="UNIV.LATINA DE COSTA RICA SEDE GUAPILES"/>
    <s v="ADMINISTRACION DE NEGOCIOS"/>
    <n v="683421"/>
    <x v="3"/>
    <n v="0"/>
    <s v="NINGUNO"/>
    <n v="100"/>
    <s v="COSTA RICA"/>
    <s v="-"/>
    <s v="-"/>
    <n v="1"/>
    <x v="2"/>
    <x v="0"/>
    <x v="0"/>
    <s v="-"/>
    <n v="18"/>
    <s v="BACHILLER"/>
    <s v=" "/>
    <s v=" "/>
    <s v=" "/>
    <s v=" "/>
    <s v="ESPECIAL"/>
    <s v="DIDIERCERDASPEREZ8@GMAIL.COM"/>
    <n v="11.91"/>
    <s v="-"/>
    <x v="4"/>
    <s v="CI, AE"/>
    <s v="SOLTERO(A)"/>
    <s v="ESTUDIANTE"/>
    <n v="3"/>
    <n v="2022"/>
    <n v="1"/>
    <n v="95"/>
    <s v="-"/>
    <s v="SIN ENFASIS"/>
    <s v="ADMINISTRACION"/>
    <n v="1"/>
    <s v="UNIV. PRIVADA"/>
    <s v="PRIVADO"/>
  </r>
  <r>
    <n v="133228"/>
    <n v="1"/>
    <n v="3695610"/>
    <d v="2023-01-03T00:00:00"/>
    <d v="2023-01-03T00:00:00"/>
    <d v="2023-01-31T00:00:00"/>
    <x v="6"/>
    <d v="2023-02-21T00:00:00"/>
    <n v="325478"/>
    <s v="RESOLI"/>
    <s v="1-PREG.COSTA-RICA"/>
    <x v="1"/>
    <x v="0"/>
    <s v="-"/>
    <n v="133228"/>
    <x v="6"/>
    <x v="0"/>
    <x v="1"/>
    <x v="1"/>
    <x v="0"/>
    <n v="2"/>
    <x v="2"/>
    <n v="1"/>
    <n v="11"/>
    <x v="1"/>
    <s v="GUZMAN ESQUIVEL ALLEN MANUEL"/>
    <n v="207400526"/>
    <n v="31272500"/>
    <s v="ALAJUELA"/>
    <s v="TURRUCARES"/>
    <s v="INSTITUTO DE CIENCIAS DE LA SALUD"/>
    <s v="ASISTENTE LAB QUIMICO CLINICO"/>
    <n v="468910"/>
    <x v="3"/>
    <n v="0"/>
    <s v="NINGUNO"/>
    <n v="100"/>
    <s v="COSTA RICA"/>
    <s v="-"/>
    <s v="-"/>
    <n v="1"/>
    <x v="2"/>
    <x v="0"/>
    <x v="0"/>
    <s v="-"/>
    <n v="27"/>
    <s v="DIPLOMADO"/>
    <s v=" "/>
    <s v=" "/>
    <s v=" "/>
    <s v=" "/>
    <s v="ESPECIAL"/>
    <s v="ALLENGUZMAN1622@GMAIL.COM"/>
    <n v="12.69"/>
    <s v="-"/>
    <x v="3"/>
    <s v="CI"/>
    <s v="SOLTERO(A)"/>
    <s v="ASISTENTE DE PACIENT"/>
    <n v="2"/>
    <n v="2021"/>
    <n v="2"/>
    <n v="100"/>
    <n v="24361000"/>
    <s v="SIN ENFASIS"/>
    <s v="MEDICINA HUMANA"/>
    <n v="1"/>
    <s v="UNIV. PRIVADA"/>
    <s v="PRIVADO"/>
  </r>
  <r>
    <n v="132781"/>
    <n v="1"/>
    <n v="4957650"/>
    <d v="2022-12-12T00:00:00"/>
    <d v="2022-12-13T00:00:00"/>
    <d v="2022-12-19T00:00:00"/>
    <x v="0"/>
    <d v="2023-01-17T00:00:00"/>
    <n v="324385"/>
    <s v="RESOLI"/>
    <s v="1-PREG.COSTA-RICA"/>
    <x v="1"/>
    <x v="0"/>
    <s v="-"/>
    <n v="132781"/>
    <x v="0"/>
    <x v="0"/>
    <x v="0"/>
    <x v="1"/>
    <x v="0"/>
    <n v="3"/>
    <x v="0"/>
    <n v="2"/>
    <n v="5"/>
    <x v="1"/>
    <s v="SOLANO VIQUEZ JEFFERSON GERARDO"/>
    <n v="305000087"/>
    <n v="31269180"/>
    <s v="PARAISO"/>
    <s v="LLANOS DE SANTA LUCÍA"/>
    <s v="UNIVERSIDAD FIDELITAS SEDE SAN PEDRO"/>
    <s v="INGENIERIA CIVIL"/>
    <n v="638250"/>
    <x v="3"/>
    <n v="0"/>
    <s v="NINGUNO"/>
    <n v="100"/>
    <s v="COSTA RICA"/>
    <s v="-"/>
    <s v="-"/>
    <n v="1"/>
    <x v="2"/>
    <x v="0"/>
    <x v="0"/>
    <s v="-"/>
    <n v="25"/>
    <s v="BACHILLER"/>
    <s v=" "/>
    <s v=" "/>
    <s v=" "/>
    <s v=" "/>
    <s v="NORMAL"/>
    <s v="JEFFERSONSOLANO97@HOTMAIL.COM"/>
    <n v="12.87"/>
    <s v="-"/>
    <x v="3"/>
    <s v="CI"/>
    <s v="SOLTERO(A)"/>
    <s v="TECNICO DE INGENIERIA "/>
    <n v="3"/>
    <n v="2015"/>
    <n v="8"/>
    <n v="90"/>
    <n v="21038309"/>
    <s v="SIN ENFASIS"/>
    <s v="OBRAS CIVILES"/>
    <n v="1"/>
    <s v="UNIV. PRIVADA"/>
    <s v="PRIVADO"/>
  </r>
  <r>
    <n v="133327"/>
    <n v="3"/>
    <n v="18999900"/>
    <d v="2022-12-15T00:00:00"/>
    <d v="2023-01-02T00:00:00"/>
    <d v="2023-01-25T00:00:00"/>
    <x v="6"/>
    <d v="2023-02-22T00:00:00"/>
    <n v="324701"/>
    <s v="RESOLI"/>
    <s v="3-POSG.COSTA-RICA"/>
    <x v="1"/>
    <x v="1"/>
    <s v="-"/>
    <n v="133327"/>
    <x v="6"/>
    <x v="1"/>
    <x v="3"/>
    <x v="1"/>
    <x v="1"/>
    <n v="1"/>
    <x v="3"/>
    <n v="15"/>
    <n v="1"/>
    <x v="1"/>
    <s v="BOZA FONSECA JHONATAN"/>
    <n v="113430851"/>
    <n v="31272170"/>
    <s v="MONTES DE OCA"/>
    <s v="SAN PEDRO"/>
    <s v="INST.CENTROAMERICANO ADMON.EMP."/>
    <s v="ANALITICA,INNOV Y GEST TECNOLO"/>
    <n v="1449875"/>
    <x v="1"/>
    <n v="0"/>
    <s v="NINGUNO"/>
    <n v="100"/>
    <s v="COSTA RICA"/>
    <s v="-"/>
    <s v="-"/>
    <n v="1"/>
    <x v="2"/>
    <x v="2"/>
    <x v="0"/>
    <s v="-"/>
    <n v="34"/>
    <s v="MAESTRIA"/>
    <s v=" "/>
    <s v=" "/>
    <s v=" "/>
    <s v=" "/>
    <s v="NORMAL"/>
    <s v="JONATHANBOZA21@GMAIL.COM"/>
    <n v="13.13"/>
    <s v="-"/>
    <x v="3"/>
    <s v="CI"/>
    <s v="CASADO(A)"/>
    <s v="ESTUDIANTE"/>
    <n v="2"/>
    <n v="2005"/>
    <n v="18"/>
    <n v="100"/>
    <n v="88805432"/>
    <s v="SIN ENFASIS"/>
    <s v="ADMINISTRACION"/>
    <n v="1"/>
    <s v="UNIV. PRIVADA"/>
    <s v="PRIVADO"/>
  </r>
  <r>
    <n v="133193"/>
    <n v="1"/>
    <n v="6775110"/>
    <d v="2022-12-19T00:00:00"/>
    <d v="2023-01-05T00:00:00"/>
    <d v="2023-01-31T00:00:00"/>
    <x v="5"/>
    <d v="2023-02-10T00:00:00"/>
    <n v="324889"/>
    <s v="RESOLI"/>
    <s v="1-PREG.COSTA-RICA"/>
    <x v="1"/>
    <x v="0"/>
    <s v="-"/>
    <n v="133193"/>
    <x v="5"/>
    <x v="0"/>
    <x v="1"/>
    <x v="1"/>
    <x v="0"/>
    <n v="5"/>
    <x v="5"/>
    <n v="1"/>
    <n v="1"/>
    <x v="0"/>
    <s v="BARQUERO ESPINOZA YARENIS MELISSA"/>
    <n v="503680040"/>
    <n v="31271400"/>
    <s v="LIBERIA"/>
    <s v="LIBERIA"/>
    <s v="INSTITUTO DE CIENCIAS DE LA SALUD"/>
    <s v="ASISTENTE LAB QUIMICO CLINICO"/>
    <n v="896500"/>
    <x v="2"/>
    <n v="0"/>
    <s v="NINGUNO"/>
    <n v="100"/>
    <s v="COSTA RICA"/>
    <s v="-"/>
    <s v="-"/>
    <n v="1"/>
    <x v="2"/>
    <x v="0"/>
    <x v="0"/>
    <s v="-"/>
    <n v="34"/>
    <s v="DIPLOMADO"/>
    <s v=" "/>
    <s v=" "/>
    <s v=" "/>
    <s v=" "/>
    <s v="NORMAL"/>
    <s v="YAREBARQUERO@GMAIL.COM"/>
    <n v="13.23"/>
    <s v="-"/>
    <x v="4"/>
    <s v="CI, AE"/>
    <s v="CASADO(A)"/>
    <s v="AUX PROTECCION DE ACTIVOS "/>
    <n v="5"/>
    <n v="2016"/>
    <n v="7"/>
    <n v="100"/>
    <n v="25828400"/>
    <s v="SIN ENFASIS"/>
    <s v="MEDICINA HUMANA"/>
    <n v="1"/>
    <s v="UNIV. PRIVADA"/>
    <s v="PRIVADO"/>
  </r>
  <r>
    <n v="133402"/>
    <n v="1"/>
    <n v="20685480"/>
    <d v="2023-01-08T00:00:00"/>
    <d v="2023-01-21T00:00:00"/>
    <d v="2023-02-07T00:00:00"/>
    <x v="6"/>
    <d v="2023-02-20T00:00:00"/>
    <n v="325784"/>
    <s v="RESOLI"/>
    <s v="1-PREG.COSTA-RICA"/>
    <x v="1"/>
    <x v="0"/>
    <s v="-"/>
    <n v="133402"/>
    <x v="6"/>
    <x v="1"/>
    <x v="4"/>
    <x v="1"/>
    <x v="1"/>
    <n v="1"/>
    <x v="3"/>
    <n v="7"/>
    <n v="1"/>
    <x v="0"/>
    <s v="LOPEZ CALVO ISABELLA"/>
    <n v="118940170"/>
    <n v="31272110"/>
    <s v="MORA"/>
    <s v="COLON"/>
    <s v="UNIV.VERITAS"/>
    <s v="CINE Y TELEVISION"/>
    <n v="1585423"/>
    <x v="1"/>
    <n v="0"/>
    <s v="NINGUNO"/>
    <n v="100"/>
    <s v="COSTA RICA"/>
    <s v="-"/>
    <s v="-"/>
    <n v="1"/>
    <x v="2"/>
    <x v="2"/>
    <x v="0"/>
    <s v="-"/>
    <n v="19"/>
    <s v="LICENCIATURA"/>
    <s v=" "/>
    <s v=" "/>
    <s v=" "/>
    <s v=" "/>
    <s v="ESPECIAL"/>
    <s v="ISABELLAL.131331@GMAIL.COM"/>
    <n v="13.25"/>
    <s v="-"/>
    <x v="3"/>
    <s v="CI"/>
    <s v="SOLTERO(A)"/>
    <s v="ESTUDIANTE"/>
    <n v="5"/>
    <n v="2021"/>
    <n v="2"/>
    <n v="100"/>
    <s v="-"/>
    <s v="SIN ENFASIS"/>
    <s v="ARTES Y LETRAS "/>
    <n v="1"/>
    <s v="UNIV. PRIVADA"/>
    <s v="PRIVADO"/>
  </r>
  <r>
    <n v="132179"/>
    <n v="1"/>
    <n v="19000000"/>
    <d v="2022-09-30T00:00:00"/>
    <d v="2022-10-06T00:00:00"/>
    <d v="2022-10-07T00:00:00"/>
    <x v="0"/>
    <d v="2023-01-17T00:00:00"/>
    <n v="320785"/>
    <s v="RESOLI"/>
    <s v="1-PREG.COSTA-RICA"/>
    <x v="1"/>
    <x v="0"/>
    <s v="-"/>
    <n v="132179"/>
    <x v="0"/>
    <x v="0"/>
    <x v="1"/>
    <x v="1"/>
    <x v="0"/>
    <n v="5"/>
    <x v="5"/>
    <n v="5"/>
    <n v="4"/>
    <x v="0"/>
    <s v="SALAZAR CANTERO DANIELA"/>
    <n v="504520189"/>
    <n v="31269080"/>
    <s v="CARRILLO"/>
    <s v="BELEN"/>
    <s v="UNIV.IBEROAMERICA"/>
    <s v="FARMACIA"/>
    <n v="1256676"/>
    <x v="1"/>
    <n v="0"/>
    <s v="NINGUNO"/>
    <n v="100"/>
    <s v="COSTA RICA"/>
    <s v="-"/>
    <s v="-"/>
    <n v="1"/>
    <x v="2"/>
    <x v="1"/>
    <x v="0"/>
    <s v="-"/>
    <n v="19"/>
    <s v="BACHILLER"/>
    <s v=" "/>
    <s v=" "/>
    <s v=" "/>
    <s v=" "/>
    <s v="NORMAL"/>
    <s v="SALAZARCANTERODANIELA@GMAIL.COM"/>
    <n v="13.41"/>
    <s v="-"/>
    <x v="3"/>
    <s v="CI"/>
    <s v="SOLTERO(A)"/>
    <s v="ESTUDIANTE"/>
    <n v="3"/>
    <n v="2021"/>
    <n v="2"/>
    <n v="93.82"/>
    <s v="-"/>
    <s v="SIN ENFASIS"/>
    <s v="FARMACIA"/>
    <n v="1"/>
    <s v="UNIV. PRIVADA"/>
    <s v="PRIVADO"/>
  </r>
  <r>
    <n v="133376"/>
    <n v="1"/>
    <n v="1996400"/>
    <d v="2023-01-13T00:00:00"/>
    <d v="2023-01-27T00:00:00"/>
    <d v="2023-02-06T00:00:00"/>
    <x v="6"/>
    <d v="2023-03-02T00:00:00"/>
    <n v="326353"/>
    <s v="RESOLI"/>
    <s v="1-PREG.COSTA-RICA"/>
    <x v="2"/>
    <x v="0"/>
    <s v="-"/>
    <n v="133376"/>
    <x v="6"/>
    <x v="1"/>
    <x v="3"/>
    <x v="1"/>
    <x v="1"/>
    <n v="2"/>
    <x v="2"/>
    <n v="3"/>
    <n v="4"/>
    <x v="1"/>
    <s v="CERDAS VARGAS KENETH DAVID"/>
    <n v="206940650"/>
    <n v="31175440"/>
    <s v="GRECIA"/>
    <s v="SAN ROQUE"/>
    <s v="UNIV.LATINA DE C.R."/>
    <s v="ADMINISTRACION DE NEGOCIOS"/>
    <n v="443000"/>
    <x v="4"/>
    <n v="0"/>
    <s v="NINGUNO"/>
    <n v="100"/>
    <s v="COSTA RICA"/>
    <s v="-"/>
    <s v="-"/>
    <n v="1"/>
    <x v="2"/>
    <x v="0"/>
    <x v="0"/>
    <s v="-"/>
    <n v="31"/>
    <s v="LICENCIATURA"/>
    <s v=" "/>
    <s v=" "/>
    <s v=" "/>
    <s v=" "/>
    <s v="NORMAL"/>
    <s v="DAVID191205@HOTMAIL.COM"/>
    <n v="13.7"/>
    <s v="-"/>
    <x v="4"/>
    <s v="CI, AE"/>
    <s v="SOLTERO(A)"/>
    <s v="ASISTENTE PROCESOS"/>
    <n v="1"/>
    <n v="2018"/>
    <n v="5"/>
    <n v="100"/>
    <n v="25278600"/>
    <s v="FINANZAS"/>
    <s v="ADMINISTRACION"/>
    <n v="1"/>
    <s v="UNIV. PRIVADA"/>
    <s v="PRIVADO"/>
  </r>
  <r>
    <n v="133421"/>
    <n v="1"/>
    <n v="21642942"/>
    <d v="2023-02-01T00:00:00"/>
    <d v="2023-02-02T00:00:00"/>
    <d v="2023-02-08T00:00:00"/>
    <x v="7"/>
    <d v="2023-02-28T00:00:00"/>
    <n v="327673"/>
    <s v="RESOLI"/>
    <s v="1-PREG.COSTA-RICA"/>
    <x v="1"/>
    <x v="0"/>
    <s v="-"/>
    <n v="133421"/>
    <x v="7"/>
    <x v="0"/>
    <x v="1"/>
    <x v="1"/>
    <x v="0"/>
    <n v="1"/>
    <x v="3"/>
    <n v="6"/>
    <n v="1"/>
    <x v="0"/>
    <s v="JIMENEZ PIEDRA CAMILA"/>
    <n v="118990786"/>
    <n v="31273940"/>
    <s v="ASERRI"/>
    <s v="ASERRI"/>
    <s v="UNIV.LATINA DE C.R."/>
    <s v="MEDICINA Y CIRUGIA"/>
    <n v="838688"/>
    <x v="2"/>
    <n v="0"/>
    <s v="NINGUNO"/>
    <n v="100"/>
    <s v="COSTA RICA"/>
    <s v="-"/>
    <s v="-"/>
    <n v="1"/>
    <x v="2"/>
    <x v="0"/>
    <x v="0"/>
    <s v="-"/>
    <n v="18"/>
    <s v="LICENCIATURA"/>
    <s v=" "/>
    <s v=" "/>
    <s v=" "/>
    <s v=" "/>
    <s v="NORMAL"/>
    <s v="CAMILAJIMENEZPIEDRA@GMAIL.COM"/>
    <n v="13.71"/>
    <s v="-"/>
    <x v="3"/>
    <s v="CI"/>
    <s v="SOLTERO(A)"/>
    <s v="ESTUDIANTE"/>
    <n v="3"/>
    <n v="2022"/>
    <n v="1"/>
    <n v="100"/>
    <s v="-"/>
    <s v="SIN ENFASIS"/>
    <s v="MEDICINA HUMANA"/>
    <n v="1"/>
    <s v="UNIV. PRIVADA"/>
    <s v="PRIVADO"/>
  </r>
  <r>
    <n v="133231"/>
    <n v="1"/>
    <n v="4201000"/>
    <d v="2023-01-11T00:00:00"/>
    <d v="2023-01-12T00:00:00"/>
    <d v="2023-01-31T00:00:00"/>
    <x v="6"/>
    <d v="2023-02-22T00:00:00"/>
    <n v="326171"/>
    <s v="RESOLI"/>
    <s v="1-PREG.COSTA-RICA"/>
    <x v="1"/>
    <x v="0"/>
    <s v="-"/>
    <n v="133231"/>
    <x v="6"/>
    <x v="1"/>
    <x v="3"/>
    <x v="1"/>
    <x v="1"/>
    <n v="1"/>
    <x v="3"/>
    <n v="1"/>
    <n v="1"/>
    <x v="0"/>
    <s v="SANDRA PATRICIA  ORTIZ CHAVARRIA"/>
    <n v="206210494"/>
    <n v="31273230"/>
    <s v="SAN JOSE"/>
    <s v="CARMEN"/>
    <s v="U CASTRO CARAZO"/>
    <s v="CONTADURIA PUBLICA"/>
    <n v="584050"/>
    <x v="3"/>
    <n v="0"/>
    <s v="NINGUNO"/>
    <n v="100"/>
    <s v="COSTA RICA"/>
    <s v="-"/>
    <s v="-"/>
    <n v="1"/>
    <x v="2"/>
    <x v="2"/>
    <x v="0"/>
    <s v="-"/>
    <n v="36"/>
    <s v="BACHILLER"/>
    <s v=" "/>
    <s v=" "/>
    <s v=" "/>
    <s v=" "/>
    <s v="ESPECIAL"/>
    <s v="SPATRICOC@GMAIL.COM"/>
    <n v="13.9"/>
    <s v="-"/>
    <x v="3"/>
    <s v="CI"/>
    <s v="CASADO(A)"/>
    <s v="SUPERVISORA DE CRÉDITO Y COBRO"/>
    <n v="3"/>
    <n v="2012"/>
    <n v="11"/>
    <n v="100"/>
    <n v="22153545"/>
    <s v="SIN ENFASIS"/>
    <s v="ADMINISTRACION"/>
    <n v="1"/>
    <s v="UNIV. PRIVADA"/>
    <s v="PRIVADO"/>
  </r>
  <r>
    <n v="133148"/>
    <n v="1"/>
    <n v="11714960"/>
    <d v="2022-11-15T00:00:00"/>
    <d v="2022-12-22T00:00:00"/>
    <d v="2023-01-24T00:00:00"/>
    <x v="5"/>
    <d v="2023-02-10T00:00:00"/>
    <n v="322447"/>
    <s v="RESOLI"/>
    <s v="1-PREG.COSTA-RICA"/>
    <x v="1"/>
    <x v="0"/>
    <s v="-"/>
    <n v="133148"/>
    <x v="5"/>
    <x v="0"/>
    <x v="0"/>
    <x v="1"/>
    <x v="0"/>
    <n v="1"/>
    <x v="3"/>
    <n v="14"/>
    <n v="3"/>
    <x v="0"/>
    <s v="RAMIREZ BARRIOS ANA KAREN"/>
    <n v="118310617"/>
    <n v="31271160"/>
    <s v="MORAVIA"/>
    <s v="TRINIDAD"/>
    <s v="UNIV.LATINA DE C.R."/>
    <s v="DISEÑO GRAFICO"/>
    <n v="1632828"/>
    <x v="1"/>
    <n v="0"/>
    <s v="NINGUNO"/>
    <n v="100"/>
    <s v="COSTA RICA"/>
    <s v="-"/>
    <s v="-"/>
    <n v="1"/>
    <x v="2"/>
    <x v="0"/>
    <x v="0"/>
    <s v="-"/>
    <n v="21"/>
    <s v="BACHILLER"/>
    <s v=" "/>
    <s v=" "/>
    <s v=" "/>
    <s v=" "/>
    <s v="ESPECIAL"/>
    <s v="ANA_RB01@HOTMAIL.COM"/>
    <n v="13.94"/>
    <s v="-"/>
    <x v="3"/>
    <s v="CI"/>
    <s v="SOLTERO(A)"/>
    <s v="ESTUDIANTE"/>
    <n v="6"/>
    <n v="2019"/>
    <n v="4"/>
    <n v="83.87"/>
    <s v="-"/>
    <s v="SIN ENFASIS"/>
    <s v="OBRAS CIVILES"/>
    <n v="1"/>
    <s v="UNIV. PRIVADA"/>
    <s v="PRIVADO"/>
  </r>
  <r>
    <n v="133387"/>
    <n v="1"/>
    <n v="4474800"/>
    <d v="2019-11-14T00:00:00"/>
    <d v="2023-01-13T00:00:00"/>
    <d v="2023-02-06T00:00:00"/>
    <x v="7"/>
    <d v="2023-02-28T00:00:00"/>
    <n v="226392"/>
    <s v="RESOLI"/>
    <s v="1-PREG.COSTA-RICA"/>
    <x v="1"/>
    <x v="0"/>
    <s v="-"/>
    <n v="133387"/>
    <x v="7"/>
    <x v="0"/>
    <x v="0"/>
    <x v="1"/>
    <x v="0"/>
    <n v="3"/>
    <x v="0"/>
    <n v="8"/>
    <n v="3"/>
    <x v="1"/>
    <s v="BARRANTES RAMIREZ ANDREY JOSUE"/>
    <n v="304830480"/>
    <n v="31273850"/>
    <s v="EL GUARCO"/>
    <s v="TOBOSI"/>
    <s v="UNIVERSIDAD FIDELITAS SEDE SAN PEDRO"/>
    <s v="ING SEGURIDAD INFORMATICA"/>
    <n v="625348"/>
    <x v="3"/>
    <n v="0"/>
    <s v="NINGUNO"/>
    <n v="100"/>
    <s v="COSTA RICA"/>
    <s v="-"/>
    <s v="-"/>
    <n v="1"/>
    <x v="2"/>
    <x v="0"/>
    <x v="0"/>
    <s v="-"/>
    <n v="28"/>
    <s v="BACHILLER"/>
    <s v=" "/>
    <s v=" "/>
    <s v=" "/>
    <s v=" "/>
    <s v="ESPECIAL"/>
    <s v="ANDREYJOSU3@GMAIL.COM"/>
    <n v="13.97"/>
    <s v="-"/>
    <x v="3"/>
    <s v="CI"/>
    <s v="SOLTERO(A)"/>
    <s v="AUXILIAR TECNICO EN REGISTROS Y ESTADISTICAS EN SA"/>
    <n v="3"/>
    <n v="2011"/>
    <n v="12"/>
    <n v="95"/>
    <n v="22206977"/>
    <s v="SIN ENFASIS"/>
    <s v="INGENIERIA"/>
    <n v="1"/>
    <s v="UNIV. PRIVADA"/>
    <s v="PRIVADO"/>
  </r>
  <r>
    <n v="132417"/>
    <n v="1"/>
    <n v="531089"/>
    <d v="2022-10-20T00:00:00"/>
    <d v="2022-11-03T00:00:00"/>
    <d v="2022-11-04T00:00:00"/>
    <x v="3"/>
    <s v="-"/>
    <n v="321503"/>
    <s v="RESOLI"/>
    <s v="1-PREG.COSTA-RICA"/>
    <x v="2"/>
    <x v="0"/>
    <s v="-"/>
    <n v="132417"/>
    <x v="3"/>
    <x v="0"/>
    <x v="1"/>
    <x v="1"/>
    <x v="0"/>
    <n v="1"/>
    <x v="3"/>
    <n v="3"/>
    <n v="5"/>
    <x v="0"/>
    <s v="MORA ARROYO LUZ MARIEL"/>
    <n v="116380809"/>
    <n v="31110760"/>
    <s v="DESAMPARADOS"/>
    <s v="SAN ANTONIO"/>
    <s v="UNIV.LATINA DE C.R."/>
    <s v="OPTOMETRIA"/>
    <s v="-"/>
    <x v="0"/>
    <n v="0"/>
    <s v="NINGUNO"/>
    <n v="100"/>
    <s v="COSTA RICA"/>
    <s v="-"/>
    <s v="-"/>
    <n v="2"/>
    <x v="3"/>
    <x v="2"/>
    <x v="0"/>
    <s v="-"/>
    <n v="26"/>
    <s v="LICENCIATURA"/>
    <s v=" "/>
    <s v=" "/>
    <s v=" "/>
    <s v=" "/>
    <s v="NORMAL"/>
    <s v="MARIELARROYO17@YAHOO.COM"/>
    <n v="14.17"/>
    <n v="94.87"/>
    <x v="0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363"/>
    <n v="1"/>
    <n v="37502683"/>
    <d v="2022-07-27T00:00:00"/>
    <d v="2022-10-27T00:00:00"/>
    <d v="2022-10-28T00:00:00"/>
    <x v="5"/>
    <d v="2023-02-10T00:00:00"/>
    <n v="317688"/>
    <s v="RESOLI"/>
    <s v="1-PREG.COSTA-RICA"/>
    <x v="1"/>
    <x v="0"/>
    <s v="-"/>
    <n v="132363"/>
    <x v="5"/>
    <x v="0"/>
    <x v="1"/>
    <x v="1"/>
    <x v="0"/>
    <n v="2"/>
    <x v="2"/>
    <n v="14"/>
    <n v="1"/>
    <x v="0"/>
    <s v="VARGAS RODRIGUEZ MONSSERRAT"/>
    <n v="208500885"/>
    <n v="31271680"/>
    <s v="LOS CHILES"/>
    <s v="LOS CHILES"/>
    <s v="UNIV.IBEROAMERICA"/>
    <s v="MEDICINA"/>
    <n v="600"/>
    <x v="5"/>
    <n v="0"/>
    <s v="NINGUNO"/>
    <n v="100"/>
    <s v="COSTA RICA"/>
    <s v="-"/>
    <s v="-"/>
    <n v="5"/>
    <x v="1"/>
    <x v="3"/>
    <x v="0"/>
    <s v="-"/>
    <n v="19"/>
    <s v="LICENCIATURA"/>
    <s v=" "/>
    <s v=" "/>
    <s v=" "/>
    <s v=" "/>
    <s v="NORMAL"/>
    <s v="MONTSVR3101@GMAIL.COM"/>
    <n v="14.21"/>
    <n v="67.790000000000006"/>
    <x v="0"/>
    <s v="-"/>
    <s v="SOLTERO(A)"/>
    <s v="ESTUDIANTE"/>
    <n v="4"/>
    <n v="2021"/>
    <n v="2"/>
    <n v="87.1"/>
    <s v="-"/>
    <s v="SIN ENFASIS"/>
    <s v="MEDICINA HUMANA"/>
    <n v="1"/>
    <s v="UNIV. PRIVADA"/>
    <s v="PRIVADO"/>
  </r>
  <r>
    <n v="133374"/>
    <n v="1"/>
    <n v="3745885"/>
    <d v="2023-02-02T00:00:00"/>
    <d v="2023-02-04T00:00:00"/>
    <d v="2023-02-06T00:00:00"/>
    <x v="6"/>
    <s v="-"/>
    <n v="327757"/>
    <s v="RESOLI"/>
    <s v="1-PREG.COSTA-RICA"/>
    <x v="1"/>
    <x v="0"/>
    <s v="-"/>
    <n v="133374"/>
    <x v="6"/>
    <x v="1"/>
    <x v="2"/>
    <x v="1"/>
    <x v="1"/>
    <n v="3"/>
    <x v="0"/>
    <n v="7"/>
    <n v="1"/>
    <x v="1"/>
    <s v="BENAVIDES CASCANTE CRISTOPHER GERARDO"/>
    <n v="305140433"/>
    <n v="31273220"/>
    <s v="OREAMUNO"/>
    <s v="SAN RAFAEL"/>
    <s v="UNIV.AMERICANA"/>
    <s v="CS. DE LA EDUCACION"/>
    <n v="539715"/>
    <x v="3"/>
    <n v="7"/>
    <s v="UNIVERSIDAD AMERICANA"/>
    <n v="100"/>
    <s v="COSTA RICA"/>
    <s v="-"/>
    <s v="-"/>
    <n v="1"/>
    <x v="2"/>
    <x v="0"/>
    <x v="0"/>
    <s v="-"/>
    <n v="24"/>
    <s v="BACHILLER"/>
    <s v="LICENCIATURA"/>
    <s v=" "/>
    <s v=" "/>
    <s v=" "/>
    <s v="NORMAL"/>
    <s v="CRISBEN1998@HOTMAIL.COM"/>
    <n v="14.41"/>
    <s v="-"/>
    <x v="3"/>
    <s v="CI"/>
    <s v="CASADO(A)"/>
    <s v="ESTUDIANTE"/>
    <n v="1"/>
    <n v="2021"/>
    <n v="2"/>
    <n v="100"/>
    <s v="-"/>
    <s v="ENS. DE LOS ESTUDIOS SOCIALES"/>
    <s v="EDUCACION GENERAL"/>
    <n v="1"/>
    <s v="UNIV. PRIVADA"/>
    <s v="PRIVADO"/>
  </r>
  <r>
    <n v="132442"/>
    <n v="1"/>
    <n v="15850509"/>
    <d v="2022-09-29T00:00:00"/>
    <d v="2022-11-07T00:00:00"/>
    <d v="2022-11-08T00:00:00"/>
    <x v="0"/>
    <d v="2023-01-17T00:00:00"/>
    <n v="320736"/>
    <s v="RESOLI"/>
    <s v="1-PREG.COSTA-RICA"/>
    <x v="1"/>
    <x v="0"/>
    <s v="-"/>
    <n v="132442"/>
    <x v="0"/>
    <x v="0"/>
    <x v="1"/>
    <x v="1"/>
    <x v="0"/>
    <n v="2"/>
    <x v="2"/>
    <n v="9"/>
    <n v="1"/>
    <x v="0"/>
    <s v="SANDOVAL CHAVES MARIA DE JESUS"/>
    <n v="207210425"/>
    <n v="31269250"/>
    <s v="OROTINA"/>
    <s v="OROTINA"/>
    <s v="UNIV. DE CIENCIAS MEDICAS"/>
    <s v="MICROBIOLOGIA"/>
    <n v="566500"/>
    <x v="3"/>
    <n v="0"/>
    <s v="NINGUNO"/>
    <n v="100"/>
    <s v="COSTA RICA"/>
    <s v="-"/>
    <s v="-"/>
    <n v="1"/>
    <x v="2"/>
    <x v="0"/>
    <x v="0"/>
    <s v="-"/>
    <n v="28"/>
    <s v="LICENCIATURA"/>
    <s v=" "/>
    <s v=" "/>
    <s v=" "/>
    <s v=" "/>
    <s v="NORMAL"/>
    <s v="mariadejesus_sch14@hotmail.com"/>
    <n v="14.7"/>
    <s v="-"/>
    <x v="3"/>
    <s v="CI"/>
    <s v="SOLTERO(A)"/>
    <s v="LAB CLINICO"/>
    <n v="2"/>
    <n v="2012"/>
    <n v="11"/>
    <n v="78.36"/>
    <n v="22081084"/>
    <s v="SIN ENFASIS"/>
    <s v="MICROBIOLOGIA"/>
    <n v="1"/>
    <s v="UNIV. PRIVADA"/>
    <s v="PRIVADO"/>
  </r>
  <r>
    <n v="133381"/>
    <n v="1"/>
    <n v="7133748"/>
    <d v="2022-12-03T00:00:00"/>
    <d v="2023-01-16T00:00:00"/>
    <d v="2023-01-31T00:00:00"/>
    <x v="5"/>
    <d v="2023-02-10T00:00:00"/>
    <n v="323617"/>
    <s v="RESOLI"/>
    <s v="1-PREG.COSTA-RICA"/>
    <x v="1"/>
    <x v="0"/>
    <s v="-"/>
    <n v="133381"/>
    <x v="5"/>
    <x v="0"/>
    <x v="5"/>
    <x v="1"/>
    <x v="0"/>
    <n v="4"/>
    <x v="6"/>
    <n v="1"/>
    <n v="3"/>
    <x v="0"/>
    <s v="ROJAS MANCIA JEIMY VIVIANA"/>
    <n v="118500204"/>
    <n v="31271970"/>
    <s v="HEREDIA"/>
    <s v="SAN FRANCISCO"/>
    <s v="UNIV.LATINA DE C.R."/>
    <s v="BIOLOGIA"/>
    <n v="1055637"/>
    <x v="2"/>
    <n v="0"/>
    <s v="NINGUNO"/>
    <n v="100"/>
    <s v="COSTA RICA"/>
    <s v="-"/>
    <s v="-"/>
    <n v="1"/>
    <x v="2"/>
    <x v="0"/>
    <x v="0"/>
    <s v="-"/>
    <n v="20"/>
    <s v="BACHILLER"/>
    <s v=" "/>
    <s v=" "/>
    <s v=" "/>
    <s v=" "/>
    <s v="ESPECIAL"/>
    <s v="JEIMYROJASM.JR@GMAIL.COM"/>
    <n v="14.8"/>
    <s v="-"/>
    <x v="3"/>
    <s v="CI"/>
    <s v="SOLTERO(A)"/>
    <s v="ESTUDIANTE"/>
    <n v="4"/>
    <n v="2020"/>
    <n v="3"/>
    <n v="100"/>
    <s v="-"/>
    <s v="ECOLOG.Y DES.SOST"/>
    <s v="BIOLOGIA"/>
    <n v="1"/>
    <s v="UNIV. PRIVADA"/>
    <s v="PRIVADO"/>
  </r>
  <r>
    <n v="133424"/>
    <n v="1"/>
    <n v="5078625"/>
    <d v="2022-12-19T00:00:00"/>
    <d v="2023-01-12T00:00:00"/>
    <d v="2023-02-08T00:00:00"/>
    <x v="6"/>
    <d v="2023-02-22T00:00:00"/>
    <n v="324887"/>
    <s v="RESOLI"/>
    <s v="1-PREG.COSTA-RICA"/>
    <x v="1"/>
    <x v="0"/>
    <s v="-"/>
    <n v="133424"/>
    <x v="6"/>
    <x v="0"/>
    <x v="0"/>
    <x v="1"/>
    <x v="0"/>
    <n v="1"/>
    <x v="3"/>
    <n v="3"/>
    <n v="3"/>
    <x v="1"/>
    <s v="VILLEGAS JAEN LUIS DIEGO"/>
    <n v="115720415"/>
    <n v="31273180"/>
    <s v="DESAMPARADOS"/>
    <s v="SAN JUAN DE DIOS"/>
    <s v="UNIVERSIDAD FIDELITAS SEDE SAN PEDRO"/>
    <s v="ING SISTEMAS DE COMPUT PRESENC"/>
    <n v="774830"/>
    <x v="2"/>
    <n v="0"/>
    <s v="NINGUNO"/>
    <n v="100"/>
    <s v="COSTA RICA"/>
    <s v="-"/>
    <s v="-"/>
    <n v="1"/>
    <x v="2"/>
    <x v="0"/>
    <x v="0"/>
    <s v="-"/>
    <n v="28"/>
    <s v="BACHILLER"/>
    <s v=" "/>
    <s v=" "/>
    <s v=" "/>
    <s v=" "/>
    <s v="NORMAL"/>
    <s v="DIEGO_08V@HOTMAIL.COM"/>
    <n v="15.26"/>
    <s v="-"/>
    <x v="3"/>
    <s v="CI"/>
    <s v="UNION LIBRE"/>
    <s v="DISPLAY"/>
    <n v="3"/>
    <n v="2014"/>
    <n v="9"/>
    <n v="100"/>
    <n v="24373535"/>
    <s v="SIN ENFASIS"/>
    <s v="INGENIERIA"/>
    <n v="1"/>
    <s v="UNIV. PRIVADA"/>
    <s v="PRIVADO"/>
  </r>
  <r>
    <n v="133158"/>
    <n v="1"/>
    <n v="10717270"/>
    <d v="2022-12-19T00:00:00"/>
    <d v="2022-12-22T00:00:00"/>
    <d v="2023-01-24T00:00:00"/>
    <x v="1"/>
    <d v="2023-01-31T00:00:00"/>
    <n v="324988"/>
    <s v="RESOLI"/>
    <s v="1-PREG.COSTA-RICA"/>
    <x v="1"/>
    <x v="0"/>
    <s v="-"/>
    <n v="133158"/>
    <x v="1"/>
    <x v="0"/>
    <x v="1"/>
    <x v="1"/>
    <x v="0"/>
    <n v="2"/>
    <x v="2"/>
    <n v="13"/>
    <n v="1"/>
    <x v="0"/>
    <s v="LOBO DIAZ NATHALIA"/>
    <n v="118580873"/>
    <n v="31270520"/>
    <s v="UPALA"/>
    <s v="UPALA"/>
    <s v="UNIV.LATINA DE C.R."/>
    <s v="ENFERMERIA"/>
    <n v="1675376"/>
    <x v="1"/>
    <n v="0"/>
    <s v="NINGUNO"/>
    <n v="100"/>
    <s v="COSTA RICA"/>
    <s v="-"/>
    <s v="-"/>
    <n v="1"/>
    <x v="2"/>
    <x v="1"/>
    <x v="0"/>
    <s v="-"/>
    <n v="20"/>
    <s v="LICENCIATURA"/>
    <s v=" "/>
    <s v=" "/>
    <s v=" "/>
    <s v=" "/>
    <s v="NORMAL"/>
    <s v="NATHDIAZ1025@GMAIL.COM"/>
    <n v="15.63"/>
    <s v="-"/>
    <x v="3"/>
    <s v="CI"/>
    <s v="SOLTERO(A)"/>
    <s v="ESTUDIANTE"/>
    <n v="5"/>
    <n v="2020"/>
    <n v="3"/>
    <n v="91"/>
    <s v="-"/>
    <s v="SIN ENFASIS"/>
    <s v="ENFERMERIA"/>
    <n v="1"/>
    <s v="UNIV. PRIVADA"/>
    <s v="PRIVADO"/>
  </r>
  <r>
    <n v="132338"/>
    <n v="1"/>
    <n v="8897100"/>
    <d v="2022-09-27T00:00:00"/>
    <d v="2022-10-25T00:00:00"/>
    <d v="2022-10-26T00:00:00"/>
    <x v="3"/>
    <s v="-"/>
    <n v="320640"/>
    <s v="RESOLI"/>
    <s v="1-PREG.COSTA-RICA"/>
    <x v="2"/>
    <x v="0"/>
    <s v="-"/>
    <n v="132338"/>
    <x v="3"/>
    <x v="1"/>
    <x v="4"/>
    <x v="1"/>
    <x v="1"/>
    <n v="1"/>
    <x v="3"/>
    <n v="3"/>
    <n v="12"/>
    <x v="0"/>
    <s v="ARGUEDAS ROJAS VALERIA"/>
    <n v="402310060"/>
    <n v="31186910"/>
    <s v="DESAMPARADOS"/>
    <s v="GRAVILIAS"/>
    <s v="UNIV.VERITAS"/>
    <s v="ANIMACION DIGITAL"/>
    <s v="-"/>
    <x v="0"/>
    <n v="0"/>
    <s v="NINGUNO"/>
    <n v="100"/>
    <s v="COSTA RICA"/>
    <s v="-"/>
    <s v="-"/>
    <n v="1"/>
    <x v="2"/>
    <x v="2"/>
    <x v="0"/>
    <s v="-"/>
    <n v="26"/>
    <s v="LICENCIATURA"/>
    <s v=" "/>
    <s v=" "/>
    <s v=" "/>
    <s v=" "/>
    <s v="NORMAL"/>
    <s v="VALE.ARGUEE@GMAIL.COM"/>
    <n v="15.75"/>
    <s v="-"/>
    <x v="3"/>
    <s v="CI"/>
    <s v="SOLTERO(A)"/>
    <s v="DATA ASSOCIATE"/>
    <s v="-"/>
    <s v="-"/>
    <s v="-"/>
    <s v="-"/>
    <s v="-"/>
    <s v="SIN ENFASIS"/>
    <s v="ARTES Y LETRAS "/>
    <n v="1"/>
    <s v="UNIV. PRIVADA"/>
    <s v="PRIVADO"/>
  </r>
  <r>
    <n v="133697"/>
    <n v="1"/>
    <n v="17963350"/>
    <d v="2023-01-13T00:00:00"/>
    <d v="2023-01-18T00:00:00"/>
    <d v="2023-02-23T00:00:00"/>
    <x v="7"/>
    <d v="2023-02-28T00:00:00"/>
    <n v="326340"/>
    <s v="RESOLI"/>
    <s v="1-PREG.COSTA-RICA"/>
    <x v="1"/>
    <x v="0"/>
    <s v="-"/>
    <n v="133697"/>
    <x v="7"/>
    <x v="0"/>
    <x v="1"/>
    <x v="1"/>
    <x v="0"/>
    <n v="4"/>
    <x v="6"/>
    <n v="10"/>
    <n v="3"/>
    <x v="0"/>
    <s v="MATARRITA MORAGA WENDY MARIEL"/>
    <n v="504620510"/>
    <n v="31274710"/>
    <s v="SARAPIQUI"/>
    <s v="HORQUETAS"/>
    <s v="UNIV.LATINOAMERICANA DE CS.TECNOL."/>
    <s v="ODONTOLOGIA"/>
    <n v="2382200"/>
    <x v="1"/>
    <n v="0"/>
    <s v="NINGUNO"/>
    <n v="100"/>
    <s v="COSTA RICA"/>
    <s v="-"/>
    <s v="-"/>
    <n v="1"/>
    <x v="2"/>
    <x v="1"/>
    <x v="0"/>
    <s v="-"/>
    <n v="17"/>
    <s v="LICENCIATURA"/>
    <s v=" "/>
    <s v=" "/>
    <s v=" "/>
    <s v=" "/>
    <s v="ESPECIAL"/>
    <s v="WENDYMORAGA@HOTMAIL.COM"/>
    <n v="15.93"/>
    <s v="-"/>
    <x v="3"/>
    <s v="CI"/>
    <s v="SOLTERO(A)"/>
    <s v="ESTUDIANTE"/>
    <n v="3"/>
    <n v="2022"/>
    <n v="1"/>
    <n v="100"/>
    <s v="-"/>
    <s v="SIN ENFASIS"/>
    <s v="ODONTOLOGIA"/>
    <n v="1"/>
    <s v="UNIV. PRIVADA"/>
    <s v="PRIVADO"/>
  </r>
  <r>
    <n v="132762"/>
    <n v="1"/>
    <n v="2483495"/>
    <d v="2022-12-02T00:00:00"/>
    <d v="2022-12-12T00:00:00"/>
    <d v="2022-12-16T00:00:00"/>
    <x v="7"/>
    <d v="2023-02-28T00:00:00"/>
    <n v="323496"/>
    <s v="RESOLI"/>
    <s v="1-PREG.COSTA-RICA"/>
    <x v="1"/>
    <x v="0"/>
    <s v="-"/>
    <n v="132762"/>
    <x v="7"/>
    <x v="1"/>
    <x v="3"/>
    <x v="1"/>
    <x v="1"/>
    <n v="2"/>
    <x v="2"/>
    <n v="1"/>
    <n v="1"/>
    <x v="0"/>
    <s v="VARGAS GAMEZ VALERIA MARIA"/>
    <n v="207920169"/>
    <n v="31273470"/>
    <s v="ALAJUELA"/>
    <s v="ALAJUELA"/>
    <s v="UNIV.HISPANOAMERICANA RECINTO HEREDIA"/>
    <s v="ADMINISTRACION DE NEGOCIOS"/>
    <n v="400000"/>
    <x v="4"/>
    <n v="0"/>
    <s v="NINGUNO"/>
    <n v="100"/>
    <s v="COSTA RICA"/>
    <s v="-"/>
    <s v="-"/>
    <n v="1"/>
    <x v="2"/>
    <x v="2"/>
    <x v="0"/>
    <s v="-"/>
    <n v="23"/>
    <s v="LICENCIATURA"/>
    <s v=" "/>
    <s v=" "/>
    <s v=" "/>
    <s v=" "/>
    <s v="ESPECIAL"/>
    <s v="VALERIAVARGAS871@GMAIL.COM"/>
    <n v="16.11"/>
    <s v="-"/>
    <x v="3"/>
    <s v="CI"/>
    <s v="SOLTERO(A)"/>
    <s v="ASESORA ACADEMICA"/>
    <n v="4"/>
    <n v="2016"/>
    <n v="7"/>
    <n v="80"/>
    <n v="22913932"/>
    <s v="MERCADEO"/>
    <s v="ADMINISTRACION"/>
    <n v="1"/>
    <s v="UNIV. PRIVADA"/>
    <s v="PRIVADO"/>
  </r>
  <r>
    <n v="133406"/>
    <n v="1"/>
    <n v="6408100"/>
    <d v="2023-01-16T00:00:00"/>
    <d v="2023-01-19T00:00:00"/>
    <d v="2023-02-07T00:00:00"/>
    <x v="6"/>
    <d v="2023-02-21T00:00:00"/>
    <n v="326470"/>
    <s v="RESOLI"/>
    <s v="1-PREG.COSTA-RICA"/>
    <x v="1"/>
    <x v="0"/>
    <s v="-"/>
    <n v="133406"/>
    <x v="6"/>
    <x v="0"/>
    <x v="0"/>
    <x v="1"/>
    <x v="0"/>
    <n v="6"/>
    <x v="4"/>
    <n v="7"/>
    <n v="3"/>
    <x v="0"/>
    <s v="SEGURA BELLANERO PAOLA"/>
    <n v="604970701"/>
    <n v="31272120"/>
    <s v="GOLFITO"/>
    <s v="GUAYCARA"/>
    <s v="UNIVERSIDAD FIDELITAS SEDE HEREDIA"/>
    <s v="ING SISTEMAS COMPUT PRESENCIAL"/>
    <n v="1033579"/>
    <x v="2"/>
    <n v="0"/>
    <s v="NINGUNO"/>
    <n v="100"/>
    <s v="COSTA RICA"/>
    <s v="-"/>
    <s v="-"/>
    <n v="1"/>
    <x v="2"/>
    <x v="1"/>
    <x v="0"/>
    <s v="-"/>
    <n v="17"/>
    <s v="BACHILLER"/>
    <s v=" "/>
    <s v=" "/>
    <s v=" "/>
    <s v=" "/>
    <s v="ESPECIAL"/>
    <s v="PAOLABELLANERO13@GMAIL.COM"/>
    <n v="16.13"/>
    <s v="-"/>
    <x v="3"/>
    <s v="CI"/>
    <s v="SOLTERO(A)"/>
    <s v="ESTUDIANTE"/>
    <n v="3"/>
    <n v="2022"/>
    <n v="1"/>
    <n v="100"/>
    <s v="-"/>
    <s v="SIN ENFASIS"/>
    <s v="INGENIERIA"/>
    <n v="1"/>
    <s v="UNIV. PRIVADA"/>
    <s v="PRIVADO"/>
  </r>
  <r>
    <n v="132772"/>
    <n v="1"/>
    <n v="17777919"/>
    <d v="2022-11-17T00:00:00"/>
    <d v="2022-12-12T00:00:00"/>
    <d v="2022-12-16T00:00:00"/>
    <x v="1"/>
    <d v="2023-01-31T00:00:00"/>
    <n v="322574"/>
    <s v="RESOLI"/>
    <s v="1-PREG.COSTA-RICA"/>
    <x v="1"/>
    <x v="0"/>
    <s v="-"/>
    <n v="132772"/>
    <x v="1"/>
    <x v="0"/>
    <x v="0"/>
    <x v="1"/>
    <x v="0"/>
    <n v="2"/>
    <x v="2"/>
    <n v="1"/>
    <n v="1"/>
    <x v="0"/>
    <s v="ARNAEZ ROJAS NICOLE"/>
    <n v="208530100"/>
    <n v="31270960"/>
    <s v="ALAJUELA"/>
    <s v="ALAJUELA"/>
    <s v="UNIVERSIDAD FIDELITAS SEDE HEREDIA"/>
    <s v="INGENIERIA INDUSTRIAL"/>
    <n v="2901582"/>
    <x v="6"/>
    <n v="0"/>
    <s v="NINGUNO"/>
    <n v="100"/>
    <s v="COSTA RICA"/>
    <s v="-"/>
    <s v="-"/>
    <n v="1"/>
    <x v="2"/>
    <x v="2"/>
    <x v="0"/>
    <s v="-"/>
    <n v="18"/>
    <s v="BACHILLER"/>
    <s v=" "/>
    <s v=" "/>
    <s v=" "/>
    <s v=" "/>
    <s v="ESPECIAL"/>
    <s v="NICOARNAEZR@GMAIL.COM"/>
    <n v="16.32"/>
    <s v="-"/>
    <x v="3"/>
    <s v="CI"/>
    <s v="SOLTERO(A)"/>
    <s v="ESTUDIANTE"/>
    <n v="4"/>
    <n v="2022"/>
    <n v="1"/>
    <n v="98.14"/>
    <s v="-"/>
    <s v="SIN ENFASIS"/>
    <s v="INGENIERIA"/>
    <n v="1"/>
    <s v="UNIV. PRIVADA"/>
    <s v="PRIVADO"/>
  </r>
  <r>
    <n v="132510"/>
    <n v="5"/>
    <n v="11669299"/>
    <d v="2022-06-24T00:00:00"/>
    <d v="2022-11-17T00:00:00"/>
    <d v="2022-11-18T00:00:00"/>
    <x v="3"/>
    <d v="2023-01-25T00:00:00"/>
    <n v="316072"/>
    <s v="RESOLI"/>
    <s v="5-REFUND.PREG.C.R"/>
    <x v="0"/>
    <x v="0"/>
    <s v="-"/>
    <n v="132510"/>
    <x v="3"/>
    <x v="0"/>
    <x v="1"/>
    <x v="1"/>
    <x v="0"/>
    <n v="5"/>
    <x v="5"/>
    <n v="3"/>
    <n v="7"/>
    <x v="0"/>
    <s v="DARCIA DUARTE DHAWNYS"/>
    <n v="504160900"/>
    <n v="31269590"/>
    <s v="SANTA CRUZ"/>
    <s v="DIRIA"/>
    <s v="UNIV.LATINA DE C.R. SANTA CRUZ"/>
    <s v="ENFERMERIA"/>
    <n v="1125269"/>
    <x v="2"/>
    <n v="0"/>
    <s v="NINGUNO"/>
    <n v="100"/>
    <s v="COSTA RICA"/>
    <s v="-"/>
    <s v="-"/>
    <n v="1"/>
    <x v="2"/>
    <x v="0"/>
    <x v="0"/>
    <s v="-"/>
    <n v="25"/>
    <s v="LICENCIATURA"/>
    <s v=" "/>
    <s v=" "/>
    <s v=" "/>
    <s v=" "/>
    <s v="NORMAL"/>
    <s v="D.DARCIA27@GMAIL.COM"/>
    <n v="16.399999999999999"/>
    <s v="-"/>
    <x v="3"/>
    <s v="CI"/>
    <s v="SOLTERO(A)"/>
    <s v="ESTUDIANTE"/>
    <n v="2"/>
    <n v="2014"/>
    <n v="9"/>
    <n v="87"/>
    <s v="-"/>
    <s v="SIN ENFASIS"/>
    <s v="ENFERMERIA"/>
    <n v="1"/>
    <s v="UNIV. PRIVADA"/>
    <s v="PRIVADO"/>
  </r>
  <r>
    <n v="132518"/>
    <n v="1"/>
    <n v="9397868"/>
    <d v="2022-11-14T00:00:00"/>
    <d v="2022-11-21T00:00:00"/>
    <d v="2022-11-22T00:00:00"/>
    <x v="0"/>
    <d v="2023-01-20T00:00:00"/>
    <n v="322429"/>
    <s v="RESOLI"/>
    <s v="1-PREG.COSTA-RICA"/>
    <x v="2"/>
    <x v="0"/>
    <s v="-"/>
    <n v="132518"/>
    <x v="0"/>
    <x v="0"/>
    <x v="1"/>
    <x v="1"/>
    <x v="0"/>
    <n v="3"/>
    <x v="0"/>
    <n v="3"/>
    <n v="5"/>
    <x v="1"/>
    <s v="OBANDO CALVO AARON ALBERTO"/>
    <n v="116220486"/>
    <n v="31213110"/>
    <s v="LA UNION"/>
    <s v="CONCEPCION"/>
    <s v="UNIV.IBEROAMERICA"/>
    <s v="MEDICINA"/>
    <s v="-"/>
    <x v="0"/>
    <n v="0"/>
    <s v="NINGUNO"/>
    <n v="100"/>
    <s v="COSTA RICA"/>
    <s v="-"/>
    <s v="-"/>
    <n v="1"/>
    <x v="2"/>
    <x v="0"/>
    <x v="0"/>
    <s v="-"/>
    <n v="27"/>
    <s v="LICENCIATURA"/>
    <s v=" "/>
    <s v=" "/>
    <s v=" "/>
    <s v=" "/>
    <s v="NORMAL"/>
    <s v="AARONOC@HOTMAIL.ES"/>
    <n v="16.399999999999999"/>
    <s v="-"/>
    <x v="3"/>
    <s v="CI"/>
    <s v="SOLTERO(A)"/>
    <s v="ESTUDIANTE"/>
    <s v="-"/>
    <s v="-"/>
    <s v="-"/>
    <s v="-"/>
    <s v="-"/>
    <s v="SIN ENFASIS"/>
    <s v="MEDICINA HUMANA"/>
    <n v="1"/>
    <s v="UNIV. PRIVADA"/>
    <s v="PRIVADO"/>
  </r>
  <r>
    <n v="133291"/>
    <n v="1"/>
    <n v="4148480"/>
    <d v="2022-12-29T00:00:00"/>
    <d v="2023-01-04T00:00:00"/>
    <d v="2023-01-16T00:00:00"/>
    <x v="5"/>
    <d v="2023-02-10T00:00:00"/>
    <n v="325348"/>
    <s v="RESOLI"/>
    <s v="1-PREG.COSTA-RICA"/>
    <x v="1"/>
    <x v="0"/>
    <s v="-"/>
    <n v="133291"/>
    <x v="5"/>
    <x v="1"/>
    <x v="3"/>
    <x v="1"/>
    <x v="1"/>
    <n v="1"/>
    <x v="3"/>
    <n v="1"/>
    <n v="5"/>
    <x v="0"/>
    <s v="BALTODANO MEMBREÑO LAURA VANESSA"/>
    <n v="109680166"/>
    <n v="31271350"/>
    <s v="SAN JOSE"/>
    <s v="ZAPOTE"/>
    <s v="UNIV.DE LAS CS.Y ARTE DE C.R."/>
    <s v="ADMINISTRACION DE EMPRESAS"/>
    <n v="683000"/>
    <x v="3"/>
    <n v="0"/>
    <s v="NINGUNO"/>
    <n v="100"/>
    <s v="COSTA RICA"/>
    <s v="-"/>
    <s v="-"/>
    <n v="1"/>
    <x v="2"/>
    <x v="2"/>
    <x v="0"/>
    <s v="-"/>
    <n v="45"/>
    <s v="BACHILLER"/>
    <s v=" "/>
    <s v=" "/>
    <s v=" "/>
    <s v=" "/>
    <s v="ESPECIAL"/>
    <s v="ARKIBALTO@GMAIL.COM"/>
    <n v="16.46"/>
    <s v="-"/>
    <x v="3"/>
    <s v="CI"/>
    <s v="DIVORCIADO(A)"/>
    <s v="ORDER ENTRY ANALYST"/>
    <n v="3"/>
    <n v="1994"/>
    <n v="29"/>
    <n v="100"/>
    <n v="25065300"/>
    <s v="SIN ENFASIS"/>
    <s v="ADMINISTRACION"/>
    <n v="1"/>
    <s v="UNIV. PRIVADA"/>
    <s v="PRIVADO"/>
  </r>
  <r>
    <n v="132043"/>
    <n v="1"/>
    <n v="3447320"/>
    <d v="2022-09-13T00:00:00"/>
    <d v="2022-09-26T00:00:00"/>
    <d v="2022-09-27T00:00:00"/>
    <x v="0"/>
    <d v="2023-01-24T00:00:00"/>
    <n v="320154"/>
    <s v="RESOLI"/>
    <s v="1-PREG.COSTA-RICA"/>
    <x v="2"/>
    <x v="0"/>
    <s v="-"/>
    <n v="132043"/>
    <x v="0"/>
    <x v="1"/>
    <x v="3"/>
    <x v="1"/>
    <x v="1"/>
    <n v="1"/>
    <x v="3"/>
    <n v="10"/>
    <n v="4"/>
    <x v="0"/>
    <s v="BARRANTES ZAMBRANA FANNY"/>
    <n v="114220997"/>
    <n v="31202390"/>
    <s v="ALAJUELITA"/>
    <s v="CONCEPCION"/>
    <s v="UNIV.LATINA SEDE HEREDIA"/>
    <s v="ADMINISTRACION DE EMPRESAS"/>
    <s v="-"/>
    <x v="0"/>
    <n v="0"/>
    <s v="NINGUNO"/>
    <n v="100"/>
    <s v="COSTA RICA"/>
    <s v="-"/>
    <s v="-"/>
    <n v="1"/>
    <x v="2"/>
    <x v="0"/>
    <x v="0"/>
    <s v="-"/>
    <n v="32"/>
    <s v="LICENCIATURA"/>
    <s v=" "/>
    <s v=" "/>
    <s v=" "/>
    <s v=" "/>
    <s v="NORMAL"/>
    <s v="FAG-15@HOTMAIL.COM"/>
    <n v="16.53"/>
    <s v="-"/>
    <x v="3"/>
    <s v="CI"/>
    <s v="SOLTERO(A)"/>
    <s v="ADMINISTRADOR DE VENTAS"/>
    <s v="-"/>
    <s v="-"/>
    <s v="-"/>
    <s v="-"/>
    <n v="41004900"/>
    <s v="ADM.EMP.ENF.FINANZAS"/>
    <s v="ADMINISTRACION"/>
    <n v="1"/>
    <s v="UNIV. PRIVADA"/>
    <s v="PRIVADO"/>
  </r>
  <r>
    <n v="131903"/>
    <n v="1"/>
    <n v="6879374"/>
    <d v="2022-08-23T00:00:00"/>
    <d v="2022-09-09T00:00:00"/>
    <d v="2022-09-12T00:00:00"/>
    <x v="3"/>
    <d v="2023-02-20T00:00:00"/>
    <n v="319007"/>
    <s v="RESOLI"/>
    <s v="1-PREG.COSTA-RICA"/>
    <x v="2"/>
    <x v="0"/>
    <s v="-"/>
    <n v="131903"/>
    <x v="3"/>
    <x v="0"/>
    <x v="1"/>
    <x v="1"/>
    <x v="0"/>
    <n v="4"/>
    <x v="6"/>
    <n v="4"/>
    <n v="6"/>
    <x v="0"/>
    <s v="SANCHEZ ZAMORA ABIGAIL BIBIANA"/>
    <n v="604220920"/>
    <n v="31106350"/>
    <s v="SANTA BARBARA"/>
    <s v="PURABA"/>
    <s v="VERITAS-SAN FRANCISCO DE ASIS"/>
    <s v="MEDICINA Y CIRUGIA VETERINARIA"/>
    <s v="-"/>
    <x v="0"/>
    <n v="0"/>
    <s v="NINGUNO"/>
    <n v="100"/>
    <s v="COSTA RICA"/>
    <s v="-"/>
    <s v="-"/>
    <n v="1"/>
    <x v="2"/>
    <x v="0"/>
    <x v="0"/>
    <s v="-"/>
    <n v="27"/>
    <s v="LICENCIATURA"/>
    <s v=" "/>
    <s v=" "/>
    <s v=" "/>
    <s v=" "/>
    <s v="NORMAL"/>
    <s v="ABSAZA.95@GMAIL.COM"/>
    <n v="16.59"/>
    <s v="-"/>
    <x v="3"/>
    <s v="CI"/>
    <s v="SOLTERO(A)"/>
    <s v="ESTUDIANTE"/>
    <s v="-"/>
    <s v="-"/>
    <s v="-"/>
    <s v="-"/>
    <s v="-"/>
    <s v="SIN ENFASIS"/>
    <s v="MEDICINA VETERINARIA"/>
    <n v="1"/>
    <s v="UNIV. PRIVADA"/>
    <s v="PRIVADO"/>
  </r>
  <r>
    <n v="133368"/>
    <n v="1"/>
    <n v="6902200"/>
    <d v="2022-12-03T00:00:00"/>
    <d v="2023-01-04T00:00:00"/>
    <d v="2023-01-31T00:00:00"/>
    <x v="5"/>
    <d v="2023-02-10T00:00:00"/>
    <n v="323614"/>
    <s v="RESOLI"/>
    <s v="1-PREG.COSTA-RICA"/>
    <x v="1"/>
    <x v="0"/>
    <s v="-"/>
    <n v="133368"/>
    <x v="5"/>
    <x v="1"/>
    <x v="3"/>
    <x v="1"/>
    <x v="1"/>
    <n v="1"/>
    <x v="3"/>
    <n v="8"/>
    <n v="5"/>
    <x v="0"/>
    <s v="VILLALOBOS MORALES DESIREE"/>
    <n v="118760714"/>
    <n v="31272070"/>
    <s v="GOICOECHEA"/>
    <s v="IPIS"/>
    <s v="UNIV.LATINOAMERICANA DE CS.TECNOL."/>
    <s v="MERCADEO Y MEDIOS DIGITALES"/>
    <n v="1178638"/>
    <x v="1"/>
    <n v="0"/>
    <s v="NINGUNO"/>
    <n v="100"/>
    <s v="COSTA RICA"/>
    <s v="-"/>
    <s v="-"/>
    <n v="1"/>
    <x v="2"/>
    <x v="0"/>
    <x v="0"/>
    <s v="-"/>
    <n v="19"/>
    <s v="BACHILLER"/>
    <s v=" "/>
    <s v=" "/>
    <s v=" "/>
    <s v=" "/>
    <s v="NORMAL"/>
    <s v="VMDESIREE@GMAIL.COM"/>
    <n v="17.079999999999998"/>
    <s v="-"/>
    <x v="3"/>
    <s v="CI"/>
    <s v="UNION LIBRE"/>
    <s v="SERVICIO AL CLIENTE "/>
    <n v="2"/>
    <n v="2021"/>
    <n v="2"/>
    <n v="85.83"/>
    <n v="25196700"/>
    <s v="SIN ENFASIS"/>
    <s v="ADMINISTRACION"/>
    <n v="1"/>
    <s v="UNIV. PRIVADA"/>
    <s v="PRIVADO"/>
  </r>
  <r>
    <n v="133429"/>
    <n v="8"/>
    <n v="21999515"/>
    <d v="2023-01-17T00:00:00"/>
    <d v="2023-02-02T00:00:00"/>
    <d v="2023-02-09T00:00:00"/>
    <x v="6"/>
    <d v="2023-02-21T00:00:00"/>
    <n v="326565"/>
    <s v="RESOLI"/>
    <s v="8-REFUND.POSG.EXT"/>
    <x v="0"/>
    <x v="2"/>
    <s v="-"/>
    <n v="133429"/>
    <x v="6"/>
    <x v="0"/>
    <x v="1"/>
    <x v="1"/>
    <x v="0"/>
    <n v="1"/>
    <x v="3"/>
    <n v="3"/>
    <n v="5"/>
    <x v="1"/>
    <s v="SOLANO ROJAS IVAN GERARDO"/>
    <n v="116060276"/>
    <n v="31272540"/>
    <s v="DESAMPARADOS"/>
    <s v="SAN ANTONIO"/>
    <s v="BASQUE CULINARY CENTER ESPAÑA"/>
    <s v="PERFECCIONAMIENTO EN COCINA"/>
    <n v="965256"/>
    <x v="2"/>
    <n v="0"/>
    <s v="NINGUNO"/>
    <n v="130"/>
    <s v="ESPAÑA"/>
    <s v="-"/>
    <s v="-"/>
    <n v="1"/>
    <x v="2"/>
    <x v="2"/>
    <x v="0"/>
    <s v="-"/>
    <n v="27"/>
    <s v="MAESTRIA"/>
    <s v=" "/>
    <s v=" "/>
    <s v=" "/>
    <s v=" "/>
    <s v="NORMAL"/>
    <s v="IVANHOBO2804@GMAIL.COM"/>
    <n v="17.11"/>
    <s v="-"/>
    <x v="3"/>
    <s v="CI"/>
    <s v="SOLTERO(A)"/>
    <s v="ESTUDIANTE"/>
    <n v="4"/>
    <n v="2013"/>
    <n v="10"/>
    <n v="100"/>
    <n v="89102319"/>
    <s v="SIN ENFASIS"/>
    <s v="MEDICINA HUMANA"/>
    <n v="1"/>
    <s v="UNIV. PRIVADA"/>
    <s v="PRIVADO"/>
  </r>
  <r>
    <n v="133217"/>
    <n v="1"/>
    <n v="14009390"/>
    <d v="2023-01-05T00:00:00"/>
    <d v="2023-01-09T00:00:00"/>
    <d v="2023-01-30T00:00:00"/>
    <x v="5"/>
    <d v="2023-02-10T00:00:00"/>
    <n v="325646"/>
    <s v="RESOLI"/>
    <s v="1-PREG.COSTA-RICA"/>
    <x v="1"/>
    <x v="0"/>
    <s v="-"/>
    <n v="133217"/>
    <x v="5"/>
    <x v="0"/>
    <x v="1"/>
    <x v="1"/>
    <x v="0"/>
    <n v="1"/>
    <x v="3"/>
    <n v="1"/>
    <n v="5"/>
    <x v="0"/>
    <s v="BLANCO OCONITRILLO ALEXA MARIA"/>
    <n v="118990456"/>
    <n v="31271650"/>
    <s v="SAN JOSE"/>
    <s v="ZAPOTE"/>
    <s v="UNIV.LATINA DE C.R."/>
    <s v="ENFERMERIA"/>
    <n v="459428"/>
    <x v="4"/>
    <n v="0"/>
    <s v="NINGUNO"/>
    <n v="100"/>
    <s v="COSTA RICA"/>
    <s v="-"/>
    <s v="-"/>
    <n v="1"/>
    <x v="2"/>
    <x v="2"/>
    <x v="0"/>
    <s v="-"/>
    <n v="19"/>
    <s v="LICENCIATURA"/>
    <s v=" "/>
    <s v=" "/>
    <s v=" "/>
    <s v=" "/>
    <s v="NORMAL"/>
    <s v="ALEXABLANOCO@GMAIL.COM"/>
    <n v="17.48"/>
    <s v="-"/>
    <x v="4"/>
    <s v="CI, AE"/>
    <s v="SOLTERO(A)"/>
    <s v="ADVISOR 1, CUSTOMER SERVICE"/>
    <n v="3"/>
    <n v="2021"/>
    <n v="2"/>
    <n v="100"/>
    <n v="25196700"/>
    <s v="SIN ENFASIS"/>
    <s v="ENFERMERIA"/>
    <n v="1"/>
    <s v="UNIV. PRIVADA"/>
    <s v="PRIVADO"/>
  </r>
  <r>
    <n v="133343"/>
    <n v="1"/>
    <n v="8375000"/>
    <d v="2022-12-05T00:00:00"/>
    <d v="2022-12-24T00:00:00"/>
    <d v="2023-01-20T00:00:00"/>
    <x v="7"/>
    <d v="2023-02-28T00:00:00"/>
    <n v="323771"/>
    <s v="RESOLI"/>
    <s v="1-PREG.COSTA-RICA"/>
    <x v="1"/>
    <x v="0"/>
    <s v="-"/>
    <n v="133343"/>
    <x v="7"/>
    <x v="0"/>
    <x v="5"/>
    <x v="1"/>
    <x v="0"/>
    <n v="2"/>
    <x v="2"/>
    <n v="5"/>
    <n v="1"/>
    <x v="1"/>
    <s v="JOSE DANIEL  VEGA RAMIREZ"/>
    <n v="207480050"/>
    <n v="31273460"/>
    <s v="ATENAS"/>
    <s v="ATENAS"/>
    <s v="UNIVERSIDAD CENFOTEC"/>
    <s v="INGENIERIA DEL SOFTWARE"/>
    <n v="550000"/>
    <x v="3"/>
    <n v="0"/>
    <s v="NINGUNO"/>
    <n v="100"/>
    <s v="COSTA RICA"/>
    <s v="-"/>
    <s v="-"/>
    <n v="1"/>
    <x v="2"/>
    <x v="2"/>
    <x v="0"/>
    <s v="-"/>
    <n v="27"/>
    <s v="BACHILLER"/>
    <s v=" "/>
    <s v=" "/>
    <s v=" "/>
    <s v=" "/>
    <s v="NORMAL"/>
    <s v="JDANIELVR@GMAIL.COM"/>
    <n v="17.600000000000001"/>
    <s v="-"/>
    <x v="4"/>
    <s v="CI, AE"/>
    <s v="SOLTERO(A)"/>
    <s v="AUDITOR JUNIOR"/>
    <n v="4"/>
    <n v="2013"/>
    <n v="10"/>
    <n v="90"/>
    <n v="22832525"/>
    <s v="SIN ENFASIS"/>
    <s v="COMPUTO"/>
    <n v="1"/>
    <s v="UNIV. PRIVADA"/>
    <s v="PRIVADO"/>
  </r>
  <r>
    <n v="132874"/>
    <n v="1"/>
    <n v="2658580"/>
    <d v="2022-11-22T00:00:00"/>
    <d v="2022-12-15T00:00:00"/>
    <d v="2022-12-19T00:00:00"/>
    <x v="5"/>
    <d v="2023-03-01T00:00:00"/>
    <n v="322820"/>
    <s v="RESOLI"/>
    <s v="1-PREG.COSTA-RICA"/>
    <x v="2"/>
    <x v="0"/>
    <s v="-"/>
    <n v="132874"/>
    <x v="5"/>
    <x v="0"/>
    <x v="1"/>
    <x v="1"/>
    <x v="0"/>
    <n v="6"/>
    <x v="4"/>
    <n v="7"/>
    <n v="3"/>
    <x v="0"/>
    <s v="ROJAS ALVAREZ LORNA PRISCILA"/>
    <n v="604730535"/>
    <n v="31213860"/>
    <s v="GOLFITO"/>
    <s v="GUAYCARA"/>
    <s v="UNIV.LATINA DE C.R. PEREZ ZELEDON"/>
    <s v="ENFERMERIA"/>
    <s v="-"/>
    <x v="0"/>
    <n v="0"/>
    <s v="NINGUNO"/>
    <n v="100"/>
    <s v="COSTA RICA"/>
    <s v="-"/>
    <s v="-"/>
    <n v="1"/>
    <x v="2"/>
    <x v="1"/>
    <x v="0"/>
    <s v="-"/>
    <n v="20"/>
    <s v="LICENCIATURA"/>
    <s v=" "/>
    <s v=" "/>
    <s v=" "/>
    <s v=" "/>
    <s v="NORMAL"/>
    <s v="LORNARA2902@GMAIL.COM"/>
    <n v="17.63"/>
    <s v="-"/>
    <x v="3"/>
    <s v="CI"/>
    <s v="SOLTERO(A)"/>
    <s v="ESTUDIANTE"/>
    <s v="-"/>
    <s v="-"/>
    <s v="-"/>
    <s v="-"/>
    <n v="22077288"/>
    <s v="SIN ENFASIS"/>
    <s v="ENFERMERIA"/>
    <n v="1"/>
    <s v="UNIV. PRIVADA"/>
    <s v="PRIVADO"/>
  </r>
  <r>
    <n v="132349"/>
    <n v="1"/>
    <n v="18802210"/>
    <d v="2022-10-25T00:00:00"/>
    <d v="2022-10-27T00:00:00"/>
    <d v="2022-10-28T00:00:00"/>
    <x v="0"/>
    <d v="2023-01-17T00:00:00"/>
    <n v="321701"/>
    <s v="RESOLI"/>
    <s v="1-PREG.COSTA-RICA"/>
    <x v="1"/>
    <x v="0"/>
    <s v="-"/>
    <n v="132349"/>
    <x v="0"/>
    <x v="0"/>
    <x v="1"/>
    <x v="1"/>
    <x v="0"/>
    <n v="2"/>
    <x v="2"/>
    <n v="7"/>
    <n v="3"/>
    <x v="0"/>
    <s v="LEDEZMA VILLALOBOS TIFFANY"/>
    <n v="208280904"/>
    <n v="31269260"/>
    <s v="PALMARES"/>
    <s v="BUENOS AIRES"/>
    <s v="UNIV.LATINA DE C.R."/>
    <s v="MEDICINA Y CIRUGIA"/>
    <n v="3398887"/>
    <x v="6"/>
    <n v="6"/>
    <s v="UNIVERSIDAD LATINA"/>
    <n v="100"/>
    <s v="COSTA RICA"/>
    <s v="-"/>
    <s v="-"/>
    <n v="1"/>
    <x v="2"/>
    <x v="2"/>
    <x v="0"/>
    <s v="-"/>
    <n v="20"/>
    <s v="LICENCIATURA"/>
    <s v=" "/>
    <s v=" "/>
    <s v=" "/>
    <s v=" "/>
    <s v="NORMAL"/>
    <s v="TIFFANYLEDEZMA2@GMAIL.COM"/>
    <n v="17.71"/>
    <s v="-"/>
    <x v="3"/>
    <s v="CI"/>
    <s v="SOLTERO(A)"/>
    <s v="ESTUDIANTE"/>
    <n v="7"/>
    <n v="2019"/>
    <n v="4"/>
    <n v="80.739999999999995"/>
    <s v="-"/>
    <s v="SIN ENFASIS"/>
    <s v="MEDICINA HUMANA"/>
    <n v="1"/>
    <s v="UNIV. PRIVADA"/>
    <s v="PRIVADO"/>
  </r>
  <r>
    <n v="133191"/>
    <n v="1"/>
    <n v="8094570"/>
    <d v="2023-01-13T00:00:00"/>
    <d v="2023-01-13T00:00:00"/>
    <d v="2023-01-26T00:00:00"/>
    <x v="7"/>
    <d v="2023-02-28T00:00:00"/>
    <n v="326330"/>
    <s v="RESOLI"/>
    <s v="1-PREG.COSTA-RICA"/>
    <x v="1"/>
    <x v="0"/>
    <s v="-"/>
    <n v="133191"/>
    <x v="7"/>
    <x v="0"/>
    <x v="5"/>
    <x v="1"/>
    <x v="0"/>
    <n v="7"/>
    <x v="1"/>
    <n v="1"/>
    <n v="1"/>
    <x v="1"/>
    <s v="LUNA QUIROS KIRIAN ARIEL"/>
    <n v="703170536"/>
    <n v="31274420"/>
    <s v="LIMON"/>
    <s v="LIMON"/>
    <s v="UNIV.LATINA DE COSTA RICA SEDE GUAPILES"/>
    <s v="ING SISTEMAS COMPUTACIONALES"/>
    <n v="1443262"/>
    <x v="1"/>
    <n v="0"/>
    <s v="NINGUNO"/>
    <n v="100"/>
    <s v="COSTA RICA"/>
    <s v="-"/>
    <s v="-"/>
    <n v="1"/>
    <x v="2"/>
    <x v="0"/>
    <x v="0"/>
    <s v="-"/>
    <n v="17"/>
    <s v="BACHILLER"/>
    <s v=" "/>
    <s v=" "/>
    <s v=" "/>
    <s v=" "/>
    <s v="ESPECIAL"/>
    <s v="KIRIANLUNA.U@GMAIL.COM"/>
    <n v="17.829999999999998"/>
    <s v="-"/>
    <x v="3"/>
    <s v="CI"/>
    <s v="SOLTERO(A)"/>
    <s v="ESTUDIANTE"/>
    <n v="4"/>
    <n v="2022"/>
    <n v="1"/>
    <n v="100"/>
    <s v="-"/>
    <s v="SIN ENFASIS"/>
    <s v="COMPUTO"/>
    <n v="1"/>
    <s v="UNIV. PRIVADA"/>
    <s v="PRIVADO"/>
  </r>
  <r>
    <n v="133404"/>
    <n v="1"/>
    <n v="21895216"/>
    <d v="2022-12-27T00:00:00"/>
    <d v="2023-01-07T00:00:00"/>
    <d v="2023-02-07T00:00:00"/>
    <x v="6"/>
    <d v="2023-02-21T00:00:00"/>
    <n v="325275"/>
    <s v="RESOLI"/>
    <s v="1-PREG.COSTA-RICA"/>
    <x v="1"/>
    <x v="0"/>
    <s v="-"/>
    <n v="133404"/>
    <x v="6"/>
    <x v="0"/>
    <x v="1"/>
    <x v="1"/>
    <x v="0"/>
    <n v="4"/>
    <x v="6"/>
    <n v="1"/>
    <n v="4"/>
    <x v="0"/>
    <s v="CUBERO DUARTE NAOMY VALERIA"/>
    <n v="119500213"/>
    <n v="31272890"/>
    <s v="HEREDIA"/>
    <s v="ULLOA"/>
    <s v="UNIV. DE CIENCIAS MEDICAS"/>
    <s v="MICROBIOLOGI Y QUIMICA CLINICA"/>
    <n v="920000"/>
    <x v="2"/>
    <n v="0"/>
    <s v="NINGUNO"/>
    <n v="100"/>
    <s v="COSTA RICA"/>
    <s v="-"/>
    <s v="-"/>
    <n v="1"/>
    <x v="2"/>
    <x v="2"/>
    <x v="0"/>
    <s v="-"/>
    <n v="17"/>
    <s v="LICENCIATURA"/>
    <s v=" "/>
    <s v=" "/>
    <s v=" "/>
    <s v=" "/>
    <s v="ESPECIAL"/>
    <s v="NAOMYVCD@GMAIL.COM"/>
    <n v="17.899999999999999"/>
    <s v="-"/>
    <x v="3"/>
    <s v="CI"/>
    <s v="SOLTERO(A)"/>
    <s v="ESTUDIANTE"/>
    <n v="2"/>
    <n v="2022"/>
    <n v="1"/>
    <n v="100"/>
    <s v="-"/>
    <s v="SIN ENFASIS"/>
    <s v="MICROBIOLOGIA"/>
    <n v="1"/>
    <s v="UNIV. PRIVADA"/>
    <s v="PRIVADO"/>
  </r>
  <r>
    <n v="132818"/>
    <n v="1"/>
    <n v="5046447"/>
    <d v="2022-12-11T00:00:00"/>
    <d v="2022-12-14T00:00:00"/>
    <d v="2022-12-19T00:00:00"/>
    <x v="7"/>
    <d v="2023-02-28T00:00:00"/>
    <n v="324330"/>
    <s v="RESOLI"/>
    <s v="1-PREG.COSTA-RICA"/>
    <x v="1"/>
    <x v="0"/>
    <s v="-"/>
    <n v="132818"/>
    <x v="7"/>
    <x v="1"/>
    <x v="2"/>
    <x v="1"/>
    <x v="1"/>
    <n v="3"/>
    <x v="0"/>
    <n v="5"/>
    <n v="2"/>
    <x v="1"/>
    <s v="GONZALEZ RIVAS JOSE RODOLFO"/>
    <n v="305480884"/>
    <n v="31274510"/>
    <s v="TURRIALBA"/>
    <s v="LA SUIZA"/>
    <s v="UNIV.AMERICANA"/>
    <s v="ENSEÑANZA ESTUDIOS SOCIALES"/>
    <n v="904979"/>
    <x v="2"/>
    <n v="0"/>
    <s v="NINGUNO"/>
    <n v="100"/>
    <s v="COSTA RICA"/>
    <s v="-"/>
    <s v="-"/>
    <n v="1"/>
    <x v="2"/>
    <x v="1"/>
    <x v="0"/>
    <s v="-"/>
    <n v="19"/>
    <s v="BACHILLER"/>
    <s v=" "/>
    <s v=" "/>
    <s v=" "/>
    <s v=" "/>
    <s v="ESPECIAL"/>
    <s v="JRODOLFOGRIVAS@GMAIL.COM"/>
    <n v="17.93"/>
    <s v="-"/>
    <x v="4"/>
    <s v="CI, AE"/>
    <s v="SOLTERO(A)"/>
    <s v="ESTUDIANTE"/>
    <n v="4"/>
    <n v="2021"/>
    <n v="2"/>
    <n v="89.16"/>
    <s v="-"/>
    <s v="SIN ENFASIS"/>
    <s v="EDUCACION GENERAL"/>
    <n v="1"/>
    <s v="UNIV. PRIVADA"/>
    <s v="PRIVADO"/>
  </r>
  <r>
    <n v="133241"/>
    <n v="1"/>
    <n v="1614700"/>
    <d v="2022-12-16T00:00:00"/>
    <d v="2023-01-09T00:00:00"/>
    <d v="2023-02-01T00:00:00"/>
    <x v="5"/>
    <d v="2023-02-16T00:00:00"/>
    <n v="324840"/>
    <s v="RESOLI"/>
    <s v="1-PREG.COSTA-RICA"/>
    <x v="2"/>
    <x v="0"/>
    <s v="-"/>
    <n v="133241"/>
    <x v="5"/>
    <x v="0"/>
    <x v="5"/>
    <x v="1"/>
    <x v="0"/>
    <n v="1"/>
    <x v="3"/>
    <n v="1"/>
    <n v="1"/>
    <x v="1"/>
    <s v="CHRISTOPHER SEBASTIAN  AMADOR PICADO"/>
    <n v="604720808"/>
    <n v="31187070"/>
    <s v="SAN JOSE"/>
    <s v="CARMEN"/>
    <s v="UNIV.INT.S.I.LABRADOR SEDE PEREZ ZELEDON"/>
    <s v="ING DE SISTEMAS"/>
    <n v="1290000"/>
    <x v="1"/>
    <n v="0"/>
    <s v="NINGUNO"/>
    <n v="100"/>
    <s v="COSTA RICA"/>
    <s v="-"/>
    <s v="-"/>
    <n v="1"/>
    <x v="2"/>
    <x v="2"/>
    <x v="0"/>
    <s v="-"/>
    <n v="20"/>
    <s v="LICENCIATURA"/>
    <s v=" "/>
    <s v=" "/>
    <s v=" "/>
    <s v=" "/>
    <s v="NORMAL"/>
    <s v="SEBASAMADOR23@GMAIL.COM"/>
    <n v="17.97"/>
    <s v="-"/>
    <x v="3"/>
    <s v="CI"/>
    <s v="SOLTERO(A)"/>
    <s v="ESTUDIANTE"/>
    <n v="3"/>
    <n v="2019"/>
    <n v="4"/>
    <n v="100"/>
    <s v="-"/>
    <s v="SIN ENFASIS"/>
    <s v="COMPUTO"/>
    <n v="1"/>
    <s v="UNIV. PRIVADA"/>
    <s v="PRIVADO"/>
  </r>
  <r>
    <n v="133704"/>
    <n v="7"/>
    <n v="5654061"/>
    <d v="2022-12-15T00:00:00"/>
    <d v="2023-02-23T00:00:00"/>
    <d v="2023-02-23T00:00:00"/>
    <x v="7"/>
    <d v="2023-02-28T00:00:00"/>
    <n v="324762"/>
    <s v="RESOLI"/>
    <s v="7-REFUND.POSG.C.R"/>
    <x v="0"/>
    <x v="1"/>
    <s v="-"/>
    <n v="133704"/>
    <x v="7"/>
    <x v="1"/>
    <x v="3"/>
    <x v="1"/>
    <x v="1"/>
    <n v="1"/>
    <x v="3"/>
    <n v="1"/>
    <n v="1"/>
    <x v="0"/>
    <s v="FABIOLA MARIA  MONTOYA ACOSTA"/>
    <n v="115560344"/>
    <n v="31274490"/>
    <s v="SAN JOSE"/>
    <s v="CARMEN"/>
    <s v="UNIVERSIDAD FIDELITAS SEDE SAN PEDRO"/>
    <s v="DERECHO NOTARIAL Y REGISTRAL"/>
    <n v="1020079"/>
    <x v="2"/>
    <n v="0"/>
    <s v="NINGUNO"/>
    <n v="100"/>
    <s v="COSTA RICA"/>
    <s v="-"/>
    <s v="-"/>
    <n v="1"/>
    <x v="2"/>
    <x v="2"/>
    <x v="0"/>
    <s v="-"/>
    <n v="29"/>
    <s v="ESPECIALIZACION"/>
    <s v=" "/>
    <s v=" "/>
    <s v=" "/>
    <s v=" "/>
    <s v="ESPECIAL"/>
    <s v="FABIMONTOYA422@GMAIL.COM"/>
    <n v="18.04"/>
    <s v="-"/>
    <x v="3"/>
    <s v="CI"/>
    <s v="CASADO(A)"/>
    <s v="ESTUDIANTE"/>
    <n v="2"/>
    <n v="2012"/>
    <n v="11"/>
    <n v="80"/>
    <s v="-"/>
    <s v="SIN ENFASIS"/>
    <s v="DERECHO"/>
    <n v="1"/>
    <s v="UNIV. PRIVADA"/>
    <s v="PRIVADO"/>
  </r>
  <r>
    <n v="133219"/>
    <n v="1"/>
    <n v="8037500"/>
    <d v="2023-01-12T00:00:00"/>
    <d v="2023-01-12T00:00:00"/>
    <d v="2023-01-27T00:00:00"/>
    <x v="6"/>
    <d v="2023-02-21T00:00:00"/>
    <n v="326196"/>
    <s v="RESOLI"/>
    <s v="1-PREG.COSTA-RICA"/>
    <x v="1"/>
    <x v="0"/>
    <s v="-"/>
    <n v="133219"/>
    <x v="6"/>
    <x v="0"/>
    <x v="0"/>
    <x v="1"/>
    <x v="0"/>
    <n v="4"/>
    <x v="6"/>
    <n v="4"/>
    <n v="3"/>
    <x v="1"/>
    <s v="ULLOA RIVERA JEFFERSON DE LOS ANGELES"/>
    <n v="305510838"/>
    <n v="31271530"/>
    <s v="SANTA BARBARA"/>
    <s v="SAN JUAN"/>
    <s v="UNIVERSIDAD FIDELITAS SEDE HEREDIA"/>
    <s v="ING ELECTROMECANICA PRESENCIAL"/>
    <n v="428040"/>
    <x v="4"/>
    <n v="0"/>
    <s v="NINGUNO"/>
    <n v="100"/>
    <s v="COSTA RICA"/>
    <s v="-"/>
    <s v="-"/>
    <n v="1"/>
    <x v="2"/>
    <x v="2"/>
    <x v="0"/>
    <s v="-"/>
    <n v="18"/>
    <s v="BACHILLER"/>
    <s v=" "/>
    <s v=" "/>
    <s v=" "/>
    <s v=" "/>
    <s v="NORMAL"/>
    <s v="JEFFERSON8491@GMAIL.COM"/>
    <n v="18.100000000000001"/>
    <s v="-"/>
    <x v="3"/>
    <s v="CI"/>
    <s v="SOLTERO(A)"/>
    <s v="TÉCNICO EN MANTENIMI"/>
    <n v="1"/>
    <n v="2022"/>
    <n v="1"/>
    <n v="100"/>
    <n v="25099999"/>
    <s v="SIN ENFASIS"/>
    <s v="INGENIERIA"/>
    <n v="1"/>
    <s v="UNIV. PRIVADA"/>
    <s v="PRIVADO"/>
  </r>
  <r>
    <n v="133448"/>
    <n v="1"/>
    <n v="6852600"/>
    <d v="2023-01-16T00:00:00"/>
    <d v="2023-01-16T00:00:00"/>
    <d v="2023-02-10T00:00:00"/>
    <x v="6"/>
    <d v="2023-02-22T00:00:00"/>
    <n v="326491"/>
    <s v="RESOLI"/>
    <s v="1-PREG.COSTA-RICA"/>
    <x v="1"/>
    <x v="0"/>
    <s v="-"/>
    <n v="133448"/>
    <x v="6"/>
    <x v="0"/>
    <x v="0"/>
    <x v="1"/>
    <x v="0"/>
    <n v="3"/>
    <x v="0"/>
    <n v="1"/>
    <n v="5"/>
    <x v="0"/>
    <s v="VARGAS GARCIA CAMILA"/>
    <n v="305500374"/>
    <n v="31273410"/>
    <s v="CARTAGO"/>
    <s v="AGUACALIENTE (SAN FRANCISCO)"/>
    <s v="UNIV.AUTONOMA DE C.A SEDE CENTRAL"/>
    <s v="ARQUITECTURA"/>
    <n v="1251097"/>
    <x v="1"/>
    <n v="0"/>
    <s v="NINGUNO"/>
    <n v="100"/>
    <s v="COSTA RICA"/>
    <s v="-"/>
    <s v="-"/>
    <n v="1"/>
    <x v="2"/>
    <x v="0"/>
    <x v="0"/>
    <s v="-"/>
    <n v="19"/>
    <s v="BACHILLER"/>
    <s v=" "/>
    <s v=" "/>
    <s v=" "/>
    <s v=" "/>
    <s v="ESPECIAL"/>
    <s v="CAMILAVARGASG43@GMAIL.COM"/>
    <n v="18.260000000000002"/>
    <s v="-"/>
    <x v="3"/>
    <s v="CI"/>
    <s v="SOLTERO(A)"/>
    <s v="ESTUDIANTE"/>
    <n v="4"/>
    <n v="2022"/>
    <n v="1"/>
    <n v="100"/>
    <s v="-"/>
    <s v="SIN ENFASIS"/>
    <s v="OBRAS CIVILES"/>
    <n v="1"/>
    <s v="UNIV. PRIVADA"/>
    <s v="PRIVADO"/>
  </r>
  <r>
    <n v="131403"/>
    <n v="1"/>
    <n v="2633870"/>
    <d v="2022-07-22T00:00:00"/>
    <d v="2022-08-08T00:00:00"/>
    <d v="2022-08-09T00:00:00"/>
    <x v="5"/>
    <d v="2023-02-13T00:00:00"/>
    <n v="317430"/>
    <s v="RESOLI"/>
    <s v="1-PREG.COSTA-RICA"/>
    <x v="2"/>
    <x v="0"/>
    <s v="-"/>
    <n v="131403"/>
    <x v="5"/>
    <x v="0"/>
    <x v="0"/>
    <x v="1"/>
    <x v="0"/>
    <n v="1"/>
    <x v="3"/>
    <n v="14"/>
    <n v="1"/>
    <x v="1"/>
    <s v="GOMEZ JIMENEZ JOSE DANIEL"/>
    <n v="116940539"/>
    <n v="31131730"/>
    <s v="MORAVIA"/>
    <s v="SAN VICENTE"/>
    <s v="UNIVERSIDAD FIDELITAS SEDE SAN PEDRO"/>
    <s v="INGENIERIA SISTEMAS"/>
    <s v="-"/>
    <x v="0"/>
    <n v="0"/>
    <s v="NINGUNO"/>
    <n v="100"/>
    <s v="COSTA RICA"/>
    <s v="-"/>
    <s v="-"/>
    <n v="1"/>
    <x v="2"/>
    <x v="2"/>
    <x v="0"/>
    <s v="-"/>
    <n v="25"/>
    <s v="BACHILLER"/>
    <s v=" "/>
    <s v=" "/>
    <s v=" "/>
    <s v=" "/>
    <s v="ESPECIAL"/>
    <s v="DANIG0297@GMAIL.COM"/>
    <n v="18.28"/>
    <s v="-"/>
    <x v="3"/>
    <s v="CI"/>
    <s v="SOLTERO(A)"/>
    <s v="ESTUDIANTE"/>
    <s v="-"/>
    <s v="-"/>
    <s v="-"/>
    <s v="-"/>
    <n v="85634253"/>
    <s v="INGENIERIA SIST.ENF.COMPUTAC."/>
    <s v="INGENIERIA"/>
    <n v="1"/>
    <s v="UNIV. PRIVADA"/>
    <s v="PRIVADO"/>
  </r>
  <r>
    <n v="133471"/>
    <n v="1"/>
    <n v="15953300"/>
    <d v="2023-01-16T00:00:00"/>
    <d v="2023-01-17T00:00:00"/>
    <d v="2023-02-10T00:00:00"/>
    <x v="6"/>
    <d v="2023-02-21T00:00:00"/>
    <n v="326520"/>
    <s v="RESOLI"/>
    <s v="1-PREG.COSTA-RICA"/>
    <x v="1"/>
    <x v="0"/>
    <s v="-"/>
    <n v="133471"/>
    <x v="6"/>
    <x v="0"/>
    <x v="0"/>
    <x v="1"/>
    <x v="0"/>
    <n v="4"/>
    <x v="6"/>
    <n v="1"/>
    <n v="1"/>
    <x v="0"/>
    <s v="LOAIZA ESPINOZA FIORELLA"/>
    <n v="402690648"/>
    <n v="31272280"/>
    <s v="HEREDIA"/>
    <s v="HEREDIA"/>
    <s v="UNIV.LATINOAMERICANA DE CS.TECNOL."/>
    <s v="INGENIERIA BIOMEDICA"/>
    <n v="1383942"/>
    <x v="1"/>
    <n v="0"/>
    <s v="NINGUNO"/>
    <n v="100"/>
    <s v="COSTA RICA"/>
    <s v="-"/>
    <s v="-"/>
    <n v="1"/>
    <x v="2"/>
    <x v="2"/>
    <x v="0"/>
    <s v="-"/>
    <n v="17"/>
    <s v="LICENCIATURA"/>
    <s v=" "/>
    <s v=" "/>
    <s v=" "/>
    <s v=" "/>
    <s v="NORMAL"/>
    <s v="FIO2310@YAHOO.COM"/>
    <n v="18.29"/>
    <s v="-"/>
    <x v="3"/>
    <s v="CI"/>
    <s v="SOLTERO(A)"/>
    <s v="ESTUDIANTE"/>
    <n v="2"/>
    <n v="2022"/>
    <n v="1"/>
    <n v="100"/>
    <s v="-"/>
    <s v="SIN ENFASIS"/>
    <s v="INGENIERIA"/>
    <n v="1"/>
    <s v="UNIV. PRIVADA"/>
    <s v="PRIVADO"/>
  </r>
  <r>
    <n v="133370"/>
    <n v="1"/>
    <n v="11851000"/>
    <d v="2023-01-13T00:00:00"/>
    <d v="2023-01-18T00:00:00"/>
    <d v="2023-02-06T00:00:00"/>
    <x v="6"/>
    <d v="2023-02-21T00:00:00"/>
    <n v="326310"/>
    <s v="RESOLI"/>
    <s v="1-PREG.COSTA-RICA"/>
    <x v="1"/>
    <x v="0"/>
    <s v="-"/>
    <n v="133370"/>
    <x v="6"/>
    <x v="0"/>
    <x v="1"/>
    <x v="1"/>
    <x v="0"/>
    <n v="6"/>
    <x v="4"/>
    <n v="1"/>
    <n v="8"/>
    <x v="1"/>
    <s v="ARIAS HERRERA ANDY JOSUE"/>
    <n v="604950788"/>
    <n v="31272820"/>
    <s v="PUNTARENAS"/>
    <s v="BARRANCA"/>
    <s v="UNIVERSIDAD SANTA PAULA"/>
    <s v="TERAPIA RESPIRATORIA"/>
    <n v="668000"/>
    <x v="3"/>
    <n v="0"/>
    <s v="NINGUNO"/>
    <n v="100"/>
    <s v="COSTA RICA"/>
    <s v="-"/>
    <s v="-"/>
    <n v="1"/>
    <x v="2"/>
    <x v="1"/>
    <x v="0"/>
    <s v="-"/>
    <n v="17"/>
    <s v="BACHILLER"/>
    <s v="LICENCIATURA"/>
    <s v=" "/>
    <s v=" "/>
    <s v=" "/>
    <s v="NORMAL"/>
    <s v="AANDYJOSUE@GMAIL.COM"/>
    <n v="18.34"/>
    <s v="-"/>
    <x v="3"/>
    <s v="CI"/>
    <s v="UNION LIBRE"/>
    <s v="ESTUDIANTE"/>
    <n v="4"/>
    <n v="2022"/>
    <n v="1"/>
    <n v="100"/>
    <s v="-"/>
    <s v="SIN ENFASIS"/>
    <s v="MEDICINA HUMANA"/>
    <n v="1"/>
    <s v="UNIV. PRIVADA"/>
    <s v="PRIVADO"/>
  </r>
  <r>
    <n v="133183"/>
    <n v="1"/>
    <n v="5200000"/>
    <d v="2022-12-21T00:00:00"/>
    <d v="2022-12-21T00:00:00"/>
    <d v="2023-01-26T00:00:00"/>
    <x v="1"/>
    <d v="2023-02-14T00:00:00"/>
    <n v="325059"/>
    <s v="RESOLI"/>
    <s v="1-PREG.COSTA-RICA"/>
    <x v="2"/>
    <x v="0"/>
    <s v="-"/>
    <n v="133183"/>
    <x v="1"/>
    <x v="1"/>
    <x v="3"/>
    <x v="1"/>
    <x v="1"/>
    <n v="7"/>
    <x v="1"/>
    <n v="1"/>
    <n v="1"/>
    <x v="0"/>
    <s v="RODRIGUEZ MATLACK KRISSIA RAQUEL"/>
    <n v="702810073"/>
    <n v="31169130"/>
    <s v="LIMON"/>
    <s v="LIMON"/>
    <s v="UNIV.INTERNAC.DE LAS AMERICAS"/>
    <s v="PERIODISMO"/>
    <n v="378650"/>
    <x v="4"/>
    <n v="0"/>
    <s v="NINGUNO"/>
    <n v="100"/>
    <s v="COSTA RICA"/>
    <s v="-"/>
    <s v="-"/>
    <n v="1"/>
    <x v="2"/>
    <x v="0"/>
    <x v="0"/>
    <s v="-"/>
    <n v="22"/>
    <s v="LICENCIATURA"/>
    <s v=" "/>
    <s v=" "/>
    <s v=" "/>
    <s v=" "/>
    <s v="NORMAL"/>
    <s v="KRISSIARODRIGUEZ09@GMAIL.COM"/>
    <n v="18.440000000000001"/>
    <s v="-"/>
    <x v="3"/>
    <s v="CI"/>
    <s v="SOLTERO(A)"/>
    <s v="ESTUDIANTE"/>
    <n v="4"/>
    <n v="2018"/>
    <n v="5"/>
    <n v="100"/>
    <s v="-"/>
    <s v="PERIODISMO SOCIAL"/>
    <s v="COMUNICACION"/>
    <n v="1"/>
    <s v="UNIV. PRIVADA"/>
    <s v="PRIVADO"/>
  </r>
  <r>
    <n v="133399"/>
    <n v="1"/>
    <n v="7821241"/>
    <d v="2023-01-15T00:00:00"/>
    <d v="2023-01-16T00:00:00"/>
    <d v="2023-02-07T00:00:00"/>
    <x v="7"/>
    <d v="2023-02-28T00:00:00"/>
    <n v="326414"/>
    <s v="RESOLI"/>
    <s v="1-PREG.COSTA-RICA"/>
    <x v="1"/>
    <x v="0"/>
    <s v="-"/>
    <n v="133399"/>
    <x v="7"/>
    <x v="1"/>
    <x v="3"/>
    <x v="1"/>
    <x v="1"/>
    <n v="1"/>
    <x v="3"/>
    <n v="12"/>
    <n v="1"/>
    <x v="0"/>
    <s v="SANCHEZ CASTRO MILIANA MARIA"/>
    <n v="119110182"/>
    <n v="31274040"/>
    <s v="ACOSTA"/>
    <s v="SAN IGNACIO"/>
    <s v="UNIVERSIDAD FIDELITAS SEDE SAN PEDRO"/>
    <s v="ADM DE NEGOCIOS VIRTUAL"/>
    <n v="1462755"/>
    <x v="1"/>
    <n v="0"/>
    <s v="NINGUNO"/>
    <n v="100"/>
    <s v="COSTA RICA"/>
    <s v="-"/>
    <s v="-"/>
    <n v="1"/>
    <x v="2"/>
    <x v="0"/>
    <x v="0"/>
    <s v="-"/>
    <n v="18"/>
    <s v="BACHILLER"/>
    <s v=" "/>
    <s v=" "/>
    <s v=" "/>
    <s v=" "/>
    <s v="NORMAL"/>
    <s v="MIMISA10072004@GMAIL.COM"/>
    <n v="18.7"/>
    <s v="-"/>
    <x v="3"/>
    <s v="CI"/>
    <s v="SOLTERO(A)"/>
    <s v="ESTUDIANTE"/>
    <n v="4"/>
    <n v="2022"/>
    <n v="1"/>
    <n v="100"/>
    <s v="-"/>
    <s v="SIN ENFASIS"/>
    <s v="ADMINISTRACION"/>
    <n v="1"/>
    <s v="UNIV. PRIVADA"/>
    <s v="PRIVADO"/>
  </r>
  <r>
    <n v="132631"/>
    <n v="1"/>
    <n v="10872740"/>
    <d v="2022-12-07T00:00:00"/>
    <d v="2022-12-07T00:00:00"/>
    <d v="2022-12-08T00:00:00"/>
    <x v="1"/>
    <d v="2023-01-31T00:00:00"/>
    <n v="323952"/>
    <s v="RESOLI"/>
    <s v="1-PREG.COSTA-RICA"/>
    <x v="1"/>
    <x v="0"/>
    <s v="-"/>
    <n v="132631"/>
    <x v="1"/>
    <x v="0"/>
    <x v="1"/>
    <x v="1"/>
    <x v="0"/>
    <n v="4"/>
    <x v="6"/>
    <n v="1"/>
    <n v="2"/>
    <x v="0"/>
    <s v="UMAÑA VILLALOBOS RAQUEL MARIA"/>
    <n v="118210879"/>
    <n v="31270830"/>
    <s v="HEREDIA"/>
    <s v="MERCEDES"/>
    <s v="UNIV. DE CIENCIAS MEDICAS"/>
    <s v="MICROBIOLOGI Y QUIMICA CLINICA"/>
    <n v="2036306"/>
    <x v="1"/>
    <n v="0"/>
    <s v="NINGUNO"/>
    <n v="100"/>
    <s v="COSTA RICA"/>
    <s v="-"/>
    <s v="-"/>
    <n v="1"/>
    <x v="2"/>
    <x v="2"/>
    <x v="0"/>
    <s v="-"/>
    <n v="21"/>
    <s v="BACHILLER"/>
    <s v="LICENCIATURA"/>
    <s v=" "/>
    <s v=" "/>
    <s v=" "/>
    <s v="ESPECIAL"/>
    <s v="RAQUELUV2@GMAIL.COM"/>
    <n v="18.73"/>
    <s v="-"/>
    <x v="3"/>
    <s v="CI"/>
    <s v="SOLTERO(A)"/>
    <s v="ESTUDIANTE"/>
    <n v="5"/>
    <n v="2018"/>
    <n v="5"/>
    <n v="90"/>
    <s v="-"/>
    <s v="SIN ENFASIS"/>
    <s v="MICROBIOLOGIA"/>
    <n v="1"/>
    <s v="UNIV. PRIVADA"/>
    <s v="PRIVADO"/>
  </r>
  <r>
    <n v="133116"/>
    <n v="1"/>
    <n v="2431495"/>
    <d v="2022-12-13T00:00:00"/>
    <d v="2022-12-23T00:00:00"/>
    <d v="2023-01-20T00:00:00"/>
    <x v="1"/>
    <d v="2023-01-31T00:00:00"/>
    <n v="324547"/>
    <s v="RESOLI"/>
    <s v="1-PREG.COSTA-RICA"/>
    <x v="1"/>
    <x v="0"/>
    <s v="-"/>
    <n v="133116"/>
    <x v="1"/>
    <x v="0"/>
    <x v="0"/>
    <x v="1"/>
    <x v="0"/>
    <n v="1"/>
    <x v="3"/>
    <n v="3"/>
    <n v="3"/>
    <x v="0"/>
    <s v="MEJIA VALERIN ALISON ALANIS"/>
    <n v="116580734"/>
    <n v="31271100"/>
    <s v="DESAMPARADOS"/>
    <s v="SAN JUAN DE DIOS"/>
    <s v="UNIV.HISPANOAMERICANA SEDE ARANJUEZ"/>
    <s v="ARQUITECTURA"/>
    <n v="469846"/>
    <x v="3"/>
    <n v="0"/>
    <s v="NINGUNO"/>
    <n v="100"/>
    <s v="COSTA RICA"/>
    <s v="-"/>
    <s v="-"/>
    <n v="1"/>
    <x v="2"/>
    <x v="0"/>
    <x v="0"/>
    <s v="-"/>
    <n v="26"/>
    <s v="BACHILLER"/>
    <s v=" "/>
    <s v=" "/>
    <s v=" "/>
    <s v=" "/>
    <s v="NORMAL"/>
    <s v="ALIMEVA96@OUTLOOK.COM"/>
    <n v="19.32"/>
    <s v="-"/>
    <x v="4"/>
    <s v="CI, AE"/>
    <s v="SOLTERO(A)"/>
    <s v="ESTUDIANTE"/>
    <n v="1"/>
    <n v="2018"/>
    <n v="5"/>
    <n v="76.83"/>
    <s v="-"/>
    <s v="SIN ENFASIS"/>
    <s v="OBRAS CIVILES"/>
    <n v="1"/>
    <s v="UNIV. PRIVADA"/>
    <s v="PRIVADO"/>
  </r>
  <r>
    <n v="132378"/>
    <n v="1"/>
    <n v="15199161"/>
    <d v="2022-10-28T00:00:00"/>
    <d v="2022-10-31T00:00:00"/>
    <d v="2022-11-01T00:00:00"/>
    <x v="1"/>
    <d v="2023-01-31T00:00:00"/>
    <n v="321833"/>
    <s v="RESOLI"/>
    <s v="1-PREG.COSTA-RICA"/>
    <x v="1"/>
    <x v="0"/>
    <s v="-"/>
    <n v="132378"/>
    <x v="1"/>
    <x v="0"/>
    <x v="1"/>
    <x v="1"/>
    <x v="0"/>
    <n v="2"/>
    <x v="2"/>
    <n v="10"/>
    <n v="5"/>
    <x v="1"/>
    <s v="RODRIGUEZ NAJERA ERICK GEOVANNY"/>
    <n v="702990438"/>
    <n v="31270720"/>
    <s v="SAN CARLOS"/>
    <s v="VENECIA"/>
    <s v="UNIV.LATINA DE C.R."/>
    <s v="MEDICINA Y CIRUGIA"/>
    <n v="1486203"/>
    <x v="1"/>
    <n v="0"/>
    <s v="NINGUNO"/>
    <n v="100"/>
    <s v="COSTA RICA"/>
    <s v="-"/>
    <s v="-"/>
    <n v="1"/>
    <x v="2"/>
    <x v="0"/>
    <x v="0"/>
    <s v="-"/>
    <n v="19"/>
    <s v="LICENCIATURA"/>
    <s v=" "/>
    <s v=" "/>
    <s v=" "/>
    <s v=" "/>
    <s v="NORMAL"/>
    <s v="ERICKRODRIGUEZNAJERA75@GMAIL.COM"/>
    <n v="19.34"/>
    <s v="-"/>
    <x v="3"/>
    <s v="CI"/>
    <s v="SOLTERO(A)"/>
    <s v="ESTUDIANTE"/>
    <n v="3"/>
    <n v="2021"/>
    <n v="2"/>
    <n v="87.29"/>
    <s v="-"/>
    <s v="SIN ENFASIS"/>
    <s v="MEDICINA HUMANA"/>
    <n v="1"/>
    <s v="UNIV. PRIVADA"/>
    <s v="PRIVADO"/>
  </r>
  <r>
    <n v="133220"/>
    <n v="1"/>
    <n v="8696775"/>
    <d v="2022-12-27T00:00:00"/>
    <d v="2023-01-14T00:00:00"/>
    <d v="2023-01-31T00:00:00"/>
    <x v="5"/>
    <d v="2023-02-10T00:00:00"/>
    <n v="325286"/>
    <s v="RESOLI"/>
    <s v="1-PREG.COSTA-RICA"/>
    <x v="1"/>
    <x v="0"/>
    <s v="-"/>
    <n v="133220"/>
    <x v="5"/>
    <x v="1"/>
    <x v="4"/>
    <x v="1"/>
    <x v="1"/>
    <n v="1"/>
    <x v="3"/>
    <n v="8"/>
    <n v="5"/>
    <x v="0"/>
    <s v="QUESADA OBANDO JACKELINE"/>
    <n v="118980526"/>
    <n v="31271860"/>
    <s v="GOICOECHEA"/>
    <s v="IPIS"/>
    <s v="UNIVERSIDAD CREATIVA"/>
    <s v="DISEÑO GRAFICO"/>
    <n v="1682591"/>
    <x v="1"/>
    <n v="0"/>
    <s v="NINGUNO"/>
    <n v="100"/>
    <s v="COSTA RICA"/>
    <s v="-"/>
    <s v="-"/>
    <n v="1"/>
    <x v="2"/>
    <x v="0"/>
    <x v="0"/>
    <s v="-"/>
    <n v="18"/>
    <s v="BACHILLER"/>
    <s v=" "/>
    <s v=" "/>
    <s v=" "/>
    <s v=" "/>
    <s v="NORMAL"/>
    <s v="JACKELINEQUESADA13@GMAIL.COM"/>
    <n v="19.350000000000001"/>
    <s v="-"/>
    <x v="3"/>
    <s v="CI"/>
    <s v="SOLTERO(A)"/>
    <s v="ESTUDIANTE"/>
    <n v="5"/>
    <n v="2022"/>
    <n v="1"/>
    <n v="100"/>
    <s v="-"/>
    <s v="SIN ENFASIS"/>
    <s v="ARTE PUBLICITARIO"/>
    <n v="1"/>
    <s v="UNIV. PRIVADA"/>
    <s v="PRIVADO"/>
  </r>
  <r>
    <n v="133246"/>
    <n v="1"/>
    <n v="18450429"/>
    <d v="2022-12-24T00:00:00"/>
    <d v="2022-12-24T00:00:00"/>
    <d v="2023-01-23T00:00:00"/>
    <x v="6"/>
    <d v="2023-02-21T00:00:00"/>
    <n v="325197"/>
    <s v="RESOLI"/>
    <s v="1-PREG.COSTA-RICA"/>
    <x v="1"/>
    <x v="0"/>
    <s v="-"/>
    <n v="133246"/>
    <x v="6"/>
    <x v="0"/>
    <x v="1"/>
    <x v="1"/>
    <x v="0"/>
    <n v="7"/>
    <x v="1"/>
    <n v="2"/>
    <n v="1"/>
    <x v="1"/>
    <s v="CESPEDES CRUZ CALET GEOVANNY"/>
    <n v="703170021"/>
    <n v="31272150"/>
    <s v="POCOCI"/>
    <s v="GUAPILES"/>
    <s v="VERITAS-FACULTAD AUT CIEN ODONTOLOGICAS"/>
    <s v="ODONTOLOGIA"/>
    <n v="1857189"/>
    <x v="1"/>
    <n v="0"/>
    <s v="NINGUNO"/>
    <n v="100"/>
    <s v="COSTA RICA"/>
    <s v="-"/>
    <s v="-"/>
    <n v="1"/>
    <x v="2"/>
    <x v="0"/>
    <x v="0"/>
    <s v="-"/>
    <n v="17"/>
    <s v="LICENCIATURA"/>
    <s v=" "/>
    <s v=" "/>
    <s v=" "/>
    <s v=" "/>
    <s v="ESPECIAL"/>
    <s v="NCRUZGARCIA54@GMAIL.COM"/>
    <n v="19.63"/>
    <s v="-"/>
    <x v="3"/>
    <s v="CI"/>
    <s v="SOLTERO(A)"/>
    <s v="ESTUDIANTE"/>
    <n v="3"/>
    <n v="2022"/>
    <n v="1"/>
    <n v="100"/>
    <s v="-"/>
    <s v="SIN ENFASIS"/>
    <s v="ODONTOLOGIA"/>
    <n v="1"/>
    <s v="UNIV. PRIVADA"/>
    <s v="PRIVADO"/>
  </r>
  <r>
    <n v="133487"/>
    <n v="1"/>
    <n v="10723970"/>
    <d v="2023-02-09T00:00:00"/>
    <d v="2023-02-09T00:00:00"/>
    <d v="2023-02-13T00:00:00"/>
    <x v="7"/>
    <d v="2023-02-28T00:00:00"/>
    <n v="328206"/>
    <s v="RESOLI"/>
    <s v="1-PREG.COSTA-RICA"/>
    <x v="1"/>
    <x v="0"/>
    <s v="-"/>
    <n v="133487"/>
    <x v="7"/>
    <x v="0"/>
    <x v="1"/>
    <x v="1"/>
    <x v="0"/>
    <n v="3"/>
    <x v="0"/>
    <n v="4"/>
    <n v="1"/>
    <x v="0"/>
    <s v="SANABRIA BERMUDEZ ARIANA FABIOLA"/>
    <n v="305490062"/>
    <n v="31273800"/>
    <s v="JIMENEZ"/>
    <s v="JUAN VINAS"/>
    <s v="UNIV.LATINA DE C.R."/>
    <s v="ENFERMERIA"/>
    <n v="2127307"/>
    <x v="1"/>
    <n v="6"/>
    <s v="UNIVERSIDAD LATINA"/>
    <n v="100"/>
    <s v="COSTA RICA"/>
    <s v="-"/>
    <s v="-"/>
    <n v="1"/>
    <x v="2"/>
    <x v="0"/>
    <x v="0"/>
    <s v="-"/>
    <n v="19"/>
    <s v="LICENCIATURA"/>
    <s v=" "/>
    <s v=" "/>
    <s v=" "/>
    <s v=" "/>
    <s v="NORMAL"/>
    <s v="ARIANA.SANABRIAB10@GMAIL.COM"/>
    <n v="19.84"/>
    <s v="-"/>
    <x v="3"/>
    <s v="CI"/>
    <s v="SOLTERO(A)"/>
    <s v="ESTUDIANTE"/>
    <n v="4"/>
    <n v="2021"/>
    <n v="2"/>
    <n v="100"/>
    <s v="-"/>
    <s v="SIN ENFASIS"/>
    <s v="ENFERMERIA"/>
    <n v="1"/>
    <s v="UNIV. PRIVADA"/>
    <s v="PRIVADO"/>
  </r>
  <r>
    <n v="132668"/>
    <n v="1"/>
    <n v="7904082"/>
    <d v="2022-07-15T00:00:00"/>
    <d v="2022-12-07T00:00:00"/>
    <d v="2022-12-08T00:00:00"/>
    <x v="1"/>
    <d v="2023-01-31T00:00:00"/>
    <n v="317060"/>
    <s v="RESOLI"/>
    <s v="1-PREG.COSTA-RICA"/>
    <x v="1"/>
    <x v="0"/>
    <s v="-"/>
    <n v="132668"/>
    <x v="1"/>
    <x v="0"/>
    <x v="1"/>
    <x v="1"/>
    <x v="0"/>
    <n v="4"/>
    <x v="6"/>
    <n v="1"/>
    <n v="1"/>
    <x v="0"/>
    <s v="RUIZ NUÑEZ MONSERRAT"/>
    <n v="402200576"/>
    <n v="31270240"/>
    <s v="HEREDIA"/>
    <s v="HEREDIA"/>
    <s v="UNIV.IBEROAMERICA"/>
    <s v="MEDICINA"/>
    <n v="1576772"/>
    <x v="1"/>
    <n v="0"/>
    <s v="NINGUNO"/>
    <n v="100"/>
    <s v="COSTA RICA"/>
    <s v="-"/>
    <s v="-"/>
    <n v="1"/>
    <x v="2"/>
    <x v="2"/>
    <x v="0"/>
    <s v="-"/>
    <n v="29"/>
    <s v="LICENCIATURA"/>
    <s v=" "/>
    <s v=" "/>
    <s v=" "/>
    <s v=" "/>
    <s v="NORMAL"/>
    <s v="MONSE069@OUTLOOK.COM"/>
    <n v="19.95"/>
    <s v="-"/>
    <x v="3"/>
    <s v="CI"/>
    <s v="SOLTERO(A)"/>
    <s v="ESTUDIANTE"/>
    <n v="2"/>
    <n v="2011"/>
    <n v="12"/>
    <n v="80"/>
    <s v="-"/>
    <s v="SIN ENFASIS"/>
    <s v="MEDICINA HUMANA"/>
    <n v="1"/>
    <s v="UNIV. PRIVADA"/>
    <s v="PRIVADO"/>
  </r>
  <r>
    <n v="132800"/>
    <n v="1"/>
    <n v="9097700"/>
    <d v="2022-12-02T00:00:00"/>
    <d v="2022-12-13T00:00:00"/>
    <d v="2022-12-19T00:00:00"/>
    <x v="1"/>
    <d v="2023-01-31T00:00:00"/>
    <n v="323580"/>
    <s v="RESOLI"/>
    <s v="1-PREG.COSTA-RICA"/>
    <x v="1"/>
    <x v="0"/>
    <s v="-"/>
    <n v="132800"/>
    <x v="1"/>
    <x v="0"/>
    <x v="0"/>
    <x v="1"/>
    <x v="0"/>
    <n v="4"/>
    <x v="6"/>
    <n v="1"/>
    <n v="4"/>
    <x v="1"/>
    <s v="FLORES HERNANDEZ JOSE JULIAN"/>
    <n v="118460405"/>
    <n v="31270870"/>
    <s v="HEREDIA"/>
    <s v="ULLOA"/>
    <s v="UNIV.LATINOAMERICANA DE CS.TECNOL."/>
    <s v="INGENIERIA BIOMEDICA"/>
    <n v="1815216"/>
    <x v="1"/>
    <n v="0"/>
    <s v="NINGUNO"/>
    <n v="100"/>
    <s v="COSTA RICA"/>
    <s v="-"/>
    <s v="-"/>
    <n v="1"/>
    <x v="2"/>
    <x v="2"/>
    <x v="0"/>
    <s v="-"/>
    <n v="20"/>
    <s v="LICENCIATURA"/>
    <s v=" "/>
    <s v=" "/>
    <s v=" "/>
    <s v=" "/>
    <s v="NORMAL"/>
    <s v="JULIANFLORESHZ@GMAIL.COM"/>
    <n v="19.95"/>
    <s v="-"/>
    <x v="3"/>
    <s v="CI"/>
    <s v="SOLTERO(A)"/>
    <s v="ESTUDIANTE"/>
    <n v="3"/>
    <n v="2020"/>
    <n v="3"/>
    <n v="80"/>
    <s v="-"/>
    <s v="SIN ENFASIS"/>
    <s v="INGENIERIA"/>
    <n v="1"/>
    <s v="UNIV. PRIVADA"/>
    <s v="PRIVADO"/>
  </r>
  <r>
    <n v="132876"/>
    <n v="1"/>
    <n v="8393390"/>
    <d v="2022-09-04T00:00:00"/>
    <d v="2022-12-15T00:00:00"/>
    <d v="2022-12-19T00:00:00"/>
    <x v="7"/>
    <d v="2023-02-28T00:00:00"/>
    <n v="319691"/>
    <s v="RESOLI"/>
    <s v="1-PREG.COSTA-RICA"/>
    <x v="1"/>
    <x v="0"/>
    <s v="-"/>
    <n v="132876"/>
    <x v="7"/>
    <x v="0"/>
    <x v="0"/>
    <x v="1"/>
    <x v="0"/>
    <n v="1"/>
    <x v="3"/>
    <n v="6"/>
    <n v="7"/>
    <x v="1"/>
    <s v="FONSECA BARBOZA CARLOS JAVIER"/>
    <n v="118470944"/>
    <n v="31274370"/>
    <s v="ASERRI"/>
    <s v="SALITRILLOS"/>
    <s v="UNIV.VERITAS"/>
    <s v="ARQUITECTURA"/>
    <n v="2293214"/>
    <x v="1"/>
    <n v="0"/>
    <s v="NINGUNO"/>
    <n v="100"/>
    <s v="COSTA RICA"/>
    <s v="-"/>
    <s v="-"/>
    <n v="1"/>
    <x v="2"/>
    <x v="0"/>
    <x v="0"/>
    <s v="-"/>
    <n v="20"/>
    <s v="LICENCIATURA"/>
    <s v=" "/>
    <s v=" "/>
    <s v=" "/>
    <s v=" "/>
    <s v="NORMAL"/>
    <s v="FONSECACARLOS157@GMAIL.COM"/>
    <n v="20"/>
    <s v="-"/>
    <x v="3"/>
    <s v="CI"/>
    <s v="SOLTERO(A)"/>
    <s v="ESTUDIANTE"/>
    <n v="5"/>
    <n v="2020"/>
    <n v="3"/>
    <n v="92.27"/>
    <s v="-"/>
    <s v="SIN ENFASIS"/>
    <s v="OBRAS CIVILES"/>
    <n v="1"/>
    <s v="UNIV. PRIVADA"/>
    <s v="PRIVADO"/>
  </r>
  <r>
    <n v="133354"/>
    <n v="1"/>
    <n v="2955000"/>
    <d v="2023-01-17T00:00:00"/>
    <d v="2023-01-19T00:00:00"/>
    <d v="2023-02-02T00:00:00"/>
    <x v="7"/>
    <d v="2023-02-28T00:00:00"/>
    <n v="326606"/>
    <s v="RESOLI"/>
    <s v="1-PREG.COSTA-RICA"/>
    <x v="1"/>
    <x v="0"/>
    <s v="-"/>
    <n v="133354"/>
    <x v="7"/>
    <x v="0"/>
    <x v="5"/>
    <x v="1"/>
    <x v="0"/>
    <n v="7"/>
    <x v="1"/>
    <n v="1"/>
    <n v="1"/>
    <x v="0"/>
    <s v="VALVERDE MARIN KIMBERLY ROSEMARY"/>
    <n v="702870733"/>
    <n v="31273720"/>
    <s v="LIMON"/>
    <s v="LIMON"/>
    <s v="UNIVERSIDAD CENFOTEC"/>
    <s v="DESARROLLO SOFTWARE CON INGLES"/>
    <n v="591024"/>
    <x v="3"/>
    <n v="0"/>
    <s v="NINGUNO"/>
    <n v="100"/>
    <s v="COSTA RICA"/>
    <s v="-"/>
    <s v="-"/>
    <n v="1"/>
    <x v="2"/>
    <x v="0"/>
    <x v="0"/>
    <s v="-"/>
    <n v="21"/>
    <s v="TECNICO"/>
    <s v=" "/>
    <s v=" "/>
    <s v=" "/>
    <s v=" "/>
    <s v="NORMAL"/>
    <s v="KIMBERLYVAL28@GMAIL.COM"/>
    <n v="20"/>
    <s v="-"/>
    <x v="3"/>
    <s v="CI"/>
    <s v="SOLTERO(A)"/>
    <s v="ESTUDIANTE"/>
    <n v="8"/>
    <n v="2020"/>
    <n v="3"/>
    <n v="100"/>
    <s v="-"/>
    <s v="SIN ENFASIS"/>
    <s v="COMPUTO"/>
    <n v="1"/>
    <s v="UNIV. PRIVADA"/>
    <s v="PRIVADO"/>
  </r>
  <r>
    <n v="133349"/>
    <n v="5"/>
    <n v="2635955"/>
    <d v="2022-12-06T00:00:00"/>
    <d v="2023-01-11T00:00:00"/>
    <d v="2023-02-03T00:00:00"/>
    <x v="7"/>
    <d v="2023-02-28T00:00:00"/>
    <n v="323811"/>
    <s v="RESOLI"/>
    <s v="5-REFUND.PREG.C.R"/>
    <x v="0"/>
    <x v="0"/>
    <s v="-"/>
    <n v="133349"/>
    <x v="7"/>
    <x v="1"/>
    <x v="3"/>
    <x v="1"/>
    <x v="1"/>
    <n v="4"/>
    <x v="6"/>
    <n v="5"/>
    <n v="3"/>
    <x v="1"/>
    <s v="RAMIREZ ROMAN JOSEPH JOSUE"/>
    <n v="402220096"/>
    <n v="31273610"/>
    <s v="SAN RAFAEL"/>
    <s v="SANTIAGO"/>
    <s v="UNIV.CIE.Y EL ARTE SEDE  HEREDIA"/>
    <s v="ADMINISTRACION"/>
    <n v="612054"/>
    <x v="3"/>
    <n v="0"/>
    <s v="NINGUNO"/>
    <n v="100"/>
    <s v="COSTA RICA"/>
    <s v="-"/>
    <s v="-"/>
    <n v="1"/>
    <x v="2"/>
    <x v="2"/>
    <x v="0"/>
    <s v="-"/>
    <n v="29"/>
    <s v="BACHILLER"/>
    <s v=" "/>
    <s v=" "/>
    <s v=" "/>
    <s v=" "/>
    <s v="NORMAL"/>
    <s v="JOSUERAM17@GMAIL.COM"/>
    <n v="20"/>
    <s v="-"/>
    <x v="3"/>
    <s v="CI"/>
    <s v="SOLTERO(A)"/>
    <s v="EJECUTIVO DE PLATAFORMA"/>
    <n v="2"/>
    <n v="2016"/>
    <n v="7"/>
    <n v="70"/>
    <n v="22430483"/>
    <s v="SIN ENFASIS"/>
    <s v="ADMINISTRACION"/>
    <n v="1"/>
    <s v="UNIV. PRIVADA"/>
    <s v="PRIVADO"/>
  </r>
  <r>
    <n v="133048"/>
    <n v="1"/>
    <n v="3500000"/>
    <d v="2022-12-16T00:00:00"/>
    <d v="2023-01-09T00:00:00"/>
    <d v="2023-01-10T00:00:00"/>
    <x v="6"/>
    <d v="2023-02-22T00:00:00"/>
    <n v="324825"/>
    <s v="RESOLI"/>
    <s v="1-PREG.COSTA-RICA"/>
    <x v="1"/>
    <x v="0"/>
    <s v="-"/>
    <n v="133048"/>
    <x v="6"/>
    <x v="0"/>
    <x v="1"/>
    <x v="1"/>
    <x v="0"/>
    <n v="2"/>
    <x v="2"/>
    <n v="8"/>
    <n v="1"/>
    <x v="1"/>
    <s v="RODRIGUEZ GUTIERREZ ALEJANDRO JOSUE"/>
    <n v="118180833"/>
    <n v="31273070"/>
    <s v="POAS"/>
    <s v="SAN PEDRO"/>
    <s v="UNIV.DE COSTA RICA"/>
    <s v="ODONTOLOGIA"/>
    <n v="1029066"/>
    <x v="2"/>
    <n v="0"/>
    <s v="NINGUNO"/>
    <n v="100"/>
    <s v="COSTA RICA"/>
    <s v="-"/>
    <s v="-"/>
    <n v="1"/>
    <x v="2"/>
    <x v="0"/>
    <x v="0"/>
    <s v="-"/>
    <n v="21"/>
    <s v="LICENCIATURA"/>
    <s v=" "/>
    <s v=" "/>
    <s v=" "/>
    <s v=" "/>
    <s v="NORMAL"/>
    <s v="ALERODRICR7@GMAIL.COM"/>
    <n v="20"/>
    <s v="-"/>
    <x v="3"/>
    <s v="CI"/>
    <s v="SOLTERO(A)"/>
    <s v="ESTUDIANTE"/>
    <n v="4"/>
    <n v="2018"/>
    <n v="5"/>
    <n v="89.25"/>
    <s v="-"/>
    <s v="SIN ENFASIS"/>
    <s v="ODONTOLOGIA"/>
    <n v="2"/>
    <s v="UNIV. PUBLICA"/>
    <s v="PUBLICO"/>
  </r>
  <r>
    <n v="133415"/>
    <n v="5"/>
    <n v="11065710"/>
    <d v="2022-12-22T00:00:00"/>
    <d v="2022-12-23T00:00:00"/>
    <d v="2023-01-20T00:00:00"/>
    <x v="6"/>
    <d v="2023-02-21T00:00:00"/>
    <n v="325138"/>
    <s v="RESOLI"/>
    <s v="5-REFUND.PREG.C.R"/>
    <x v="0"/>
    <x v="0"/>
    <s v="-"/>
    <n v="133415"/>
    <x v="6"/>
    <x v="0"/>
    <x v="0"/>
    <x v="1"/>
    <x v="0"/>
    <n v="2"/>
    <x v="2"/>
    <n v="2"/>
    <n v="3"/>
    <x v="1"/>
    <s v="TRIGUEROS LOBO JOSUE"/>
    <n v="115750740"/>
    <n v="31273110"/>
    <s v="SAN RAMON"/>
    <s v="SAN JUAN"/>
    <s v="UNIV.INTERNAC.DE LAS AMERICAS"/>
    <s v="ARQUITECTURA"/>
    <n v="2213142"/>
    <x v="1"/>
    <n v="0"/>
    <s v="NINGUNO"/>
    <n v="100"/>
    <s v="COSTA RICA"/>
    <s v="-"/>
    <s v="-"/>
    <n v="1"/>
    <x v="2"/>
    <x v="0"/>
    <x v="0"/>
    <s v="-"/>
    <n v="28"/>
    <s v="LICENCIATURA"/>
    <s v=" "/>
    <s v=" "/>
    <s v=" "/>
    <s v=" "/>
    <s v="NORMAL"/>
    <s v="TRIGUEROSL@HOTMAIL.COM"/>
    <n v="20"/>
    <s v="-"/>
    <x v="4"/>
    <s v="CI, AE"/>
    <s v="SOLTERO(A)"/>
    <s v="ESTUDIANTE"/>
    <n v="3"/>
    <n v="2013"/>
    <n v="10"/>
    <n v="79"/>
    <s v="-"/>
    <s v="SIN ENFASIS"/>
    <s v="OBRAS CIVILES"/>
    <n v="1"/>
    <s v="UNIV. PRIVADA"/>
    <s v="PRIVADO"/>
  </r>
  <r>
    <n v="133333"/>
    <n v="1"/>
    <n v="6305895"/>
    <d v="2022-12-26T00:00:00"/>
    <d v="2023-01-06T00:00:00"/>
    <d v="2023-01-26T00:00:00"/>
    <x v="6"/>
    <d v="2023-02-21T00:00:00"/>
    <n v="325242"/>
    <s v="RESOLI"/>
    <s v="1-PREG.COSTA-RICA"/>
    <x v="1"/>
    <x v="0"/>
    <s v="-"/>
    <n v="133333"/>
    <x v="6"/>
    <x v="0"/>
    <x v="1"/>
    <x v="1"/>
    <x v="0"/>
    <n v="5"/>
    <x v="5"/>
    <n v="2"/>
    <n v="3"/>
    <x v="0"/>
    <s v="VIQUEZ ZAMORA MARIA JOSE"/>
    <n v="504570237"/>
    <n v="31272220"/>
    <s v="NICOYA"/>
    <s v="SAN ANTONIO"/>
    <s v="VERITAS-SAN FRANCISCO DE ASIS"/>
    <s v="MEDICINA Y CIRUGIA VETERINARIA"/>
    <n v="1261179"/>
    <x v="1"/>
    <n v="0"/>
    <s v="NINGUNO"/>
    <n v="100"/>
    <s v="COSTA RICA"/>
    <s v="-"/>
    <s v="-"/>
    <n v="1"/>
    <x v="2"/>
    <x v="1"/>
    <x v="0"/>
    <s v="-"/>
    <n v="18"/>
    <s v="LICENCIATURA"/>
    <s v=" "/>
    <s v=" "/>
    <s v=" "/>
    <s v=" "/>
    <s v="NORMAL"/>
    <s v="MARIAJOSEVIQUEZZAMORA@GMAIL.COM"/>
    <n v="20"/>
    <s v="-"/>
    <x v="3"/>
    <s v="CI"/>
    <s v="SOLTERO(A)"/>
    <s v="ESTUDIANTE"/>
    <n v="4"/>
    <n v="2022"/>
    <n v="1"/>
    <n v="100"/>
    <s v="-"/>
    <s v="SIN ENFASIS"/>
    <s v="MEDICINA VETERINARIA"/>
    <n v="1"/>
    <s v="UNIV. PRIVADA"/>
    <s v="PRIVADO"/>
  </r>
  <r>
    <n v="132233"/>
    <n v="1"/>
    <n v="7800000"/>
    <d v="2022-08-20T00:00:00"/>
    <d v="2022-10-12T00:00:00"/>
    <d v="2022-10-13T00:00:00"/>
    <x v="1"/>
    <d v="2023-01-31T00:00:00"/>
    <n v="318900"/>
    <s v="RESOLI"/>
    <s v="1-PREG.COSTA-RICA"/>
    <x v="1"/>
    <x v="0"/>
    <s v="-"/>
    <n v="132233"/>
    <x v="1"/>
    <x v="0"/>
    <x v="1"/>
    <x v="1"/>
    <x v="0"/>
    <n v="5"/>
    <x v="5"/>
    <n v="1"/>
    <n v="1"/>
    <x v="0"/>
    <s v="GUERRERO ABARCA MARIELA"/>
    <n v="504500293"/>
    <n v="31270740"/>
    <s v="LIBERIA"/>
    <s v="LIBERIA"/>
    <s v="UNIV.LATINA DE C.R. SANTA CRUZ"/>
    <s v="ENFERMERIA"/>
    <n v="985112"/>
    <x v="2"/>
    <n v="0"/>
    <s v="NINGUNO"/>
    <n v="100"/>
    <s v="COSTA RICA"/>
    <s v="-"/>
    <s v="-"/>
    <n v="1"/>
    <x v="2"/>
    <x v="0"/>
    <x v="0"/>
    <s v="-"/>
    <n v="19"/>
    <s v="BACHILLER"/>
    <s v="LICENCIATURA"/>
    <s v=" "/>
    <s v=" "/>
    <s v=" "/>
    <s v="NORMAL"/>
    <s v="MARIGUE533@GMAIL.COM"/>
    <n v="20"/>
    <s v="-"/>
    <x v="4"/>
    <s v="CI, AE"/>
    <s v="SOLTERO(A)"/>
    <s v="ESTUDIANTE"/>
    <n v="5"/>
    <n v="2000"/>
    <n v="23"/>
    <n v="90"/>
    <s v="-"/>
    <s v="SIN ENFASIS"/>
    <s v="ENFERMERIA"/>
    <n v="1"/>
    <s v="UNIV. PRIVADA"/>
    <s v="PRIVADO"/>
  </r>
  <r>
    <n v="133157"/>
    <n v="5"/>
    <n v="5000000"/>
    <d v="2022-12-22T00:00:00"/>
    <d v="2022-12-22T00:00:00"/>
    <d v="2023-01-24T00:00:00"/>
    <x v="1"/>
    <d v="2023-01-31T00:00:00"/>
    <n v="325153"/>
    <s v="RESOLI"/>
    <s v="5-REFUND.PREG.C.R"/>
    <x v="0"/>
    <x v="0"/>
    <s v="-"/>
    <n v="133157"/>
    <x v="1"/>
    <x v="0"/>
    <x v="1"/>
    <x v="1"/>
    <x v="0"/>
    <n v="1"/>
    <x v="3"/>
    <n v="1"/>
    <n v="1"/>
    <x v="0"/>
    <s v="SHARON TATIANA  MARTINEZ POMARES"/>
    <n v="701870215"/>
    <n v="31270710"/>
    <s v="SAN JOSE"/>
    <s v="CARMEN"/>
    <s v="UNIV.LATINOAMERICANA DE CS.TECNOL."/>
    <s v="SALUD OCUPACIONAL"/>
    <n v="1000000"/>
    <x v="2"/>
    <n v="0"/>
    <s v="NINGUNO"/>
    <n v="100"/>
    <s v="COSTA RICA"/>
    <s v="-"/>
    <s v="-"/>
    <n v="1"/>
    <x v="2"/>
    <x v="2"/>
    <x v="0"/>
    <s v="-"/>
    <n v="34"/>
    <s v="LICENCIATURA"/>
    <s v=" "/>
    <s v=" "/>
    <s v=" "/>
    <s v=" "/>
    <s v="NORMAL"/>
    <s v="SHARONTATI@GMAIL.COM"/>
    <n v="20"/>
    <s v="-"/>
    <x v="3"/>
    <s v="CI"/>
    <s v="CASADO(A)"/>
    <s v="EHS SUPERVISOR"/>
    <n v="4"/>
    <n v="2005"/>
    <n v="18"/>
    <n v="100"/>
    <n v="89680986"/>
    <s v="SEGURIDAD INDUSTRIAL"/>
    <s v="MEDICINA HUMANA"/>
    <n v="1"/>
    <s v="UNIV. PRIVADA"/>
    <s v="PRIVADO"/>
  </r>
  <r>
    <n v="133159"/>
    <n v="1"/>
    <n v="6757510"/>
    <d v="2022-12-20T00:00:00"/>
    <d v="2022-12-21T00:00:00"/>
    <d v="2023-01-24T00:00:00"/>
    <x v="1"/>
    <d v="2023-01-31T00:00:00"/>
    <n v="325008"/>
    <s v="RESOLI"/>
    <s v="1-PREG.COSTA-RICA"/>
    <x v="1"/>
    <x v="0"/>
    <s v="-"/>
    <n v="133159"/>
    <x v="1"/>
    <x v="1"/>
    <x v="3"/>
    <x v="1"/>
    <x v="1"/>
    <n v="2"/>
    <x v="2"/>
    <n v="1"/>
    <n v="4"/>
    <x v="0"/>
    <s v="VILLALOBOS SOTO VALERIA"/>
    <n v="117880050"/>
    <n v="31270480"/>
    <s v="ALAJUELA"/>
    <s v="SAN ANTONIO"/>
    <s v="UNIV.LATINA DE C.R."/>
    <s v="PUBLICIDAD"/>
    <n v="2197563"/>
    <x v="1"/>
    <n v="0"/>
    <s v="NINGUNO"/>
    <n v="100"/>
    <s v="COSTA RICA"/>
    <s v="-"/>
    <s v="-"/>
    <n v="1"/>
    <x v="2"/>
    <x v="0"/>
    <x v="0"/>
    <s v="-"/>
    <n v="22"/>
    <s v="BACHILLER"/>
    <s v=" "/>
    <s v=" "/>
    <s v=" "/>
    <s v=" "/>
    <s v="NORMAL"/>
    <s v="VALERIAVILLALOBOS.SOTO@GMAIL.COM"/>
    <n v="20"/>
    <s v="-"/>
    <x v="3"/>
    <s v="CI"/>
    <s v="UNION LIBRE"/>
    <s v="ESTUDIANTE"/>
    <n v="3"/>
    <n v="2017"/>
    <n v="6"/>
    <n v="100"/>
    <s v="-"/>
    <s v="SIN ENFASIS"/>
    <s v="COMUNICACION"/>
    <n v="1"/>
    <s v="UNIV. PRIVADA"/>
    <s v="PRIVADO"/>
  </r>
  <r>
    <n v="132152"/>
    <n v="1"/>
    <n v="2717000"/>
    <d v="2022-07-21T00:00:00"/>
    <d v="2022-10-04T00:00:00"/>
    <d v="2022-10-05T00:00:00"/>
    <x v="3"/>
    <d v="2023-01-25T00:00:00"/>
    <n v="317372"/>
    <s v="RESOLI"/>
    <s v="1-PREG.COSTA-RICA"/>
    <x v="1"/>
    <x v="0"/>
    <s v="-"/>
    <n v="132152"/>
    <x v="3"/>
    <x v="0"/>
    <x v="0"/>
    <x v="1"/>
    <x v="0"/>
    <n v="3"/>
    <x v="0"/>
    <n v="8"/>
    <n v="3"/>
    <x v="0"/>
    <s v="CALDERON MORALES MELANIA DE LA TRINIDAD"/>
    <n v="113200717"/>
    <n v="31269700"/>
    <s v="EL GUARCO"/>
    <s v="TOBOSI"/>
    <s v="UNIV.AMERICANA  SEDE CARTAGO"/>
    <s v="INGENIERIA INDUSTRIAL"/>
    <n v="543510"/>
    <x v="3"/>
    <n v="0"/>
    <s v="NINGUNO"/>
    <n v="100"/>
    <s v="COSTA RICA"/>
    <s v="-"/>
    <s v="-"/>
    <n v="1"/>
    <x v="2"/>
    <x v="0"/>
    <x v="0"/>
    <s v="-"/>
    <n v="35"/>
    <s v="BACHILLER"/>
    <s v=" "/>
    <s v=" "/>
    <s v=" "/>
    <s v=" "/>
    <s v="NORMAL"/>
    <s v="MELA-CALD@HOTMAIL.COM"/>
    <n v="20"/>
    <s v="-"/>
    <x v="3"/>
    <s v="CI"/>
    <s v="SOLTERO(A)"/>
    <s v="GESTORA DE RECURSOS"/>
    <n v="3"/>
    <s v="-"/>
    <s v="-"/>
    <s v="-"/>
    <n v="20003826"/>
    <s v="SIN ENFASIS"/>
    <s v="INDUSTRIA"/>
    <n v="1"/>
    <s v="UNIV. PRIVADA"/>
    <s v="PRIVADO"/>
  </r>
  <r>
    <n v="132594"/>
    <n v="1"/>
    <n v="1702070"/>
    <d v="2022-11-15T00:00:00"/>
    <d v="2022-12-02T00:00:00"/>
    <d v="2022-12-06T00:00:00"/>
    <x v="3"/>
    <d v="2023-01-27T00:00:00"/>
    <n v="322468"/>
    <s v="RESOLI"/>
    <s v="1-PREG.COSTA-RICA"/>
    <x v="2"/>
    <x v="0"/>
    <s v="-"/>
    <n v="132594"/>
    <x v="3"/>
    <x v="0"/>
    <x v="1"/>
    <x v="1"/>
    <x v="0"/>
    <n v="6"/>
    <x v="4"/>
    <n v="8"/>
    <n v="2"/>
    <x v="0"/>
    <s v="FONSECA JIMENEZ CINDY STEPHANIE"/>
    <n v="603660737"/>
    <n v="31097820"/>
    <s v="COTO BRUS"/>
    <s v="SABALITO"/>
    <s v="UNIV.LATINA DE C.R. PEREZ ZELEDON"/>
    <s v="ENFERMERIA"/>
    <s v="-"/>
    <x v="0"/>
    <n v="0"/>
    <s v="NINGUNO"/>
    <n v="100"/>
    <s v="COSTA RICA"/>
    <s v="-"/>
    <s v="-"/>
    <n v="1"/>
    <x v="2"/>
    <x v="1"/>
    <x v="0"/>
    <s v="-"/>
    <n v="35"/>
    <s v="LICENCIATURA"/>
    <s v=" "/>
    <s v=" "/>
    <s v=" "/>
    <s v=" "/>
    <s v="NORMAL"/>
    <s v="CINDYFONSECA.J@GMAIL.COM"/>
    <n v="20"/>
    <s v="-"/>
    <x v="3"/>
    <s v="CI"/>
    <s v="CASADO(A)"/>
    <s v="ESTUDIANTE"/>
    <s v="-"/>
    <s v="-"/>
    <s v="-"/>
    <s v="-"/>
    <s v="-"/>
    <s v="SIN ENFASIS"/>
    <s v="ENFERMERIA"/>
    <n v="1"/>
    <s v="UNIV. PRIVADA"/>
    <s v="PRIVADO"/>
  </r>
  <r>
    <n v="132660"/>
    <n v="1"/>
    <n v="2388960"/>
    <d v="2022-11-15T00:00:00"/>
    <d v="2022-12-07T00:00:00"/>
    <d v="2022-12-08T00:00:00"/>
    <x v="3"/>
    <d v="2023-02-10T00:00:00"/>
    <n v="322463"/>
    <s v="RESOLI"/>
    <s v="1-PREG.COSTA-RICA"/>
    <x v="2"/>
    <x v="0"/>
    <s v="-"/>
    <n v="132660"/>
    <x v="3"/>
    <x v="0"/>
    <x v="1"/>
    <x v="1"/>
    <x v="0"/>
    <n v="7"/>
    <x v="1"/>
    <n v="2"/>
    <n v="2"/>
    <x v="1"/>
    <s v="RICKETTS ZELEDON KELLER JOCSEN"/>
    <n v="702810791"/>
    <n v="31176780"/>
    <s v="POCOCI"/>
    <s v="JIMENEZ"/>
    <s v="UNIV.IBEROAMERICA"/>
    <s v="FARMACIA"/>
    <s v="-"/>
    <x v="0"/>
    <n v="0"/>
    <s v="NINGUNO"/>
    <n v="100"/>
    <s v="COSTA RICA"/>
    <s v="-"/>
    <s v="-"/>
    <n v="1"/>
    <x v="2"/>
    <x v="0"/>
    <x v="0"/>
    <s v="-"/>
    <n v="22"/>
    <s v="BACHILLER"/>
    <s v=" "/>
    <s v=" "/>
    <s v=" "/>
    <s v=" "/>
    <s v="NORMAL"/>
    <s v="KELLERRICKETTS@GMAIL.COM"/>
    <n v="20"/>
    <s v="-"/>
    <x v="3"/>
    <s v="CI"/>
    <s v="SOLTERO(A)"/>
    <s v="ESTUDIANTE"/>
    <s v="-"/>
    <s v="-"/>
    <s v="-"/>
    <s v="-"/>
    <s v="-"/>
    <s v="SIN ENFASIS"/>
    <s v="FARMACIA"/>
    <n v="1"/>
    <s v="UNIV. PRIVADA"/>
    <s v="PRIVADO"/>
  </r>
  <r>
    <n v="132434"/>
    <n v="1"/>
    <n v="1915585"/>
    <d v="2022-10-31T00:00:00"/>
    <d v="2022-11-07T00:00:00"/>
    <d v="2022-11-08T00:00:00"/>
    <x v="0"/>
    <d v="2023-01-24T00:00:00"/>
    <n v="321926"/>
    <s v="RESOLI"/>
    <s v="1-PREG.COSTA-RICA"/>
    <x v="2"/>
    <x v="0"/>
    <s v="-"/>
    <n v="132434"/>
    <x v="0"/>
    <x v="0"/>
    <x v="1"/>
    <x v="1"/>
    <x v="0"/>
    <n v="5"/>
    <x v="5"/>
    <n v="3"/>
    <n v="1"/>
    <x v="0"/>
    <s v="ZUÑIGA VILLARREAL MELANY PAOLA"/>
    <n v="504270364"/>
    <n v="31156790"/>
    <s v="SANTA CRUZ"/>
    <s v="SANTA CRUZ"/>
    <s v="UNIV.LATINA DE C.R. SANTA CRUZ"/>
    <s v="ENFERMERIA"/>
    <s v="-"/>
    <x v="0"/>
    <n v="0"/>
    <s v="NINGUNO"/>
    <n v="100"/>
    <s v="COSTA RICA"/>
    <s v="-"/>
    <s v="-"/>
    <n v="1"/>
    <x v="2"/>
    <x v="0"/>
    <x v="0"/>
    <s v="-"/>
    <n v="23"/>
    <s v="LICENCIATURA"/>
    <s v=" "/>
    <s v=" "/>
    <s v=" "/>
    <s v=" "/>
    <s v="NORMAL"/>
    <s v="MELANYZUNIGA185@GMAIL.COM"/>
    <n v="20"/>
    <s v="-"/>
    <x v="3"/>
    <s v="CI"/>
    <s v="SOLTERO(A)"/>
    <s v="ESTUDIANTE"/>
    <s v="-"/>
    <s v="-"/>
    <s v="-"/>
    <s v="-"/>
    <n v="85755180"/>
    <s v="SIN ENFASIS"/>
    <s v="ENFERMERIA"/>
    <n v="1"/>
    <s v="UNIV. PRIVADA"/>
    <s v="PRIVADO"/>
  </r>
  <r>
    <n v="132683"/>
    <n v="1"/>
    <n v="6019620"/>
    <d v="2022-12-05T00:00:00"/>
    <d v="2022-12-08T00:00:00"/>
    <d v="2022-12-09T00:00:00"/>
    <x v="0"/>
    <d v="2023-01-17T00:00:00"/>
    <n v="323774"/>
    <s v="RESOLI"/>
    <s v="1-PREG.COSTA-RICA"/>
    <x v="1"/>
    <x v="0"/>
    <s v="-"/>
    <n v="132683"/>
    <x v="0"/>
    <x v="0"/>
    <x v="1"/>
    <x v="1"/>
    <x v="0"/>
    <n v="1"/>
    <x v="3"/>
    <n v="10"/>
    <n v="2"/>
    <x v="1"/>
    <s v="FUENTES RAMIREZ MARCO ANDREY"/>
    <n v="117030594"/>
    <n v="31268920"/>
    <s v="ALAJUELITA"/>
    <s v="SAN JOSECITO"/>
    <s v="UNIV. DE CIENCIAS MEDICAS"/>
    <s v="MEDICINA"/>
    <n v="1203924"/>
    <x v="1"/>
    <n v="0"/>
    <s v="NINGUNO"/>
    <n v="100"/>
    <s v="COSTA RICA"/>
    <s v="-"/>
    <s v="-"/>
    <n v="1"/>
    <x v="2"/>
    <x v="0"/>
    <x v="0"/>
    <s v="-"/>
    <n v="24"/>
    <s v="LICENCIATURA"/>
    <s v=" "/>
    <s v=" "/>
    <s v=" "/>
    <s v=" "/>
    <s v="NORMAL"/>
    <s v="ANDREYFUENTES1092@GMAIL.COM"/>
    <n v="20"/>
    <s v="-"/>
    <x v="4"/>
    <s v="CI, AE"/>
    <s v="SOLTERO(A)"/>
    <s v="ADMINISTRADOR DE BOD"/>
    <n v="1"/>
    <n v="2018"/>
    <n v="5"/>
    <n v="90"/>
    <n v="22780008"/>
    <s v="SIN ENFASIS"/>
    <s v="MEDICINA HUMANA"/>
    <n v="1"/>
    <s v="UNIV. PRIVADA"/>
    <s v="PRIVADO"/>
  </r>
  <r>
    <n v="132614"/>
    <n v="1"/>
    <n v="12198000"/>
    <d v="2022-12-01T00:00:00"/>
    <d v="2022-12-06T00:00:00"/>
    <d v="2022-12-07T00:00:00"/>
    <x v="6"/>
    <d v="2023-02-21T00:00:00"/>
    <n v="323401"/>
    <s v="RESOLI"/>
    <s v="1-PREG.COSTA-RICA"/>
    <x v="1"/>
    <x v="0"/>
    <s v="-"/>
    <n v="132614"/>
    <x v="6"/>
    <x v="0"/>
    <x v="1"/>
    <x v="1"/>
    <x v="0"/>
    <n v="3"/>
    <x v="0"/>
    <n v="3"/>
    <n v="4"/>
    <x v="0"/>
    <s v="VILLALOBOS VILLALOBOS MARIA FERNANDA"/>
    <n v="116880636"/>
    <n v="31272560"/>
    <s v="LA UNION"/>
    <s v="SAN RAFAEL"/>
    <s v="UNIV.HISPANOAMERICANA SEDE ARANJUEZ"/>
    <s v="MEDICINA Y CIRUGIA"/>
    <n v="1851061"/>
    <x v="1"/>
    <n v="0"/>
    <s v="NINGUNO"/>
    <n v="100"/>
    <s v="COSTA RICA"/>
    <s v="-"/>
    <s v="-"/>
    <n v="1"/>
    <x v="2"/>
    <x v="0"/>
    <x v="0"/>
    <s v="-"/>
    <n v="25"/>
    <s v="LICENCIATURA"/>
    <s v=" "/>
    <s v=" "/>
    <s v=" "/>
    <s v=" "/>
    <s v="NORMAL"/>
    <s v="FEER.VV27@GMAIL.COM"/>
    <n v="20.010000000000002"/>
    <s v="-"/>
    <x v="0"/>
    <s v="-"/>
    <s v="SOLTERO(A)"/>
    <s v="ESTUDIANTE"/>
    <n v="4"/>
    <n v="2014"/>
    <n v="9"/>
    <n v="75"/>
    <s v="-"/>
    <s v="SIN ENFASIS"/>
    <s v="MEDICINA HUMANA"/>
    <n v="1"/>
    <s v="UNIV. PRIVADA"/>
    <s v="PRIVADO"/>
  </r>
  <r>
    <n v="133263"/>
    <n v="5"/>
    <n v="19979724"/>
    <d v="2022-12-21T00:00:00"/>
    <d v="2023-01-11T00:00:00"/>
    <d v="2023-01-23T00:00:00"/>
    <x v="5"/>
    <d v="2023-02-10T00:00:00"/>
    <n v="325081"/>
    <s v="RESOLI"/>
    <s v="5-REFUND.PREG.C.R"/>
    <x v="0"/>
    <x v="0"/>
    <s v="-"/>
    <n v="133263"/>
    <x v="5"/>
    <x v="0"/>
    <x v="1"/>
    <x v="1"/>
    <x v="0"/>
    <n v="1"/>
    <x v="3"/>
    <n v="1"/>
    <n v="1"/>
    <x v="0"/>
    <s v="DIANA CAROLINA  ELIZONDO PEREZ"/>
    <n v="116580434"/>
    <n v="31271840"/>
    <s v="SAN JOSE"/>
    <s v="CARMEN"/>
    <s v="UNIV. DE CIENCIAS MEDICAS"/>
    <s v="MICROBIOLOGI Y QUIMICA CLINICA"/>
    <n v="3101875"/>
    <x v="6"/>
    <n v="0"/>
    <s v="NINGUNO"/>
    <n v="100"/>
    <s v="COSTA RICA"/>
    <s v="-"/>
    <s v="-"/>
    <n v="1"/>
    <x v="2"/>
    <x v="2"/>
    <x v="0"/>
    <s v="-"/>
    <n v="26"/>
    <s v="BACHILLER"/>
    <s v=" "/>
    <s v=" "/>
    <s v=" "/>
    <s v=" "/>
    <s v="NORMAL"/>
    <s v="DIANAELIZONDO16@GMAIL.COM"/>
    <n v="20.010000000000002"/>
    <s v="-"/>
    <x v="0"/>
    <s v="-"/>
    <s v="SOLTERO(A)"/>
    <s v="ESTUDIANTE"/>
    <n v="5"/>
    <n v="2014"/>
    <n v="9"/>
    <n v="100"/>
    <s v="-"/>
    <s v="SIN ENFASIS"/>
    <s v="MICROBIOLOGIA"/>
    <n v="1"/>
    <s v="UNIV. PRIVADA"/>
    <s v="PRIVADO"/>
  </r>
  <r>
    <n v="133273"/>
    <n v="1"/>
    <n v="4316000"/>
    <d v="2022-12-04T00:00:00"/>
    <d v="2023-01-13T00:00:00"/>
    <d v="2023-02-01T00:00:00"/>
    <x v="5"/>
    <d v="2023-02-10T00:00:00"/>
    <n v="323686"/>
    <s v="RESOLI"/>
    <s v="1-PREG.COSTA-RICA"/>
    <x v="1"/>
    <x v="0"/>
    <s v="-"/>
    <n v="133273"/>
    <x v="5"/>
    <x v="0"/>
    <x v="1"/>
    <x v="1"/>
    <x v="0"/>
    <n v="2"/>
    <x v="2"/>
    <n v="10"/>
    <n v="7"/>
    <x v="0"/>
    <s v="CASTRO SUAREZ KATHERINE ELENA"/>
    <n v="604900837"/>
    <n v="31271720"/>
    <s v="SAN CARLOS"/>
    <s v="FORTUNA"/>
    <s v="UNIVERSIDAD SANTA LUCIA SEDE SAN CARLOS"/>
    <s v="ENFERMERIA"/>
    <n v="635877"/>
    <x v="3"/>
    <n v="0"/>
    <s v="NINGUNO"/>
    <n v="100"/>
    <s v="COSTA RICA"/>
    <s v="-"/>
    <s v="-"/>
    <n v="1"/>
    <x v="2"/>
    <x v="1"/>
    <x v="0"/>
    <s v="-"/>
    <n v="17"/>
    <s v="BACHILLER"/>
    <s v=" "/>
    <s v=" "/>
    <s v=" "/>
    <s v=" "/>
    <s v="NORMAL"/>
    <s v="KATHERINECASTROSUAREZ00@GMAIL.COM"/>
    <n v="20.010000000000002"/>
    <s v="-"/>
    <x v="0"/>
    <s v="-"/>
    <s v="SOLTERO(A)"/>
    <s v="ESTUDIANTE"/>
    <n v="3"/>
    <n v="2022"/>
    <n v="1"/>
    <n v="92.94"/>
    <s v="-"/>
    <s v="SIN ENFASIS"/>
    <s v="ENFERMERIA"/>
    <n v="1"/>
    <s v="UNIV. PRIVADA"/>
    <s v="PRIVADO"/>
  </r>
  <r>
    <n v="132695"/>
    <n v="1"/>
    <n v="7184070"/>
    <d v="2022-11-29T00:00:00"/>
    <d v="2022-12-08T00:00:00"/>
    <d v="2022-12-09T00:00:00"/>
    <x v="5"/>
    <d v="2023-02-10T00:00:00"/>
    <n v="323201"/>
    <s v="RESOLI"/>
    <s v="1-PREG.COSTA-RICA"/>
    <x v="1"/>
    <x v="0"/>
    <s v="-"/>
    <n v="132695"/>
    <x v="5"/>
    <x v="0"/>
    <x v="1"/>
    <x v="1"/>
    <x v="0"/>
    <n v="3"/>
    <x v="0"/>
    <n v="1"/>
    <n v="9"/>
    <x v="0"/>
    <s v="ARAYA MONGE MARIA FERNANDA"/>
    <n v="119300536"/>
    <n v="31270220"/>
    <s v="CARTAGO"/>
    <s v="DULCE NOMBRE"/>
    <s v="UNIV.LATINA DE C.R."/>
    <s v="OPTOMETRIA"/>
    <n v="1438144"/>
    <x v="1"/>
    <n v="0"/>
    <s v="NINGUNO"/>
    <n v="100"/>
    <s v="COSTA RICA"/>
    <s v="-"/>
    <s v="-"/>
    <n v="1"/>
    <x v="2"/>
    <x v="2"/>
    <x v="0"/>
    <s v="-"/>
    <n v="17"/>
    <s v="LICENCIATURA"/>
    <s v=" "/>
    <s v=" "/>
    <s v=" "/>
    <s v=" "/>
    <s v="NORMAL"/>
    <s v="FERARAYAMONGE@GMAIL.COM"/>
    <n v="20.02"/>
    <s v="-"/>
    <x v="0"/>
    <s v="-"/>
    <s v="SOLTERO(A)"/>
    <s v="ESTUDIANTE"/>
    <n v="3"/>
    <n v="2022"/>
    <n v="1"/>
    <n v="85"/>
    <s v="-"/>
    <s v="SIN ENFASIS"/>
    <s v="MEDICINA HUMANA"/>
    <n v="1"/>
    <s v="UNIV. PRIVADA"/>
    <s v="PRIVADO"/>
  </r>
  <r>
    <n v="132710"/>
    <n v="1"/>
    <n v="2279100"/>
    <d v="2022-12-06T00:00:00"/>
    <d v="2022-12-09T00:00:00"/>
    <d v="2022-12-12T00:00:00"/>
    <x v="1"/>
    <d v="2023-01-31T00:00:00"/>
    <n v="323902"/>
    <s v="RESOLI"/>
    <s v="1-PREG.COSTA-RICA"/>
    <x v="1"/>
    <x v="0"/>
    <s v="-"/>
    <n v="132710"/>
    <x v="1"/>
    <x v="1"/>
    <x v="3"/>
    <x v="1"/>
    <x v="1"/>
    <n v="1"/>
    <x v="3"/>
    <n v="1"/>
    <n v="1"/>
    <x v="0"/>
    <s v="MADIAM KARINA  RUIZ CHAMORRO"/>
    <n v="115660471"/>
    <n v="31270990"/>
    <s v="SAN JOSE"/>
    <s v="CARMEN"/>
    <s v="UNIV.AMERICANA"/>
    <s v="CONTADURIA"/>
    <n v="441161"/>
    <x v="4"/>
    <n v="0"/>
    <s v="NINGUNO"/>
    <n v="100"/>
    <s v="COSTA RICA"/>
    <s v="-"/>
    <s v="-"/>
    <n v="1"/>
    <x v="2"/>
    <x v="2"/>
    <x v="0"/>
    <s v="-"/>
    <n v="28"/>
    <s v="BACHILLER"/>
    <s v=" "/>
    <s v=" "/>
    <s v=" "/>
    <s v=" "/>
    <s v="NORMAL"/>
    <s v="MADIAM.MR@GMAIL.COM"/>
    <n v="20.02"/>
    <s v="-"/>
    <x v="0"/>
    <s v="-"/>
    <s v="DIVORCIADO(A)"/>
    <s v="OFICIAL ADMINISTRATI"/>
    <n v="4"/>
    <n v="2014"/>
    <n v="9"/>
    <n v="98.25"/>
    <n v="22022900"/>
    <s v="SIN ENFASIS"/>
    <s v="ADMINISTRACION"/>
    <n v="1"/>
    <s v="UNIV. PRIVADA"/>
    <s v="PRIVADO"/>
  </r>
  <r>
    <n v="131989"/>
    <n v="1"/>
    <n v="13742609"/>
    <d v="2022-09-15T00:00:00"/>
    <d v="2022-09-16T00:00:00"/>
    <d v="2022-09-20T00:00:00"/>
    <x v="3"/>
    <d v="2023-03-01T00:00:00"/>
    <n v="320218"/>
    <s v="RESOLI"/>
    <s v="1-PREG.COSTA-RICA"/>
    <x v="2"/>
    <x v="0"/>
    <s v="-"/>
    <n v="131989"/>
    <x v="3"/>
    <x v="0"/>
    <x v="1"/>
    <x v="1"/>
    <x v="0"/>
    <n v="1"/>
    <x v="3"/>
    <n v="13"/>
    <n v="1"/>
    <x v="0"/>
    <s v="MUÑOZ ARIAS DANIELA"/>
    <n v="118420447"/>
    <n v="31214460"/>
    <s v="TIBAS"/>
    <s v="SAN JUAN"/>
    <s v="UNIV. DE CIENCIAS MEDICAS"/>
    <s v="MICROBIOLOGI Y QUIMICA CLINICA"/>
    <s v="-"/>
    <x v="0"/>
    <n v="0"/>
    <s v="NINGUNO"/>
    <n v="100"/>
    <s v="COSTA RICA"/>
    <s v="-"/>
    <s v="-"/>
    <n v="1"/>
    <x v="2"/>
    <x v="2"/>
    <x v="0"/>
    <s v="-"/>
    <n v="20"/>
    <s v="BACHILLER"/>
    <s v="LICENCIATURA"/>
    <s v=" "/>
    <s v=" "/>
    <s v=" "/>
    <s v="NORMAL"/>
    <s v="DAARIASA2002@GMAIL.COM"/>
    <n v="20.02"/>
    <s v="-"/>
    <x v="0"/>
    <s v="-"/>
    <s v="SOLTERO(A)"/>
    <s v="ESTUDIANTE"/>
    <s v="-"/>
    <s v="-"/>
    <s v="-"/>
    <s v="-"/>
    <s v="-"/>
    <s v="SIN ENFASIS"/>
    <s v="MICROBIOLOGIA"/>
    <n v="1"/>
    <s v="UNIV. PRIVADA"/>
    <s v="PRIVADO"/>
  </r>
  <r>
    <n v="133278"/>
    <n v="1"/>
    <n v="6038600"/>
    <d v="2022-12-20T00:00:00"/>
    <d v="2023-01-10T00:00:00"/>
    <d v="2023-02-01T00:00:00"/>
    <x v="5"/>
    <d v="2023-02-10T00:00:00"/>
    <n v="325016"/>
    <s v="RESOLI"/>
    <s v="1-PREG.COSTA-RICA"/>
    <x v="1"/>
    <x v="0"/>
    <s v="-"/>
    <n v="133278"/>
    <x v="5"/>
    <x v="0"/>
    <x v="0"/>
    <x v="1"/>
    <x v="0"/>
    <n v="2"/>
    <x v="2"/>
    <n v="1"/>
    <n v="4"/>
    <x v="1"/>
    <s v="ALVARADO BRIZUELA ESTEBAN FABIAN"/>
    <n v="113140333"/>
    <n v="31271780"/>
    <s v="ALAJUELA"/>
    <s v="SAN ANTONIO"/>
    <s v="UNIV.LATINOAMERICANA DE CS.TECNOL."/>
    <s v="ING. SEGURIDAD LABORAL Y AMBIE"/>
    <n v="1981303"/>
    <x v="1"/>
    <n v="0"/>
    <s v="NINGUNO"/>
    <n v="100"/>
    <s v="COSTA RICA"/>
    <s v="-"/>
    <s v="-"/>
    <n v="1"/>
    <x v="2"/>
    <x v="0"/>
    <x v="0"/>
    <s v="-"/>
    <n v="35"/>
    <s v="BACHILLER"/>
    <s v=" "/>
    <s v=" "/>
    <s v=" "/>
    <s v=" "/>
    <s v="NORMAL"/>
    <s v="ESTEBAN.ABCR@GMAIL.COM"/>
    <n v="20.03"/>
    <s v="-"/>
    <x v="0"/>
    <s v="-"/>
    <s v="CASADO(A)"/>
    <s v="COORDINADOR EHS"/>
    <n v="2"/>
    <n v="2006"/>
    <n v="17"/>
    <n v="100"/>
    <n v="22439000"/>
    <s v="SIN ENFASIS"/>
    <s v="INGENIERIA"/>
    <n v="1"/>
    <s v="UNIV. PRIVADA"/>
    <s v="PRIVADO"/>
  </r>
  <r>
    <n v="131670"/>
    <n v="1"/>
    <n v="6663000"/>
    <d v="2022-04-22T00:00:00"/>
    <d v="2022-08-25T00:00:00"/>
    <d v="2022-08-26T00:00:00"/>
    <x v="1"/>
    <d v="2023-01-31T00:00:00"/>
    <n v="312703"/>
    <s v="RESOLI"/>
    <s v="1-PREG.COSTA-RICA"/>
    <x v="1"/>
    <x v="0"/>
    <s v="-"/>
    <n v="131670"/>
    <x v="1"/>
    <x v="0"/>
    <x v="1"/>
    <x v="1"/>
    <x v="0"/>
    <n v="7"/>
    <x v="1"/>
    <n v="3"/>
    <n v="1"/>
    <x v="0"/>
    <s v="ELIZONDO BURR TASHANNY MILENA"/>
    <n v="703050046"/>
    <n v="31270350"/>
    <s v="SIQUIRRES"/>
    <s v="SIQUIRRES"/>
    <s v="UNIVERSIDAD SANTA PAULA"/>
    <s v="TERAPIA RESPIRATORIA"/>
    <n v="1335439"/>
    <x v="1"/>
    <n v="0"/>
    <s v="NINGUNO"/>
    <n v="100"/>
    <s v="COSTA RICA"/>
    <s v="-"/>
    <s v="-"/>
    <n v="1"/>
    <x v="2"/>
    <x v="1"/>
    <x v="0"/>
    <s v="-"/>
    <n v="19"/>
    <s v="BACHILLER"/>
    <s v="LICENCIATURA"/>
    <s v=" "/>
    <s v=" "/>
    <s v=" "/>
    <s v="NORMAL"/>
    <s v="TASHANNYMILENA@GMAIL.COM"/>
    <n v="20.04"/>
    <s v="-"/>
    <x v="0"/>
    <s v="-"/>
    <s v="SOLTERO(A)"/>
    <s v="ESTUDIANTE"/>
    <n v="5"/>
    <n v="2022"/>
    <n v="1"/>
    <n v="95.47"/>
    <s v="-"/>
    <s v="SIN ENFASIS"/>
    <s v="MEDICINA HUMANA"/>
    <n v="1"/>
    <s v="UNIV. PRIVADA"/>
    <s v="PRIVADO"/>
  </r>
  <r>
    <n v="132989"/>
    <n v="1"/>
    <n v="3298800"/>
    <d v="2022-10-26T00:00:00"/>
    <d v="2022-12-21T00:00:00"/>
    <d v="2022-12-22T00:00:00"/>
    <x v="1"/>
    <d v="2023-02-15T00:00:00"/>
    <n v="321726"/>
    <s v="RESOLI"/>
    <s v="1-PREG.COSTA-RICA"/>
    <x v="2"/>
    <x v="0"/>
    <s v="-"/>
    <n v="132989"/>
    <x v="1"/>
    <x v="0"/>
    <x v="1"/>
    <x v="1"/>
    <x v="0"/>
    <n v="1"/>
    <x v="3"/>
    <n v="1"/>
    <n v="8"/>
    <x v="1"/>
    <s v="CARLOS EDUARDO  FERNANDEZ BARBOZA"/>
    <n v="117960653"/>
    <n v="31165160"/>
    <s v="SAN JOSE"/>
    <s v="MATA REDONDA"/>
    <s v="UNIV.LATINA DE C.R."/>
    <s v="ENFERMERIA"/>
    <s v="-"/>
    <x v="0"/>
    <n v="0"/>
    <s v="NINGUNO"/>
    <n v="100"/>
    <s v="COSTA RICA"/>
    <s v="-"/>
    <s v="-"/>
    <n v="1"/>
    <x v="2"/>
    <x v="2"/>
    <x v="0"/>
    <s v="-"/>
    <n v="22"/>
    <s v="LICENCIATURA"/>
    <s v=" "/>
    <s v=" "/>
    <s v=" "/>
    <s v=" "/>
    <s v="NORMAL"/>
    <s v="FERNANDEZCARLOS6512@GMAIL.COM"/>
    <n v="20.04"/>
    <s v="-"/>
    <x v="0"/>
    <s v="-"/>
    <s v="SOLTERO(A)"/>
    <s v="ASISTENTE DE PACIENTES "/>
    <s v="-"/>
    <s v="-"/>
    <s v="-"/>
    <s v="-"/>
    <s v="-"/>
    <s v="SIN ENFASIS"/>
    <s v="ENFERMERIA"/>
    <n v="1"/>
    <s v="UNIV. PRIVADA"/>
    <s v="PRIVADO"/>
  </r>
  <r>
    <n v="132580"/>
    <n v="1"/>
    <n v="4727900"/>
    <d v="2022-12-01T00:00:00"/>
    <d v="2022-12-02T00:00:00"/>
    <d v="2022-12-06T00:00:00"/>
    <x v="3"/>
    <d v="2023-01-25T00:00:00"/>
    <n v="323428"/>
    <s v="RESOLI"/>
    <s v="1-PREG.COSTA-RICA"/>
    <x v="1"/>
    <x v="0"/>
    <s v="-"/>
    <n v="132580"/>
    <x v="3"/>
    <x v="0"/>
    <x v="1"/>
    <x v="1"/>
    <x v="0"/>
    <n v="1"/>
    <x v="3"/>
    <n v="18"/>
    <n v="1"/>
    <x v="1"/>
    <s v="CAMACHO HERNANDEZ JOSE MAURICIO"/>
    <n v="118510732"/>
    <n v="31270000"/>
    <s v="CURRIDABAT"/>
    <s v="CURRIDABAT"/>
    <s v="UNIV.DE LAS CS.Y ARTE DE C.R."/>
    <s v="ENFERMERIA"/>
    <n v="1249696"/>
    <x v="1"/>
    <n v="0"/>
    <s v="NINGUNO"/>
    <n v="100"/>
    <s v="COSTA RICA"/>
    <s v="-"/>
    <s v="-"/>
    <n v="1"/>
    <x v="2"/>
    <x v="2"/>
    <x v="0"/>
    <s v="-"/>
    <n v="20"/>
    <s v="BACHILLER"/>
    <s v="LICENCIATURA"/>
    <s v=" "/>
    <s v=" "/>
    <s v=" "/>
    <s v="NORMAL"/>
    <s v="MAURICIOCAMACHOHERNANDEZ@GMAIL.COM"/>
    <n v="20.09"/>
    <s v="-"/>
    <x v="0"/>
    <s v="-"/>
    <s v="SOLTERO(A)"/>
    <s v="ESTUDIANTE"/>
    <n v="4"/>
    <n v="2019"/>
    <n v="4"/>
    <n v="95.85"/>
    <s v="-"/>
    <s v="SIN ENFASIS"/>
    <s v="ENFERMERIA"/>
    <n v="1"/>
    <s v="UNIV. PRIVADA"/>
    <s v="PRIVADO"/>
  </r>
  <r>
    <n v="132565"/>
    <n v="1"/>
    <n v="2470100"/>
    <d v="2022-11-25T00:00:00"/>
    <d v="2022-12-01T00:00:00"/>
    <d v="2022-12-02T00:00:00"/>
    <x v="0"/>
    <d v="2023-01-17T00:00:00"/>
    <n v="322973"/>
    <s v="RESOLI"/>
    <s v="1-PREG.COSTA-RICA"/>
    <x v="1"/>
    <x v="0"/>
    <s v="-"/>
    <n v="132565"/>
    <x v="0"/>
    <x v="1"/>
    <x v="3"/>
    <x v="1"/>
    <x v="1"/>
    <n v="1"/>
    <x v="3"/>
    <n v="11"/>
    <n v="1"/>
    <x v="1"/>
    <s v="GUZMAN RIVERA LUIS JOSUE"/>
    <n v="116860216"/>
    <n v="31269420"/>
    <s v="VAZQUEZ DE CORONADO"/>
    <s v="SAN ISIDRO"/>
    <s v="UNIV.LATINOAMERICANA DE CS.TECNOL."/>
    <s v="NEGOCIOS INTERNACIONALES"/>
    <n v="496300"/>
    <x v="3"/>
    <n v="0"/>
    <s v="NINGUNO"/>
    <n v="100"/>
    <s v="COSTA RICA"/>
    <s v="-"/>
    <s v="-"/>
    <n v="1"/>
    <x v="2"/>
    <x v="2"/>
    <x v="0"/>
    <s v="-"/>
    <n v="25"/>
    <s v="LICENCIATURA"/>
    <s v=" "/>
    <s v=" "/>
    <s v=" "/>
    <s v=" "/>
    <s v="NORMAL"/>
    <s v="GUZMANJOSUE1929@GMAIL.COM"/>
    <n v="20.09"/>
    <s v="-"/>
    <x v="0"/>
    <s v="-"/>
    <s v="SOLTERO(A)"/>
    <s v="EJECUTIVO DE SERVICIO"/>
    <n v="6"/>
    <n v="2015"/>
    <n v="8"/>
    <n v="80"/>
    <n v="22959797"/>
    <s v="SIN ENFASIS"/>
    <s v="ADMINISTRACION"/>
    <n v="1"/>
    <s v="UNIV. PRIVADA"/>
    <s v="PRIVADO"/>
  </r>
  <r>
    <n v="133206"/>
    <n v="1"/>
    <n v="7570583"/>
    <d v="2023-01-06T00:00:00"/>
    <d v="2023-01-08T00:00:00"/>
    <d v="2023-01-30T00:00:00"/>
    <x v="5"/>
    <d v="2023-02-10T00:00:00"/>
    <n v="325697"/>
    <s v="RESOLI"/>
    <s v="1-PREG.COSTA-RICA"/>
    <x v="1"/>
    <x v="0"/>
    <s v="-"/>
    <n v="133206"/>
    <x v="5"/>
    <x v="0"/>
    <x v="0"/>
    <x v="1"/>
    <x v="0"/>
    <n v="5"/>
    <x v="5"/>
    <n v="11"/>
    <n v="2"/>
    <x v="0"/>
    <s v="PRENDAS MORERA JOSE ROBERTO"/>
    <n v="117930179"/>
    <n v="31271560"/>
    <s v="HOJANCHA"/>
    <s v="MONTE ROMO"/>
    <s v="UNIVERSIDAD FIDELITAS SEDE HEREDIA"/>
    <s v="INGENIERIA CIVIL"/>
    <n v="1522100"/>
    <x v="1"/>
    <n v="0"/>
    <s v="NINGUNO"/>
    <n v="100"/>
    <s v="COSTA RICA"/>
    <s v="-"/>
    <s v="-"/>
    <n v="1"/>
    <x v="2"/>
    <x v="1"/>
    <x v="0"/>
    <s v="-"/>
    <n v="22"/>
    <s v="LICENCIATURA"/>
    <s v=" "/>
    <s v=" "/>
    <s v=" "/>
    <s v=" "/>
    <s v="NORMAL"/>
    <s v="RPRENDAS14@GMAIL.COM"/>
    <n v="20.11"/>
    <s v="-"/>
    <x v="5"/>
    <s v="AE"/>
    <s v="SOLTERO(A)"/>
    <s v="ESTUDIANTE"/>
    <n v="3"/>
    <n v="2017"/>
    <n v="6"/>
    <n v="100"/>
    <s v="-"/>
    <s v="SIN ENFASIS"/>
    <s v="OBRAS CIVILES"/>
    <n v="1"/>
    <s v="UNIV. PRIVADA"/>
    <s v="PRIVADO"/>
  </r>
  <r>
    <n v="133416"/>
    <n v="1"/>
    <n v="3044500"/>
    <d v="2023-02-06T00:00:00"/>
    <d v="2023-02-07T00:00:00"/>
    <d v="2023-02-07T00:00:00"/>
    <x v="6"/>
    <d v="2023-02-21T00:00:00"/>
    <n v="327917"/>
    <s v="RESOLI"/>
    <s v="1-PREG.COSTA-RICA"/>
    <x v="1"/>
    <x v="0"/>
    <s v="-"/>
    <n v="133416"/>
    <x v="6"/>
    <x v="0"/>
    <x v="1"/>
    <x v="1"/>
    <x v="0"/>
    <n v="3"/>
    <x v="0"/>
    <n v="3"/>
    <n v="1"/>
    <x v="0"/>
    <s v="SANABRIA SERRANO YENDRY MARIA"/>
    <n v="116810140"/>
    <n v="31272130"/>
    <s v="LA UNION"/>
    <s v="TRES RIOS"/>
    <s v="UNIV.HISPANOAMERICANA SEDE ARANJUEZ"/>
    <s v="NUTRICION"/>
    <n v="612471"/>
    <x v="3"/>
    <n v="0"/>
    <s v="NINGUNO"/>
    <n v="100"/>
    <s v="COSTA RICA"/>
    <s v="-"/>
    <s v="-"/>
    <n v="1"/>
    <x v="2"/>
    <x v="2"/>
    <x v="0"/>
    <s v="-"/>
    <n v="25"/>
    <s v="LICENCIATURA"/>
    <s v=" "/>
    <s v=" "/>
    <s v=" "/>
    <s v=" "/>
    <s v="NORMAL"/>
    <s v="YENDRY.1020@HOTMAIL.COM"/>
    <n v="20.12"/>
    <s v="-"/>
    <x v="0"/>
    <s v="-"/>
    <s v="SOLTERO(A)"/>
    <s v="ASISTENTE DE REGISTR"/>
    <n v="4"/>
    <n v="2015"/>
    <n v="8"/>
    <n v="100"/>
    <n v="22206976"/>
    <s v="SIN ENFASIS"/>
    <s v="MEDICINA HUMANA"/>
    <n v="1"/>
    <s v="UNIV. PRIVADA"/>
    <s v="PRIVADO"/>
  </r>
  <r>
    <n v="132661"/>
    <n v="1"/>
    <n v="3051000"/>
    <d v="2022-11-13T00:00:00"/>
    <d v="2022-12-07T00:00:00"/>
    <d v="2022-12-08T00:00:00"/>
    <x v="1"/>
    <d v="2023-01-31T00:00:00"/>
    <n v="322386"/>
    <s v="RESOLI"/>
    <s v="1-PREG.COSTA-RICA"/>
    <x v="1"/>
    <x v="0"/>
    <s v="-"/>
    <n v="132661"/>
    <x v="1"/>
    <x v="0"/>
    <x v="1"/>
    <x v="1"/>
    <x v="0"/>
    <n v="2"/>
    <x v="2"/>
    <n v="10"/>
    <n v="1"/>
    <x v="0"/>
    <s v="AGUILAR RODRIGUEZ NOELIA"/>
    <n v="208350718"/>
    <n v="31270950"/>
    <s v="SAN CARLOS"/>
    <s v="QUESADA"/>
    <s v="UNIVERSIDAD SANTA LUCIA SEDE SAN CARLOS"/>
    <s v="ENFERMERIA"/>
    <n v="614000"/>
    <x v="3"/>
    <n v="0"/>
    <s v="NINGUNO"/>
    <n v="100"/>
    <s v="COSTA RICA"/>
    <s v="-"/>
    <s v="-"/>
    <n v="1"/>
    <x v="2"/>
    <x v="0"/>
    <x v="0"/>
    <s v="-"/>
    <n v="20"/>
    <s v="BACHILLER"/>
    <s v=" "/>
    <s v=" "/>
    <s v=" "/>
    <s v=" "/>
    <s v="NORMAL"/>
    <s v="A.NOE18RO@GMAIL.COM"/>
    <n v="20.12"/>
    <s v="-"/>
    <x v="0"/>
    <s v="-"/>
    <s v="SOLTERO(A)"/>
    <s v="ESTUDIANTE"/>
    <n v="4"/>
    <n v="2020"/>
    <n v="3"/>
    <n v="87.6"/>
    <s v="-"/>
    <s v="SIN ENFASIS"/>
    <s v="ENFERMERIA"/>
    <n v="1"/>
    <s v="UNIV. PRIVADA"/>
    <s v="PRIVADO"/>
  </r>
  <r>
    <n v="132655"/>
    <n v="1"/>
    <n v="2483250"/>
    <d v="2022-11-25T00:00:00"/>
    <d v="2022-12-07T00:00:00"/>
    <d v="2022-12-08T00:00:00"/>
    <x v="7"/>
    <d v="2023-02-28T00:00:00"/>
    <n v="322983"/>
    <s v="RESOLI"/>
    <s v="1-PREG.COSTA-RICA"/>
    <x v="1"/>
    <x v="0"/>
    <s v="-"/>
    <n v="132655"/>
    <x v="7"/>
    <x v="0"/>
    <x v="1"/>
    <x v="1"/>
    <x v="0"/>
    <n v="5"/>
    <x v="5"/>
    <n v="5"/>
    <n v="4"/>
    <x v="0"/>
    <s v="MARCHENA MENDOZA NATHALY VANESSA"/>
    <n v="504530474"/>
    <n v="31273580"/>
    <s v="CARRILLO"/>
    <s v="BELEN"/>
    <s v="UNIV.LATINA DE C.R. SANTA CRUZ"/>
    <s v="ENFERMERIA"/>
    <n v="346253"/>
    <x v="4"/>
    <n v="0"/>
    <s v="NINGUNO"/>
    <n v="100"/>
    <s v="COSTA RICA"/>
    <s v="-"/>
    <s v="-"/>
    <n v="1"/>
    <x v="2"/>
    <x v="1"/>
    <x v="0"/>
    <s v="-"/>
    <n v="18"/>
    <s v="LICENCIATURA"/>
    <s v=" "/>
    <s v=" "/>
    <s v=" "/>
    <s v=" "/>
    <s v="NORMAL"/>
    <s v="NATHALYMENDOZA05@ICLOUD.COM"/>
    <n v="20.13"/>
    <s v="-"/>
    <x v="0"/>
    <s v="-"/>
    <s v="SOLTERO(A)"/>
    <s v="ESTUDIANTE"/>
    <n v="4"/>
    <n v="2022"/>
    <n v="1"/>
    <n v="98.25"/>
    <s v="-"/>
    <s v="SIN ENFASIS"/>
    <s v="ENFERMERIA"/>
    <n v="1"/>
    <s v="UNIV. PRIVADA"/>
    <s v="PRIVADO"/>
  </r>
  <r>
    <n v="133379"/>
    <n v="1"/>
    <n v="8777694"/>
    <d v="2022-12-07T00:00:00"/>
    <d v="2023-01-13T00:00:00"/>
    <d v="2023-02-01T00:00:00"/>
    <x v="7"/>
    <d v="2023-02-28T00:00:00"/>
    <n v="323992"/>
    <s v="RESOLI"/>
    <s v="1-PREG.COSTA-RICA"/>
    <x v="1"/>
    <x v="0"/>
    <s v="-"/>
    <n v="133379"/>
    <x v="7"/>
    <x v="0"/>
    <x v="6"/>
    <x v="1"/>
    <x v="0"/>
    <n v="1"/>
    <x v="3"/>
    <n v="13"/>
    <n v="3"/>
    <x v="1"/>
    <s v="CARBALLO ROJAS MAURICIO"/>
    <n v="118100101"/>
    <n v="31273960"/>
    <s v="TIBAS"/>
    <s v="ANSELMO LLORENTE"/>
    <s v="ACADEMIA DE ENSEÑANZA AERONAUTICA"/>
    <s v="HABILITACION POR INSTRUMENTOS"/>
    <n v="2316912"/>
    <x v="1"/>
    <n v="0"/>
    <s v="NINGUNO"/>
    <n v="100"/>
    <s v="COSTA RICA"/>
    <s v="-"/>
    <s v="-"/>
    <n v="1"/>
    <x v="2"/>
    <x v="2"/>
    <x v="0"/>
    <s v="-"/>
    <n v="21"/>
    <s v="TECNICO"/>
    <s v=" "/>
    <s v=" "/>
    <s v=" "/>
    <s v=" "/>
    <s v="NORMAL"/>
    <s v="MAUCRO01@GMAIL.COM"/>
    <n v="20.13"/>
    <s v="-"/>
    <x v="0"/>
    <s v="-"/>
    <s v="SOLTERO(A)"/>
    <s v="ESTUDIANTE"/>
    <n v="4"/>
    <n v="2018"/>
    <n v="5"/>
    <n v="100"/>
    <s v="-"/>
    <s v="SIN ENFASIS"/>
    <s v="TECNICO"/>
    <n v="1"/>
    <s v="UNIV. PRIVADA"/>
    <s v="PRIVADO"/>
  </r>
  <r>
    <n v="132526"/>
    <n v="1"/>
    <n v="4275072"/>
    <d v="2022-09-27T00:00:00"/>
    <d v="2022-11-22T00:00:00"/>
    <d v="2022-11-23T00:00:00"/>
    <x v="3"/>
    <d v="2023-01-25T00:00:00"/>
    <n v="320656"/>
    <s v="RESOLI"/>
    <s v="1-PREG.COSTA-RICA"/>
    <x v="1"/>
    <x v="0"/>
    <s v="-"/>
    <n v="132526"/>
    <x v="3"/>
    <x v="0"/>
    <x v="6"/>
    <x v="1"/>
    <x v="0"/>
    <n v="1"/>
    <x v="3"/>
    <n v="8"/>
    <n v="1"/>
    <x v="1"/>
    <s v="CHACON CARVAJAL RICARDO"/>
    <n v="115180725"/>
    <n v="31270170"/>
    <s v="GOICOECHEA"/>
    <s v="GUADALUPE"/>
    <s v="CPEA FLIGHT SCHOOL"/>
    <s v="LICENCIA PILOTO COMERCIAL"/>
    <n v="860580"/>
    <x v="2"/>
    <n v="0"/>
    <s v="NINGUNO"/>
    <n v="100"/>
    <s v="COSTA RICA"/>
    <s v="-"/>
    <s v="-"/>
    <n v="1"/>
    <x v="2"/>
    <x v="2"/>
    <x v="0"/>
    <s v="-"/>
    <n v="30"/>
    <s v="TECNICO"/>
    <s v=" "/>
    <s v=" "/>
    <s v=" "/>
    <s v=" "/>
    <s v="NORMAL"/>
    <s v="ODRACIR2991@OUTLOOK.COM"/>
    <n v="20.13"/>
    <s v="-"/>
    <x v="0"/>
    <s v="-"/>
    <s v="SOLTERO(A)"/>
    <s v="SOPORTE TECNICO"/>
    <n v="1"/>
    <n v="2010"/>
    <n v="13"/>
    <n v="94"/>
    <n v="25017000"/>
    <s v="HABILIDAD IFR MULTIMOTOR"/>
    <s v="TECNICO"/>
    <n v="1"/>
    <s v="UNIV. PRIVADA"/>
    <s v="PRIVADO"/>
  </r>
  <r>
    <n v="133233"/>
    <n v="1"/>
    <n v="8024000"/>
    <d v="2022-12-14T00:00:00"/>
    <d v="2022-12-25T00:00:00"/>
    <d v="2023-02-01T00:00:00"/>
    <x v="5"/>
    <d v="2023-02-10T00:00:00"/>
    <n v="324659"/>
    <s v="RESOLI"/>
    <s v="1-PREG.COSTA-RICA"/>
    <x v="1"/>
    <x v="0"/>
    <s v="-"/>
    <n v="133233"/>
    <x v="5"/>
    <x v="0"/>
    <x v="1"/>
    <x v="1"/>
    <x v="0"/>
    <n v="3"/>
    <x v="0"/>
    <n v="1"/>
    <n v="4"/>
    <x v="0"/>
    <s v="RAABE QUIROS KARLA VANESSA"/>
    <n v="305070063"/>
    <n v="31271690"/>
    <s v="CARTAGO"/>
    <s v="SAN NICOLAS"/>
    <s v="UNIVERSIDAD SANTA PAULA"/>
    <s v="TERAPIA RESPIRATORIA"/>
    <n v="408992"/>
    <x v="4"/>
    <n v="0"/>
    <s v="NINGUNO"/>
    <n v="100"/>
    <s v="COSTA RICA"/>
    <s v="-"/>
    <s v="-"/>
    <n v="1"/>
    <x v="2"/>
    <x v="0"/>
    <x v="0"/>
    <s v="-"/>
    <n v="25"/>
    <s v="BACHILLER"/>
    <s v="LICENCIATURA"/>
    <s v=" "/>
    <s v=" "/>
    <s v=" "/>
    <s v="NORMAL"/>
    <s v="KARLA97.VANE@GMAIL.COM"/>
    <n v="20.149999999999999"/>
    <s v="-"/>
    <x v="0"/>
    <s v="-"/>
    <s v="SOLTERO(A)"/>
    <s v="ASISTENTE DENTAL"/>
    <n v="4"/>
    <n v="2015"/>
    <n v="8"/>
    <n v="83.5"/>
    <n v="22257676"/>
    <s v="SIN ENFASIS"/>
    <s v="MEDICINA HUMANA"/>
    <n v="1"/>
    <s v="UNIV. PRIVADA"/>
    <s v="PRIVADO"/>
  </r>
  <r>
    <n v="133121"/>
    <n v="1"/>
    <n v="4156000"/>
    <d v="2022-12-22T00:00:00"/>
    <d v="2023-01-02T00:00:00"/>
    <d v="2023-01-20T00:00:00"/>
    <x v="6"/>
    <d v="2023-02-21T00:00:00"/>
    <n v="325156"/>
    <s v="RESOLI"/>
    <s v="1-PREG.COSTA-RICA"/>
    <x v="1"/>
    <x v="0"/>
    <s v="-"/>
    <n v="133121"/>
    <x v="6"/>
    <x v="1"/>
    <x v="3"/>
    <x v="1"/>
    <x v="1"/>
    <n v="1"/>
    <x v="3"/>
    <n v="11"/>
    <n v="3"/>
    <x v="0"/>
    <s v="ARROYO RODRIGUEZ ANA CECILIA"/>
    <n v="113970940"/>
    <n v="31270460"/>
    <s v="VAZQUEZ DE CORONADO"/>
    <s v="DULCE NOMBRE JESUS"/>
    <s v="U CASTRO CARAZO"/>
    <s v="CONTADURIA PUBLICA"/>
    <n v="838000"/>
    <x v="2"/>
    <n v="0"/>
    <s v="NINGUNO"/>
    <n v="100"/>
    <s v="COSTA RICA"/>
    <s v="-"/>
    <s v="-"/>
    <n v="1"/>
    <x v="2"/>
    <x v="2"/>
    <x v="0"/>
    <s v="-"/>
    <n v="33"/>
    <s v="BACHILLER"/>
    <s v=" "/>
    <s v=" "/>
    <s v=" "/>
    <s v=" "/>
    <s v="NORMAL"/>
    <s v="ANAA66614@GMAIL.COM"/>
    <n v="20.18"/>
    <s v="-"/>
    <x v="0"/>
    <s v="-"/>
    <s v="UNION LIBRE"/>
    <s v="ESTUDIANTE"/>
    <n v="3"/>
    <n v="2013"/>
    <n v="10"/>
    <n v="100"/>
    <s v="-"/>
    <s v="SIN ENFASIS"/>
    <s v="ADMINISTRACION"/>
    <n v="1"/>
    <s v="UNIV. PRIVADA"/>
    <s v="PRIVADO"/>
  </r>
  <r>
    <n v="132939"/>
    <n v="1"/>
    <n v="3309715"/>
    <d v="2022-11-29T00:00:00"/>
    <d v="2022-12-19T00:00:00"/>
    <d v="2022-12-22T00:00:00"/>
    <x v="6"/>
    <d v="2023-02-21T00:00:00"/>
    <n v="323204"/>
    <s v="RESOLI"/>
    <s v="1-PREG.COSTA-RICA"/>
    <x v="1"/>
    <x v="0"/>
    <s v="-"/>
    <n v="132939"/>
    <x v="6"/>
    <x v="1"/>
    <x v="2"/>
    <x v="1"/>
    <x v="1"/>
    <n v="4"/>
    <x v="6"/>
    <n v="1"/>
    <n v="4"/>
    <x v="0"/>
    <s v="ALPIZAR ARAYA ANA CRISTINA"/>
    <n v="109150005"/>
    <n v="31273290"/>
    <s v="HEREDIA"/>
    <s v="ULLOA"/>
    <s v="UNIV.HISPANOAMERICANA RECINTO HEREDIA"/>
    <s v="EDUCACION PREESCOLAR"/>
    <n v="480490"/>
    <x v="3"/>
    <n v="0"/>
    <s v="NINGUNO"/>
    <n v="100"/>
    <s v="COSTA RICA"/>
    <s v="-"/>
    <s v="-"/>
    <n v="1"/>
    <x v="2"/>
    <x v="2"/>
    <x v="0"/>
    <s v="-"/>
    <n v="47"/>
    <s v="LICENCIATURA"/>
    <s v=" "/>
    <s v=" "/>
    <s v=" "/>
    <s v=" "/>
    <s v="NORMAL"/>
    <s v="ANA_ALPIZAR75@HOTMAIL.COM"/>
    <n v="20.2"/>
    <s v="-"/>
    <x v="5"/>
    <s v="AE"/>
    <s v="DIVORCIADO(A)"/>
    <s v="ASISTENTE SERVICIO CIVIL 3"/>
    <n v="4"/>
    <n v="1992"/>
    <n v="31"/>
    <n v="90"/>
    <n v="24879413"/>
    <s v="SIN ENFASIS"/>
    <s v="EDUCACION PREESCOLAR"/>
    <n v="1"/>
    <s v="UNIV. PRIVADA"/>
    <s v="PRIVADO"/>
  </r>
  <r>
    <n v="132871"/>
    <n v="1"/>
    <n v="5537400"/>
    <d v="2022-12-01T00:00:00"/>
    <d v="2022-12-15T00:00:00"/>
    <d v="2022-12-19T00:00:00"/>
    <x v="1"/>
    <d v="2023-01-31T00:00:00"/>
    <n v="323348"/>
    <s v="RESOLI"/>
    <s v="1-PREG.COSTA-RICA"/>
    <x v="1"/>
    <x v="0"/>
    <s v="-"/>
    <n v="132871"/>
    <x v="1"/>
    <x v="1"/>
    <x v="3"/>
    <x v="1"/>
    <x v="1"/>
    <n v="1"/>
    <x v="3"/>
    <n v="11"/>
    <n v="4"/>
    <x v="0"/>
    <s v="RIVERA MENDEZ MELISSA"/>
    <n v="115630887"/>
    <n v="31270770"/>
    <s v="VAZQUEZ DE CORONADO"/>
    <s v="PATALILLO"/>
    <s v="UNIVERSIDAD CATOLICA DE COSTA RICA"/>
    <s v="ADMINISTRACION DE EMPRESAS"/>
    <n v="1103070"/>
    <x v="2"/>
    <n v="0"/>
    <s v="NINGUNO"/>
    <n v="100"/>
    <s v="COSTA RICA"/>
    <s v="-"/>
    <s v="-"/>
    <n v="1"/>
    <x v="2"/>
    <x v="2"/>
    <x v="0"/>
    <s v="-"/>
    <n v="28"/>
    <s v="BACHILLER"/>
    <s v="LICENCIATURA"/>
    <s v=" "/>
    <s v=" "/>
    <s v=" "/>
    <s v="NORMAL"/>
    <s v="MELIRIVE_28@HOTMAIL.COM"/>
    <n v="20.21"/>
    <s v="-"/>
    <x v="0"/>
    <s v="-"/>
    <s v="CASADO(A)"/>
    <s v="ASITENTE ADMINISTRATIVO"/>
    <n v="3"/>
    <n v="2012"/>
    <n v="11"/>
    <n v="82.7"/>
    <n v="25115508"/>
    <s v="SIN ENFASIS"/>
    <s v="ADMINISTRACION"/>
    <n v="1"/>
    <s v="UNIV. PRIVADA"/>
    <s v="PRIVADO"/>
  </r>
  <r>
    <n v="132708"/>
    <n v="1"/>
    <n v="8822500"/>
    <d v="2022-12-07T00:00:00"/>
    <d v="2022-12-09T00:00:00"/>
    <d v="2022-12-12T00:00:00"/>
    <x v="3"/>
    <d v="2023-01-25T00:00:00"/>
    <n v="324019"/>
    <s v="RESOLI"/>
    <s v="1-PREG.COSTA-RICA"/>
    <x v="1"/>
    <x v="0"/>
    <s v="-"/>
    <n v="132708"/>
    <x v="3"/>
    <x v="0"/>
    <x v="1"/>
    <x v="1"/>
    <x v="0"/>
    <n v="1"/>
    <x v="3"/>
    <n v="10"/>
    <n v="5"/>
    <x v="1"/>
    <s v="DELGADO ALTAMIRANO MARCO DANIEL"/>
    <n v="119230282"/>
    <n v="31269710"/>
    <s v="ALAJUELITA"/>
    <s v="SAN FELIPE"/>
    <s v="UNIV.HISPANOAMERICANA SEDE ARANJUEZ"/>
    <s v="ENFERMERIA"/>
    <n v="898587"/>
    <x v="2"/>
    <n v="0"/>
    <s v="NINGUNO"/>
    <n v="100"/>
    <s v="COSTA RICA"/>
    <s v="-"/>
    <s v="-"/>
    <n v="1"/>
    <x v="2"/>
    <x v="0"/>
    <x v="0"/>
    <s v="-"/>
    <n v="18"/>
    <s v="LICENCIATURA"/>
    <s v=" "/>
    <s v=" "/>
    <s v=" "/>
    <s v=" "/>
    <s v="NORMAL"/>
    <s v="MARCODELGADO2004@GMAIL.COM"/>
    <n v="20.21"/>
    <s v="-"/>
    <x v="0"/>
    <s v="-"/>
    <s v="SOLTERO(A)"/>
    <s v="ESTUDIANTE"/>
    <n v="4"/>
    <n v="2022"/>
    <n v="1"/>
    <n v="83.22"/>
    <s v="-"/>
    <s v="SIN ENFASIS"/>
    <s v="ENFERMERIA"/>
    <n v="1"/>
    <s v="UNIV. PRIVADA"/>
    <s v="PRIVADO"/>
  </r>
  <r>
    <n v="133003"/>
    <n v="1"/>
    <n v="2150612"/>
    <d v="2022-12-14T00:00:00"/>
    <d v="2022-12-22T00:00:00"/>
    <d v="2022-12-23T00:00:00"/>
    <x v="6"/>
    <d v="2023-02-21T00:00:00"/>
    <n v="324629"/>
    <s v="RESOLI"/>
    <s v="1-PREG.COSTA-RICA"/>
    <x v="1"/>
    <x v="0"/>
    <s v="-"/>
    <n v="133003"/>
    <x v="6"/>
    <x v="0"/>
    <x v="1"/>
    <x v="1"/>
    <x v="0"/>
    <n v="5"/>
    <x v="5"/>
    <n v="1"/>
    <n v="1"/>
    <x v="0"/>
    <s v="SANCHEZ SILVA DIANA CELESTE"/>
    <n v="504590647"/>
    <n v="31272760"/>
    <s v="LIBERIA"/>
    <s v="LIBERIA"/>
    <s v="UNIV.IBEROAMERICA"/>
    <s v="TECNICO ATENCION PRIMARIA"/>
    <n v="1276056"/>
    <x v="1"/>
    <n v="0"/>
    <s v="NINGUNO"/>
    <n v="100"/>
    <s v="COSTA RICA"/>
    <s v="-"/>
    <s v="-"/>
    <n v="1"/>
    <x v="2"/>
    <x v="0"/>
    <x v="0"/>
    <s v="-"/>
    <n v="17"/>
    <s v="TECNICO"/>
    <s v=" "/>
    <s v=" "/>
    <s v=" "/>
    <s v=" "/>
    <s v="NORMAL"/>
    <s v="DIANACELESSAN1924@GMAIL.COM"/>
    <n v="20.260000000000002"/>
    <s v="-"/>
    <x v="0"/>
    <s v="-"/>
    <s v="SOLTERO(A)"/>
    <s v="ESTUDIANTE"/>
    <n v="4"/>
    <n v="2022"/>
    <n v="1"/>
    <n v="82.76"/>
    <s v="-"/>
    <s v="SIN ENFASIS"/>
    <s v="MEDICINA HUMANA"/>
    <n v="1"/>
    <s v="UNIV. PRIVADA"/>
    <s v="PRIVADO"/>
  </r>
  <r>
    <n v="132949"/>
    <n v="1"/>
    <n v="7865000"/>
    <d v="2022-12-16T00:00:00"/>
    <d v="2022-12-20T00:00:00"/>
    <d v="2022-12-22T00:00:00"/>
    <x v="6"/>
    <d v="2023-02-21T00:00:00"/>
    <n v="324864"/>
    <s v="RESOLI"/>
    <s v="1-PREG.COSTA-RICA"/>
    <x v="1"/>
    <x v="0"/>
    <s v="-"/>
    <n v="132949"/>
    <x v="6"/>
    <x v="0"/>
    <x v="1"/>
    <x v="1"/>
    <x v="0"/>
    <n v="1"/>
    <x v="3"/>
    <n v="11"/>
    <n v="4"/>
    <x v="0"/>
    <s v="SERRANO CASTRO GHALIA VANESA"/>
    <n v="119210279"/>
    <n v="31273210"/>
    <s v="VAZQUEZ DE CORONADO"/>
    <s v="PATALILLO"/>
    <s v="UNIV.HISPANOAMERICANA SEDE ARANJUEZ"/>
    <s v="ENFERMERIA"/>
    <n v="1593973"/>
    <x v="1"/>
    <n v="0"/>
    <s v="NINGUNO"/>
    <n v="100"/>
    <s v="COSTA RICA"/>
    <s v="-"/>
    <s v="-"/>
    <n v="1"/>
    <x v="2"/>
    <x v="2"/>
    <x v="0"/>
    <s v="-"/>
    <n v="18"/>
    <s v="LICENCIATURA"/>
    <s v=" "/>
    <s v=" "/>
    <s v=" "/>
    <s v=" "/>
    <s v="NORMAL"/>
    <s v="ADRIANACASTROMIRANDA08@GMAIL.COM"/>
    <n v="20.27"/>
    <s v="-"/>
    <x v="0"/>
    <s v="-"/>
    <s v="SOLTERO(A)"/>
    <s v="ESTUDIANTE"/>
    <n v="2"/>
    <n v="2022"/>
    <n v="1"/>
    <n v="85.58"/>
    <s v="-"/>
    <s v="SIN ENFASIS"/>
    <s v="ENFERMERIA"/>
    <n v="1"/>
    <s v="UNIV. PRIVADA"/>
    <s v="PRIVADO"/>
  </r>
  <r>
    <n v="132591"/>
    <n v="1"/>
    <n v="6559950"/>
    <d v="2022-11-25T00:00:00"/>
    <d v="2022-12-02T00:00:00"/>
    <d v="2022-12-06T00:00:00"/>
    <x v="3"/>
    <d v="2023-01-25T00:00:00"/>
    <n v="322985"/>
    <s v="RESOLI"/>
    <s v="1-PREG.COSTA-RICA"/>
    <x v="1"/>
    <x v="0"/>
    <s v="-"/>
    <n v="132591"/>
    <x v="3"/>
    <x v="1"/>
    <x v="2"/>
    <x v="1"/>
    <x v="1"/>
    <n v="1"/>
    <x v="3"/>
    <n v="3"/>
    <n v="13"/>
    <x v="0"/>
    <s v="RAMIREZ DELGADO DANGELY ADRID"/>
    <n v="117800193"/>
    <n v="31269350"/>
    <s v="DESAMPARADOS"/>
    <s v="LOS GUIDO"/>
    <s v="UNIV.DE LAS CS.Y ARTE DE C.R."/>
    <s v="CS DE LA EDUCACION"/>
    <n v="460239"/>
    <x v="4"/>
    <n v="0"/>
    <s v="NINGUNO"/>
    <n v="100"/>
    <s v="COSTA RICA"/>
    <s v="-"/>
    <s v="-"/>
    <n v="1"/>
    <x v="2"/>
    <x v="1"/>
    <x v="0"/>
    <s v="-"/>
    <n v="22"/>
    <s v="BACHILLER"/>
    <s v=" "/>
    <s v=" "/>
    <s v=" "/>
    <s v=" "/>
    <s v="NORMAL"/>
    <s v="DANGY3108@GMAIL.COM"/>
    <n v="20.36"/>
    <s v="-"/>
    <x v="5"/>
    <s v="AE"/>
    <s v="SOLTERO(A)"/>
    <s v="ESTUDIANTE"/>
    <n v="4"/>
    <n v="2022"/>
    <n v="1"/>
    <n v="72.83"/>
    <s v="-"/>
    <s v="ENSEÑANZA DEL ESPAÑOL"/>
    <s v="EDUCACION GENERAL"/>
    <n v="1"/>
    <s v="UNIV. PRIVADA"/>
    <s v="PRIVADO"/>
  </r>
  <r>
    <n v="132721"/>
    <n v="1"/>
    <n v="2755980"/>
    <d v="2022-12-01T00:00:00"/>
    <d v="2022-12-09T00:00:00"/>
    <d v="2022-12-12T00:00:00"/>
    <x v="1"/>
    <d v="2023-01-31T00:00:00"/>
    <n v="323291"/>
    <s v="RESOLI"/>
    <s v="1-PREG.COSTA-RICA"/>
    <x v="1"/>
    <x v="0"/>
    <s v="-"/>
    <n v="132721"/>
    <x v="1"/>
    <x v="1"/>
    <x v="2"/>
    <x v="1"/>
    <x v="1"/>
    <n v="4"/>
    <x v="6"/>
    <n v="10"/>
    <n v="3"/>
    <x v="1"/>
    <s v="BARQUERO SOLORZANO NANCY GULIANA"/>
    <n v="702370322"/>
    <n v="31271000"/>
    <s v="SARAPIQUI"/>
    <s v="HORQUETAS"/>
    <s v="UNIV.AUTONOMA DE C.A SEDE CARIBE"/>
    <s v="EDUC FISICA Y DEPORTES"/>
    <n v="561633"/>
    <x v="3"/>
    <n v="0"/>
    <s v="NINGUNO"/>
    <n v="100"/>
    <s v="COSTA RICA"/>
    <s v="-"/>
    <s v="-"/>
    <n v="1"/>
    <x v="2"/>
    <x v="1"/>
    <x v="0"/>
    <s v="-"/>
    <n v="28"/>
    <s v="BACHILLER"/>
    <s v=" "/>
    <s v=" "/>
    <s v=" "/>
    <s v=" "/>
    <s v="NORMAL"/>
    <s v="NANCYBS_JC4@HOTMAIL.COM"/>
    <n v="20.38"/>
    <s v="-"/>
    <x v="0"/>
    <s v="-"/>
    <s v="CASADO(A)"/>
    <s v="ESTUDIANTE"/>
    <n v="3"/>
    <n v="2012"/>
    <n v="11"/>
    <n v="85"/>
    <s v="-"/>
    <s v="SIN ENFASIS"/>
    <s v="EDUCACION TECNICA,ARTISTICA Y DEPORTIVA"/>
    <n v="1"/>
    <s v="UNIV. PRIVADA"/>
    <s v="PRIVADO"/>
  </r>
  <r>
    <n v="132284"/>
    <n v="1"/>
    <n v="5525000"/>
    <d v="2022-10-20T00:00:00"/>
    <d v="2022-10-20T00:00:00"/>
    <d v="2022-10-21T00:00:00"/>
    <x v="0"/>
    <d v="2023-01-17T00:00:00"/>
    <n v="321489"/>
    <s v="RESOLI"/>
    <s v="1-PREG.COSTA-RICA"/>
    <x v="1"/>
    <x v="0"/>
    <s v="-"/>
    <n v="132284"/>
    <x v="0"/>
    <x v="0"/>
    <x v="1"/>
    <x v="1"/>
    <x v="0"/>
    <n v="7"/>
    <x v="1"/>
    <n v="1"/>
    <n v="2"/>
    <x v="0"/>
    <s v="DIAZ JIMENEZ GIRLEY JENNIFER"/>
    <n v="703080406"/>
    <n v="31268930"/>
    <s v="LIMON"/>
    <s v="VALLE DE LA ESTRELLA"/>
    <s v="UNIV. SANTA LUCIA GUAPILES"/>
    <s v="ENFERMERIA"/>
    <n v="1126123"/>
    <x v="2"/>
    <n v="0"/>
    <s v="NINGUNO"/>
    <n v="100"/>
    <s v="COSTA RICA"/>
    <s v="-"/>
    <s v="-"/>
    <n v="1"/>
    <x v="2"/>
    <x v="3"/>
    <x v="0"/>
    <s v="-"/>
    <n v="18"/>
    <s v="BACHILLER"/>
    <s v=" "/>
    <s v=" "/>
    <s v=" "/>
    <s v=" "/>
    <s v="NORMAL"/>
    <s v="JENNYFERDIAZ158@GMAIL.COM"/>
    <n v="20.38"/>
    <s v="-"/>
    <x v="0"/>
    <s v="-"/>
    <s v="SOLTERO(A)"/>
    <s v="ESTUDIANTE"/>
    <n v="4"/>
    <n v="2021"/>
    <n v="2"/>
    <n v="100"/>
    <s v="-"/>
    <s v="SIN ENFASIS"/>
    <s v="ENFERMERIA"/>
    <n v="1"/>
    <s v="UNIV. PRIVADA"/>
    <s v="PRIVADO"/>
  </r>
  <r>
    <n v="132974"/>
    <n v="1"/>
    <n v="3999878"/>
    <d v="2022-10-04T00:00:00"/>
    <d v="2022-12-20T00:00:00"/>
    <d v="2022-12-22T00:00:00"/>
    <x v="1"/>
    <d v="2023-01-31T00:00:00"/>
    <n v="320881"/>
    <s v="RESOLI"/>
    <s v="1-PREG.COSTA-RICA"/>
    <x v="1"/>
    <x v="0"/>
    <s v="-"/>
    <n v="132974"/>
    <x v="1"/>
    <x v="1"/>
    <x v="2"/>
    <x v="1"/>
    <x v="1"/>
    <n v="1"/>
    <x v="3"/>
    <n v="19"/>
    <n v="3"/>
    <x v="1"/>
    <s v="JOHAN ALBERTO  CASTRO LEITON"/>
    <n v="603370996"/>
    <n v="31270580"/>
    <s v="PEREZ ZELEDON"/>
    <s v="DANIEL FLORES"/>
    <s v="UNIV.FLORENCIO DEL CASTILLO"/>
    <s v="ENSEÑANZA DE LA EDUC. FISICA"/>
    <n v="815848"/>
    <x v="2"/>
    <n v="0"/>
    <s v="NINGUNO"/>
    <n v="100"/>
    <s v="COSTA RICA"/>
    <s v="-"/>
    <s v="-"/>
    <n v="1"/>
    <x v="2"/>
    <x v="0"/>
    <x v="0"/>
    <s v="-"/>
    <n v="38"/>
    <s v="BACHILLER"/>
    <s v="LICENCIATURA"/>
    <s v=" "/>
    <s v=" "/>
    <s v=" "/>
    <s v="NORMAL"/>
    <s v="JCASTROLEITON31@GMAIL.COM"/>
    <n v="20.399999999999999"/>
    <s v="-"/>
    <x v="0"/>
    <s v="-"/>
    <s v="CASADO(A)"/>
    <s v="ESTUDIANTE"/>
    <n v="3"/>
    <n v="2022"/>
    <n v="1"/>
    <n v="97"/>
    <s v="-"/>
    <s v="SIN ENFASIS"/>
    <s v="EDUCACION TECNICA,ARTISTICA Y DEPORTIVA"/>
    <n v="1"/>
    <s v="UNIV. PRIVADA"/>
    <s v="PRIVADO"/>
  </r>
  <r>
    <n v="132317"/>
    <n v="1"/>
    <n v="3020000"/>
    <d v="2022-10-17T00:00:00"/>
    <d v="2022-10-24T00:00:00"/>
    <d v="2022-10-25T00:00:00"/>
    <x v="3"/>
    <d v="2023-01-25T00:00:00"/>
    <n v="321366"/>
    <s v="RESOLI"/>
    <s v="1-PREG.COSTA-RICA"/>
    <x v="1"/>
    <x v="0"/>
    <s v="-"/>
    <n v="132317"/>
    <x v="3"/>
    <x v="0"/>
    <x v="1"/>
    <x v="1"/>
    <x v="0"/>
    <n v="4"/>
    <x v="6"/>
    <n v="1"/>
    <n v="2"/>
    <x v="0"/>
    <s v="SALAS GONZALEZ JENNIFER"/>
    <n v="206180726"/>
    <n v="31269620"/>
    <s v="HEREDIA"/>
    <s v="MERCEDES"/>
    <s v="UNIVERSIDAD SANTA LUCIA SEDE ALAJUELA"/>
    <s v="ENFERMERIA"/>
    <n v="615000"/>
    <x v="3"/>
    <n v="0"/>
    <s v="NINGUNO"/>
    <n v="100"/>
    <s v="COSTA RICA"/>
    <s v="-"/>
    <s v="-"/>
    <n v="1"/>
    <x v="2"/>
    <x v="2"/>
    <x v="0"/>
    <s v="-"/>
    <n v="36"/>
    <s v="BACHILLER"/>
    <s v=" "/>
    <s v=" "/>
    <s v=" "/>
    <s v=" "/>
    <s v="NORMAL"/>
    <s v="SALGONJE@GMAIL.COM"/>
    <n v="20.399999999999999"/>
    <s v="-"/>
    <x v="0"/>
    <s v="-"/>
    <s v="DIVORCIADO(A)"/>
    <s v="BUILDER II "/>
    <n v="3"/>
    <n v="2016"/>
    <n v="7"/>
    <n v="87.44"/>
    <n v="25090800"/>
    <s v="SIN ENFASIS"/>
    <s v="ENFERMERIA"/>
    <n v="1"/>
    <s v="UNIV. PRIVADA"/>
    <s v="PRIVADO"/>
  </r>
  <r>
    <n v="132812"/>
    <n v="1"/>
    <n v="1150000"/>
    <d v="2022-11-02T00:00:00"/>
    <d v="2022-12-13T00:00:00"/>
    <d v="2022-12-19T00:00:00"/>
    <x v="7"/>
    <s v="-"/>
    <n v="322024"/>
    <s v="RESOLI"/>
    <s v="1-PREG.COSTA-RICA"/>
    <x v="2"/>
    <x v="0"/>
    <s v="-"/>
    <n v="132812"/>
    <x v="7"/>
    <x v="0"/>
    <x v="1"/>
    <x v="1"/>
    <x v="0"/>
    <n v="7"/>
    <x v="1"/>
    <n v="1"/>
    <n v="1"/>
    <x v="1"/>
    <s v="WEATHLEY WILLIAMSON OSCAR DELSHAYNE"/>
    <n v="701830443"/>
    <n v="31212620"/>
    <s v="LIMON"/>
    <s v="LIMON"/>
    <s v="UNIV.IBEROAMERICA"/>
    <s v="FARMACIA"/>
    <s v="-"/>
    <x v="0"/>
    <n v="0"/>
    <s v="NINGUNO"/>
    <n v="100"/>
    <s v="COSTA RICA"/>
    <s v="-"/>
    <s v="-"/>
    <n v="1"/>
    <x v="2"/>
    <x v="0"/>
    <x v="0"/>
    <s v="-"/>
    <n v="34"/>
    <s v="LICENCIATURA"/>
    <s v=" "/>
    <s v=" "/>
    <s v=" "/>
    <s v=" "/>
    <s v="NORMAL"/>
    <s v="BE0TA6@HOTMAIL.COM"/>
    <n v="20.43"/>
    <s v="-"/>
    <x v="0"/>
    <s v="-"/>
    <s v="SOLTERO(A)"/>
    <s v="JEFE DE REGISTROS Y ESTADISTCIAS DE SALUD 1"/>
    <s v="-"/>
    <s v="-"/>
    <s v="-"/>
    <s v="-"/>
    <n v="27954376"/>
    <s v="SIN ENFASIS"/>
    <s v="FARMACIA"/>
    <n v="1"/>
    <s v="UNIV. PRIVADA"/>
    <s v="PRIVADO"/>
  </r>
  <r>
    <n v="131988"/>
    <n v="1"/>
    <n v="9977113"/>
    <d v="2022-09-15T00:00:00"/>
    <d v="2022-09-16T00:00:00"/>
    <d v="2022-09-20T00:00:00"/>
    <x v="0"/>
    <d v="2023-01-17T00:00:00"/>
    <n v="320232"/>
    <s v="RESOLI"/>
    <s v="1-PREG.COSTA-RICA"/>
    <x v="1"/>
    <x v="0"/>
    <s v="-"/>
    <n v="131988"/>
    <x v="0"/>
    <x v="0"/>
    <x v="1"/>
    <x v="1"/>
    <x v="0"/>
    <n v="1"/>
    <x v="3"/>
    <n v="13"/>
    <n v="1"/>
    <x v="0"/>
    <s v="ARIAS ARIAS ADRIANA"/>
    <n v="604740881"/>
    <n v="31268890"/>
    <s v="TIBAS"/>
    <s v="SAN JUAN"/>
    <s v="UNIV.IBEROAMERICA"/>
    <s v="FARMACIA"/>
    <n v="505498"/>
    <x v="3"/>
    <n v="0"/>
    <s v="NINGUNO"/>
    <n v="100"/>
    <s v="COSTA RICA"/>
    <s v="-"/>
    <s v="-"/>
    <n v="1"/>
    <x v="2"/>
    <x v="2"/>
    <x v="0"/>
    <s v="-"/>
    <n v="20"/>
    <s v="LICENCIATURA"/>
    <s v=" "/>
    <s v=" "/>
    <s v=" "/>
    <s v=" "/>
    <s v="NORMAL"/>
    <s v="ADRIANITAARIAS12@GMAIL.COM"/>
    <n v="20.46"/>
    <s v="-"/>
    <x v="0"/>
    <s v="-"/>
    <s v="SOLTERO(A)"/>
    <s v="ESTUDIANTE"/>
    <n v="2"/>
    <n v="2019"/>
    <n v="4"/>
    <n v="88.61"/>
    <s v="-"/>
    <s v="SIN ENFASIS"/>
    <s v="FARMACIA"/>
    <n v="1"/>
    <s v="UNIV. PRIVADA"/>
    <s v="PRIVADO"/>
  </r>
  <r>
    <n v="133670"/>
    <n v="1"/>
    <n v="4759000"/>
    <d v="2023-01-25T00:00:00"/>
    <d v="2023-02-14T00:00:00"/>
    <d v="2023-02-22T00:00:00"/>
    <x v="7"/>
    <d v="2023-02-28T00:00:00"/>
    <n v="327263"/>
    <s v="RESOLI"/>
    <s v="1-PREG.COSTA-RICA"/>
    <x v="1"/>
    <x v="0"/>
    <s v="-"/>
    <n v="133670"/>
    <x v="7"/>
    <x v="1"/>
    <x v="2"/>
    <x v="1"/>
    <x v="1"/>
    <n v="2"/>
    <x v="2"/>
    <n v="13"/>
    <n v="1"/>
    <x v="0"/>
    <s v="ORTIZ JARQUIN ZURIEL DENISSE"/>
    <n v="119490442"/>
    <n v="31274610"/>
    <s v="UPALA"/>
    <s v="UPALA"/>
    <s v="UN.INT.SAN ISIDRO LABRADOR SEDE S.CARLOS"/>
    <s v="TERAPIA DE LENGUAJE"/>
    <n v="2642268"/>
    <x v="6"/>
    <n v="0"/>
    <s v="NINGUNO"/>
    <n v="100"/>
    <s v="COSTA RICA"/>
    <s v="-"/>
    <s v="-"/>
    <n v="1"/>
    <x v="2"/>
    <x v="1"/>
    <x v="0"/>
    <s v="-"/>
    <n v="17"/>
    <s v="BACHILLER"/>
    <s v=" "/>
    <s v=" "/>
    <s v=" "/>
    <s v=" "/>
    <s v="NORMAL"/>
    <s v="ZURYORTIZ2510@GMAIL.COM"/>
    <n v="20.47"/>
    <s v="-"/>
    <x v="0"/>
    <s v="-"/>
    <s v="SOLTERO(A)"/>
    <s v="ESTUDIANTE"/>
    <n v="3"/>
    <n v="2022"/>
    <n v="1"/>
    <n v="100"/>
    <s v="-"/>
    <s v="SIN ENFASIS"/>
    <s v="EDUCACION ESPECIAL"/>
    <n v="1"/>
    <s v="UNIV. PRIVADA"/>
    <s v="PRIVADO"/>
  </r>
  <r>
    <n v="133179"/>
    <n v="5"/>
    <n v="3717775"/>
    <d v="2022-12-30T00:00:00"/>
    <d v="2023-01-02T00:00:00"/>
    <d v="2023-01-25T00:00:00"/>
    <x v="6"/>
    <d v="2023-02-21T00:00:00"/>
    <n v="325381"/>
    <s v="RESOLI"/>
    <s v="5-REFUND.PREG.C.R"/>
    <x v="0"/>
    <x v="0"/>
    <s v="-"/>
    <n v="133179"/>
    <x v="6"/>
    <x v="0"/>
    <x v="1"/>
    <x v="1"/>
    <x v="0"/>
    <n v="5"/>
    <x v="5"/>
    <n v="3"/>
    <n v="8"/>
    <x v="0"/>
    <s v="MATARRITA ZELAYA SHARLIN GISELLE"/>
    <n v="503760611"/>
    <n v="31272190"/>
    <s v="SANTA CRUZ"/>
    <s v="CABO VELAS"/>
    <s v="INSTITUTO DE CIENCIAS DE LA SALUD"/>
    <s v="ASISTENTE LAB QUIMICO CLINICO"/>
    <n v="173985"/>
    <x v="5"/>
    <n v="0"/>
    <s v="NINGUNO"/>
    <n v="100"/>
    <s v="COSTA RICA"/>
    <s v="-"/>
    <s v="-"/>
    <n v="1"/>
    <x v="2"/>
    <x v="0"/>
    <x v="0"/>
    <s v="-"/>
    <n v="32"/>
    <s v="DIPLOMADO"/>
    <s v=" "/>
    <s v=" "/>
    <s v=" "/>
    <s v=" "/>
    <s v="NORMAL"/>
    <s v="LIBELULA.24@HOTMAIL.ES"/>
    <n v="20.47"/>
    <s v="-"/>
    <x v="0"/>
    <s v="-"/>
    <s v="SOLTERO(A)"/>
    <s v="ASISTENTE ADMINISTRATIVO CONTABLE"/>
    <n v="2"/>
    <n v="2006"/>
    <n v="17"/>
    <n v="100"/>
    <n v="26537500"/>
    <s v="SIN ENFASIS"/>
    <s v="MEDICINA HUMANA"/>
    <n v="1"/>
    <s v="UNIV. PRIVADA"/>
    <s v="PRIVADO"/>
  </r>
  <r>
    <n v="133236"/>
    <n v="5"/>
    <n v="6969843"/>
    <d v="2022-12-24T00:00:00"/>
    <d v="2023-01-05T00:00:00"/>
    <d v="2023-01-31T00:00:00"/>
    <x v="7"/>
    <d v="2023-02-28T00:00:00"/>
    <n v="325205"/>
    <s v="RESOLI"/>
    <s v="5-REFUND.PREG.C.R"/>
    <x v="0"/>
    <x v="0"/>
    <s v="-"/>
    <n v="133236"/>
    <x v="7"/>
    <x v="0"/>
    <x v="1"/>
    <x v="1"/>
    <x v="0"/>
    <n v="1"/>
    <x v="3"/>
    <n v="1"/>
    <n v="1"/>
    <x v="1"/>
    <s v="YERI ALEXANDER  LOAIZA SEGURA"/>
    <n v="304480097"/>
    <n v="31271750"/>
    <s v="SAN JOSE"/>
    <s v="CARMEN"/>
    <s v="UNIV. DE CIENCIAS MEDICAS"/>
    <s v="MICROBIOLOGI Y QUIMICA CLINICA"/>
    <n v="877407"/>
    <x v="2"/>
    <n v="0"/>
    <s v="NINGUNO"/>
    <n v="100"/>
    <s v="COSTA RICA"/>
    <s v="-"/>
    <s v="-"/>
    <n v="1"/>
    <x v="2"/>
    <x v="2"/>
    <x v="0"/>
    <s v="-"/>
    <n v="32"/>
    <s v="BACHILLER"/>
    <s v="LICENCIATURA"/>
    <s v=" "/>
    <s v=" "/>
    <s v=" "/>
    <s v="NORMAL"/>
    <s v="ALOAIZA.SEGURA@GMAIL.COM"/>
    <n v="20.51"/>
    <s v="-"/>
    <x v="0"/>
    <s v="-"/>
    <s v="SOLTERO(A)"/>
    <s v="ESTUDIANTE"/>
    <n v="4"/>
    <n v="2007"/>
    <n v="16"/>
    <n v="100"/>
    <n v="86235347"/>
    <s v="SIN ENFASIS"/>
    <s v="MICROBIOLOGIA"/>
    <n v="1"/>
    <s v="UNIV. PRIVADA"/>
    <s v="PRIVADO"/>
  </r>
  <r>
    <n v="132621"/>
    <n v="1"/>
    <n v="2177000"/>
    <d v="2022-11-26T00:00:00"/>
    <d v="2022-12-06T00:00:00"/>
    <d v="2022-12-07T00:00:00"/>
    <x v="3"/>
    <d v="2023-01-25T00:00:00"/>
    <n v="323017"/>
    <s v="RESOLI"/>
    <s v="1-PREG.COSTA-RICA"/>
    <x v="1"/>
    <x v="0"/>
    <s v="-"/>
    <n v="132621"/>
    <x v="3"/>
    <x v="1"/>
    <x v="3"/>
    <x v="1"/>
    <x v="1"/>
    <n v="7"/>
    <x v="1"/>
    <n v="2"/>
    <n v="5"/>
    <x v="0"/>
    <s v="JIMENEZ BARBOZA JENNIFER"/>
    <n v="702900584"/>
    <n v="31269870"/>
    <s v="POCOCI"/>
    <s v="CARIARI"/>
    <s v="UNIV.LIBRE COSTA RICA"/>
    <s v="TRABAJO SOCIAL"/>
    <n v="82000"/>
    <x v="5"/>
    <n v="0"/>
    <s v="NINGUNO"/>
    <n v="100"/>
    <s v="COSTA RICA"/>
    <s v="-"/>
    <s v="-"/>
    <n v="1"/>
    <x v="2"/>
    <x v="1"/>
    <x v="0"/>
    <s v="-"/>
    <n v="20"/>
    <s v="BACHILLER"/>
    <s v=" "/>
    <s v=" "/>
    <s v=" "/>
    <s v=" "/>
    <s v="NORMAL"/>
    <s v="JENNIJIMENEZ1518@GMAIL.COM"/>
    <n v="20.52"/>
    <s v="-"/>
    <x v="0"/>
    <s v="-"/>
    <s v="SOLTERO(A)"/>
    <s v="PENSION"/>
    <n v="3"/>
    <n v="2020"/>
    <n v="3"/>
    <n v="88.45"/>
    <s v="-"/>
    <s v="SIN ENFASIS"/>
    <s v="SOCIOLOGIA"/>
    <n v="1"/>
    <s v="UNIV. PRIVADA"/>
    <s v="PRIVADO"/>
  </r>
  <r>
    <n v="132536"/>
    <n v="7"/>
    <n v="11282707"/>
    <d v="2022-10-10T00:00:00"/>
    <d v="2022-11-24T00:00:00"/>
    <d v="2022-11-25T00:00:00"/>
    <x v="1"/>
    <d v="2023-01-31T00:00:00"/>
    <n v="321068"/>
    <s v="RESOLI"/>
    <s v="7-REFUND.POSG.C.R"/>
    <x v="0"/>
    <x v="1"/>
    <s v="-"/>
    <n v="132536"/>
    <x v="1"/>
    <x v="1"/>
    <x v="3"/>
    <x v="1"/>
    <x v="1"/>
    <n v="4"/>
    <x v="6"/>
    <n v="3"/>
    <n v="1"/>
    <x v="1"/>
    <s v="VALERIN LEDEZMA FELIX RAFAEL"/>
    <n v="603840710"/>
    <n v="31270800"/>
    <s v="SANTO DOMINGO"/>
    <s v="SANTO DOMINGO"/>
    <s v="INST.CENTROAMERICANO ADMON.EMP."/>
    <s v="ADMINISTRACION DE EMPRESAS"/>
    <n v="1020800"/>
    <x v="2"/>
    <n v="0"/>
    <s v="NINGUNO"/>
    <n v="100"/>
    <s v="COSTA RICA"/>
    <s v="-"/>
    <s v="-"/>
    <n v="1"/>
    <x v="2"/>
    <x v="2"/>
    <x v="0"/>
    <s v="-"/>
    <n v="33"/>
    <s v="MAESTRIA"/>
    <s v=" "/>
    <s v=" "/>
    <s v=" "/>
    <s v=" "/>
    <s v="NORMAL"/>
    <s v="FELIX.VALERIN08@GMAIL.COM"/>
    <n v="20.55"/>
    <s v="-"/>
    <x v="0"/>
    <s v="-"/>
    <s v="SOLTERO(A)"/>
    <s v="SERVICIOS PROFESIONALES TEATRO NACIONAL"/>
    <n v="1"/>
    <n v="2007"/>
    <n v="16"/>
    <n v="88.9"/>
    <n v="88699732"/>
    <s v="SIN ENFASIS"/>
    <s v="ADMINISTRACION"/>
    <n v="1"/>
    <s v="UNIV. PRIVADA"/>
    <s v="PRIVADO"/>
  </r>
  <r>
    <n v="133384"/>
    <n v="1"/>
    <n v="2144460"/>
    <d v="2023-01-17T00:00:00"/>
    <d v="2023-01-17T00:00:00"/>
    <d v="2023-02-01T00:00:00"/>
    <x v="6"/>
    <d v="2023-02-24T00:00:00"/>
    <n v="326640"/>
    <s v="RESOLI"/>
    <s v="1-PREG.COSTA-RICA"/>
    <x v="2"/>
    <x v="0"/>
    <s v="-"/>
    <n v="133384"/>
    <x v="6"/>
    <x v="1"/>
    <x v="3"/>
    <x v="1"/>
    <x v="1"/>
    <n v="7"/>
    <x v="1"/>
    <n v="1"/>
    <n v="1"/>
    <x v="0"/>
    <s v="SIERRA HERNANDEZ MADHELINE MARIEL"/>
    <n v="702980999"/>
    <n v="31221920"/>
    <s v="LIMON"/>
    <s v="LIMON"/>
    <s v="UNIV.AMERICANA"/>
    <s v="DERECHO"/>
    <n v="1458336"/>
    <x v="1"/>
    <n v="0"/>
    <s v="NINGUNO"/>
    <n v="100"/>
    <s v="COSTA RICA"/>
    <s v="-"/>
    <s v="-"/>
    <n v="1"/>
    <x v="2"/>
    <x v="0"/>
    <x v="0"/>
    <s v="-"/>
    <n v="19"/>
    <s v="BACHILLER"/>
    <s v="LICENCIATURA"/>
    <s v=" "/>
    <s v=" "/>
    <s v=" "/>
    <s v="NORMAL"/>
    <s v="MADHELINESIERRA19@GMAIL.COM"/>
    <n v="20.56"/>
    <s v="-"/>
    <x v="0"/>
    <s v="-"/>
    <s v="SOLTERO(A)"/>
    <s v="ESTUDIANTE"/>
    <n v="5"/>
    <n v="2020"/>
    <n v="3"/>
    <n v="100"/>
    <s v="-"/>
    <s v="SIN ENFASIS"/>
    <s v="DERECHO"/>
    <n v="1"/>
    <s v="UNIV. PRIVADA"/>
    <s v="PRIVADO"/>
  </r>
  <r>
    <n v="132739"/>
    <n v="1"/>
    <n v="3056000"/>
    <d v="2022-12-12T00:00:00"/>
    <d v="2022-12-12T00:00:00"/>
    <d v="2022-12-16T00:00:00"/>
    <x v="3"/>
    <d v="2023-01-25T00:00:00"/>
    <n v="324367"/>
    <s v="RESOLI"/>
    <s v="1-PREG.COSTA-RICA"/>
    <x v="1"/>
    <x v="0"/>
    <s v="-"/>
    <n v="132739"/>
    <x v="3"/>
    <x v="1"/>
    <x v="3"/>
    <x v="1"/>
    <x v="1"/>
    <n v="1"/>
    <x v="3"/>
    <n v="13"/>
    <n v="5"/>
    <x v="0"/>
    <s v="VEGA MAYORGA ALEJANDRA VALERIA"/>
    <n v="117420429"/>
    <n v="31269990"/>
    <s v="TIBAS"/>
    <s v="COLIMA"/>
    <s v="UNIV.DE LAS CS.Y ARTE DE C.R."/>
    <s v="DERECHO"/>
    <n v="628197"/>
    <x v="3"/>
    <n v="0"/>
    <s v="NINGUNO"/>
    <n v="100"/>
    <s v="COSTA RICA"/>
    <s v="-"/>
    <s v="-"/>
    <n v="1"/>
    <x v="2"/>
    <x v="0"/>
    <x v="0"/>
    <s v="-"/>
    <n v="23"/>
    <s v="BACHILLER"/>
    <s v="LICENCIATURA"/>
    <s v=" "/>
    <s v=" "/>
    <s v=" "/>
    <s v="NORMAL"/>
    <s v="VALERIA_08@HOTMAIL.ES"/>
    <n v="20.56"/>
    <s v="-"/>
    <x v="0"/>
    <s v="-"/>
    <s v="CASADO(A)"/>
    <s v="TÉCNICA JUDICIAL"/>
    <n v="3"/>
    <n v="2016"/>
    <n v="7"/>
    <n v="88"/>
    <n v="22953544"/>
    <s v="SIN ENFASIS"/>
    <s v="DERECHO"/>
    <n v="1"/>
    <s v="UNIV. PRIVADA"/>
    <s v="PRIVADO"/>
  </r>
  <r>
    <n v="133667"/>
    <n v="1"/>
    <n v="6742779"/>
    <d v="2023-01-22T00:00:00"/>
    <d v="2023-01-25T00:00:00"/>
    <d v="2023-02-22T00:00:00"/>
    <x v="7"/>
    <d v="2023-02-28T00:00:00"/>
    <n v="327024"/>
    <s v="RESOLI"/>
    <s v="1-PREG.COSTA-RICA"/>
    <x v="1"/>
    <x v="0"/>
    <s v="-"/>
    <n v="133667"/>
    <x v="7"/>
    <x v="0"/>
    <x v="0"/>
    <x v="1"/>
    <x v="0"/>
    <n v="1"/>
    <x v="3"/>
    <n v="1"/>
    <n v="1"/>
    <x v="1"/>
    <s v="RICARDO JESUS  VARGAS FERNANDEZ"/>
    <n v="305530308"/>
    <n v="31274620"/>
    <s v="SAN JOSE"/>
    <s v="CARMEN"/>
    <s v="UNIVERSIDAD FIDELITAS SEDE SAN PEDRO"/>
    <s v="INGENIERIA INDUSTRIAL"/>
    <n v="1389106"/>
    <x v="1"/>
    <n v="0"/>
    <s v="NINGUNO"/>
    <n v="100"/>
    <s v="COSTA RICA"/>
    <s v="-"/>
    <s v="-"/>
    <n v="1"/>
    <x v="2"/>
    <x v="2"/>
    <x v="0"/>
    <s v="-"/>
    <n v="18"/>
    <s v="BACHILLER"/>
    <s v=" "/>
    <s v=" "/>
    <s v=" "/>
    <s v=" "/>
    <s v="NORMAL"/>
    <s v="VRICARDOJESUS32@GMAIL.COM"/>
    <n v="20.6"/>
    <s v="-"/>
    <x v="0"/>
    <s v="-"/>
    <s v="SOLTERO(A)"/>
    <s v="ESTUDIANTE"/>
    <n v="3"/>
    <n v="2022"/>
    <n v="1"/>
    <n v="100"/>
    <s v="-"/>
    <s v="SIN ENFASIS"/>
    <s v="INGENIERIA"/>
    <n v="1"/>
    <s v="UNIV. PRIVADA"/>
    <s v="PRIVADO"/>
  </r>
  <r>
    <n v="132908"/>
    <n v="1"/>
    <n v="5334365"/>
    <d v="2022-11-28T00:00:00"/>
    <d v="2022-12-16T00:00:00"/>
    <d v="2022-12-19T00:00:00"/>
    <x v="7"/>
    <d v="2023-02-28T00:00:00"/>
    <n v="323086"/>
    <s v="RESOLI"/>
    <s v="1-PREG.COSTA-RICA"/>
    <x v="1"/>
    <x v="0"/>
    <s v="-"/>
    <n v="132908"/>
    <x v="7"/>
    <x v="1"/>
    <x v="3"/>
    <x v="1"/>
    <x v="1"/>
    <n v="3"/>
    <x v="0"/>
    <n v="1"/>
    <n v="2"/>
    <x v="0"/>
    <s v="ESCALANTE MONGE LAURA MARIA"/>
    <n v="305220183"/>
    <n v="31274230"/>
    <s v="CARTAGO"/>
    <s v="OCCIDENTE DE CARTAGO"/>
    <s v="UNIV.LATINOAMERICANA DE CS.TECNOL."/>
    <s v="MERCADEO Y MEDIOS DIGITALES"/>
    <n v="913090"/>
    <x v="2"/>
    <n v="0"/>
    <s v="NINGUNO"/>
    <n v="100"/>
    <s v="COSTA RICA"/>
    <s v="-"/>
    <s v="-"/>
    <n v="1"/>
    <x v="2"/>
    <x v="2"/>
    <x v="0"/>
    <s v="-"/>
    <n v="23"/>
    <s v="BACHILLER"/>
    <s v=" "/>
    <s v=" "/>
    <s v=" "/>
    <s v=" "/>
    <s v="NORMAL"/>
    <s v="LAU1799@HOTMAIL.COM"/>
    <n v="20.62"/>
    <s v="-"/>
    <x v="5"/>
    <s v="AE"/>
    <s v="SOLTERO(A)"/>
    <s v="  DATA ANALYST"/>
    <n v="4"/>
    <n v="2017"/>
    <n v="6"/>
    <n v="85"/>
    <n v="52629000"/>
    <s v="SIN ENFASIS"/>
    <s v="ADMINISTRACION"/>
    <n v="1"/>
    <s v="UNIV. PRIVADA"/>
    <s v="PRIVADO"/>
  </r>
  <r>
    <n v="132634"/>
    <n v="1"/>
    <n v="6230418"/>
    <d v="2022-12-06T00:00:00"/>
    <d v="2022-12-07T00:00:00"/>
    <d v="2022-12-08T00:00:00"/>
    <x v="3"/>
    <d v="2023-01-25T00:00:00"/>
    <n v="323889"/>
    <s v="RESOLI"/>
    <s v="1-PREG.COSTA-RICA"/>
    <x v="1"/>
    <x v="0"/>
    <s v="-"/>
    <n v="132634"/>
    <x v="3"/>
    <x v="0"/>
    <x v="0"/>
    <x v="1"/>
    <x v="0"/>
    <n v="2"/>
    <x v="2"/>
    <n v="1"/>
    <n v="3"/>
    <x v="1"/>
    <s v="ROJAS BARRANTES JOSEPH DARIO"/>
    <n v="208500431"/>
    <n v="31269660"/>
    <s v="ALAJUELA"/>
    <s v="CARRIZAL"/>
    <s v="UNIVERSIDAD FIDELITAS SEDE SAN PEDRO"/>
    <s v="INGENIERIA CIVIL"/>
    <n v="1572388"/>
    <x v="1"/>
    <n v="0"/>
    <s v="NINGUNO"/>
    <n v="100"/>
    <s v="COSTA RICA"/>
    <s v="-"/>
    <s v="-"/>
    <n v="1"/>
    <x v="2"/>
    <x v="0"/>
    <x v="0"/>
    <s v="-"/>
    <n v="18"/>
    <s v="LICENCIATURA"/>
    <s v=" "/>
    <s v=" "/>
    <s v=" "/>
    <s v=" "/>
    <s v="NORMAL"/>
    <s v="DARIOR3001@GMAIL.COM"/>
    <n v="20.63"/>
    <s v="-"/>
    <x v="0"/>
    <s v="-"/>
    <s v="SOLTERO(A)"/>
    <s v="ESTUDIANTE"/>
    <n v="4"/>
    <n v="2022"/>
    <n v="1"/>
    <n v="96.82"/>
    <s v="-"/>
    <s v="SIN ENFASIS"/>
    <s v="OBRAS CIVILES"/>
    <n v="1"/>
    <s v="UNIV. PRIVADA"/>
    <s v="PRIVADO"/>
  </r>
  <r>
    <n v="132370"/>
    <n v="1"/>
    <n v="2738000"/>
    <d v="2022-10-22T00:00:00"/>
    <d v="2022-10-28T00:00:00"/>
    <d v="2022-10-31T00:00:00"/>
    <x v="3"/>
    <d v="2023-01-25T00:00:00"/>
    <n v="321583"/>
    <s v="RESOLI"/>
    <s v="1-PREG.COSTA-RICA"/>
    <x v="1"/>
    <x v="0"/>
    <s v="-"/>
    <n v="132370"/>
    <x v="3"/>
    <x v="1"/>
    <x v="2"/>
    <x v="1"/>
    <x v="1"/>
    <n v="5"/>
    <x v="5"/>
    <n v="1"/>
    <n v="1"/>
    <x v="0"/>
    <s v="CERDAS CORRALES ADRIANA HELENA"/>
    <n v="503950744"/>
    <n v="31268870"/>
    <s v="LIBERIA"/>
    <s v="LIBERIA"/>
    <s v="UNIV.LIBRE DE C.R.SEDE SANTA CRUZ"/>
    <s v="CS DE LA EDUCACION"/>
    <n v="565000"/>
    <x v="3"/>
    <n v="0"/>
    <s v="NINGUNO"/>
    <n v="100"/>
    <s v="COSTA RICA"/>
    <s v="-"/>
    <s v="-"/>
    <n v="1"/>
    <x v="2"/>
    <x v="0"/>
    <x v="0"/>
    <s v="-"/>
    <n v="29"/>
    <s v="BACHILLER"/>
    <s v=" "/>
    <s v=" "/>
    <s v=" "/>
    <s v=" "/>
    <s v="NORMAL"/>
    <s v="ADRICERDASCC@GMAIL.COM"/>
    <n v="20.64"/>
    <s v="-"/>
    <x v="0"/>
    <s v="-"/>
    <s v="SOLTERO(A)"/>
    <s v="ESTUDIANTE"/>
    <n v="4"/>
    <n v="2012"/>
    <n v="11"/>
    <n v="76.489999999999995"/>
    <s v="-"/>
    <s v="ENS DE LA MUSICA"/>
    <s v="EDUCACION SECUNDARIA"/>
    <n v="1"/>
    <s v="UNIV. PRIVADA"/>
    <s v="PRIVADO"/>
  </r>
  <r>
    <n v="133153"/>
    <n v="7"/>
    <n v="7728608"/>
    <d v="2022-12-19T00:00:00"/>
    <d v="2022-12-21T00:00:00"/>
    <d v="2023-01-24T00:00:00"/>
    <x v="1"/>
    <d v="2023-01-31T00:00:00"/>
    <n v="324876"/>
    <s v="RESOLI"/>
    <s v="7-REFUND.POSG.C.R"/>
    <x v="0"/>
    <x v="1"/>
    <s v="-"/>
    <n v="133153"/>
    <x v="1"/>
    <x v="1"/>
    <x v="3"/>
    <x v="1"/>
    <x v="1"/>
    <n v="1"/>
    <x v="3"/>
    <n v="3"/>
    <n v="2"/>
    <x v="0"/>
    <s v="MENA GONZALEZ ANGIE ISABEL"/>
    <n v="111880373"/>
    <n v="31270550"/>
    <s v="DESAMPARADOS"/>
    <s v="SAN MIGUEL"/>
    <s v="UNIVERSIDAD FIDELITAS SEDE SAN PEDRO"/>
    <s v="DERECHO NOTARIAL Y REGISTRAL"/>
    <n v="1603191"/>
    <x v="1"/>
    <n v="0"/>
    <s v="NINGUNO"/>
    <n v="100"/>
    <s v="COSTA RICA"/>
    <s v="-"/>
    <s v="-"/>
    <n v="1"/>
    <x v="2"/>
    <x v="0"/>
    <x v="0"/>
    <s v="-"/>
    <n v="39"/>
    <s v="ESPECIALIZACION"/>
    <s v=" "/>
    <s v=" "/>
    <s v=" "/>
    <s v=" "/>
    <s v="NORMAL"/>
    <s v="MARCELOPE17@GMAIL.COM"/>
    <n v="20.74"/>
    <s v="-"/>
    <x v="0"/>
    <s v="-"/>
    <s v="CASADO(A)"/>
    <s v="ESTUDIANTE"/>
    <n v="1"/>
    <n v="2015"/>
    <n v="8"/>
    <n v="85"/>
    <s v="-"/>
    <s v="SIN ENFASIS"/>
    <s v="DERECHO"/>
    <n v="1"/>
    <s v="UNIV. PRIVADA"/>
    <s v="PRIVADO"/>
  </r>
  <r>
    <n v="133180"/>
    <n v="7"/>
    <n v="4891270"/>
    <d v="2022-12-13T00:00:00"/>
    <d v="2023-01-10T00:00:00"/>
    <d v="2023-01-25T00:00:00"/>
    <x v="1"/>
    <d v="2023-02-01T00:00:00"/>
    <n v="324571"/>
    <s v="RESOLI"/>
    <s v="7-REFUND.POSG.C.R"/>
    <x v="0"/>
    <x v="1"/>
    <s v="-"/>
    <n v="133180"/>
    <x v="1"/>
    <x v="1"/>
    <x v="2"/>
    <x v="1"/>
    <x v="1"/>
    <n v="4"/>
    <x v="6"/>
    <n v="1"/>
    <n v="3"/>
    <x v="1"/>
    <s v="MONTOYA ARTAVIA MARCO VINICIO"/>
    <n v="402350979"/>
    <n v="31271130"/>
    <s v="HEREDIA"/>
    <s v="SAN FRANCISCO"/>
    <s v="UNIVERSIDAD AMERICANA SEDE HEREDIA"/>
    <s v="DOCENCIA"/>
    <n v="887982"/>
    <x v="2"/>
    <n v="0"/>
    <s v="NINGUNO"/>
    <n v="100"/>
    <s v="COSTA RICA"/>
    <s v="-"/>
    <s v="-"/>
    <n v="1"/>
    <x v="2"/>
    <x v="0"/>
    <x v="0"/>
    <s v="-"/>
    <n v="25"/>
    <s v="MAESTRIA"/>
    <s v=" "/>
    <s v=" "/>
    <s v=" "/>
    <s v=" "/>
    <s v="NORMAL"/>
    <s v="MMONTOYA.UNA@GMAIL.COM"/>
    <n v="20.84"/>
    <s v="-"/>
    <x v="0"/>
    <s v="-"/>
    <s v="SOLTERO(A)"/>
    <s v="ESTUDIANTE"/>
    <n v="5"/>
    <n v="2015"/>
    <n v="8"/>
    <n v="100"/>
    <n v="44044661"/>
    <s v="SIN ENFASIS"/>
    <s v="EDUCACION GENERAL"/>
    <n v="1"/>
    <s v="UNIV. PRIVADA"/>
    <s v="PRIVADO"/>
  </r>
  <r>
    <n v="132878"/>
    <n v="1"/>
    <n v="5740730"/>
    <d v="2022-12-15T00:00:00"/>
    <d v="2022-12-16T00:00:00"/>
    <d v="2022-12-19T00:00:00"/>
    <x v="1"/>
    <d v="2023-01-31T00:00:00"/>
    <n v="324777"/>
    <s v="RESOLI"/>
    <s v="1-PREG.COSTA-RICA"/>
    <x v="1"/>
    <x v="0"/>
    <s v="-"/>
    <n v="132878"/>
    <x v="1"/>
    <x v="0"/>
    <x v="0"/>
    <x v="1"/>
    <x v="0"/>
    <n v="1"/>
    <x v="3"/>
    <n v="3"/>
    <n v="4"/>
    <x v="1"/>
    <s v="VALVERDE RIVERA LEONARDO"/>
    <n v="119110642"/>
    <n v="31271070"/>
    <s v="DESAMPARADOS"/>
    <s v="SAN RAFAEL ARRIBA"/>
    <s v="UNIVERSIDAD FIDELITAS SEDE SAN PEDRO"/>
    <s v="ING ELECTROMECANICA PRESENCIAL"/>
    <n v="1770203"/>
    <x v="1"/>
    <n v="0"/>
    <s v="NINGUNO"/>
    <n v="100"/>
    <s v="COSTA RICA"/>
    <s v="-"/>
    <s v="-"/>
    <n v="1"/>
    <x v="2"/>
    <x v="0"/>
    <x v="0"/>
    <s v="-"/>
    <n v="18"/>
    <s v="BACHILLER"/>
    <s v=" "/>
    <s v=" "/>
    <s v=" "/>
    <s v=" "/>
    <s v="NORMAL"/>
    <s v="LEVARI2004@GMAIL.COM"/>
    <n v="20.85"/>
    <s v="-"/>
    <x v="0"/>
    <s v="-"/>
    <s v="SOLTERO(A)"/>
    <s v="ESTUDIANTE"/>
    <n v="4"/>
    <n v="2021"/>
    <n v="2"/>
    <n v="90.76"/>
    <s v="-"/>
    <s v="SIN ENFASIS"/>
    <s v="INGENIERIA"/>
    <n v="1"/>
    <s v="UNIV. PRIVADA"/>
    <s v="PRIVADO"/>
  </r>
  <r>
    <n v="132620"/>
    <n v="1"/>
    <n v="9964672"/>
    <d v="2022-11-27T00:00:00"/>
    <d v="2022-12-06T00:00:00"/>
    <d v="2022-12-07T00:00:00"/>
    <x v="1"/>
    <d v="2023-01-31T00:00:00"/>
    <n v="323037"/>
    <s v="RESOLI"/>
    <s v="1-PREG.COSTA-RICA"/>
    <x v="1"/>
    <x v="0"/>
    <s v="-"/>
    <n v="132620"/>
    <x v="1"/>
    <x v="0"/>
    <x v="1"/>
    <x v="1"/>
    <x v="0"/>
    <n v="1"/>
    <x v="3"/>
    <n v="3"/>
    <n v="11"/>
    <x v="0"/>
    <s v="CORBETT DOUGLAS AASHELL XENEAK"/>
    <n v="118990104"/>
    <n v="31270680"/>
    <s v="DESAMPARADOS"/>
    <s v="SAN RAFAEL ABAJO"/>
    <s v="UNIV. DE CIENCIAS MEDICAS"/>
    <s v="MEDICINA"/>
    <n v="2074468"/>
    <x v="1"/>
    <n v="0"/>
    <s v="NINGUNO"/>
    <n v="100"/>
    <s v="COSTA RICA"/>
    <s v="-"/>
    <s v="-"/>
    <n v="1"/>
    <x v="2"/>
    <x v="0"/>
    <x v="0"/>
    <s v="-"/>
    <n v="18"/>
    <s v="BACHILLER"/>
    <s v=" "/>
    <s v=" "/>
    <s v=" "/>
    <s v=" "/>
    <s v="NORMAL"/>
    <s v="AASHELL17@GMAIL.COM"/>
    <n v="20.89"/>
    <s v="-"/>
    <x v="0"/>
    <s v="-"/>
    <s v="SOLTERO(A)"/>
    <s v="ESTUDIANTE"/>
    <n v="4"/>
    <n v="2021"/>
    <n v="2"/>
    <n v="95.29"/>
    <s v="-"/>
    <s v="SIN ENFASIS"/>
    <s v="MEDICINA HUMANA"/>
    <n v="1"/>
    <s v="UNIV. PRIVADA"/>
    <s v="PRIVADO"/>
  </r>
  <r>
    <n v="132955"/>
    <n v="1"/>
    <n v="12000000"/>
    <d v="2022-12-13T00:00:00"/>
    <d v="2022-12-20T00:00:00"/>
    <d v="2022-12-22T00:00:00"/>
    <x v="6"/>
    <d v="2023-02-21T00:00:00"/>
    <n v="324499"/>
    <s v="RESOLI"/>
    <s v="1-PREG.COSTA-RICA"/>
    <x v="1"/>
    <x v="0"/>
    <s v="-"/>
    <n v="132955"/>
    <x v="6"/>
    <x v="0"/>
    <x v="0"/>
    <x v="1"/>
    <x v="0"/>
    <n v="2"/>
    <x v="2"/>
    <n v="10"/>
    <n v="6"/>
    <x v="1"/>
    <s v="HUERTAS ROJAS JOSUE DAVID"/>
    <n v="208450354"/>
    <n v="31272640"/>
    <s v="SAN CARLOS"/>
    <s v="PITAL"/>
    <s v="UNIVERSIDAD FIDELITAS SEDE SAN PEDRO"/>
    <s v="ING SISTEMAS DE COMPUT PRESENC"/>
    <n v="557771"/>
    <x v="3"/>
    <n v="0"/>
    <s v="NINGUNO"/>
    <n v="100"/>
    <s v="COSTA RICA"/>
    <s v="-"/>
    <s v="-"/>
    <n v="1"/>
    <x v="2"/>
    <x v="1"/>
    <x v="0"/>
    <s v="-"/>
    <n v="19"/>
    <s v="BACHILLER"/>
    <s v=" "/>
    <s v=" "/>
    <s v=" "/>
    <s v=" "/>
    <s v="NORMAL"/>
    <s v="JOSUEHR006@GMAIL.COM"/>
    <n v="20.9"/>
    <s v="-"/>
    <x v="0"/>
    <s v="-"/>
    <s v="SOLTERO(A)"/>
    <s v="ESTUDIANTE"/>
    <n v="3"/>
    <n v="2022"/>
    <n v="1"/>
    <n v="81.209999999999994"/>
    <s v="-"/>
    <s v="SIN ENFASIS"/>
    <s v="INGENIERIA"/>
    <n v="1"/>
    <s v="UNIV. PRIVADA"/>
    <s v="PRIVADO"/>
  </r>
  <r>
    <n v="132907"/>
    <n v="1"/>
    <n v="7262940"/>
    <d v="2022-11-29T00:00:00"/>
    <d v="2022-12-16T00:00:00"/>
    <d v="2022-12-19T00:00:00"/>
    <x v="7"/>
    <d v="2023-02-28T00:00:00"/>
    <n v="323158"/>
    <s v="RESOLI"/>
    <s v="1-PREG.COSTA-RICA"/>
    <x v="1"/>
    <x v="0"/>
    <s v="-"/>
    <n v="132907"/>
    <x v="7"/>
    <x v="1"/>
    <x v="3"/>
    <x v="1"/>
    <x v="1"/>
    <n v="7"/>
    <x v="1"/>
    <n v="2"/>
    <n v="1"/>
    <x v="0"/>
    <s v="AGUERO LOAIZA GENESIS"/>
    <n v="703200371"/>
    <n v="31274220"/>
    <s v="POCOCI"/>
    <s v="GUAPILES"/>
    <s v="UNIV.LATINA DE COSTA RICA SEDE GUAPILES"/>
    <s v="DERECHO"/>
    <n v="676395"/>
    <x v="3"/>
    <n v="0"/>
    <s v="NINGUNO"/>
    <n v="100"/>
    <s v="COSTA RICA"/>
    <s v="-"/>
    <s v="-"/>
    <n v="1"/>
    <x v="2"/>
    <x v="0"/>
    <x v="0"/>
    <s v="-"/>
    <n v="17"/>
    <s v="BACHILLER"/>
    <s v="LICENCIATURA"/>
    <s v=" "/>
    <s v=" "/>
    <s v=" "/>
    <s v="NORMAL"/>
    <s v="GENELOAIZA5@GMAIL.COM"/>
    <n v="20.91"/>
    <s v="-"/>
    <x v="5"/>
    <s v="AE"/>
    <s v="SOLTERO(A)"/>
    <s v="ESTUDIANTE"/>
    <n v="5"/>
    <n v="2022"/>
    <n v="1"/>
    <n v="80"/>
    <s v="-"/>
    <s v="SIN ENFASIS"/>
    <s v="DERECHO"/>
    <n v="1"/>
    <s v="UNIV. PRIVADA"/>
    <s v="PRIVADO"/>
  </r>
  <r>
    <n v="132687"/>
    <n v="1"/>
    <n v="7145874"/>
    <d v="2022-12-02T00:00:00"/>
    <d v="2022-12-08T00:00:00"/>
    <d v="2022-12-09T00:00:00"/>
    <x v="0"/>
    <d v="2023-01-17T00:00:00"/>
    <n v="323564"/>
    <s v="RESOLI"/>
    <s v="1-PREG.COSTA-RICA"/>
    <x v="1"/>
    <x v="0"/>
    <s v="-"/>
    <n v="132687"/>
    <x v="0"/>
    <x v="0"/>
    <x v="0"/>
    <x v="1"/>
    <x v="0"/>
    <n v="1"/>
    <x v="3"/>
    <n v="1"/>
    <n v="1"/>
    <x v="1"/>
    <s v="JOSE CARLOS  CHAVES ALTAMIRANO"/>
    <n v="208120778"/>
    <n v="31269540"/>
    <s v="SAN JOSE"/>
    <s v="CARMEN"/>
    <s v="UNIV.LATINOAMERICANA DE CS.TECNOL."/>
    <s v="INGENIERIA QUIMICA INDUSTRIAL"/>
    <n v="2054617"/>
    <x v="1"/>
    <n v="0"/>
    <s v="NINGUNO"/>
    <n v="100"/>
    <s v="COSTA RICA"/>
    <s v="-"/>
    <s v="-"/>
    <n v="1"/>
    <x v="2"/>
    <x v="2"/>
    <x v="0"/>
    <s v="-"/>
    <n v="22"/>
    <s v="LICENCIATURA"/>
    <s v=" "/>
    <s v=" "/>
    <s v=" "/>
    <s v=" "/>
    <s v="NORMAL"/>
    <s v="JOSECHAVESA31@GMAIL.COM"/>
    <n v="20.91"/>
    <s v="-"/>
    <x v="0"/>
    <s v="-"/>
    <s v="SOLTERO(A)"/>
    <s v="ESTUDIANTE"/>
    <n v="7"/>
    <n v="2018"/>
    <n v="5"/>
    <n v="83.76"/>
    <s v="-"/>
    <s v="SIN ENFASIS"/>
    <s v="INGENIERIA"/>
    <n v="1"/>
    <s v="UNIV. PRIVADA"/>
    <s v="PRIVADO"/>
  </r>
  <r>
    <n v="132656"/>
    <n v="1"/>
    <n v="13011650"/>
    <d v="2022-11-23T00:00:00"/>
    <d v="2022-12-07T00:00:00"/>
    <d v="2022-12-08T00:00:00"/>
    <x v="6"/>
    <d v="2023-02-21T00:00:00"/>
    <n v="322908"/>
    <s v="RESOLI"/>
    <s v="1-PREG.COSTA-RICA"/>
    <x v="1"/>
    <x v="0"/>
    <s v="-"/>
    <n v="132656"/>
    <x v="6"/>
    <x v="0"/>
    <x v="0"/>
    <x v="1"/>
    <x v="0"/>
    <n v="1"/>
    <x v="3"/>
    <n v="13"/>
    <n v="2"/>
    <x v="1"/>
    <s v="SAENZ MARTINEZ FABIAN ESTEBAN"/>
    <n v="119170111"/>
    <n v="31271340"/>
    <s v="TIBAS"/>
    <s v="CINCO ESQUINAS"/>
    <s v="UNIV.LATINOAMERICANA DE CS.TECNOL."/>
    <s v="INGENIERIA BIOMEDICA"/>
    <n v="2722057"/>
    <x v="6"/>
    <n v="0"/>
    <s v="NINGUNO"/>
    <n v="100"/>
    <s v="COSTA RICA"/>
    <s v="-"/>
    <s v="-"/>
    <n v="1"/>
    <x v="2"/>
    <x v="0"/>
    <x v="0"/>
    <s v="-"/>
    <n v="18"/>
    <s v="LICENCIATURA"/>
    <s v=" "/>
    <s v=" "/>
    <s v=" "/>
    <s v=" "/>
    <s v="NORMAL"/>
    <s v="FABIANSAENZM@GMAIL.COM"/>
    <n v="20.92"/>
    <s v="-"/>
    <x v="0"/>
    <s v="-"/>
    <s v="SOLTERO(A)"/>
    <s v="ESTUDIANTE"/>
    <n v="4"/>
    <n v="2022"/>
    <n v="1"/>
    <n v="80.33"/>
    <s v="-"/>
    <s v="SIN ENFASIS"/>
    <s v="INGENIERIA"/>
    <n v="1"/>
    <s v="UNIV. PRIVADA"/>
    <s v="PRIVADO"/>
  </r>
  <r>
    <n v="133111"/>
    <n v="1"/>
    <n v="7314100"/>
    <d v="2022-12-20T00:00:00"/>
    <d v="2022-12-20T00:00:00"/>
    <d v="2023-01-16T00:00:00"/>
    <x v="5"/>
    <d v="2023-02-10T00:00:00"/>
    <n v="325023"/>
    <s v="RESOLI"/>
    <s v="1-PREG.COSTA-RICA"/>
    <x v="1"/>
    <x v="0"/>
    <s v="-"/>
    <n v="133111"/>
    <x v="5"/>
    <x v="0"/>
    <x v="1"/>
    <x v="1"/>
    <x v="0"/>
    <n v="2"/>
    <x v="2"/>
    <n v="2"/>
    <n v="4"/>
    <x v="1"/>
    <s v="LEZCANO ARRIETA JHONNY JAVIER"/>
    <n v="208620043"/>
    <n v="31271020"/>
    <s v="SAN RAMON"/>
    <s v="PIEDADES NORTE"/>
    <s v="UNIV.CIE.Y EL ARTE SEDE NARANJO"/>
    <s v="ENFERMERIA"/>
    <n v="954336"/>
    <x v="2"/>
    <n v="0"/>
    <s v="NINGUNO"/>
    <n v="100"/>
    <s v="COSTA RICA"/>
    <s v="-"/>
    <s v="-"/>
    <n v="1"/>
    <x v="2"/>
    <x v="0"/>
    <x v="0"/>
    <s v="-"/>
    <n v="18"/>
    <s v="BACHILLER"/>
    <s v="LICENCIATURA"/>
    <s v=" "/>
    <s v=" "/>
    <s v=" "/>
    <s v="NORMAL"/>
    <s v="JHONNYLEZCANOARRIETA@GMAIL.COM"/>
    <n v="20.92"/>
    <s v="-"/>
    <x v="0"/>
    <s v="-"/>
    <s v="SOLTERO(A)"/>
    <s v="ESTUDIANTE"/>
    <n v="6"/>
    <n v="2022"/>
    <n v="1"/>
    <n v="100"/>
    <s v="-"/>
    <s v="NINGUNA"/>
    <s v="ENFERMERIA"/>
    <n v="1"/>
    <s v="UNIV. PRIVADA"/>
    <s v="PRIVADO"/>
  </r>
  <r>
    <n v="132587"/>
    <n v="1"/>
    <n v="2500000"/>
    <d v="2022-11-29T00:00:00"/>
    <d v="2022-12-02T00:00:00"/>
    <d v="2022-12-06T00:00:00"/>
    <x v="3"/>
    <d v="2023-02-14T00:00:00"/>
    <n v="323155"/>
    <s v="RESOLI"/>
    <s v="1-PREG.COSTA-RICA"/>
    <x v="2"/>
    <x v="0"/>
    <s v="-"/>
    <n v="132587"/>
    <x v="3"/>
    <x v="0"/>
    <x v="1"/>
    <x v="1"/>
    <x v="0"/>
    <n v="1"/>
    <x v="3"/>
    <n v="19"/>
    <n v="3"/>
    <x v="0"/>
    <s v="MATA GUERRERO REBECA"/>
    <n v="901160245"/>
    <n v="31135020"/>
    <s v="PEREZ ZELEDON"/>
    <s v="DANIEL FLORES"/>
    <s v="UNIV.LATINA DE C.R."/>
    <s v="OPTOMETRIA"/>
    <s v="-"/>
    <x v="0"/>
    <n v="0"/>
    <s v="NINGUNO"/>
    <n v="100"/>
    <s v="COSTA RICA"/>
    <s v="-"/>
    <s v="-"/>
    <n v="1"/>
    <x v="2"/>
    <x v="0"/>
    <x v="0"/>
    <s v="-"/>
    <n v="22"/>
    <s v="LICENCIATURA"/>
    <s v=" "/>
    <s v=" "/>
    <s v=" "/>
    <s v=" "/>
    <s v="NORMAL"/>
    <s v="REBE.MATA@HOTMAIL.COM"/>
    <n v="20.92"/>
    <s v="-"/>
    <x v="0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490"/>
    <n v="1"/>
    <n v="19579805"/>
    <d v="2022-11-01T00:00:00"/>
    <d v="2022-11-17T00:00:00"/>
    <d v="2022-11-17T00:00:00"/>
    <x v="3"/>
    <d v="2023-01-25T00:00:00"/>
    <n v="321968"/>
    <s v="RESOLI"/>
    <s v="1-PREG.COSTA-RICA"/>
    <x v="1"/>
    <x v="0"/>
    <s v="-"/>
    <n v="132490"/>
    <x v="3"/>
    <x v="0"/>
    <x v="1"/>
    <x v="1"/>
    <x v="0"/>
    <n v="7"/>
    <x v="1"/>
    <n v="2"/>
    <n v="2"/>
    <x v="0"/>
    <s v="CORTES ARCE ALISON JIMENA"/>
    <n v="703170797"/>
    <n v="31269920"/>
    <s v="POCOCI"/>
    <s v="JIMENEZ"/>
    <s v="VERITAS-SAN FRANCISCO DE ASIS"/>
    <s v="MEDICINA Y CIRUGIA VETERINARIA"/>
    <n v="2419296"/>
    <x v="1"/>
    <n v="0"/>
    <s v="NINGUNO"/>
    <n v="100"/>
    <s v="COSTA RICA"/>
    <s v="-"/>
    <s v="-"/>
    <n v="1"/>
    <x v="2"/>
    <x v="0"/>
    <x v="0"/>
    <s v="-"/>
    <n v="17"/>
    <s v="LICENCIATURA"/>
    <s v=" "/>
    <s v=" "/>
    <s v=" "/>
    <s v=" "/>
    <s v="NORMAL"/>
    <s v="JIMENA.22.AC@GMAIL.COM"/>
    <n v="20.93"/>
    <s v="-"/>
    <x v="0"/>
    <s v="-"/>
    <s v="SOLTERO(A)"/>
    <s v="ESTUDIANTE"/>
    <n v="3"/>
    <n v="2022"/>
    <n v="1"/>
    <n v="96.58"/>
    <s v="-"/>
    <s v="SIN ENFASIS"/>
    <s v="MEDICINA VETERINARIA"/>
    <n v="1"/>
    <s v="UNIV. PRIVADA"/>
    <s v="PRIVADO"/>
  </r>
  <r>
    <n v="132724"/>
    <n v="1"/>
    <n v="6166800"/>
    <d v="2022-11-24T00:00:00"/>
    <d v="2022-12-09T00:00:00"/>
    <d v="2022-12-12T00:00:00"/>
    <x v="0"/>
    <d v="2023-01-17T00:00:00"/>
    <n v="322960"/>
    <s v="RESOLI"/>
    <s v="1-PREG.COSTA-RICA"/>
    <x v="1"/>
    <x v="0"/>
    <s v="-"/>
    <n v="132724"/>
    <x v="0"/>
    <x v="1"/>
    <x v="3"/>
    <x v="1"/>
    <x v="1"/>
    <n v="1"/>
    <x v="3"/>
    <n v="1"/>
    <n v="1"/>
    <x v="1"/>
    <s v="AXEL GERARDO  ALFARO MORALES"/>
    <n v="604480337"/>
    <n v="31269360"/>
    <s v="SAN JOSE"/>
    <s v="CARMEN"/>
    <s v="UNIV.SANTA LUCIA SEDE PUNTARENAS"/>
    <s v="ADM SISTEMAS INF SALUD"/>
    <n v="95011"/>
    <x v="5"/>
    <n v="0"/>
    <s v="NINGUNO"/>
    <n v="100"/>
    <s v="COSTA RICA"/>
    <s v="-"/>
    <s v="-"/>
    <n v="1"/>
    <x v="2"/>
    <x v="2"/>
    <x v="0"/>
    <s v="-"/>
    <n v="24"/>
    <s v="BACHILLER"/>
    <s v="LICENCIATURA"/>
    <s v=" "/>
    <s v=" "/>
    <s v=" "/>
    <s v="NORMAL"/>
    <s v="ALFAROAXEL03@GMAIL.COM"/>
    <n v="20.94"/>
    <s v="-"/>
    <x v="5"/>
    <s v="AE"/>
    <s v="SOLTERO(A)"/>
    <s v="ESTUDIANTE"/>
    <n v="2"/>
    <n v="2021"/>
    <n v="2"/>
    <n v="78.11"/>
    <s v="-"/>
    <s v="SIN ENFASIS"/>
    <s v="ADMINISTRACION"/>
    <n v="1"/>
    <s v="UNIV. PRIVADA"/>
    <s v="PRIVADO"/>
  </r>
  <r>
    <n v="132652"/>
    <n v="1"/>
    <n v="1966065"/>
    <d v="2022-11-29T00:00:00"/>
    <d v="2022-12-07T00:00:00"/>
    <d v="2022-12-08T00:00:00"/>
    <x v="3"/>
    <d v="2023-01-25T00:00:00"/>
    <n v="323185"/>
    <s v="RESOLI"/>
    <s v="1-PREG.COSTA-RICA"/>
    <x v="1"/>
    <x v="0"/>
    <s v="-"/>
    <n v="132652"/>
    <x v="3"/>
    <x v="1"/>
    <x v="4"/>
    <x v="1"/>
    <x v="1"/>
    <n v="3"/>
    <x v="0"/>
    <n v="1"/>
    <n v="6"/>
    <x v="0"/>
    <s v="VILLALTA CALDERON MARIA FERNANDA"/>
    <n v="305090029"/>
    <n v="31269880"/>
    <s v="CARTAGO"/>
    <s v="GUADALUPE"/>
    <s v="UNIVERSIDAD FIDELITAS SEDE SAN PEDRO"/>
    <s v="PUBLICIDAD"/>
    <n v="412334"/>
    <x v="4"/>
    <n v="0"/>
    <s v="NINGUNO"/>
    <n v="100"/>
    <s v="COSTA RICA"/>
    <s v="-"/>
    <s v="-"/>
    <n v="1"/>
    <x v="2"/>
    <x v="2"/>
    <x v="0"/>
    <s v="-"/>
    <n v="25"/>
    <s v="BACHILLER"/>
    <s v=" "/>
    <s v=" "/>
    <s v=" "/>
    <s v=" "/>
    <s v="NORMAL"/>
    <s v="FER.VICAL@GMAIL.COM"/>
    <n v="20.97"/>
    <s v="-"/>
    <x v="0"/>
    <s v="-"/>
    <s v="SOLTERO(A)"/>
    <s v="ASISTENTE DE SALUD D"/>
    <n v="2"/>
    <n v="2015"/>
    <n v="8"/>
    <n v="89"/>
    <n v="22799911"/>
    <s v="SIN ENFASIS"/>
    <s v="ARTE PUBLICITARIO"/>
    <n v="1"/>
    <s v="UNIV. PRIVADA"/>
    <s v="PRIVADO"/>
  </r>
  <r>
    <n v="132720"/>
    <n v="1"/>
    <n v="3415900"/>
    <d v="2022-12-02T00:00:00"/>
    <d v="2022-12-09T00:00:00"/>
    <d v="2022-12-12T00:00:00"/>
    <x v="0"/>
    <d v="2023-01-17T00:00:00"/>
    <n v="323509"/>
    <s v="RESOLI"/>
    <s v="1-PREG.COSTA-RICA"/>
    <x v="1"/>
    <x v="0"/>
    <s v="-"/>
    <n v="132720"/>
    <x v="0"/>
    <x v="1"/>
    <x v="3"/>
    <x v="1"/>
    <x v="1"/>
    <n v="1"/>
    <x v="3"/>
    <n v="1"/>
    <n v="11"/>
    <x v="1"/>
    <s v="GOMEZ REYES JIMMY FRANCISCO"/>
    <n v="901180169"/>
    <n v="31269150"/>
    <s v="SAN JOSE"/>
    <s v="SAN SEBASTIAN"/>
    <s v="UNIV.LIBRE COSTA RICA"/>
    <s v="TRABAJO SOCIAL"/>
    <n v="717853"/>
    <x v="3"/>
    <n v="0"/>
    <s v="NINGUNO"/>
    <n v="100"/>
    <s v="COSTA RICA"/>
    <s v="-"/>
    <s v="-"/>
    <n v="1"/>
    <x v="2"/>
    <x v="0"/>
    <x v="0"/>
    <s v="-"/>
    <n v="29"/>
    <s v="BACHILLER"/>
    <s v=" "/>
    <s v=" "/>
    <s v=" "/>
    <s v=" "/>
    <s v="NORMAL"/>
    <s v="GOMEZJIMMY@HOTMAIL.COM"/>
    <n v="21.02"/>
    <s v="-"/>
    <x v="5"/>
    <s v="AE"/>
    <s v="SOLTERO(A)"/>
    <s v="TECNICO JUDICIAL II"/>
    <n v="1"/>
    <n v="2012"/>
    <n v="11"/>
    <n v="80"/>
    <n v="22181984"/>
    <s v="SIN ENFASIS"/>
    <s v="SOCIOLOGIA"/>
    <n v="1"/>
    <s v="UNIV. PRIVADA"/>
    <s v="PRIVADO"/>
  </r>
  <r>
    <n v="132770"/>
    <n v="1"/>
    <n v="4276530"/>
    <d v="2022-11-25T00:00:00"/>
    <d v="2022-12-12T00:00:00"/>
    <d v="2022-12-16T00:00:00"/>
    <x v="6"/>
    <d v="2023-02-21T00:00:00"/>
    <n v="323006"/>
    <s v="RESOLI"/>
    <s v="1-PREG.COSTA-RICA"/>
    <x v="1"/>
    <x v="0"/>
    <s v="-"/>
    <n v="132770"/>
    <x v="6"/>
    <x v="1"/>
    <x v="2"/>
    <x v="1"/>
    <x v="1"/>
    <n v="4"/>
    <x v="6"/>
    <n v="10"/>
    <n v="3"/>
    <x v="1"/>
    <s v="ELIZONDO MURILLO SEBASTIAN ALBERTO"/>
    <n v="118140059"/>
    <n v="31272650"/>
    <s v="SARAPIQUI"/>
    <s v="HORQUETAS"/>
    <s v="UNIV.LATINA DE COSTA RICA SEDE GUAPILES"/>
    <s v="ENSEÑANZA DEL INGLES"/>
    <n v="899156"/>
    <x v="2"/>
    <n v="0"/>
    <s v="NINGUNO"/>
    <n v="100"/>
    <s v="COSTA RICA"/>
    <s v="-"/>
    <s v="-"/>
    <n v="1"/>
    <x v="2"/>
    <x v="1"/>
    <x v="0"/>
    <s v="-"/>
    <n v="21"/>
    <s v="BACHILLER"/>
    <s v=" "/>
    <s v=" "/>
    <s v=" "/>
    <s v=" "/>
    <s v="NORMAL"/>
    <s v="SELIZONDO701@GMAIL.COM"/>
    <n v="21.03"/>
    <s v="-"/>
    <x v="5"/>
    <s v="AE"/>
    <s v="SOLTERO(A)"/>
    <s v="ESTUDIANTE"/>
    <n v="3"/>
    <n v="2018"/>
    <n v="5"/>
    <n v="88"/>
    <s v="-"/>
    <s v="SIN ENFASIS"/>
    <s v="EDUCACION SECUNDARIA"/>
    <n v="1"/>
    <s v="UNIV. PRIVADA"/>
    <s v="PRIVADO"/>
  </r>
  <r>
    <n v="132730"/>
    <n v="1"/>
    <n v="3788220"/>
    <d v="2022-10-20T00:00:00"/>
    <d v="2022-12-09T00:00:00"/>
    <d v="2022-12-12T00:00:00"/>
    <x v="1"/>
    <d v="2023-01-31T00:00:00"/>
    <n v="321514"/>
    <s v="RESOLI"/>
    <s v="1-PREG.COSTA-RICA"/>
    <x v="1"/>
    <x v="0"/>
    <s v="-"/>
    <n v="132730"/>
    <x v="1"/>
    <x v="1"/>
    <x v="4"/>
    <x v="1"/>
    <x v="1"/>
    <n v="1"/>
    <x v="3"/>
    <n v="18"/>
    <n v="1"/>
    <x v="0"/>
    <s v="LI GRANT ALLISON"/>
    <n v="118780239"/>
    <n v="31270790"/>
    <s v="CURRIDABAT"/>
    <s v="CURRIDABAT"/>
    <s v="UNIV.INTERNAC.DE LAS AMERICAS"/>
    <s v="INGLES"/>
    <n v="797400"/>
    <x v="2"/>
    <n v="0"/>
    <s v="NINGUNO"/>
    <n v="100"/>
    <s v="COSTA RICA"/>
    <s v="-"/>
    <s v="-"/>
    <n v="1"/>
    <x v="2"/>
    <x v="2"/>
    <x v="0"/>
    <s v="-"/>
    <n v="19"/>
    <s v="BACHILLER"/>
    <s v=" "/>
    <s v=" "/>
    <s v=" "/>
    <s v=" "/>
    <s v="NORMAL"/>
    <s v="ALLISONLI2506@GMAIL.COM"/>
    <n v="21.05"/>
    <s v="-"/>
    <x v="0"/>
    <s v="-"/>
    <s v="SOLTERO(A)"/>
    <s v="ESTUDIANTE"/>
    <n v="4"/>
    <n v="2021"/>
    <n v="2"/>
    <n v="88.5"/>
    <s v="-"/>
    <s v="INGLES CON ENF. TRADUCCION"/>
    <s v="LENGUAS"/>
    <n v="1"/>
    <s v="UNIV. PRIVADA"/>
    <s v="PRIVADO"/>
  </r>
  <r>
    <n v="133413"/>
    <n v="1"/>
    <n v="18924670"/>
    <d v="2022-12-26T00:00:00"/>
    <d v="2023-01-26T00:00:00"/>
    <d v="2023-02-08T00:00:00"/>
    <x v="7"/>
    <d v="2023-02-28T00:00:00"/>
    <n v="325247"/>
    <s v="RESOLI"/>
    <s v="1-PREG.COSTA-RICA"/>
    <x v="1"/>
    <x v="0"/>
    <s v="-"/>
    <n v="133413"/>
    <x v="7"/>
    <x v="0"/>
    <x v="1"/>
    <x v="1"/>
    <x v="0"/>
    <n v="1"/>
    <x v="3"/>
    <n v="15"/>
    <n v="1"/>
    <x v="0"/>
    <s v="NAVARRO SERVELLON LYANNE VALERIA"/>
    <n v="114620695"/>
    <n v="31273600"/>
    <s v="MONTES DE OCA"/>
    <s v="SAN PEDRO"/>
    <s v="UNIV. DE CIENCIAS MEDICAS"/>
    <s v="MICROBIOLOGIA"/>
    <n v="794038"/>
    <x v="2"/>
    <n v="0"/>
    <s v="NINGUNO"/>
    <n v="100"/>
    <s v="COSTA RICA"/>
    <s v="-"/>
    <s v="-"/>
    <n v="1"/>
    <x v="2"/>
    <x v="2"/>
    <x v="0"/>
    <s v="-"/>
    <n v="31"/>
    <s v="BACHILLER"/>
    <s v="LICENCIATURA"/>
    <s v=" "/>
    <s v=" "/>
    <s v=" "/>
    <s v="ESPECIAL"/>
    <s v="LYANNE.VNS@GMAIL.COM"/>
    <n v="21.06"/>
    <s v="-"/>
    <x v="0"/>
    <s v="-"/>
    <s v="SOLTERO(A)"/>
    <s v="INTÉRPRETE TÉCNICO  Y ASISTENTE E"/>
    <n v="1"/>
    <n v="2010"/>
    <n v="13"/>
    <n v="100"/>
    <n v="22232424"/>
    <s v="SIN ENFASIS"/>
    <s v="MICROBIOLOGIA"/>
    <n v="1"/>
    <s v="UNIV. PRIVADA"/>
    <s v="PRIVADO"/>
  </r>
  <r>
    <n v="133380"/>
    <n v="1"/>
    <n v="9032000"/>
    <d v="2023-01-15T00:00:00"/>
    <d v="2023-01-15T00:00:00"/>
    <d v="2023-01-31T00:00:00"/>
    <x v="7"/>
    <d v="2023-02-28T00:00:00"/>
    <n v="326431"/>
    <s v="RESOLI"/>
    <s v="1-PREG.COSTA-RICA"/>
    <x v="1"/>
    <x v="0"/>
    <s v="-"/>
    <n v="133380"/>
    <x v="7"/>
    <x v="0"/>
    <x v="1"/>
    <x v="1"/>
    <x v="0"/>
    <n v="1"/>
    <x v="3"/>
    <n v="19"/>
    <n v="3"/>
    <x v="0"/>
    <s v="ARAYA PADILLA MARIPAZ"/>
    <n v="119190952"/>
    <n v="31274330"/>
    <s v="PEREZ ZELEDON"/>
    <s v="DANIEL FLORES"/>
    <s v="UNIV.DE COSTA RICA"/>
    <s v="AUDIOLOGIA"/>
    <n v="1904185"/>
    <x v="1"/>
    <n v="0"/>
    <s v="NINGUNO"/>
    <n v="100"/>
    <s v="COSTA RICA"/>
    <s v="-"/>
    <s v="-"/>
    <n v="1"/>
    <x v="2"/>
    <x v="0"/>
    <x v="0"/>
    <s v="-"/>
    <n v="18"/>
    <s v="LICENCIATURA"/>
    <s v=" "/>
    <s v=" "/>
    <s v=" "/>
    <s v=" "/>
    <s v="ESPECIAL"/>
    <s v="MARIPAZA2204@GMAIL.COM"/>
    <n v="21.08"/>
    <s v="-"/>
    <x v="0"/>
    <s v="-"/>
    <s v="SOLTERO(A)"/>
    <s v="ESTUDIANTE"/>
    <n v="4"/>
    <n v="2021"/>
    <n v="2"/>
    <n v="100"/>
    <s v="-"/>
    <s v="SIN ENFASIS"/>
    <s v="MEDICINA HUMANA"/>
    <n v="2"/>
    <s v="UNIV. PUBLICA"/>
    <s v="PUBLICO"/>
  </r>
  <r>
    <n v="132765"/>
    <n v="1"/>
    <n v="10580383"/>
    <d v="2022-12-01T00:00:00"/>
    <d v="2022-12-12T00:00:00"/>
    <d v="2022-12-16T00:00:00"/>
    <x v="1"/>
    <d v="2023-01-31T00:00:00"/>
    <n v="323377"/>
    <s v="RESOLI"/>
    <s v="1-PREG.COSTA-RICA"/>
    <x v="1"/>
    <x v="0"/>
    <s v="-"/>
    <n v="132765"/>
    <x v="1"/>
    <x v="0"/>
    <x v="1"/>
    <x v="1"/>
    <x v="0"/>
    <n v="1"/>
    <x v="3"/>
    <n v="14"/>
    <n v="3"/>
    <x v="1"/>
    <s v="TORRES DAVILA EDUARDO ANDRES"/>
    <n v="118310398"/>
    <n v="31270360"/>
    <s v="MORAVIA"/>
    <s v="TRINIDAD"/>
    <s v="UNIVERSIDAD SANTA PAULA"/>
    <s v="TERAPIA FISICA"/>
    <n v="2232080"/>
    <x v="1"/>
    <n v="0"/>
    <s v="NINGUNO"/>
    <n v="100"/>
    <s v="COSTA RICA"/>
    <s v="-"/>
    <s v="-"/>
    <n v="1"/>
    <x v="2"/>
    <x v="0"/>
    <x v="0"/>
    <s v="-"/>
    <n v="21"/>
    <s v="LICENCIATURA"/>
    <s v=" "/>
    <s v=" "/>
    <s v=" "/>
    <s v=" "/>
    <s v="NORMAL"/>
    <s v="EDUTORREDA18@GMAIL.COM"/>
    <n v="21.1"/>
    <s v="-"/>
    <x v="5"/>
    <s v="AE"/>
    <s v="SOLTERO(A)"/>
    <s v="ESTUDIANTE"/>
    <n v="4"/>
    <n v="2019"/>
    <n v="4"/>
    <n v="84"/>
    <s v="-"/>
    <s v="REHABILITACION DEPORTIVA"/>
    <s v="MEDICINA HUMANA"/>
    <n v="1"/>
    <s v="UNIV. PRIVADA"/>
    <s v="PRIVADO"/>
  </r>
  <r>
    <n v="133223"/>
    <n v="1"/>
    <n v="7387485"/>
    <d v="2022-12-22T00:00:00"/>
    <d v="2023-01-10T00:00:00"/>
    <d v="2023-01-31T00:00:00"/>
    <x v="5"/>
    <d v="2023-02-10T00:00:00"/>
    <n v="325147"/>
    <s v="RESOLI"/>
    <s v="1-PREG.COSTA-RICA"/>
    <x v="1"/>
    <x v="0"/>
    <s v="-"/>
    <n v="133223"/>
    <x v="5"/>
    <x v="0"/>
    <x v="0"/>
    <x v="1"/>
    <x v="0"/>
    <n v="4"/>
    <x v="6"/>
    <n v="1"/>
    <n v="1"/>
    <x v="1"/>
    <s v="SANCHEZ PIEDRA JOSE ANDRES"/>
    <n v="402530543"/>
    <n v="31271670"/>
    <s v="HEREDIA"/>
    <s v="HEREDIA"/>
    <s v="UNIVERSIDAD FIDELITAS SEDE HEREDIA"/>
    <s v="ING SISTEMAS COMPUT PRESENCIAL"/>
    <n v="1967569"/>
    <x v="1"/>
    <n v="0"/>
    <s v="NINGUNO"/>
    <n v="100"/>
    <s v="COSTA RICA"/>
    <s v="-"/>
    <s v="-"/>
    <n v="1"/>
    <x v="2"/>
    <x v="2"/>
    <x v="0"/>
    <s v="-"/>
    <n v="21"/>
    <s v="BACHILLER"/>
    <s v=" "/>
    <s v=" "/>
    <s v=" "/>
    <s v=" "/>
    <s v="NORMAL"/>
    <s v="JSAPIEDRA220@GMAIL.COM"/>
    <n v="21.11"/>
    <s v="-"/>
    <x v="5"/>
    <s v="AE"/>
    <s v="SOLTERO(A)"/>
    <s v="ESTUDIANTE"/>
    <n v="4"/>
    <n v="2020"/>
    <n v="3"/>
    <n v="100"/>
    <s v="-"/>
    <s v="SIN ENFASIS"/>
    <s v="INGENIERIA"/>
    <n v="1"/>
    <s v="UNIV. PRIVADA"/>
    <s v="PRIVADO"/>
  </r>
  <r>
    <n v="132801"/>
    <n v="1"/>
    <n v="3724980"/>
    <d v="2022-12-02T00:00:00"/>
    <d v="2022-12-13T00:00:00"/>
    <d v="2022-12-19T00:00:00"/>
    <x v="7"/>
    <d v="2023-02-28T00:00:00"/>
    <n v="323578"/>
    <s v="RESOLI"/>
    <s v="1-PREG.COSTA-RICA"/>
    <x v="1"/>
    <x v="0"/>
    <s v="-"/>
    <n v="132801"/>
    <x v="7"/>
    <x v="1"/>
    <x v="2"/>
    <x v="1"/>
    <x v="1"/>
    <n v="7"/>
    <x v="1"/>
    <n v="2"/>
    <n v="3"/>
    <x v="0"/>
    <s v="JIMENEZ VILLEGAS SEIDY MARJORIE"/>
    <n v="603300293"/>
    <n v="31274180"/>
    <s v="POCOCI"/>
    <s v="RITA"/>
    <s v="UNIV.DE LAS CS.Y ARTE DE C.R."/>
    <s v="EDUCACION PARA EL HOGAR"/>
    <n v="1091264"/>
    <x v="2"/>
    <n v="0"/>
    <s v="NINGUNO"/>
    <n v="100"/>
    <s v="COSTA RICA"/>
    <s v="-"/>
    <s v="-"/>
    <n v="1"/>
    <x v="2"/>
    <x v="3"/>
    <x v="0"/>
    <s v="-"/>
    <n v="39"/>
    <s v="BACHILLER"/>
    <s v=" "/>
    <s v=" "/>
    <s v=" "/>
    <s v=" "/>
    <s v="NORMAL"/>
    <s v="SEIDYJIMVILLE@ICLOUD.COM"/>
    <n v="21.13"/>
    <s v="-"/>
    <x v="5"/>
    <s v="AE"/>
    <s v="UNION LIBRE"/>
    <s v="CONCERJE"/>
    <n v="4"/>
    <n v="2022"/>
    <n v="1"/>
    <n v="85.3"/>
    <n v="27677180"/>
    <s v="SIN ENFASIS"/>
    <s v="EDUCACION TECNICA,ARTISTICA Y DEPORTIVA"/>
    <n v="1"/>
    <s v="UNIV. PRIVADA"/>
    <s v="PRIVADO"/>
  </r>
  <r>
    <n v="133641"/>
    <n v="3"/>
    <n v="2095000"/>
    <d v="2023-01-12T00:00:00"/>
    <d v="2023-01-22T00:00:00"/>
    <d v="2023-02-17T00:00:00"/>
    <x v="7"/>
    <d v="2023-02-28T00:00:00"/>
    <n v="326280"/>
    <s v="RESOLI"/>
    <s v="3-POSG.COSTA-RICA"/>
    <x v="1"/>
    <x v="1"/>
    <s v="-"/>
    <n v="133641"/>
    <x v="7"/>
    <x v="1"/>
    <x v="3"/>
    <x v="1"/>
    <x v="1"/>
    <n v="3"/>
    <x v="0"/>
    <n v="7"/>
    <n v="1"/>
    <x v="1"/>
    <s v="CORTES REYES DOUGLAS ERNESTO"/>
    <n v="304560754"/>
    <n v="31273730"/>
    <s v="OREAMUNO"/>
    <s v="SAN RAFAEL"/>
    <s v="INSTITUTO TECNOLOGICO DE COSTA RICA"/>
    <s v="ADM DE PROYECTOS"/>
    <n v="443000"/>
    <x v="4"/>
    <n v="0"/>
    <s v="NINGUNO"/>
    <n v="100"/>
    <s v="COSTA RICA"/>
    <s v="-"/>
    <s v="-"/>
    <n v="1"/>
    <x v="2"/>
    <x v="0"/>
    <x v="0"/>
    <s v="-"/>
    <n v="31"/>
    <s v="ESPECIALIZACION"/>
    <s v=" "/>
    <s v=" "/>
    <s v=" "/>
    <s v=" "/>
    <s v="NORMAL"/>
    <s v="DE13CR@GMAIL.COM"/>
    <n v="21.15"/>
    <s v="-"/>
    <x v="5"/>
    <s v="AE"/>
    <s v="SOLTERO(A)"/>
    <s v="TECNICO DE TESORERIA"/>
    <n v="1"/>
    <n v="2010"/>
    <n v="13"/>
    <n v="100"/>
    <n v="25278600"/>
    <s v="SIN ENFASIS"/>
    <s v="ADMINISTRACION"/>
    <n v="2"/>
    <s v="UNIV. PUBLICA"/>
    <s v="PUBLICO"/>
  </r>
  <r>
    <n v="132597"/>
    <n v="1"/>
    <n v="300000"/>
    <d v="2022-11-10T00:00:00"/>
    <d v="2022-12-02T00:00:00"/>
    <d v="2022-12-06T00:00:00"/>
    <x v="3"/>
    <d v="2023-01-31T00:00:00"/>
    <n v="322332"/>
    <s v="RESOLI"/>
    <s v="1-PREG.COSTA-RICA"/>
    <x v="2"/>
    <x v="0"/>
    <s v="-"/>
    <n v="132597"/>
    <x v="3"/>
    <x v="1"/>
    <x v="3"/>
    <x v="1"/>
    <x v="1"/>
    <n v="1"/>
    <x v="3"/>
    <n v="19"/>
    <n v="8"/>
    <x v="0"/>
    <s v="SIBAJA ESPINOZA VALERY NIKOLE"/>
    <n v="117600279"/>
    <n v="31180330"/>
    <s v="PEREZ ZELEDON"/>
    <s v="CAJON"/>
    <s v="UNIV.LATINA DE C.R. PEREZ ZELEDON"/>
    <s v="DERECHO"/>
    <s v="-"/>
    <x v="0"/>
    <n v="0"/>
    <s v="NINGUNO"/>
    <n v="100"/>
    <s v="COSTA RICA"/>
    <s v="-"/>
    <s v="-"/>
    <n v="1"/>
    <x v="2"/>
    <x v="1"/>
    <x v="0"/>
    <s v="-"/>
    <n v="23"/>
    <s v="LICENCIATURA"/>
    <s v=" "/>
    <s v=" "/>
    <s v=" "/>
    <s v=" "/>
    <s v="NORMAL"/>
    <s v="VALERISIBA@HOTMAIL.COM"/>
    <n v="21.18"/>
    <s v="-"/>
    <x v="0"/>
    <s v="-"/>
    <s v="SOLTERO(A)"/>
    <s v="ESTUDIANTE"/>
    <s v="-"/>
    <s v="-"/>
    <s v="-"/>
    <s v="-"/>
    <n v="85625739"/>
    <s v="SIN ENFASIS"/>
    <s v="DERECHO"/>
    <n v="1"/>
    <s v="UNIV. PRIVADA"/>
    <s v="PRIVADO"/>
  </r>
  <r>
    <n v="132925"/>
    <n v="1"/>
    <n v="3796950"/>
    <d v="2022-12-12T00:00:00"/>
    <d v="2022-12-19T00:00:00"/>
    <d v="2022-12-22T00:00:00"/>
    <x v="6"/>
    <d v="2023-03-03T00:00:00"/>
    <n v="324479"/>
    <s v="RESOLI"/>
    <s v="1-PREG.COSTA-RICA"/>
    <x v="2"/>
    <x v="0"/>
    <s v="-"/>
    <n v="132925"/>
    <x v="6"/>
    <x v="0"/>
    <x v="1"/>
    <x v="1"/>
    <x v="0"/>
    <n v="1"/>
    <x v="3"/>
    <n v="15"/>
    <n v="4"/>
    <x v="0"/>
    <s v="SOLANO CHAVARRIA MARIA LIBIA"/>
    <n v="112610243"/>
    <n v="31194600"/>
    <s v="MONTES DE OCA"/>
    <s v="SAN RAFAEL"/>
    <s v="UNIV.DE LAS CS.Y ARTE DE C.R."/>
    <s v="ENFERMERIA"/>
    <s v="-"/>
    <x v="0"/>
    <n v="0"/>
    <s v="NINGUNO"/>
    <n v="100"/>
    <s v="COSTA RICA"/>
    <s v="-"/>
    <s v="-"/>
    <n v="1"/>
    <x v="2"/>
    <x v="2"/>
    <x v="0"/>
    <s v="-"/>
    <n v="39"/>
    <s v="BACHILLER"/>
    <s v="LICENCIATURA"/>
    <s v=" "/>
    <s v=" "/>
    <s v=" "/>
    <s v="NORMAL"/>
    <s v="MASOCHA1@HOTMAIL.COM"/>
    <n v="21.2"/>
    <s v="-"/>
    <x v="0"/>
    <s v="-"/>
    <s v="CASADO(A)"/>
    <s v="ESTUDIANTE"/>
    <s v="-"/>
    <s v="-"/>
    <s v="-"/>
    <s v="-"/>
    <s v="-"/>
    <s v="SIN ENFASIS"/>
    <s v="ENFERMERIA"/>
    <n v="1"/>
    <s v="UNIV. PRIVADA"/>
    <s v="PRIVADO"/>
  </r>
  <r>
    <n v="132606"/>
    <n v="1"/>
    <n v="5154239"/>
    <d v="2022-12-02T00:00:00"/>
    <d v="2022-12-06T00:00:00"/>
    <d v="2022-12-07T00:00:00"/>
    <x v="0"/>
    <d v="2023-01-17T00:00:00"/>
    <n v="323577"/>
    <s v="RESOLI"/>
    <s v="1-PREG.COSTA-RICA"/>
    <x v="1"/>
    <x v="0"/>
    <s v="-"/>
    <n v="132606"/>
    <x v="0"/>
    <x v="0"/>
    <x v="1"/>
    <x v="1"/>
    <x v="0"/>
    <n v="3"/>
    <x v="0"/>
    <n v="2"/>
    <n v="2"/>
    <x v="1"/>
    <s v="CHAVES MASIS JOSE JULIAN"/>
    <n v="305470003"/>
    <n v="31269170"/>
    <s v="PARAISO"/>
    <s v="SANTIAGO"/>
    <s v="VERITAS-SAN FRANCISCO DE ASIS"/>
    <s v="MEDICINA Y CIRUGIA VETERINARIA"/>
    <n v="1354104"/>
    <x v="1"/>
    <n v="0"/>
    <s v="NINGUNO"/>
    <n v="100"/>
    <s v="COSTA RICA"/>
    <s v="-"/>
    <s v="-"/>
    <n v="1"/>
    <x v="2"/>
    <x v="1"/>
    <x v="0"/>
    <s v="-"/>
    <n v="19"/>
    <s v="LICENCIATURA"/>
    <s v=" "/>
    <s v=" "/>
    <s v=" "/>
    <s v=" "/>
    <s v="NORMAL"/>
    <s v="JOSECHAVESM@HOTMAIL.COM"/>
    <n v="21.23"/>
    <s v="-"/>
    <x v="0"/>
    <s v="-"/>
    <s v="SOLTERO(A)"/>
    <s v="ESTUDIANTE"/>
    <n v="5"/>
    <n v="2020"/>
    <n v="3"/>
    <n v="97.66"/>
    <s v="-"/>
    <s v="SIN ENFASIS"/>
    <s v="MEDICINA VETERINARIA"/>
    <n v="1"/>
    <s v="UNIV. PRIVADA"/>
    <s v="PRIVADO"/>
  </r>
  <r>
    <n v="133377"/>
    <n v="1"/>
    <n v="2800000"/>
    <d v="2023-01-10T00:00:00"/>
    <d v="2023-01-13T00:00:00"/>
    <d v="2023-02-01T00:00:00"/>
    <x v="5"/>
    <d v="2023-02-10T00:00:00"/>
    <n v="326052"/>
    <s v="RESOLI"/>
    <s v="1-PREG.COSTA-RICA"/>
    <x v="1"/>
    <x v="0"/>
    <s v="-"/>
    <n v="133377"/>
    <x v="5"/>
    <x v="1"/>
    <x v="3"/>
    <x v="1"/>
    <x v="1"/>
    <n v="7"/>
    <x v="1"/>
    <n v="6"/>
    <n v="1"/>
    <x v="0"/>
    <s v="MORA NUÑEZ MARIA ALEJANDRA"/>
    <n v="116700380"/>
    <n v="31271980"/>
    <s v="GUACIMO"/>
    <s v="GUACIMO"/>
    <s v="UNIV.INTERNAC.DE LAS AMERICAS"/>
    <s v="ECONOMIA"/>
    <n v="594692"/>
    <x v="3"/>
    <n v="0"/>
    <s v="NINGUNO"/>
    <n v="100"/>
    <s v="COSTA RICA"/>
    <s v="-"/>
    <s v="-"/>
    <n v="1"/>
    <x v="2"/>
    <x v="1"/>
    <x v="0"/>
    <s v="-"/>
    <n v="26"/>
    <s v="BACHILLER"/>
    <s v=" "/>
    <s v=" "/>
    <s v=" "/>
    <s v=" "/>
    <s v="NORMAL"/>
    <s v="ALEMORA2423@GMAIL.COM"/>
    <n v="21.24"/>
    <s v="-"/>
    <x v="0"/>
    <s v="-"/>
    <s v="SOLTERO(A)"/>
    <s v="ESTUDIANTE"/>
    <n v="2"/>
    <n v="2014"/>
    <n v="9"/>
    <n v="100"/>
    <s v="-"/>
    <s v="SIN ENFASIS"/>
    <s v="ECONOMIA"/>
    <n v="1"/>
    <s v="UNIV. PRIVADA"/>
    <s v="PRIVADO"/>
  </r>
  <r>
    <n v="133364"/>
    <n v="1"/>
    <n v="17881300"/>
    <d v="2023-01-12T00:00:00"/>
    <d v="2023-01-17T00:00:00"/>
    <d v="2023-02-03T00:00:00"/>
    <x v="6"/>
    <d v="2023-02-21T00:00:00"/>
    <n v="326220"/>
    <s v="RESOLI"/>
    <s v="1-PREG.COSTA-RICA"/>
    <x v="1"/>
    <x v="0"/>
    <s v="-"/>
    <n v="133364"/>
    <x v="6"/>
    <x v="0"/>
    <x v="0"/>
    <x v="1"/>
    <x v="0"/>
    <n v="2"/>
    <x v="2"/>
    <n v="10"/>
    <n v="6"/>
    <x v="1"/>
    <s v="CHACON SOLANO KENDALL YAFRAN"/>
    <n v="208620525"/>
    <n v="31272430"/>
    <s v="SAN CARLOS"/>
    <s v="PITAL"/>
    <s v="UNIVERSIDAD FIDELITAS SEDE SAN PEDRO"/>
    <s v="ING SISTEMAS DE COMPUT PRESENC"/>
    <n v="831694"/>
    <x v="2"/>
    <n v="0"/>
    <s v="NINGUNO"/>
    <n v="100"/>
    <s v="COSTA RICA"/>
    <s v="-"/>
    <s v="-"/>
    <n v="1"/>
    <x v="2"/>
    <x v="1"/>
    <x v="0"/>
    <s v="-"/>
    <n v="18"/>
    <s v="BACHILLER"/>
    <s v=" "/>
    <s v=" "/>
    <s v=" "/>
    <s v=" "/>
    <s v="NORMAL"/>
    <s v="KENDALLCHACON999@GMAIL.COM"/>
    <n v="21.26"/>
    <s v="-"/>
    <x v="5"/>
    <s v="AE"/>
    <s v="SOLTERO(A)"/>
    <s v="ESTUDIANTE"/>
    <n v="3"/>
    <n v="2022"/>
    <n v="1"/>
    <n v="100"/>
    <s v="-"/>
    <s v="SIN ENFASIS"/>
    <s v="INGENIERIA"/>
    <n v="1"/>
    <s v="UNIV. PRIVADA"/>
    <s v="PRIVADO"/>
  </r>
  <r>
    <n v="132745"/>
    <n v="1"/>
    <n v="22000000"/>
    <d v="2022-12-07T00:00:00"/>
    <d v="2022-12-12T00:00:00"/>
    <d v="2022-12-16T00:00:00"/>
    <x v="1"/>
    <d v="2023-01-31T00:00:00"/>
    <n v="324012"/>
    <s v="RESOLI"/>
    <s v="1-PREG.COSTA-RICA"/>
    <x v="1"/>
    <x v="0"/>
    <s v="-"/>
    <n v="132745"/>
    <x v="1"/>
    <x v="0"/>
    <x v="1"/>
    <x v="1"/>
    <x v="0"/>
    <n v="1"/>
    <x v="3"/>
    <n v="8"/>
    <n v="2"/>
    <x v="0"/>
    <s v="MAJANO ALFARO MARIANA"/>
    <n v="119310050"/>
    <n v="31270380"/>
    <s v="GOICOECHEA"/>
    <s v="SAN FRANCISCO"/>
    <s v="UNIV.LATINOAMERICANA DE CS.TECNOL."/>
    <s v="ODONTOLOGIA"/>
    <n v="3675157"/>
    <x v="6"/>
    <n v="0"/>
    <s v="NINGUNO"/>
    <n v="100"/>
    <s v="COSTA RICA"/>
    <s v="-"/>
    <s v="-"/>
    <n v="1"/>
    <x v="2"/>
    <x v="2"/>
    <x v="0"/>
    <s v="-"/>
    <n v="17"/>
    <s v="LICENCIATURA"/>
    <s v=" "/>
    <s v=" "/>
    <s v=" "/>
    <s v=" "/>
    <s v="NORMAL"/>
    <s v="MARIMAJANO170@GMAIL.COM"/>
    <n v="21.27"/>
    <s v="-"/>
    <x v="0"/>
    <s v="-"/>
    <s v="SOLTERO(A)"/>
    <s v="ESTUDIANTE"/>
    <n v="6"/>
    <n v="2022"/>
    <n v="1"/>
    <n v="90.3"/>
    <s v="-"/>
    <s v="SIN ENFASIS"/>
    <s v="ODONTOLOGIA"/>
    <n v="1"/>
    <s v="UNIV. PRIVADA"/>
    <s v="PRIVADO"/>
  </r>
  <r>
    <n v="133366"/>
    <n v="1"/>
    <n v="3070880"/>
    <d v="2019-04-06T00:00:00"/>
    <d v="2023-01-24T00:00:00"/>
    <d v="2023-02-02T00:00:00"/>
    <x v="6"/>
    <d v="2023-02-21T00:00:00"/>
    <n v="214095"/>
    <s v="RESOLI"/>
    <s v="1-PREG.COSTA-RICA"/>
    <x v="1"/>
    <x v="0"/>
    <s v="-"/>
    <n v="133366"/>
    <x v="6"/>
    <x v="0"/>
    <x v="0"/>
    <x v="1"/>
    <x v="0"/>
    <n v="1"/>
    <x v="3"/>
    <n v="15"/>
    <n v="1"/>
    <x v="1"/>
    <s v="DELGADO GAMBOA JUAN LUIS"/>
    <n v="604540281"/>
    <n v="31272380"/>
    <s v="MONTES DE OCA"/>
    <s v="SAN PEDRO"/>
    <s v="UNIVERSIDAD FIDELITAS SEDE SAN PEDRO"/>
    <s v="INGENIERIA CIVIL"/>
    <n v="250000"/>
    <x v="4"/>
    <n v="0"/>
    <s v="NINGUNO"/>
    <n v="100"/>
    <s v="COSTA RICA"/>
    <s v="-"/>
    <s v="-"/>
    <n v="1"/>
    <x v="2"/>
    <x v="2"/>
    <x v="0"/>
    <s v="-"/>
    <n v="23"/>
    <s v="LICENCIATURA"/>
    <s v=" "/>
    <s v=" "/>
    <s v=" "/>
    <s v=" "/>
    <s v="NORMAL"/>
    <s v="JLDELGADO_08@HOTMAIL.COM"/>
    <n v="21.28"/>
    <s v="-"/>
    <x v="0"/>
    <s v="-"/>
    <s v="SOLTERO(A)"/>
    <s v=" CHOFER DE PLATAFORMA"/>
    <n v="1"/>
    <n v="2016"/>
    <n v="7"/>
    <n v="100"/>
    <n v="85076983"/>
    <s v="SIN ENFASIS"/>
    <s v="OBRAS CIVILES"/>
    <n v="1"/>
    <s v="UNIV. PRIVADA"/>
    <s v="PRIVADO"/>
  </r>
  <r>
    <n v="133461"/>
    <n v="1"/>
    <n v="7116000"/>
    <d v="2023-01-09T00:00:00"/>
    <d v="2023-01-17T00:00:00"/>
    <d v="2023-02-10T00:00:00"/>
    <x v="7"/>
    <d v="2023-02-28T00:00:00"/>
    <n v="325916"/>
    <s v="RESOLI"/>
    <s v="1-PREG.COSTA-RICA"/>
    <x v="1"/>
    <x v="0"/>
    <s v="-"/>
    <n v="133461"/>
    <x v="7"/>
    <x v="0"/>
    <x v="1"/>
    <x v="1"/>
    <x v="0"/>
    <n v="6"/>
    <x v="4"/>
    <n v="5"/>
    <n v="1"/>
    <x v="0"/>
    <s v="VILLACHICA UMAÑA ASHLY PAOLA"/>
    <n v="119270438"/>
    <n v="31272920"/>
    <s v="OSA"/>
    <s v="PUERTO CORTES"/>
    <s v="INSTITUTO DE CIENCIAS DE LA SALUD"/>
    <s v="ASISTENTE LAB QUIMICO CLINICO"/>
    <n v="140000"/>
    <x v="5"/>
    <n v="0"/>
    <s v="NINGUNO"/>
    <n v="100"/>
    <s v="COSTA RICA"/>
    <s v="-"/>
    <s v="-"/>
    <n v="1"/>
    <x v="2"/>
    <x v="1"/>
    <x v="0"/>
    <s v="-"/>
    <n v="18"/>
    <s v="DIPLOMADO"/>
    <s v=" "/>
    <s v=" "/>
    <s v=" "/>
    <s v=" "/>
    <s v="NORMAL"/>
    <s v="ASHLYVILLACHICA8@GMAIL.COM"/>
    <n v="21.33"/>
    <s v="-"/>
    <x v="0"/>
    <s v="-"/>
    <s v="SOLTERO(A)"/>
    <s v="ESTUDIANTE"/>
    <n v="2"/>
    <n v="2022"/>
    <n v="1"/>
    <n v="100"/>
    <s v="-"/>
    <s v="SIN ENFASIS"/>
    <s v="MEDICINA HUMANA"/>
    <n v="1"/>
    <s v="UNIV. PRIVADA"/>
    <s v="PRIVADO"/>
  </r>
  <r>
    <n v="133503"/>
    <n v="1"/>
    <n v="7342160"/>
    <d v="2022-12-29T00:00:00"/>
    <d v="2023-01-16T00:00:00"/>
    <d v="2023-02-09T00:00:00"/>
    <x v="7"/>
    <d v="2023-02-28T00:00:00"/>
    <n v="325346"/>
    <s v="RESOLI"/>
    <s v="1-PREG.COSTA-RICA"/>
    <x v="1"/>
    <x v="0"/>
    <s v="-"/>
    <n v="133503"/>
    <x v="7"/>
    <x v="0"/>
    <x v="1"/>
    <x v="1"/>
    <x v="0"/>
    <n v="1"/>
    <x v="3"/>
    <n v="10"/>
    <n v="3"/>
    <x v="0"/>
    <s v="RETANA BENAVIDES KAREN TATIANA"/>
    <n v="116930105"/>
    <n v="31273830"/>
    <s v="ALAJUELITA"/>
    <s v="SAN ANTONIO"/>
    <s v="COLEGIO UNIVERSITARIO TECNOSALUD"/>
    <s v="ELECTROCARD Y PRACT CARDIOLOGI"/>
    <n v="485155"/>
    <x v="3"/>
    <n v="0"/>
    <s v="NINGUNO"/>
    <n v="100"/>
    <s v="COSTA RICA"/>
    <s v="-"/>
    <s v="-"/>
    <n v="1"/>
    <x v="2"/>
    <x v="0"/>
    <x v="0"/>
    <s v="-"/>
    <n v="25"/>
    <s v="DIPLOMADO"/>
    <s v=" "/>
    <s v=" "/>
    <s v=" "/>
    <s v=" "/>
    <s v="NORMAL"/>
    <s v="KARTATIANA1997@GMAIL.COM"/>
    <n v="21.38"/>
    <s v="-"/>
    <x v="0"/>
    <s v="-"/>
    <s v="SOLTERO(A)"/>
    <s v="SECRETARIA 3"/>
    <n v="2"/>
    <n v="2017"/>
    <n v="6"/>
    <n v="100"/>
    <n v="25478637"/>
    <s v="SIN ENFASIS"/>
    <s v="MEDICINA HUMANA"/>
    <n v="1"/>
    <s v="UNIV. PRIVADA"/>
    <s v="PRIVADO"/>
  </r>
  <r>
    <n v="132715"/>
    <n v="1"/>
    <n v="3836000"/>
    <d v="2022-12-05T00:00:00"/>
    <d v="2022-12-09T00:00:00"/>
    <d v="2022-12-12T00:00:00"/>
    <x v="3"/>
    <d v="2023-01-25T00:00:00"/>
    <n v="323759"/>
    <s v="RESOLI"/>
    <s v="1-PREG.COSTA-RICA"/>
    <x v="1"/>
    <x v="0"/>
    <s v="-"/>
    <n v="132715"/>
    <x v="3"/>
    <x v="0"/>
    <x v="1"/>
    <x v="1"/>
    <x v="0"/>
    <n v="1"/>
    <x v="3"/>
    <n v="1"/>
    <n v="10"/>
    <x v="0"/>
    <s v="SALAZAR MONGE MARIA JOSE"/>
    <n v="117880559"/>
    <n v="31270070"/>
    <s v="SAN JOSE"/>
    <s v="HATILLO"/>
    <s v="UNIVERSIDAD SANTA PAULA"/>
    <s v="TERAPIA FISICA"/>
    <n v="820761"/>
    <x v="2"/>
    <n v="0"/>
    <s v="NINGUNO"/>
    <n v="100"/>
    <s v="COSTA RICA"/>
    <s v="-"/>
    <s v="-"/>
    <n v="1"/>
    <x v="2"/>
    <x v="0"/>
    <x v="0"/>
    <s v="-"/>
    <n v="22"/>
    <s v="LICENCIATURA"/>
    <s v=" "/>
    <s v=" "/>
    <s v=" "/>
    <s v=" "/>
    <s v="NORMAL"/>
    <s v="MARIAJOSESALAZARMONGE@GMAIL.COM"/>
    <n v="21.4"/>
    <s v="-"/>
    <x v="0"/>
    <s v="-"/>
    <s v="SOLTERO(A)"/>
    <s v="ESTUDIANTE"/>
    <n v="3"/>
    <n v="2018"/>
    <n v="5"/>
    <n v="87.65"/>
    <s v="-"/>
    <s v="REHABILITACION DEPORTIVA"/>
    <s v="MEDICINA HUMANA"/>
    <n v="1"/>
    <s v="UNIV. PRIVADA"/>
    <s v="PRIVADO"/>
  </r>
  <r>
    <n v="133284"/>
    <n v="1"/>
    <n v="6214885"/>
    <d v="2023-01-09T00:00:00"/>
    <d v="2023-01-18T00:00:00"/>
    <d v="2023-02-01T00:00:00"/>
    <x v="5"/>
    <d v="2023-02-10T00:00:00"/>
    <n v="325881"/>
    <s v="RESOLI"/>
    <s v="1-PREG.COSTA-RICA"/>
    <x v="1"/>
    <x v="0"/>
    <s v="-"/>
    <n v="133284"/>
    <x v="5"/>
    <x v="1"/>
    <x v="3"/>
    <x v="1"/>
    <x v="1"/>
    <n v="3"/>
    <x v="0"/>
    <n v="1"/>
    <n v="5"/>
    <x v="0"/>
    <s v="VARELA MADRIZ FIORELLA MARIA"/>
    <n v="119370130"/>
    <n v="31271880"/>
    <s v="CARTAGO"/>
    <s v="AGUACALIENTE (SAN FRANCISCO)"/>
    <s v="UNIV.HISPANOAMERICANA SEDE ARANJUEZ"/>
    <s v="PSICOLOGIA"/>
    <n v="863808"/>
    <x v="2"/>
    <n v="0"/>
    <s v="NINGUNO"/>
    <n v="100"/>
    <s v="COSTA RICA"/>
    <s v="-"/>
    <s v="-"/>
    <n v="1"/>
    <x v="2"/>
    <x v="0"/>
    <x v="0"/>
    <s v="-"/>
    <n v="17"/>
    <s v="BACHILLER"/>
    <s v=" "/>
    <s v=" "/>
    <s v=" "/>
    <s v=" "/>
    <s v="NORMAL"/>
    <s v="FIOVARELAMADRIZ@GMAIL.COM"/>
    <n v="21.47"/>
    <s v="-"/>
    <x v="0"/>
    <s v="-"/>
    <s v="SOLTERO(A)"/>
    <s v="ESTUDIANTE"/>
    <n v="5"/>
    <n v="2022"/>
    <n v="1"/>
    <n v="100"/>
    <s v="-"/>
    <s v="SIN ENFASIS"/>
    <s v="PSICOLOGIA"/>
    <n v="1"/>
    <s v="UNIV. PRIVADA"/>
    <s v="PRIVADO"/>
  </r>
  <r>
    <n v="133025"/>
    <n v="1"/>
    <n v="5088884"/>
    <d v="2022-12-07T00:00:00"/>
    <d v="2022-12-22T00:00:00"/>
    <d v="2022-12-23T00:00:00"/>
    <x v="7"/>
    <d v="2023-02-28T00:00:00"/>
    <n v="323955"/>
    <s v="RESOLI"/>
    <s v="1-PREG.COSTA-RICA"/>
    <x v="1"/>
    <x v="0"/>
    <s v="-"/>
    <n v="133025"/>
    <x v="7"/>
    <x v="0"/>
    <x v="0"/>
    <x v="1"/>
    <x v="0"/>
    <n v="5"/>
    <x v="5"/>
    <n v="8"/>
    <n v="1"/>
    <x v="0"/>
    <s v="ARCE VILLALOBOS TRIANA MARIA"/>
    <n v="504610091"/>
    <n v="31274530"/>
    <s v="TILARAN"/>
    <s v="TILARAN"/>
    <s v="UNIVERSIDAD INVENIO"/>
    <s v="INGENIERIA MECATRONICA"/>
    <n v="701250"/>
    <x v="3"/>
    <n v="0"/>
    <s v="NINGUNO"/>
    <n v="100"/>
    <s v="COSTA RICA"/>
    <s v="-"/>
    <s v="-"/>
    <n v="1"/>
    <x v="2"/>
    <x v="2"/>
    <x v="0"/>
    <s v="-"/>
    <n v="17"/>
    <s v="LICENCIATURA"/>
    <s v=" "/>
    <s v=" "/>
    <s v=" "/>
    <s v=" "/>
    <s v="NORMAL"/>
    <s v="ARCETRIANA@GMAIL.COM"/>
    <n v="21.52"/>
    <s v="-"/>
    <x v="5"/>
    <s v="AE"/>
    <s v="SOLTERO(A)"/>
    <s v="ESTUDIANTE"/>
    <n v="4"/>
    <n v="2022"/>
    <n v="1"/>
    <n v="94.11"/>
    <s v="-"/>
    <s v="SIN ENFASIS"/>
    <s v="INGENIERIA"/>
    <n v="1"/>
    <s v="UNIV. PRIVADA"/>
    <s v="PRIVADO"/>
  </r>
  <r>
    <n v="132662"/>
    <n v="2"/>
    <n v="11542000"/>
    <d v="2022-11-05T00:00:00"/>
    <d v="2022-12-07T00:00:00"/>
    <d v="2022-12-08T00:00:00"/>
    <x v="3"/>
    <d v="2023-01-25T00:00:00"/>
    <n v="322103"/>
    <s v="RESOLI"/>
    <s v="2-PREG.EXTERIOR"/>
    <x v="1"/>
    <x v="3"/>
    <s v="-"/>
    <n v="132662"/>
    <x v="3"/>
    <x v="0"/>
    <x v="0"/>
    <x v="1"/>
    <x v="0"/>
    <n v="4"/>
    <x v="6"/>
    <n v="1"/>
    <n v="2"/>
    <x v="0"/>
    <s v="SOMARRIBAS VALENZUELA MARIA PAULA"/>
    <n v="208470163"/>
    <n v="31270020"/>
    <s v="HEREDIA"/>
    <s v="MERCEDES"/>
    <s v="UNIVERSIDAD DE EVORA PORTUGAL"/>
    <s v="INGENIERIA MECATRONICA"/>
    <n v="1236183"/>
    <x v="1"/>
    <n v="0"/>
    <s v="NINGUNO"/>
    <n v="720"/>
    <s v="PORTUGAL"/>
    <s v="-"/>
    <s v="-"/>
    <n v="1"/>
    <x v="2"/>
    <x v="2"/>
    <x v="0"/>
    <s v="-"/>
    <n v="19"/>
    <s v="LICENCIATURA"/>
    <s v=" "/>
    <s v=" "/>
    <s v=" "/>
    <s v=" "/>
    <s v="NORMAL"/>
    <s v="MARIAPAULASOMARRIBASVALENZUELA@GMAIL.COM"/>
    <n v="21.54"/>
    <s v="-"/>
    <x v="0"/>
    <s v="-"/>
    <s v="SOLTERO(A)"/>
    <s v="ESTUDIANTE"/>
    <n v="4"/>
    <n v="2021"/>
    <n v="2"/>
    <n v="92"/>
    <s v="-"/>
    <s v="SIN ENFASIS"/>
    <s v="INGENIERIA"/>
    <n v="1"/>
    <s v="UNIV. PRIVADA"/>
    <s v="PRIVADO"/>
  </r>
  <r>
    <n v="132392"/>
    <n v="3"/>
    <n v="3432000"/>
    <d v="2022-08-31T00:00:00"/>
    <d v="2022-10-31T00:00:00"/>
    <d v="2022-11-01T00:00:00"/>
    <x v="0"/>
    <d v="2023-01-17T00:00:00"/>
    <n v="319466"/>
    <s v="RESOLI"/>
    <s v="3-POSG.COSTA-RICA"/>
    <x v="1"/>
    <x v="1"/>
    <s v="-"/>
    <n v="132392"/>
    <x v="0"/>
    <x v="1"/>
    <x v="3"/>
    <x v="1"/>
    <x v="1"/>
    <n v="2"/>
    <x v="2"/>
    <n v="10"/>
    <n v="1"/>
    <x v="0"/>
    <s v="SOTO SABILLON KAROL TATIANA"/>
    <n v="207280873"/>
    <n v="31269030"/>
    <s v="SAN CARLOS"/>
    <s v="QUESADA"/>
    <s v="INSTITUTO TECNOLOGICO DE COSTA RICA"/>
    <s v="ADMINISTRACION DE EMPRESAS"/>
    <n v="739200"/>
    <x v="2"/>
    <n v="0"/>
    <s v="NINGUNO"/>
    <n v="100"/>
    <s v="COSTA RICA"/>
    <s v="-"/>
    <s v="-"/>
    <n v="1"/>
    <x v="2"/>
    <x v="0"/>
    <x v="0"/>
    <s v="-"/>
    <n v="28"/>
    <s v="MAESTRIA"/>
    <s v=" "/>
    <s v=" "/>
    <s v=" "/>
    <s v=" "/>
    <s v="NORMAL"/>
    <s v="KATATI94@HOTMAIL.COM "/>
    <n v="21.54"/>
    <s v="-"/>
    <x v="0"/>
    <s v="-"/>
    <s v="SOLTERO(A)"/>
    <s v="COORDINADOR DE FACTU"/>
    <n v="1"/>
    <n v="2011"/>
    <n v="12"/>
    <n v="90"/>
    <n v="89273896"/>
    <s v="ADM.EMP.ENF.MERCADEO"/>
    <s v="ADMINISTRACION"/>
    <n v="2"/>
    <s v="UNIV. PUBLICA"/>
    <s v="PUBLICO"/>
  </r>
  <r>
    <n v="133155"/>
    <n v="1"/>
    <n v="2505400"/>
    <d v="2022-12-21T00:00:00"/>
    <d v="2022-12-22T00:00:00"/>
    <d v="2023-01-24T00:00:00"/>
    <x v="1"/>
    <d v="2023-01-31T00:00:00"/>
    <n v="325087"/>
    <s v="RESOLI"/>
    <s v="1-PREG.COSTA-RICA"/>
    <x v="1"/>
    <x v="0"/>
    <s v="-"/>
    <n v="133155"/>
    <x v="1"/>
    <x v="0"/>
    <x v="0"/>
    <x v="1"/>
    <x v="0"/>
    <n v="1"/>
    <x v="3"/>
    <n v="3"/>
    <n v="12"/>
    <x v="1"/>
    <s v="SELVA SUAZO MAIKOL ANTONIO"/>
    <n v="114280528"/>
    <n v="31270530"/>
    <s v="DESAMPARADOS"/>
    <s v="GRAVILIAS"/>
    <s v="UNIV.LATINOAMERICANA DE CS.TECNOL."/>
    <s v="INGENIERIA QUIMICA INDUSTRIAL"/>
    <n v="540325"/>
    <x v="3"/>
    <n v="0"/>
    <s v="NINGUNO"/>
    <n v="100"/>
    <s v="COSTA RICA"/>
    <s v="-"/>
    <s v="-"/>
    <n v="1"/>
    <x v="2"/>
    <x v="2"/>
    <x v="0"/>
    <s v="-"/>
    <n v="32"/>
    <s v="LICENCIATURA"/>
    <s v=" "/>
    <s v=" "/>
    <s v=" "/>
    <s v=" "/>
    <s v="NORMAL"/>
    <s v="MAIKOLSELVA14@GMAIL.COM"/>
    <n v="21.57"/>
    <s v="-"/>
    <x v="0"/>
    <s v="-"/>
    <s v="SOLTERO(A)"/>
    <s v="ASISTENTE DE MONITOR"/>
    <n v="1"/>
    <n v="2019"/>
    <n v="4"/>
    <n v="100"/>
    <n v="71108638"/>
    <s v="SIN ENFASIS"/>
    <s v="INGENIERIA"/>
    <n v="1"/>
    <s v="UNIV. PRIVADA"/>
    <s v="PRIVADO"/>
  </r>
  <r>
    <n v="133022"/>
    <n v="5"/>
    <n v="6694633"/>
    <d v="2022-12-08T00:00:00"/>
    <d v="2022-12-22T00:00:00"/>
    <d v="2022-12-23T00:00:00"/>
    <x v="7"/>
    <d v="2023-02-28T00:00:00"/>
    <n v="324139"/>
    <s v="RESOLI"/>
    <s v="5-REFUND.PREG.C.R"/>
    <x v="0"/>
    <x v="0"/>
    <s v="-"/>
    <n v="133022"/>
    <x v="7"/>
    <x v="0"/>
    <x v="1"/>
    <x v="1"/>
    <x v="0"/>
    <n v="6"/>
    <x v="4"/>
    <n v="1"/>
    <n v="15"/>
    <x v="0"/>
    <s v="RODRIGUEZ FALLAS IVANNIA DE LOS ANGELES"/>
    <n v="110140532"/>
    <n v="31274400"/>
    <s v="PUNTARENAS"/>
    <s v="EL ROBLE"/>
    <s v="UNIV.SANTA LUCIA SEDE PUNTARENAS"/>
    <s v="ENFERMERIA"/>
    <n v="1444728"/>
    <x v="1"/>
    <n v="0"/>
    <s v="NINGUNO"/>
    <n v="100"/>
    <s v="COSTA RICA"/>
    <s v="-"/>
    <s v="-"/>
    <n v="1"/>
    <x v="2"/>
    <x v="0"/>
    <x v="0"/>
    <s v="-"/>
    <n v="44"/>
    <s v="BACHILLER"/>
    <s v=" "/>
    <s v=" "/>
    <s v=" "/>
    <s v=" "/>
    <s v="NORMAL"/>
    <s v="IVANNIA.ROSEIGUEZF@GMAIL.COM"/>
    <n v="21.58"/>
    <s v="-"/>
    <x v="0"/>
    <s v="-"/>
    <s v="CASADO(A)"/>
    <s v="ASISTENTE TÉCNICO DE ATENCIÓN PRIMARIA "/>
    <n v="4"/>
    <n v="2020"/>
    <n v="3"/>
    <n v="90"/>
    <n v="22206100"/>
    <s v="SIN ENFASIS"/>
    <s v="ENFERMERIA"/>
    <n v="1"/>
    <s v="UNIV. PRIVADA"/>
    <s v="PRIVADO"/>
  </r>
  <r>
    <n v="132473"/>
    <n v="1"/>
    <n v="6285000"/>
    <d v="2022-11-11T00:00:00"/>
    <d v="2022-11-14T00:00:00"/>
    <d v="2022-11-15T00:00:00"/>
    <x v="5"/>
    <d v="2023-02-10T00:00:00"/>
    <n v="322360"/>
    <s v="RESOLI"/>
    <s v="1-PREG.COSTA-RICA"/>
    <x v="1"/>
    <x v="0"/>
    <s v="-"/>
    <n v="132473"/>
    <x v="5"/>
    <x v="0"/>
    <x v="1"/>
    <x v="1"/>
    <x v="0"/>
    <n v="1"/>
    <x v="3"/>
    <n v="3"/>
    <n v="12"/>
    <x v="1"/>
    <s v="VARGAS SOLIS SANTIAGO DE JESUS"/>
    <n v="117220972"/>
    <n v="31271500"/>
    <s v="DESAMPARADOS"/>
    <s v="GRAVILIAS"/>
    <s v="UNIV.FEDERADA SAN JUDAS TADEO"/>
    <s v="MEDICINA"/>
    <n v="1356566"/>
    <x v="1"/>
    <n v="0"/>
    <s v="NINGUNO"/>
    <n v="100"/>
    <s v="COSTA RICA"/>
    <s v="-"/>
    <s v="-"/>
    <n v="1"/>
    <x v="2"/>
    <x v="2"/>
    <x v="0"/>
    <s v="-"/>
    <n v="24"/>
    <s v="BACHILLER"/>
    <s v="LICENCIATURA"/>
    <s v=" "/>
    <s v=" "/>
    <s v=" "/>
    <s v="NORMAL"/>
    <s v="SANTIJVS98@GMAIL.COM"/>
    <n v="21.58"/>
    <s v="-"/>
    <x v="0"/>
    <s v="-"/>
    <s v="SOLTERO(A)"/>
    <s v="ESTUDIANTE"/>
    <n v="5"/>
    <n v="2016"/>
    <n v="7"/>
    <n v="84"/>
    <s v="-"/>
    <s v="SIN ENFASIS"/>
    <s v="MEDICINA HUMANA"/>
    <n v="1"/>
    <s v="UNIV. PRIVADA"/>
    <s v="PRIVADO"/>
  </r>
  <r>
    <n v="132865"/>
    <n v="1"/>
    <n v="5461000"/>
    <d v="2022-12-07T00:00:00"/>
    <d v="2022-12-15T00:00:00"/>
    <d v="2022-12-19T00:00:00"/>
    <x v="7"/>
    <d v="2023-02-28T00:00:00"/>
    <n v="324028"/>
    <s v="RESOLI"/>
    <s v="1-PREG.COSTA-RICA"/>
    <x v="1"/>
    <x v="0"/>
    <s v="-"/>
    <n v="132865"/>
    <x v="7"/>
    <x v="0"/>
    <x v="1"/>
    <x v="1"/>
    <x v="0"/>
    <n v="3"/>
    <x v="0"/>
    <n v="1"/>
    <n v="1"/>
    <x v="0"/>
    <s v="GOMEZ CERVANTES DIANA MARIA"/>
    <n v="115230914"/>
    <n v="31274090"/>
    <s v="CARTAGO"/>
    <s v="ORIENTE DE CARTAGO"/>
    <s v="UNIV. DE CIENCIAS MEDICAS"/>
    <s v="MICROBIOLOGI Y QUIMICA CLINICA"/>
    <n v="315225"/>
    <x v="4"/>
    <n v="0"/>
    <s v="NINGUNO"/>
    <n v="100"/>
    <s v="COSTA RICA"/>
    <s v="-"/>
    <s v="-"/>
    <n v="1"/>
    <x v="2"/>
    <x v="2"/>
    <x v="0"/>
    <s v="-"/>
    <n v="30"/>
    <s v="BACHILLER"/>
    <s v=" "/>
    <s v=" "/>
    <s v=" "/>
    <s v=" "/>
    <s v="NORMAL"/>
    <s v="DIANAG_93@HOTMAIL.COM"/>
    <n v="21.61"/>
    <s v="-"/>
    <x v="0"/>
    <s v="-"/>
    <s v="SOLTERO(A)"/>
    <s v="TÉCNICO DE LABORATORIO"/>
    <n v="6"/>
    <n v="2010"/>
    <n v="13"/>
    <n v="85"/>
    <n v="25530822"/>
    <s v="SIN ENFASIS"/>
    <s v="MICROBIOLOGIA"/>
    <n v="1"/>
    <s v="UNIV. PRIVADA"/>
    <s v="PRIVADO"/>
  </r>
  <r>
    <n v="133188"/>
    <n v="1"/>
    <n v="1897881"/>
    <d v="2022-12-11T00:00:00"/>
    <d v="2023-01-07T00:00:00"/>
    <d v="2023-01-26T00:00:00"/>
    <x v="5"/>
    <d v="2023-02-10T00:00:00"/>
    <n v="324351"/>
    <s v="RESOLI"/>
    <s v="1-PREG.COSTA-RICA"/>
    <x v="1"/>
    <x v="0"/>
    <s v="-"/>
    <n v="133188"/>
    <x v="5"/>
    <x v="0"/>
    <x v="1"/>
    <x v="1"/>
    <x v="0"/>
    <n v="5"/>
    <x v="5"/>
    <n v="1"/>
    <n v="1"/>
    <x v="1"/>
    <s v="CALVO CONTRERAS YARELY STEFANY"/>
    <n v="118210261"/>
    <n v="31271900"/>
    <s v="LIBERIA"/>
    <s v="LIBERIA"/>
    <s v="INSTITUTO DE CIENCIAS DE LA SALUD"/>
    <s v="ASISTENTE LAB QUIMICO CLINICO"/>
    <n v="410996"/>
    <x v="4"/>
    <n v="0"/>
    <s v="NINGUNO"/>
    <n v="100"/>
    <s v="COSTA RICA"/>
    <s v="-"/>
    <s v="-"/>
    <n v="1"/>
    <x v="2"/>
    <x v="0"/>
    <x v="0"/>
    <s v="-"/>
    <n v="21"/>
    <s v="DIPLOMADO"/>
    <s v=" "/>
    <s v=" "/>
    <s v=" "/>
    <s v=" "/>
    <s v="NORMAL"/>
    <s v="STEFANYCALVOCONTRERAS@GMAIL.COM"/>
    <n v="21.66"/>
    <s v="-"/>
    <x v="0"/>
    <s v="-"/>
    <s v="SOLTERO(A)"/>
    <s v="ESTUDIANTE"/>
    <n v="4"/>
    <n v="2018"/>
    <n v="5"/>
    <n v="85.65"/>
    <s v="-"/>
    <s v="SIN ENFASIS"/>
    <s v="MEDICINA HUMANA"/>
    <n v="1"/>
    <s v="UNIV. PRIVADA"/>
    <s v="PRIVADO"/>
  </r>
  <r>
    <n v="132657"/>
    <n v="1"/>
    <n v="4959570"/>
    <d v="2022-11-18T00:00:00"/>
    <d v="2022-12-07T00:00:00"/>
    <d v="2022-12-08T00:00:00"/>
    <x v="0"/>
    <d v="2023-01-17T00:00:00"/>
    <n v="322663"/>
    <s v="RESOLI"/>
    <s v="1-PREG.COSTA-RICA"/>
    <x v="1"/>
    <x v="0"/>
    <s v="-"/>
    <n v="132657"/>
    <x v="0"/>
    <x v="1"/>
    <x v="3"/>
    <x v="1"/>
    <x v="1"/>
    <n v="1"/>
    <x v="3"/>
    <n v="19"/>
    <n v="1"/>
    <x v="0"/>
    <s v="OBREGON DUARTE MADELYN KARINA"/>
    <n v="117410725"/>
    <n v="31269050"/>
    <s v="PEREZ ZELEDON"/>
    <s v="SAN ISIDRO DE EL GENERAL"/>
    <s v="UNIV.LATINA DE C.R. PEREZ ZELEDON"/>
    <s v="DERECHO"/>
    <n v="450403"/>
    <x v="4"/>
    <n v="0"/>
    <s v="NINGUNO"/>
    <n v="100"/>
    <s v="COSTA RICA"/>
    <s v="-"/>
    <s v="-"/>
    <n v="1"/>
    <x v="2"/>
    <x v="0"/>
    <x v="0"/>
    <s v="-"/>
    <n v="23"/>
    <s v="LICENCIATURA"/>
    <s v=" "/>
    <s v=" "/>
    <s v=" "/>
    <s v=" "/>
    <s v="NORMAL"/>
    <s v="MKOBREGON99@GMAIL.COM"/>
    <n v="21.74"/>
    <s v="-"/>
    <x v="0"/>
    <s v="-"/>
    <s v="SOLTERO(A)"/>
    <s v="ESTUDIANTE"/>
    <n v="4"/>
    <n v="2022"/>
    <n v="1"/>
    <n v="83.67"/>
    <s v="-"/>
    <s v="SIN ENFASIS"/>
    <s v="DERECHO"/>
    <n v="1"/>
    <s v="UNIV. PRIVADA"/>
    <s v="PRIVADO"/>
  </r>
  <r>
    <n v="132545"/>
    <n v="1"/>
    <n v="9600000"/>
    <d v="2022-11-15T00:00:00"/>
    <d v="2022-11-29T00:00:00"/>
    <d v="2022-11-30T00:00:00"/>
    <x v="1"/>
    <d v="2023-01-31T00:00:00"/>
    <n v="322490"/>
    <s v="RESOLI"/>
    <s v="1-PREG.COSTA-RICA"/>
    <x v="1"/>
    <x v="0"/>
    <s v="-"/>
    <n v="132545"/>
    <x v="1"/>
    <x v="1"/>
    <x v="3"/>
    <x v="1"/>
    <x v="1"/>
    <n v="2"/>
    <x v="2"/>
    <n v="10"/>
    <n v="1"/>
    <x v="1"/>
    <s v="CARRILLO SALAZAR JUAN ANDRES"/>
    <n v="208570197"/>
    <n v="31270660"/>
    <s v="SAN CARLOS"/>
    <s v="QUESADA"/>
    <s v="UNIV.DE COSTA RICA SEDE REG. OCCIDENTE"/>
    <s v="DERECHO"/>
    <n v="3437514"/>
    <x v="6"/>
    <n v="0"/>
    <s v="NINGUNO"/>
    <n v="100"/>
    <s v="COSTA RICA"/>
    <s v="-"/>
    <s v="-"/>
    <n v="1"/>
    <x v="2"/>
    <x v="0"/>
    <x v="0"/>
    <s v="-"/>
    <n v="18"/>
    <s v="LICENCIATURA"/>
    <s v=" "/>
    <s v=" "/>
    <s v=" "/>
    <s v=" "/>
    <s v="NORMAL"/>
    <s v="ACARRILLO100@GMAIL.COM"/>
    <n v="21.77"/>
    <s v="-"/>
    <x v="0"/>
    <s v="-"/>
    <s v="SOLTERO(A)"/>
    <s v="ESTUDIANTE"/>
    <n v="4"/>
    <n v="2021"/>
    <n v="2"/>
    <n v="97.73"/>
    <s v="-"/>
    <s v="SIN ENFASIS"/>
    <s v="DERECHO"/>
    <n v="2"/>
    <s v="UNIV. PUBLICA"/>
    <s v="PUBLICO"/>
  </r>
  <r>
    <n v="132624"/>
    <n v="1"/>
    <n v="7275000"/>
    <d v="2022-11-21T00:00:00"/>
    <d v="2022-12-06T00:00:00"/>
    <d v="2022-12-07T00:00:00"/>
    <x v="7"/>
    <s v="-"/>
    <n v="322781"/>
    <s v="RESOLI"/>
    <s v="1-PREG.COSTA-RICA"/>
    <x v="2"/>
    <x v="0"/>
    <s v="-"/>
    <n v="132624"/>
    <x v="7"/>
    <x v="0"/>
    <x v="1"/>
    <x v="1"/>
    <x v="0"/>
    <n v="1"/>
    <x v="3"/>
    <n v="1"/>
    <n v="1"/>
    <x v="0"/>
    <s v="CUBERO NIETO MARIA FERNANDA"/>
    <n v="503960967"/>
    <n v="31214170"/>
    <s v="SAN JOSE"/>
    <s v="CARMEN"/>
    <s v="UNIV.HISPANOAMERICANA SEDE ARANJUEZ"/>
    <s v="MEDICINA Y CIRUGIA"/>
    <s v="-"/>
    <x v="0"/>
    <n v="0"/>
    <s v="NINGUNO"/>
    <n v="100"/>
    <s v="COSTA RICA"/>
    <s v="-"/>
    <s v="-"/>
    <n v="1"/>
    <x v="2"/>
    <x v="2"/>
    <x v="0"/>
    <s v="-"/>
    <n v="29"/>
    <s v="LICENCIATURA"/>
    <s v=" "/>
    <s v=" "/>
    <s v=" "/>
    <s v=" "/>
    <s v="ESPECIAL"/>
    <s v="MARIAFERCN31@GMAIL.COM"/>
    <n v="21.78"/>
    <s v="-"/>
    <x v="0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3257"/>
    <n v="1"/>
    <n v="2491652"/>
    <d v="2022-11-21T00:00:00"/>
    <d v="2023-01-04T00:00:00"/>
    <d v="2023-01-25T00:00:00"/>
    <x v="7"/>
    <s v="-"/>
    <n v="322736"/>
    <s v="RESOLI"/>
    <s v="1-PREG.COSTA-RICA"/>
    <x v="2"/>
    <x v="0"/>
    <s v="-"/>
    <n v="133257"/>
    <x v="7"/>
    <x v="0"/>
    <x v="1"/>
    <x v="1"/>
    <x v="0"/>
    <n v="4"/>
    <x v="6"/>
    <n v="2"/>
    <n v="5"/>
    <x v="0"/>
    <s v="CASTRO ARROYO PAMELA"/>
    <n v="402330332"/>
    <n v="31209060"/>
    <s v="BARVA"/>
    <s v="SANTA LUCIA"/>
    <s v="VERITAS-SAN FRANCISCO DE ASIS"/>
    <s v="MEDICINA Y CIRUGIA VETERINARIA"/>
    <n v="1260000"/>
    <x v="1"/>
    <n v="0"/>
    <s v="NINGUNO"/>
    <n v="100"/>
    <s v="COSTA RICA"/>
    <s v="-"/>
    <s v="-"/>
    <n v="1"/>
    <x v="2"/>
    <x v="2"/>
    <x v="0"/>
    <s v="-"/>
    <n v="26"/>
    <s v="LICENCIATURA"/>
    <s v=" "/>
    <s v=" "/>
    <s v=" "/>
    <s v=" "/>
    <s v="NORMAL"/>
    <s v="PAMCASTRO07@GMAIL.COM"/>
    <n v="21.8"/>
    <s v="-"/>
    <x v="0"/>
    <s v="-"/>
    <s v="SOLTERO(A)"/>
    <s v="ESTUDIANTE"/>
    <n v="5"/>
    <n v="2013"/>
    <n v="10"/>
    <n v="100"/>
    <n v="41040103"/>
    <s v="SIN ENFASIS"/>
    <s v="MEDICINA VETERINARIA"/>
    <n v="1"/>
    <s v="UNIV. PRIVADA"/>
    <s v="PRIVADO"/>
  </r>
  <r>
    <n v="132596"/>
    <n v="1"/>
    <n v="13639700"/>
    <d v="2022-11-13T00:00:00"/>
    <d v="2022-12-02T00:00:00"/>
    <d v="2022-12-06T00:00:00"/>
    <x v="6"/>
    <d v="2023-02-21T00:00:00"/>
    <n v="322387"/>
    <s v="RESOLI"/>
    <s v="1-PREG.COSTA-RICA"/>
    <x v="1"/>
    <x v="0"/>
    <s v="-"/>
    <n v="132596"/>
    <x v="6"/>
    <x v="0"/>
    <x v="0"/>
    <x v="1"/>
    <x v="0"/>
    <n v="1"/>
    <x v="3"/>
    <n v="1"/>
    <n v="1"/>
    <x v="0"/>
    <s v="IRENE  QUIROS CHACON"/>
    <n v="119130415"/>
    <n v="31272730"/>
    <s v="SAN JOSE"/>
    <s v="CARMEN"/>
    <s v="UNIV.LATINOAMERICANA DE CS.TECNOL."/>
    <s v="INGENIERIA BIOMEDICA"/>
    <n v="2977846"/>
    <x v="6"/>
    <n v="0"/>
    <s v="NINGUNO"/>
    <n v="100"/>
    <s v="COSTA RICA"/>
    <s v="-"/>
    <s v="-"/>
    <n v="1"/>
    <x v="2"/>
    <x v="2"/>
    <x v="0"/>
    <s v="-"/>
    <n v="18"/>
    <s v="LICENCIATURA"/>
    <s v=" "/>
    <s v=" "/>
    <s v=" "/>
    <s v=" "/>
    <s v="NORMAL"/>
    <s v="IRENEQUIROS1208@GMAIL.COM"/>
    <n v="21.8"/>
    <s v="-"/>
    <x v="0"/>
    <s v="-"/>
    <s v="SOLTERO(A)"/>
    <s v="ESTUDIANTE"/>
    <n v="3"/>
    <n v="2021"/>
    <n v="2"/>
    <n v="93.75"/>
    <s v="-"/>
    <s v="SIN ENFASIS"/>
    <s v="INGENIERIA"/>
    <n v="1"/>
    <s v="UNIV. PRIVADA"/>
    <s v="PRIVADO"/>
  </r>
  <r>
    <n v="132909"/>
    <n v="1"/>
    <n v="7604000"/>
    <d v="2022-11-25T00:00:00"/>
    <d v="2022-12-16T00:00:00"/>
    <d v="2022-12-19T00:00:00"/>
    <x v="1"/>
    <d v="2023-01-31T00:00:00"/>
    <n v="322976"/>
    <s v="RESOLI"/>
    <s v="1-PREG.COSTA-RICA"/>
    <x v="1"/>
    <x v="0"/>
    <s v="-"/>
    <n v="132909"/>
    <x v="1"/>
    <x v="1"/>
    <x v="3"/>
    <x v="1"/>
    <x v="1"/>
    <n v="1"/>
    <x v="3"/>
    <n v="13"/>
    <n v="1"/>
    <x v="1"/>
    <s v="FALLAS BUSTAMANTE FELIX ALEJANDRO"/>
    <n v="112360904"/>
    <n v="31270250"/>
    <s v="TIBAS"/>
    <s v="SAN JUAN"/>
    <s v="UNIV.HISPANOAMERICANA RECINTO LLORENTE"/>
    <s v="DERECHO"/>
    <n v="1658833"/>
    <x v="1"/>
    <n v="0"/>
    <s v="NINGUNO"/>
    <n v="100"/>
    <s v="COSTA RICA"/>
    <s v="-"/>
    <s v="-"/>
    <n v="1"/>
    <x v="2"/>
    <x v="2"/>
    <x v="0"/>
    <s v="-"/>
    <n v="37"/>
    <s v="BACHILLER"/>
    <s v="LICENCIATURA"/>
    <s v=" "/>
    <s v=" "/>
    <s v=" "/>
    <s v="NORMAL"/>
    <s v="FELIXFBUSTAMANTE@GMAIL.COM"/>
    <n v="21.82"/>
    <s v="-"/>
    <x v="5"/>
    <s v="AE"/>
    <s v="CASADO(A)"/>
    <s v="ASISTENTE FUNCIONAL 3"/>
    <n v="5"/>
    <n v="2009"/>
    <n v="14"/>
    <n v="80"/>
    <n v="22875555"/>
    <s v="SIN ENFASIS"/>
    <s v="DERECHO"/>
    <n v="1"/>
    <s v="UNIV. PRIVADA"/>
    <s v="PRIVADO"/>
  </r>
  <r>
    <n v="132722"/>
    <n v="1"/>
    <n v="3504220"/>
    <d v="2022-11-26T00:00:00"/>
    <d v="2022-12-09T00:00:00"/>
    <d v="2022-12-12T00:00:00"/>
    <x v="1"/>
    <d v="2023-01-31T00:00:00"/>
    <n v="323020"/>
    <s v="RESOLI"/>
    <s v="1-PREG.COSTA-RICA"/>
    <x v="1"/>
    <x v="0"/>
    <s v="-"/>
    <n v="132722"/>
    <x v="1"/>
    <x v="0"/>
    <x v="1"/>
    <x v="1"/>
    <x v="0"/>
    <n v="4"/>
    <x v="6"/>
    <n v="9"/>
    <n v="2"/>
    <x v="0"/>
    <s v="MARIN NUÑEZ GIULIANA NAZARETH"/>
    <n v="402630865"/>
    <n v="31270820"/>
    <s v="SAN PABLO"/>
    <s v="RINCÓN DE SABANILLA"/>
    <s v="INST.PARAUNIV. PLERUS"/>
    <s v="LABORATORIO CLINICO"/>
    <n v="1129417"/>
    <x v="2"/>
    <n v="0"/>
    <s v="NINGUNO"/>
    <n v="100"/>
    <s v="COSTA RICA"/>
    <s v="-"/>
    <s v="-"/>
    <n v="1"/>
    <x v="2"/>
    <x v="2"/>
    <x v="0"/>
    <s v="-"/>
    <n v="18"/>
    <s v="DIPLOMADO"/>
    <s v=" "/>
    <s v=" "/>
    <s v=" "/>
    <s v=" "/>
    <s v="NORMAL"/>
    <s v="GIULYMN1104@GMAIL.COM"/>
    <n v="21.84"/>
    <s v="-"/>
    <x v="5"/>
    <s v="AE"/>
    <s v="SOLTERO(A)"/>
    <s v="ESTUDIANTE"/>
    <n v="3"/>
    <n v="2022"/>
    <n v="1"/>
    <n v="91.38"/>
    <s v="-"/>
    <s v="SIN ENFASIS"/>
    <s v="MEDICINA HUMANA"/>
    <n v="3"/>
    <s v="PARAUNIV. PRIV"/>
    <s v="PRIVADO"/>
  </r>
  <r>
    <n v="133321"/>
    <n v="1"/>
    <n v="2696330"/>
    <d v="2023-01-05T00:00:00"/>
    <d v="2023-01-17T00:00:00"/>
    <d v="2023-01-20T00:00:00"/>
    <x v="7"/>
    <d v="2023-02-28T00:00:00"/>
    <n v="325687"/>
    <s v="RESOLI"/>
    <s v="1-PREG.COSTA-RICA"/>
    <x v="1"/>
    <x v="0"/>
    <s v="-"/>
    <n v="133321"/>
    <x v="7"/>
    <x v="1"/>
    <x v="3"/>
    <x v="1"/>
    <x v="1"/>
    <n v="1"/>
    <x v="3"/>
    <n v="1"/>
    <n v="1"/>
    <x v="0"/>
    <s v="VANESSA SUYEN  TREMINIO GAMBOA"/>
    <n v="304050366"/>
    <n v="31273770"/>
    <s v="SAN JOSE"/>
    <s v="CARMEN"/>
    <s v="UNIV.AMERICANA"/>
    <s v="DERECHO"/>
    <n v="1197541"/>
    <x v="1"/>
    <n v="0"/>
    <s v="NINGUNO"/>
    <n v="100"/>
    <s v="COSTA RICA"/>
    <s v="-"/>
    <s v="-"/>
    <n v="1"/>
    <x v="2"/>
    <x v="2"/>
    <x v="0"/>
    <s v="-"/>
    <n v="37"/>
    <s v="BACHILLER"/>
    <s v=" "/>
    <s v=" "/>
    <s v=" "/>
    <s v=" "/>
    <s v="NORMAL"/>
    <s v="VANE_CAT23@HOTMAIL.COM"/>
    <n v="21.85"/>
    <s v="-"/>
    <x v="0"/>
    <s v="-"/>
    <s v="UNION LIBRE"/>
    <s v="OFICIAL DE GUARDIA"/>
    <n v="2"/>
    <n v="2019"/>
    <n v="4"/>
    <n v="100"/>
    <n v="22787582"/>
    <s v="SIN ENFASIS"/>
    <s v="DERECHO"/>
    <n v="1"/>
    <s v="UNIV. PRIVADA"/>
    <s v="PRIVADO"/>
  </r>
  <r>
    <n v="132474"/>
    <n v="1"/>
    <n v="4500000"/>
    <d v="2022-11-09T00:00:00"/>
    <d v="2022-11-14T00:00:00"/>
    <d v="2022-11-15T00:00:00"/>
    <x v="0"/>
    <d v="2023-01-17T00:00:00"/>
    <n v="322255"/>
    <s v="RESOLI"/>
    <s v="1-PREG.COSTA-RICA"/>
    <x v="1"/>
    <x v="0"/>
    <s v="-"/>
    <n v="132474"/>
    <x v="0"/>
    <x v="0"/>
    <x v="7"/>
    <x v="1"/>
    <x v="0"/>
    <n v="2"/>
    <x v="2"/>
    <n v="10"/>
    <n v="11"/>
    <x v="1"/>
    <s v="MORA VARGAS JOSE PABLO"/>
    <n v="209090244"/>
    <n v="31269190"/>
    <s v="SAN CARLOS"/>
    <s v="CUTRIS"/>
    <s v="UNIV.DE COSTA RICA"/>
    <s v="AGRONOMIA"/>
    <n v="983544"/>
    <x v="2"/>
    <n v="0"/>
    <s v="NINGUNO"/>
    <n v="100"/>
    <s v="COSTA RICA"/>
    <s v="-"/>
    <s v="-"/>
    <n v="1"/>
    <x v="2"/>
    <x v="3"/>
    <x v="0"/>
    <s v="-"/>
    <n v="19"/>
    <s v="BACHILLER"/>
    <s v="LICENCIATURA"/>
    <s v=" "/>
    <s v=" "/>
    <s v=" "/>
    <s v="NORMAL"/>
    <s v="JOSEPABLO.MORAVARGAS123@GMAIL.COM"/>
    <n v="21.86"/>
    <s v="-"/>
    <x v="0"/>
    <s v="-"/>
    <s v="SOLTERO(A)"/>
    <s v="ESTUDIANTE"/>
    <n v="6"/>
    <n v="2020"/>
    <n v="3"/>
    <n v="80"/>
    <s v="-"/>
    <s v="SIN ENFASIS"/>
    <s v="AGROPECUARIO"/>
    <n v="2"/>
    <s v="UNIV. PUBLICA"/>
    <s v="PUBLICO"/>
  </r>
  <r>
    <n v="133085"/>
    <n v="1"/>
    <n v="3905500"/>
    <d v="2022-11-23T00:00:00"/>
    <d v="2023-01-16T00:00:00"/>
    <d v="2023-01-17T00:00:00"/>
    <x v="7"/>
    <d v="2023-02-28T00:00:00"/>
    <n v="322880"/>
    <s v="RESOLI"/>
    <s v="1-PREG.COSTA-RICA"/>
    <x v="1"/>
    <x v="0"/>
    <s v="-"/>
    <n v="133085"/>
    <x v="7"/>
    <x v="0"/>
    <x v="1"/>
    <x v="1"/>
    <x v="0"/>
    <n v="1"/>
    <x v="3"/>
    <n v="12"/>
    <n v="1"/>
    <x v="0"/>
    <s v="CORRALES PADILLA MICHELLE FIORELLA"/>
    <n v="118250216"/>
    <n v="31274120"/>
    <s v="ACOSTA"/>
    <s v="SAN IGNACIO"/>
    <s v="UNIV.DE LAS CS.Y ARTE DE C.R."/>
    <s v="ENFERMERIA"/>
    <n v="854055"/>
    <x v="2"/>
    <n v="0"/>
    <s v="NINGUNO"/>
    <n v="100"/>
    <s v="COSTA RICA"/>
    <s v="-"/>
    <s v="-"/>
    <n v="1"/>
    <x v="2"/>
    <x v="0"/>
    <x v="0"/>
    <s v="-"/>
    <n v="21"/>
    <s v="BACHILLER"/>
    <s v="LICENCIATURA"/>
    <s v=" "/>
    <s v=" "/>
    <s v=" "/>
    <s v="NORMAL"/>
    <s v="MIQP13374@GMAIL.COM"/>
    <n v="21.87"/>
    <s v="-"/>
    <x v="0"/>
    <s v="-"/>
    <s v="SOLTERO(A)"/>
    <s v="ESTUDIANTE"/>
    <n v="2"/>
    <n v="2020"/>
    <n v="3"/>
    <n v="92"/>
    <s v="-"/>
    <s v="SIN ENFASIS"/>
    <s v="ENFERMERIA"/>
    <n v="1"/>
    <s v="UNIV. PRIVADA"/>
    <s v="PRIVADO"/>
  </r>
  <r>
    <n v="132767"/>
    <n v="1"/>
    <n v="5958490"/>
    <d v="2022-12-01T00:00:00"/>
    <d v="2022-12-12T00:00:00"/>
    <d v="2022-12-16T00:00:00"/>
    <x v="1"/>
    <d v="2023-01-31T00:00:00"/>
    <n v="323282"/>
    <s v="RESOLI"/>
    <s v="1-PREG.COSTA-RICA"/>
    <x v="1"/>
    <x v="0"/>
    <s v="-"/>
    <n v="132767"/>
    <x v="1"/>
    <x v="0"/>
    <x v="0"/>
    <x v="1"/>
    <x v="0"/>
    <n v="1"/>
    <x v="3"/>
    <n v="1"/>
    <n v="1"/>
    <x v="0"/>
    <s v="MELANY  BERROCAL BARRANTES"/>
    <n v="207830195"/>
    <n v="31271030"/>
    <s v="SAN JOSE"/>
    <s v="CARMEN"/>
    <s v="UNIV.LATINA SEDE HEREDIA"/>
    <s v="INGENIERIA MECANICA"/>
    <n v="38000"/>
    <x v="5"/>
    <n v="0"/>
    <s v="NINGUNO"/>
    <n v="100"/>
    <s v="COSTA RICA"/>
    <s v="-"/>
    <s v="-"/>
    <n v="1"/>
    <x v="2"/>
    <x v="2"/>
    <x v="0"/>
    <s v="-"/>
    <n v="24"/>
    <s v="BACHILLER"/>
    <s v=" "/>
    <s v=" "/>
    <s v=" "/>
    <s v=" "/>
    <s v="NORMAL"/>
    <s v="MBARRANTES_98@HOTMAIL.COM"/>
    <n v="21.87"/>
    <s v="-"/>
    <x v="0"/>
    <s v="-"/>
    <s v="SOLTERO(A)"/>
    <s v="ESTUDIANTE"/>
    <n v="3"/>
    <n v="2016"/>
    <n v="7"/>
    <n v="87.65"/>
    <s v="-"/>
    <s v="SIN ENFASIS"/>
    <s v="INGENIERIA"/>
    <n v="1"/>
    <s v="UNIV. PRIVADA"/>
    <s v="PRIVADO"/>
  </r>
  <r>
    <n v="133536"/>
    <n v="1"/>
    <n v="9186580"/>
    <d v="2023-01-10T00:00:00"/>
    <d v="2023-01-16T00:00:00"/>
    <d v="2023-02-10T00:00:00"/>
    <x v="6"/>
    <d v="2023-02-22T00:00:00"/>
    <n v="326079"/>
    <s v="RESOLI"/>
    <s v="1-PREG.COSTA-RICA"/>
    <x v="1"/>
    <x v="0"/>
    <s v="-"/>
    <n v="133536"/>
    <x v="6"/>
    <x v="0"/>
    <x v="1"/>
    <x v="1"/>
    <x v="0"/>
    <n v="1"/>
    <x v="3"/>
    <n v="15"/>
    <n v="1"/>
    <x v="0"/>
    <s v="PICADO OSEGUEDA WENDY PAOLA"/>
    <n v="117750843"/>
    <n v="31273440"/>
    <s v="MONTES DE OCA"/>
    <s v="SAN PEDRO"/>
    <s v="UNIV.LATINA DE C.R."/>
    <s v="OPTOMETRIA"/>
    <n v="1152914"/>
    <x v="1"/>
    <n v="0"/>
    <s v="NINGUNO"/>
    <n v="100"/>
    <s v="COSTA RICA"/>
    <s v="-"/>
    <s v="-"/>
    <n v="1"/>
    <x v="2"/>
    <x v="2"/>
    <x v="0"/>
    <s v="-"/>
    <n v="22"/>
    <s v="BACHILLER"/>
    <s v="LICENCIATURA"/>
    <s v=" "/>
    <s v=" "/>
    <s v=" "/>
    <s v="NORMAL"/>
    <s v="PAOPICADO3004@GMAIL.COM"/>
    <n v="21.88"/>
    <s v="-"/>
    <x v="0"/>
    <s v="-"/>
    <s v="SOLTERO(A)"/>
    <s v="ESTUDIANTE"/>
    <n v="5"/>
    <n v="2018"/>
    <n v="5"/>
    <n v="100"/>
    <s v="-"/>
    <s v="SIN ENFASIS"/>
    <s v="MEDICINA HUMANA"/>
    <n v="1"/>
    <s v="UNIV. PRIVADA"/>
    <s v="PRIVADO"/>
  </r>
  <r>
    <n v="133441"/>
    <n v="2"/>
    <n v="7790000"/>
    <d v="2022-12-19T00:00:00"/>
    <d v="2023-01-16T00:00:00"/>
    <d v="2023-02-10T00:00:00"/>
    <x v="7"/>
    <d v="2023-02-28T00:00:00"/>
    <n v="324984"/>
    <s v="RESOLI"/>
    <s v="2-PREG.EXTERIOR"/>
    <x v="1"/>
    <x v="3"/>
    <s v="-"/>
    <n v="133441"/>
    <x v="7"/>
    <x v="1"/>
    <x v="4"/>
    <x v="1"/>
    <x v="1"/>
    <n v="1"/>
    <x v="3"/>
    <n v="1"/>
    <n v="6"/>
    <x v="0"/>
    <s v="VERDESIA CAMBRONERO CARLA"/>
    <n v="116270613"/>
    <n v="31273630"/>
    <s v="SAN JOSE"/>
    <s v="SAN FRANCISCO"/>
    <s v="UNIV NACIONAL DE LAS ARTES ARGENTINA"/>
    <s v="ARTES AUDIOVISUALES"/>
    <n v="352000"/>
    <x v="4"/>
    <n v="0"/>
    <s v="NINGUNO"/>
    <n v="210"/>
    <s v="ARGENTINA"/>
    <s v="-"/>
    <s v="-"/>
    <n v="1"/>
    <x v="2"/>
    <x v="2"/>
    <x v="0"/>
    <s v="-"/>
    <n v="27"/>
    <s v="LICENCIATURA"/>
    <s v=" "/>
    <s v=" "/>
    <s v=" "/>
    <s v=" "/>
    <s v="NORMAL"/>
    <s v="CARLAVERDESIA@GMAIL.COM"/>
    <n v="21.91"/>
    <s v="-"/>
    <x v="0"/>
    <s v="-"/>
    <s v="SOLTERO(A)"/>
    <s v="ESTUDIANTE"/>
    <n v="4"/>
    <n v="2013"/>
    <n v="10"/>
    <n v="8.5"/>
    <s v="-"/>
    <s v="SIN ENFASIS"/>
    <s v="ARTE PUBLICITARIO"/>
    <n v="2"/>
    <s v="UNIV. PUBLICA"/>
    <s v="PUBLICO"/>
  </r>
  <r>
    <n v="132898"/>
    <n v="1"/>
    <n v="3601480"/>
    <d v="2022-12-07T00:00:00"/>
    <d v="2022-12-16T00:00:00"/>
    <d v="2022-12-19T00:00:00"/>
    <x v="7"/>
    <d v="2023-02-28T00:00:00"/>
    <n v="323999"/>
    <s v="RESOLI"/>
    <s v="1-PREG.COSTA-RICA"/>
    <x v="1"/>
    <x v="0"/>
    <s v="-"/>
    <n v="132898"/>
    <x v="7"/>
    <x v="1"/>
    <x v="3"/>
    <x v="1"/>
    <x v="1"/>
    <n v="3"/>
    <x v="0"/>
    <n v="3"/>
    <n v="3"/>
    <x v="0"/>
    <s v="REYES SIBAJA ESTHER"/>
    <n v="114430408"/>
    <n v="31274000"/>
    <s v="LA UNION"/>
    <s v="SAN JUAN"/>
    <s v="UNIV.AMERICANA"/>
    <s v="DERECHO"/>
    <n v="433331"/>
    <x v="4"/>
    <n v="0"/>
    <s v="NINGUNO"/>
    <n v="100"/>
    <s v="COSTA RICA"/>
    <s v="-"/>
    <s v="-"/>
    <n v="1"/>
    <x v="2"/>
    <x v="2"/>
    <x v="0"/>
    <s v="-"/>
    <n v="32"/>
    <s v="BACHILLER"/>
    <s v="LICENCIATURA"/>
    <s v=" "/>
    <s v=" "/>
    <s v=" "/>
    <s v="NORMAL"/>
    <s v="estherreyessibaja@gmail.com"/>
    <n v="21.93"/>
    <s v="-"/>
    <x v="0"/>
    <s v="-"/>
    <s v="SOLTERO(A)"/>
    <s v="Gestor de cobro "/>
    <n v="5"/>
    <n v="2014"/>
    <n v="9"/>
    <n v="100"/>
    <n v="84991383"/>
    <s v="SIN ENFASIS"/>
    <s v="DERECHO"/>
    <n v="1"/>
    <s v="UNIV. PRIVADA"/>
    <s v="PRIVADO"/>
  </r>
  <r>
    <n v="133052"/>
    <n v="1"/>
    <n v="15161060"/>
    <d v="2022-11-28T00:00:00"/>
    <d v="2023-01-09T00:00:00"/>
    <d v="2023-01-10T00:00:00"/>
    <x v="6"/>
    <d v="2023-02-22T00:00:00"/>
    <n v="323107"/>
    <s v="RESOLI"/>
    <s v="1-PREG.COSTA-RICA"/>
    <x v="1"/>
    <x v="0"/>
    <s v="-"/>
    <n v="133052"/>
    <x v="6"/>
    <x v="0"/>
    <x v="1"/>
    <x v="1"/>
    <x v="0"/>
    <n v="6"/>
    <x v="4"/>
    <n v="5"/>
    <n v="2"/>
    <x v="1"/>
    <s v="MONTES TREJOS DANNY"/>
    <n v="603800816"/>
    <n v="31273100"/>
    <s v="OSA"/>
    <s v="PALMAR"/>
    <s v="UNIV.INTERNAC.DE LAS AMERICAS"/>
    <s v="FARMACIA"/>
    <n v="795320"/>
    <x v="2"/>
    <n v="0"/>
    <s v="NINGUNO"/>
    <n v="100"/>
    <s v="COSTA RICA"/>
    <s v="-"/>
    <s v="-"/>
    <n v="1"/>
    <x v="2"/>
    <x v="1"/>
    <x v="0"/>
    <s v="-"/>
    <n v="33"/>
    <s v="LICENCIATURA"/>
    <s v=" "/>
    <s v=" "/>
    <s v=" "/>
    <s v=" "/>
    <s v="NORMAL"/>
    <s v="stdanny16@gmail.com"/>
    <n v="21.94"/>
    <s v="-"/>
    <x v="0"/>
    <s v="-"/>
    <s v="SOLTERO(A)"/>
    <s v="TECNICO DE FARMACIA"/>
    <n v="1"/>
    <n v="2006"/>
    <n v="17"/>
    <n v="80"/>
    <n v="27866758"/>
    <s v="SIN ENFASIS"/>
    <s v="FARMACIA"/>
    <n v="1"/>
    <s v="UNIV. PRIVADA"/>
    <s v="PRIVADO"/>
  </r>
  <r>
    <n v="132677"/>
    <n v="1"/>
    <n v="7988150"/>
    <d v="2022-12-07T00:00:00"/>
    <d v="2022-12-08T00:00:00"/>
    <d v="2022-12-09T00:00:00"/>
    <x v="1"/>
    <d v="2023-01-31T00:00:00"/>
    <n v="323962"/>
    <s v="RESOLI"/>
    <s v="1-PREG.COSTA-RICA"/>
    <x v="1"/>
    <x v="0"/>
    <s v="-"/>
    <n v="132677"/>
    <x v="1"/>
    <x v="0"/>
    <x v="1"/>
    <x v="1"/>
    <x v="0"/>
    <n v="2"/>
    <x v="2"/>
    <n v="5"/>
    <n v="5"/>
    <x v="0"/>
    <s v="AMAYA SERRANO LOANNA MARIA"/>
    <n v="118220267"/>
    <n v="31270300"/>
    <s v="ATENAS"/>
    <s v="CONCEPCION"/>
    <s v="UNIV.LATINOAMERICANA DE CS.TECNOL."/>
    <s v="ODONTOLOGIA"/>
    <n v="1755289"/>
    <x v="1"/>
    <n v="0"/>
    <s v="NINGUNO"/>
    <n v="100"/>
    <s v="COSTA RICA"/>
    <s v="-"/>
    <s v="-"/>
    <n v="1"/>
    <x v="2"/>
    <x v="0"/>
    <x v="0"/>
    <s v="-"/>
    <n v="21"/>
    <s v="LICENCIATURA"/>
    <s v=" "/>
    <s v=" "/>
    <s v=" "/>
    <s v=" "/>
    <s v="NORMAL"/>
    <s v="AMAYA.LOANNA7@GMAIL.COM"/>
    <n v="21.97"/>
    <s v="-"/>
    <x v="0"/>
    <s v="-"/>
    <s v="SOLTERO(A)"/>
    <s v="ESTUDIANTE"/>
    <n v="3"/>
    <n v="2018"/>
    <n v="5"/>
    <n v="84.24"/>
    <s v="-"/>
    <s v="SIN ENFASIS"/>
    <s v="ODONTOLOGIA"/>
    <n v="1"/>
    <s v="UNIV. PRIVADA"/>
    <s v="PRIVADO"/>
  </r>
  <r>
    <n v="132712"/>
    <n v="1"/>
    <n v="2773436"/>
    <d v="2022-12-06T00:00:00"/>
    <d v="2022-12-09T00:00:00"/>
    <d v="2022-12-12T00:00:00"/>
    <x v="6"/>
    <s v="-"/>
    <n v="323832"/>
    <s v="RESOLI"/>
    <s v="1-PREG.COSTA-RICA"/>
    <x v="2"/>
    <x v="0"/>
    <s v="-"/>
    <n v="132712"/>
    <x v="6"/>
    <x v="0"/>
    <x v="0"/>
    <x v="1"/>
    <x v="0"/>
    <n v="5"/>
    <x v="5"/>
    <n v="8"/>
    <n v="1"/>
    <x v="1"/>
    <s v="MURILLO CASTILLO JOSE CARLO"/>
    <n v="504430002"/>
    <n v="31179070"/>
    <s v="TILARAN"/>
    <s v="TILARAN"/>
    <s v="UNIVERSIDAD INVENIO"/>
    <s v="INGENIERIA MECATRONICA"/>
    <s v="-"/>
    <x v="0"/>
    <n v="0"/>
    <s v="NINGUNO"/>
    <n v="100"/>
    <s v="COSTA RICA"/>
    <s v="-"/>
    <s v="-"/>
    <n v="1"/>
    <x v="2"/>
    <x v="2"/>
    <x v="0"/>
    <s v="-"/>
    <n v="20"/>
    <s v="LICENCIATURA"/>
    <s v=" "/>
    <s v=" "/>
    <s v=" "/>
    <s v=" "/>
    <s v="NORMAL"/>
    <s v="JOSECARLOMURILLO@GMAIL.COM"/>
    <n v="22.02"/>
    <s v="-"/>
    <x v="0"/>
    <s v="-"/>
    <s v="SOLTERO(A)"/>
    <s v="ESTUDIANTE"/>
    <s v="-"/>
    <s v="-"/>
    <s v="-"/>
    <s v="-"/>
    <s v="-"/>
    <s v="SIN ENFASIS"/>
    <s v="INGENIERIA"/>
    <n v="1"/>
    <s v="UNIV. PRIVADA"/>
    <s v="PRIVADO"/>
  </r>
  <r>
    <n v="132028"/>
    <n v="1"/>
    <n v="16000000"/>
    <d v="2022-09-24T00:00:00"/>
    <d v="2022-09-26T00:00:00"/>
    <d v="2022-09-27T00:00:00"/>
    <x v="0"/>
    <d v="2023-01-17T00:00:00"/>
    <n v="320535"/>
    <s v="RESOLI"/>
    <s v="1-PREG.COSTA-RICA"/>
    <x v="1"/>
    <x v="0"/>
    <s v="-"/>
    <n v="132028"/>
    <x v="0"/>
    <x v="0"/>
    <x v="1"/>
    <x v="1"/>
    <x v="0"/>
    <n v="7"/>
    <x v="1"/>
    <n v="3"/>
    <n v="1"/>
    <x v="0"/>
    <s v="MEDINA BARRIOS XIOMY PRICET"/>
    <n v="702980113"/>
    <n v="31269230"/>
    <s v="SIQUIRRES"/>
    <s v="SIQUIRRES"/>
    <s v="UNIV. DE CIENCIAS MEDICAS"/>
    <s v="MEDICINA"/>
    <n v="2722910"/>
    <x v="6"/>
    <n v="0"/>
    <s v="NINGUNO"/>
    <n v="100"/>
    <s v="COSTA RICA"/>
    <s v="-"/>
    <s v="-"/>
    <n v="1"/>
    <x v="2"/>
    <x v="1"/>
    <x v="0"/>
    <s v="-"/>
    <n v="19"/>
    <s v="LICENCIATURA"/>
    <s v=" "/>
    <s v=" "/>
    <s v=" "/>
    <s v=" "/>
    <s v="NORMAL"/>
    <s v="XIOMEBA@HOTMAIL.COM"/>
    <n v="22.04"/>
    <s v="-"/>
    <x v="0"/>
    <s v="-"/>
    <s v="SOLTERO(A)"/>
    <s v="ESTUDIANTE"/>
    <n v="4"/>
    <n v="2020"/>
    <n v="3"/>
    <n v="98"/>
    <s v="-"/>
    <s v="SIN ENFASIS"/>
    <s v="MEDICINA HUMANA"/>
    <n v="1"/>
    <s v="UNIV. PRIVADA"/>
    <s v="PRIVADO"/>
  </r>
  <r>
    <n v="133203"/>
    <n v="1"/>
    <n v="1037382"/>
    <d v="2022-12-22T00:00:00"/>
    <d v="2023-01-05T00:00:00"/>
    <d v="2023-01-30T00:00:00"/>
    <x v="5"/>
    <d v="2023-02-16T00:00:00"/>
    <n v="325109"/>
    <s v="RESOLI"/>
    <s v="1-PREG.COSTA-RICA"/>
    <x v="2"/>
    <x v="0"/>
    <s v="-"/>
    <n v="133203"/>
    <x v="5"/>
    <x v="1"/>
    <x v="3"/>
    <x v="1"/>
    <x v="1"/>
    <n v="1"/>
    <x v="3"/>
    <n v="14"/>
    <n v="3"/>
    <x v="1"/>
    <s v="ROJAS MOYA KEVIN STEF"/>
    <n v="118670554"/>
    <n v="31212710"/>
    <s v="MORAVIA"/>
    <s v="TRINIDAD"/>
    <s v="UNIVERSIDAD ESCUELA LIBRE DE DERECHO"/>
    <s v="DERECHO"/>
    <n v="355442"/>
    <x v="4"/>
    <n v="0"/>
    <s v="NINGUNO"/>
    <n v="100"/>
    <s v="COSTA RICA"/>
    <s v="-"/>
    <s v="-"/>
    <n v="1"/>
    <x v="2"/>
    <x v="0"/>
    <x v="0"/>
    <s v="-"/>
    <n v="19"/>
    <s v="BACHILLER"/>
    <s v=" "/>
    <s v=" "/>
    <s v=" "/>
    <s v=" "/>
    <s v="NORMAL"/>
    <s v="KEVINROJASM03@GMAIL.COM"/>
    <n v="22.06"/>
    <s v="-"/>
    <x v="0"/>
    <s v="-"/>
    <s v="SOLTERO(A)"/>
    <s v="ESTUDIANTE"/>
    <n v="1"/>
    <n v="2020"/>
    <n v="3"/>
    <n v="100"/>
    <s v="-"/>
    <s v="SIN ENFASIS"/>
    <s v="DERECHO"/>
    <n v="1"/>
    <s v="UNIV. PRIVADA"/>
    <s v="PRIVADO"/>
  </r>
  <r>
    <n v="132853"/>
    <n v="1"/>
    <n v="2170500"/>
    <d v="2022-12-14T00:00:00"/>
    <d v="2022-12-15T00:00:00"/>
    <d v="2022-12-19T00:00:00"/>
    <x v="3"/>
    <d v="2023-02-01T00:00:00"/>
    <n v="324611"/>
    <s v="RESOLI"/>
    <s v="1-PREG.COSTA-RICA"/>
    <x v="2"/>
    <x v="0"/>
    <s v="-"/>
    <n v="132853"/>
    <x v="3"/>
    <x v="0"/>
    <x v="1"/>
    <x v="1"/>
    <x v="0"/>
    <n v="1"/>
    <x v="3"/>
    <n v="15"/>
    <n v="2"/>
    <x v="1"/>
    <s v="UREÑA CHINCHILLA ISMAEL ALONSO"/>
    <n v="117380019"/>
    <n v="31164500"/>
    <s v="MONTES DE OCA"/>
    <s v="SABANILLA"/>
    <s v="UNIV.HISPANOAMERICANA SEDE ARANJUEZ"/>
    <s v="NUTRICION"/>
    <s v="-"/>
    <x v="0"/>
    <n v="0"/>
    <s v="NINGUNO"/>
    <n v="100"/>
    <s v="COSTA RICA"/>
    <s v="-"/>
    <s v="-"/>
    <n v="1"/>
    <x v="2"/>
    <x v="2"/>
    <x v="0"/>
    <s v="-"/>
    <n v="23"/>
    <s v="LICENCIATURA"/>
    <s v=" "/>
    <s v=" "/>
    <s v=" "/>
    <s v=" "/>
    <s v="NORMAL"/>
    <s v="ISMAEL0213149910@GMAIL.COM"/>
    <n v="22.09"/>
    <s v="-"/>
    <x v="0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934"/>
    <n v="7"/>
    <n v="6172479"/>
    <d v="2022-12-06T00:00:00"/>
    <d v="2022-12-19T00:00:00"/>
    <d v="2022-12-22T00:00:00"/>
    <x v="6"/>
    <d v="2023-02-22T00:00:00"/>
    <n v="323893"/>
    <s v="RESOLI"/>
    <s v="7-REFUND.POSG.C.R"/>
    <x v="0"/>
    <x v="1"/>
    <s v="-"/>
    <n v="132934"/>
    <x v="6"/>
    <x v="1"/>
    <x v="3"/>
    <x v="1"/>
    <x v="1"/>
    <n v="2"/>
    <x v="2"/>
    <n v="13"/>
    <n v="1"/>
    <x v="0"/>
    <s v="MARTINEZ CANALES KAROL VANESSA"/>
    <n v="206880546"/>
    <n v="31273490"/>
    <s v="UPALA"/>
    <s v="UPALA"/>
    <s v="USJ SEDE SAN JOSE UNIV.DE SAN JOSE"/>
    <s v="DERECHO"/>
    <n v="622712"/>
    <x v="3"/>
    <n v="0"/>
    <s v="NINGUNO"/>
    <n v="100"/>
    <s v="COSTA RICA"/>
    <s v="-"/>
    <s v="-"/>
    <n v="1"/>
    <x v="2"/>
    <x v="1"/>
    <x v="0"/>
    <s v="-"/>
    <n v="31"/>
    <s v="ESPECIALIZACION"/>
    <s v=" "/>
    <s v=" "/>
    <s v=" "/>
    <s v=" "/>
    <s v="NORMAL"/>
    <s v="MARTINEZCANALESK@GMAIL.COM"/>
    <n v="22.13"/>
    <s v="-"/>
    <x v="0"/>
    <s v="-"/>
    <s v="SOLTERO(A)"/>
    <s v="AGENTE 1"/>
    <n v="0"/>
    <n v="2014"/>
    <n v="9"/>
    <n v="85.88"/>
    <n v="24702241"/>
    <s v="DERECHO NOTARIAL Y REGISTRAL"/>
    <s v="DERECHO"/>
    <n v="1"/>
    <s v="UNIV. PRIVADA"/>
    <s v="PRIVADO"/>
  </r>
  <r>
    <n v="131229"/>
    <n v="1"/>
    <n v="19000000"/>
    <d v="2022-07-24T00:00:00"/>
    <d v="2022-07-26T00:00:00"/>
    <d v="2022-07-27T00:00:00"/>
    <x v="0"/>
    <d v="2023-01-17T00:00:00"/>
    <n v="317521"/>
    <s v="RESOLI"/>
    <s v="1-PREG.COSTA-RICA"/>
    <x v="1"/>
    <x v="0"/>
    <s v="-"/>
    <n v="131229"/>
    <x v="0"/>
    <x v="0"/>
    <x v="1"/>
    <x v="1"/>
    <x v="0"/>
    <n v="6"/>
    <x v="4"/>
    <n v="2"/>
    <n v="1"/>
    <x v="1"/>
    <s v="ARAYA VEGA AUSTIN JOSUE"/>
    <n v="604670697"/>
    <n v="31269320"/>
    <s v="ESPARZA"/>
    <s v="ESPIRITU SANTO"/>
    <s v="UNIV.INTERNAC.DE LAS AMERICAS"/>
    <s v="FARMACIA"/>
    <n v="372097"/>
    <x v="4"/>
    <n v="0"/>
    <s v="NINGUNO"/>
    <n v="100"/>
    <s v="COSTA RICA"/>
    <s v="-"/>
    <s v="-"/>
    <n v="1"/>
    <x v="2"/>
    <x v="0"/>
    <x v="0"/>
    <s v="-"/>
    <n v="21"/>
    <s v="LICENCIATURA"/>
    <s v=" "/>
    <s v=" "/>
    <s v=" "/>
    <s v=" "/>
    <s v="NORMAL"/>
    <s v="AAV0826@GMAIL.COM"/>
    <n v="22.13"/>
    <s v="-"/>
    <x v="0"/>
    <s v="-"/>
    <s v="SOLTERO(A)"/>
    <s v="ESTUDIANTE"/>
    <n v="3"/>
    <n v="2018"/>
    <n v="5"/>
    <n v="84"/>
    <s v="-"/>
    <s v="SIN ENFASIS"/>
    <s v="FARMACIA"/>
    <n v="1"/>
    <s v="UNIV. PRIVADA"/>
    <s v="PRIVADO"/>
  </r>
  <r>
    <n v="133445"/>
    <n v="1"/>
    <n v="7868672"/>
    <d v="2023-01-09T00:00:00"/>
    <d v="2023-01-13T00:00:00"/>
    <d v="2023-02-09T00:00:00"/>
    <x v="6"/>
    <d v="2023-02-21T00:00:00"/>
    <n v="325907"/>
    <s v="RESOLI"/>
    <s v="1-PREG.COSTA-RICA"/>
    <x v="1"/>
    <x v="0"/>
    <s v="-"/>
    <n v="133445"/>
    <x v="6"/>
    <x v="0"/>
    <x v="0"/>
    <x v="1"/>
    <x v="0"/>
    <n v="5"/>
    <x v="5"/>
    <n v="8"/>
    <n v="2"/>
    <x v="0"/>
    <s v="HERRERA RODRIGUEZ MARIA ANGELICA"/>
    <n v="504550840"/>
    <n v="31273350"/>
    <s v="TILARAN"/>
    <s v="QUEBRADA GRANDE"/>
    <s v="UNIVERSIDAD INVENIO"/>
    <s v="INGENIERIA INDUSTRIAL"/>
    <n v="550000"/>
    <x v="3"/>
    <n v="0"/>
    <s v="NINGUNO"/>
    <n v="100"/>
    <s v="COSTA RICA"/>
    <s v="-"/>
    <s v="-"/>
    <n v="1"/>
    <x v="2"/>
    <x v="1"/>
    <x v="0"/>
    <s v="-"/>
    <n v="18"/>
    <s v="LICENCIATURA"/>
    <s v=" "/>
    <s v=" "/>
    <s v=" "/>
    <s v=" "/>
    <s v="NORMAL"/>
    <s v="MARIAHERRERARODRIGUEZ01@GMAIL.COM"/>
    <n v="22.14"/>
    <s v="-"/>
    <x v="5"/>
    <s v="AE"/>
    <s v="SOLTERO(A)"/>
    <s v="ESTUDIANTE"/>
    <n v="4"/>
    <n v="2021"/>
    <n v="2"/>
    <n v="100"/>
    <s v="-"/>
    <s v="OPERACIONES"/>
    <s v="INDUSTRIA"/>
    <n v="1"/>
    <s v="UNIV. PRIVADA"/>
    <s v="PRIVADO"/>
  </r>
  <r>
    <n v="132872"/>
    <n v="1"/>
    <n v="2176650"/>
    <d v="2022-11-27T00:00:00"/>
    <d v="2022-12-15T00:00:00"/>
    <d v="2022-12-19T00:00:00"/>
    <x v="5"/>
    <d v="2023-02-10T00:00:00"/>
    <n v="323051"/>
    <s v="RESOLI"/>
    <s v="1-PREG.COSTA-RICA"/>
    <x v="1"/>
    <x v="0"/>
    <s v="-"/>
    <n v="132872"/>
    <x v="5"/>
    <x v="1"/>
    <x v="3"/>
    <x v="1"/>
    <x v="1"/>
    <n v="1"/>
    <x v="3"/>
    <n v="1"/>
    <n v="10"/>
    <x v="1"/>
    <s v="MONESTEL VILLALTA DAVID"/>
    <n v="111910378"/>
    <n v="31271320"/>
    <s v="SAN JOSE"/>
    <s v="HATILLO"/>
    <s v="UNIV.DE LAS CS.Y ARTE DE C.R."/>
    <s v="ADMINISTRACION DE EMPRESAS"/>
    <n v="482344"/>
    <x v="3"/>
    <n v="0"/>
    <s v="NINGUNO"/>
    <n v="100"/>
    <s v="COSTA RICA"/>
    <s v="-"/>
    <s v="-"/>
    <n v="1"/>
    <x v="2"/>
    <x v="0"/>
    <x v="0"/>
    <s v="-"/>
    <n v="39"/>
    <s v="BACHILLER"/>
    <s v=" "/>
    <s v=" "/>
    <s v=" "/>
    <s v=" "/>
    <s v="NORMAL"/>
    <s v="DMONESTELL17@HOTMAIL.COM "/>
    <n v="22.16"/>
    <s v="-"/>
    <x v="0"/>
    <s v="-"/>
    <s v="SOLTERO(A)"/>
    <s v="PRODUCCIÓN 2"/>
    <n v="3"/>
    <n v="2021"/>
    <n v="2"/>
    <n v="74.599999999999994"/>
    <n v="22121000"/>
    <s v="SIN ENFASIS"/>
    <s v="ADMINISTRACION"/>
    <n v="1"/>
    <s v="UNIV. PRIVADA"/>
    <s v="PRIVADO"/>
  </r>
  <r>
    <n v="132619"/>
    <n v="1"/>
    <n v="2296000"/>
    <d v="2022-11-30T00:00:00"/>
    <d v="2022-12-06T00:00:00"/>
    <d v="2022-12-07T00:00:00"/>
    <x v="0"/>
    <d v="2023-01-17T00:00:00"/>
    <n v="323221"/>
    <s v="RESOLI"/>
    <s v="1-PREG.COSTA-RICA"/>
    <x v="1"/>
    <x v="0"/>
    <s v="-"/>
    <n v="132619"/>
    <x v="0"/>
    <x v="1"/>
    <x v="3"/>
    <x v="1"/>
    <x v="1"/>
    <n v="3"/>
    <x v="0"/>
    <n v="1"/>
    <n v="4"/>
    <x v="0"/>
    <s v="MORA SANABRIA MARIA PAOLA"/>
    <n v="117860381"/>
    <n v="31269160"/>
    <s v="CARTAGO"/>
    <s v="SAN NICOLAS"/>
    <s v="UNIV.FLORENCIO DEL CASTILLO"/>
    <s v="DERECHO"/>
    <n v="508811"/>
    <x v="3"/>
    <n v="0"/>
    <s v="NINGUNO"/>
    <n v="100"/>
    <s v="COSTA RICA"/>
    <s v="-"/>
    <s v="-"/>
    <n v="1"/>
    <x v="2"/>
    <x v="0"/>
    <x v="0"/>
    <s v="-"/>
    <n v="22"/>
    <s v="BACHILLER"/>
    <s v="LICENCIATURA"/>
    <s v=" "/>
    <s v=" "/>
    <s v=" "/>
    <s v="NORMAL"/>
    <s v="PAOMS2000@GMAIL.COM"/>
    <n v="22.16"/>
    <s v="-"/>
    <x v="0"/>
    <s v="-"/>
    <s v="UNION LIBRE"/>
    <s v="ASISTENTE COMERCIAL"/>
    <n v="2"/>
    <n v="2017"/>
    <n v="6"/>
    <n v="81.209999999999994"/>
    <n v="25186400"/>
    <s v="SIN ENFASIS"/>
    <s v="DERECHO"/>
    <n v="1"/>
    <s v="UNIV. PRIVADA"/>
    <s v="PRIVADO"/>
  </r>
  <r>
    <n v="133167"/>
    <n v="1"/>
    <n v="4568925"/>
    <d v="2022-12-23T00:00:00"/>
    <d v="2022-12-23T00:00:00"/>
    <d v="2023-01-19T00:00:00"/>
    <x v="5"/>
    <d v="2023-02-10T00:00:00"/>
    <n v="325184"/>
    <s v="RESOLI"/>
    <s v="1-PREG.COSTA-RICA"/>
    <x v="1"/>
    <x v="0"/>
    <s v="-"/>
    <n v="133167"/>
    <x v="5"/>
    <x v="1"/>
    <x v="3"/>
    <x v="1"/>
    <x v="1"/>
    <n v="2"/>
    <x v="2"/>
    <n v="8"/>
    <n v="1"/>
    <x v="0"/>
    <s v="CRUZ ARIAS SAMANTHA"/>
    <n v="119380304"/>
    <n v="31271190"/>
    <s v="POAS"/>
    <s v="SAN PEDRO"/>
    <s v="UNIV.AUTONOMA DE C.A SEDE CENTRAL"/>
    <s v="RELACIONES INTERNACIONALES"/>
    <n v="1013054"/>
    <x v="2"/>
    <n v="0"/>
    <s v="NINGUNO"/>
    <n v="100"/>
    <s v="COSTA RICA"/>
    <s v="-"/>
    <s v="-"/>
    <n v="1"/>
    <x v="2"/>
    <x v="0"/>
    <x v="0"/>
    <s v="-"/>
    <n v="17"/>
    <s v="BACHILLER"/>
    <s v=" "/>
    <s v=" "/>
    <s v=" "/>
    <s v=" "/>
    <s v="NORMAL"/>
    <s v="SAMMYCRUZARIAS@YAHOO.COM"/>
    <n v="22.17"/>
    <s v="-"/>
    <x v="0"/>
    <s v="-"/>
    <s v="SOLTERO(A)"/>
    <s v="ESTUDIANTE"/>
    <n v="3"/>
    <n v="2022"/>
    <n v="1"/>
    <n v="100"/>
    <s v="-"/>
    <s v="SIN ENFASIS"/>
    <s v="POLITOLOGIA"/>
    <n v="1"/>
    <s v="UNIV. PRIVADA"/>
    <s v="PRIVADO"/>
  </r>
  <r>
    <n v="133302"/>
    <n v="1"/>
    <n v="6985400"/>
    <d v="2022-12-01T00:00:00"/>
    <d v="2022-12-21T00:00:00"/>
    <d v="2023-01-19T00:00:00"/>
    <x v="5"/>
    <d v="2023-02-10T00:00:00"/>
    <n v="323316"/>
    <s v="RESOLI"/>
    <s v="1-PREG.COSTA-RICA"/>
    <x v="1"/>
    <x v="0"/>
    <s v="-"/>
    <n v="133302"/>
    <x v="5"/>
    <x v="1"/>
    <x v="3"/>
    <x v="1"/>
    <x v="1"/>
    <n v="2"/>
    <x v="2"/>
    <n v="10"/>
    <n v="13"/>
    <x v="1"/>
    <s v="LOPEZ GONZALEZ MAXWELL EDUARDO"/>
    <n v="702990755"/>
    <n v="31271330"/>
    <s v="SAN CARLOS"/>
    <s v="POCOSOL"/>
    <s v="UNIV.INTERNAC.DE LAS AMERICAS"/>
    <s v="ADMINISTRACION DE EMPRESAS"/>
    <n v="1550000"/>
    <x v="1"/>
    <n v="0"/>
    <s v="NINGUNO"/>
    <n v="100"/>
    <s v="COSTA RICA"/>
    <s v="-"/>
    <s v="-"/>
    <n v="1"/>
    <x v="2"/>
    <x v="3"/>
    <x v="0"/>
    <s v="-"/>
    <n v="19"/>
    <s v="BACHILLER"/>
    <s v=" "/>
    <s v=" "/>
    <s v=" "/>
    <s v=" "/>
    <s v="NORMAL"/>
    <s v="LOPEZMAXWELL2003@GMAIL.COM"/>
    <n v="22.19"/>
    <s v="-"/>
    <x v="0"/>
    <s v="-"/>
    <s v="SOLTERO(A)"/>
    <s v="ESTUDIANTE"/>
    <n v="1"/>
    <n v="2022"/>
    <n v="1"/>
    <n v="93.67"/>
    <s v="-"/>
    <s v="SIN ENFASIS"/>
    <s v="ADMINISTRACION"/>
    <n v="1"/>
    <s v="UNIV. PRIVADA"/>
    <s v="PRIVADO"/>
  </r>
  <r>
    <n v="133385"/>
    <n v="1"/>
    <n v="7061800"/>
    <d v="2023-01-10T00:00:00"/>
    <d v="2023-01-13T00:00:00"/>
    <d v="2023-02-01T00:00:00"/>
    <x v="5"/>
    <d v="2023-02-10T00:00:00"/>
    <n v="326073"/>
    <s v="RESOLI"/>
    <s v="1-PREG.COSTA-RICA"/>
    <x v="1"/>
    <x v="0"/>
    <s v="-"/>
    <n v="133385"/>
    <x v="5"/>
    <x v="0"/>
    <x v="0"/>
    <x v="1"/>
    <x v="0"/>
    <n v="7"/>
    <x v="1"/>
    <n v="2"/>
    <n v="1"/>
    <x v="1"/>
    <s v="PEREIRA RAMIREZ KEVIN"/>
    <n v="901180419"/>
    <n v="31272000"/>
    <s v="POCOCI"/>
    <s v="GUAPILES"/>
    <s v="UNIVERSIDAD FIDELITAS SEDE SAN PEDRO"/>
    <s v="ING SISTEMAS DE COMPUT PRESENC"/>
    <n v="150000"/>
    <x v="5"/>
    <n v="0"/>
    <s v="NINGUNO"/>
    <n v="100"/>
    <s v="COSTA RICA"/>
    <s v="-"/>
    <s v="-"/>
    <n v="1"/>
    <x v="2"/>
    <x v="0"/>
    <x v="0"/>
    <s v="-"/>
    <n v="21"/>
    <s v="BACHILLER"/>
    <s v=" "/>
    <s v=" "/>
    <s v=" "/>
    <s v=" "/>
    <s v="NORMAL"/>
    <s v="RAMIREZKEVIN6165@GMAIL.COM"/>
    <n v="22.21"/>
    <s v="-"/>
    <x v="0"/>
    <s v="-"/>
    <s v="SOLTERO(A)"/>
    <s v="ESTUDIANTE"/>
    <n v="3"/>
    <n v="2018"/>
    <n v="5"/>
    <n v="100"/>
    <s v="-"/>
    <s v="SIN ENFASIS"/>
    <s v="INGENIERIA"/>
    <n v="1"/>
    <s v="UNIV. PRIVADA"/>
    <s v="PRIVADO"/>
  </r>
  <r>
    <n v="132741"/>
    <n v="1"/>
    <n v="14382200"/>
    <d v="2022-12-08T00:00:00"/>
    <d v="2022-12-12T00:00:00"/>
    <d v="2022-12-16T00:00:00"/>
    <x v="3"/>
    <d v="2023-01-25T00:00:00"/>
    <n v="324120"/>
    <s v="RESOLI"/>
    <s v="1-PREG.COSTA-RICA"/>
    <x v="1"/>
    <x v="0"/>
    <s v="-"/>
    <n v="132741"/>
    <x v="3"/>
    <x v="0"/>
    <x v="0"/>
    <x v="1"/>
    <x v="0"/>
    <n v="1"/>
    <x v="3"/>
    <n v="19"/>
    <n v="1"/>
    <x v="1"/>
    <s v="ANDRES DANILO  NAVARRO SALAS"/>
    <n v="117340187"/>
    <n v="31269860"/>
    <s v="PEREZ ZELEDON"/>
    <s v="SAN ISIDRO DE EL GENERAL"/>
    <s v="UNIV.VERITAS"/>
    <s v="ARQUITECTURA"/>
    <n v="1473042"/>
    <x v="1"/>
    <n v="0"/>
    <s v="NINGUNO"/>
    <n v="100"/>
    <s v="COSTA RICA"/>
    <s v="-"/>
    <s v="-"/>
    <n v="1"/>
    <x v="2"/>
    <x v="0"/>
    <x v="0"/>
    <s v="-"/>
    <n v="23"/>
    <s v="BACHILLER"/>
    <s v="LICENCIATURA"/>
    <s v=" "/>
    <s v=" "/>
    <s v=" "/>
    <s v="NORMAL"/>
    <s v="ANDRE5CRC99@GMAIL.COM"/>
    <n v="22.25"/>
    <s v="-"/>
    <x v="0"/>
    <s v="-"/>
    <s v="SOLTERO(A)"/>
    <s v="ESTUDIANTE"/>
    <n v="5"/>
    <n v="2017"/>
    <n v="6"/>
    <n v="80"/>
    <s v="-"/>
    <s v="SIN ENFASIS"/>
    <s v="OBRAS CIVILES"/>
    <n v="1"/>
    <s v="UNIV. PRIVADA"/>
    <s v="PRIVADO"/>
  </r>
  <r>
    <n v="132471"/>
    <n v="1"/>
    <n v="4940120"/>
    <d v="2022-11-04T00:00:00"/>
    <d v="2022-11-11T00:00:00"/>
    <d v="2022-11-14T00:00:00"/>
    <x v="0"/>
    <d v="2023-01-17T00:00:00"/>
    <n v="322091"/>
    <s v="RESOLI"/>
    <s v="1-PREG.COSTA-RICA"/>
    <x v="1"/>
    <x v="0"/>
    <s v="-"/>
    <n v="132471"/>
    <x v="0"/>
    <x v="0"/>
    <x v="1"/>
    <x v="1"/>
    <x v="0"/>
    <n v="4"/>
    <x v="6"/>
    <n v="10"/>
    <n v="1"/>
    <x v="1"/>
    <s v="GUTIERREZ TREJOS JOSE ARMANDO"/>
    <n v="402560487"/>
    <n v="31268860"/>
    <s v="SARAPIQUI"/>
    <s v="PUERTO VIEJO"/>
    <s v="UNIV.HISPANOAMERICANA SEDE ARANJUEZ"/>
    <s v="NUTRICION"/>
    <n v="200000"/>
    <x v="5"/>
    <n v="0"/>
    <s v="NINGUNO"/>
    <n v="100"/>
    <s v="COSTA RICA"/>
    <s v="-"/>
    <s v="-"/>
    <n v="1"/>
    <x v="2"/>
    <x v="3"/>
    <x v="0"/>
    <s v="-"/>
    <n v="20"/>
    <s v="BACHILLER"/>
    <s v=" "/>
    <s v=" "/>
    <s v=" "/>
    <s v=" "/>
    <s v="NORMAL"/>
    <s v="JAGT102002@GMAIL.COM"/>
    <n v="22.27"/>
    <s v="-"/>
    <x v="0"/>
    <s v="-"/>
    <s v="SOLTERO(A)"/>
    <s v="TRABAJOS A DOMICILIO POR MEDICION CORPORAL"/>
    <n v="3"/>
    <n v="2019"/>
    <n v="4"/>
    <n v="83.18"/>
    <s v="-"/>
    <s v="SIN ENFASIS"/>
    <s v="MEDICINA HUMANA"/>
    <n v="1"/>
    <s v="UNIV. PRIVADA"/>
    <s v="PRIVADO"/>
  </r>
  <r>
    <n v="132529"/>
    <n v="1"/>
    <n v="2202000"/>
    <d v="2022-11-12T00:00:00"/>
    <d v="2022-11-23T00:00:00"/>
    <d v="2022-11-24T00:00:00"/>
    <x v="1"/>
    <d v="2023-02-03T00:00:00"/>
    <n v="322376"/>
    <s v="RESOLI"/>
    <s v="1-PREG.COSTA-RICA"/>
    <x v="2"/>
    <x v="0"/>
    <s v="-"/>
    <n v="132529"/>
    <x v="1"/>
    <x v="1"/>
    <x v="2"/>
    <x v="1"/>
    <x v="1"/>
    <n v="2"/>
    <x v="2"/>
    <n v="13"/>
    <n v="5"/>
    <x v="0"/>
    <s v="ALEMAN LAGUNA CINTYA YARIELA"/>
    <n v="504120725"/>
    <n v="31197530"/>
    <s v="UPALA"/>
    <s v="DELICIAS"/>
    <s v="UNIV POLITECNICA INTERNACIONAL SEDE HERE"/>
    <s v="CIENCIAS DE LA EDUCACION"/>
    <s v="-"/>
    <x v="0"/>
    <n v="0"/>
    <s v="NINGUNO"/>
    <n v="100"/>
    <s v="COSTA RICA"/>
    <s v="-"/>
    <s v="-"/>
    <n v="1"/>
    <x v="2"/>
    <x v="3"/>
    <x v="0"/>
    <s v="-"/>
    <n v="26"/>
    <s v="LICENCIATURA"/>
    <s v=" "/>
    <s v=" "/>
    <s v=" "/>
    <s v=" "/>
    <s v="NORMAL"/>
    <s v="YARIA0510@GMAIL.COM"/>
    <n v="22.29"/>
    <s v="-"/>
    <x v="0"/>
    <s v="-"/>
    <s v="SOLTERO(A)"/>
    <s v="ESTUDIANTE"/>
    <s v="-"/>
    <s v="-"/>
    <s v="-"/>
    <s v="-"/>
    <s v="-"/>
    <s v="EN I Y II CICLO"/>
    <s v="EDUCACION PRIMARIA"/>
    <n v="1"/>
    <s v="UNIV. PRIVADA"/>
    <s v="PRIVADO"/>
  </r>
  <r>
    <n v="133250"/>
    <n v="1"/>
    <n v="3998800"/>
    <d v="2022-12-19T00:00:00"/>
    <d v="2022-12-30T00:00:00"/>
    <d v="2023-01-24T00:00:00"/>
    <x v="7"/>
    <d v="2023-02-28T00:00:00"/>
    <n v="324983"/>
    <s v="RESOLI"/>
    <s v="1-PREG.COSTA-RICA"/>
    <x v="1"/>
    <x v="0"/>
    <s v="-"/>
    <n v="133250"/>
    <x v="7"/>
    <x v="1"/>
    <x v="3"/>
    <x v="1"/>
    <x v="1"/>
    <n v="2"/>
    <x v="2"/>
    <n v="1"/>
    <n v="1"/>
    <x v="1"/>
    <s v="GARITA MESEN BRAYAN GABRIEL"/>
    <n v="206550991"/>
    <n v="31273680"/>
    <s v="ALAJUELA"/>
    <s v="ALAJUELA"/>
    <s v="UNIV.SAN MARCOS"/>
    <s v="ADM EMPRESAS MODALIDAD VIRTUAL"/>
    <n v="892660"/>
    <x v="2"/>
    <n v="0"/>
    <s v="NINGUNO"/>
    <n v="100"/>
    <s v="COSTA RICA"/>
    <s v="-"/>
    <s v="-"/>
    <n v="1"/>
    <x v="2"/>
    <x v="2"/>
    <x v="0"/>
    <s v="-"/>
    <n v="34"/>
    <s v="BACHILLER"/>
    <s v=" "/>
    <s v=" "/>
    <s v=" "/>
    <s v=" "/>
    <s v="NORMAL"/>
    <s v="BGARITA_89@HOTMAIL.COM"/>
    <n v="22.32"/>
    <s v="-"/>
    <x v="0"/>
    <s v="-"/>
    <s v="SOLTERO(A)"/>
    <s v="AGENTE DE VENTAS"/>
    <n v="1"/>
    <n v="2017"/>
    <n v="6"/>
    <n v="100"/>
    <n v="22427700"/>
    <s v="SIN ENFASIS"/>
    <s v="ADMINISTRACION"/>
    <n v="1"/>
    <s v="UNIV. PRIVADA"/>
    <s v="PRIVADO"/>
  </r>
  <r>
    <n v="132802"/>
    <n v="1"/>
    <n v="7000704"/>
    <d v="2022-12-02T00:00:00"/>
    <d v="2022-12-13T00:00:00"/>
    <d v="2022-12-19T00:00:00"/>
    <x v="1"/>
    <d v="2023-01-31T00:00:00"/>
    <n v="323574"/>
    <s v="RESOLI"/>
    <s v="1-PREG.COSTA-RICA"/>
    <x v="1"/>
    <x v="0"/>
    <s v="-"/>
    <n v="132802"/>
    <x v="1"/>
    <x v="1"/>
    <x v="3"/>
    <x v="1"/>
    <x v="1"/>
    <n v="6"/>
    <x v="4"/>
    <n v="5"/>
    <n v="2"/>
    <x v="1"/>
    <s v="BLANCO ZUÑIGA JONATHAN DAVID"/>
    <n v="604910794"/>
    <n v="31270200"/>
    <s v="OSA"/>
    <s v="PALMAR"/>
    <s v="UNIVERSIDAD ESCUELA LIBRE DE DERECHO"/>
    <s v="DERECHO"/>
    <n v="1843338"/>
    <x v="1"/>
    <n v="0"/>
    <s v="NINGUNO"/>
    <n v="100"/>
    <s v="COSTA RICA"/>
    <s v="-"/>
    <s v="-"/>
    <n v="1"/>
    <x v="2"/>
    <x v="1"/>
    <x v="0"/>
    <s v="-"/>
    <n v="17"/>
    <s v="BACHILLER"/>
    <s v="LICENCIATURA"/>
    <s v=" "/>
    <s v=" "/>
    <s v=" "/>
    <s v="NORMAL"/>
    <s v="JONATANDAVID1303@GMAIL.COM"/>
    <n v="22.43"/>
    <s v="-"/>
    <x v="0"/>
    <s v="-"/>
    <s v="SOLTERO(A)"/>
    <s v="ESTUDIANTE"/>
    <n v="4"/>
    <n v="2022"/>
    <n v="1"/>
    <n v="92.83"/>
    <s v="-"/>
    <s v="SIN ENFASIS"/>
    <s v="DERECHO"/>
    <n v="1"/>
    <s v="UNIV. PRIVADA"/>
    <s v="PRIVADO"/>
  </r>
  <r>
    <n v="133147"/>
    <n v="1"/>
    <n v="2262000"/>
    <d v="2022-12-27T00:00:00"/>
    <d v="2022-12-28T00:00:00"/>
    <d v="2023-01-23T00:00:00"/>
    <x v="1"/>
    <d v="2023-02-01T00:00:00"/>
    <n v="325267"/>
    <s v="RESOLI"/>
    <s v="1-PREG.COSTA-RICA"/>
    <x v="1"/>
    <x v="0"/>
    <s v="-"/>
    <n v="133147"/>
    <x v="1"/>
    <x v="1"/>
    <x v="3"/>
    <x v="1"/>
    <x v="1"/>
    <n v="1"/>
    <x v="3"/>
    <n v="1"/>
    <n v="7"/>
    <x v="1"/>
    <s v="ALVAREZ ZUÑIGA RODOLFO JESUS"/>
    <n v="702240286"/>
    <n v="31271140"/>
    <s v="SAN JOSE"/>
    <s v="URUCA"/>
    <s v="UNIVERSIDAD  TECNOLOGICA COSTARRICENSE"/>
    <s v="CONTADURIA"/>
    <n v="507457"/>
    <x v="3"/>
    <n v="0"/>
    <s v="NINGUNO"/>
    <n v="100"/>
    <s v="COSTA RICA"/>
    <s v="-"/>
    <s v="-"/>
    <n v="1"/>
    <x v="2"/>
    <x v="0"/>
    <x v="0"/>
    <s v="-"/>
    <n v="29"/>
    <s v="BACHILLER"/>
    <s v=" "/>
    <s v=" "/>
    <s v=" "/>
    <s v=" "/>
    <s v="NORMAL"/>
    <s v="RODOLFO93ALVAREZ@GMAIL.COM"/>
    <n v="22.43"/>
    <s v="-"/>
    <x v="0"/>
    <s v="-"/>
    <s v="UNION LIBRE"/>
    <s v="ASISTENTE ADMINISTRA"/>
    <n v="2"/>
    <n v="2020"/>
    <n v="3"/>
    <n v="100"/>
    <n v="25193982"/>
    <s v="SIN ENFASIS"/>
    <s v="ADMINISTRACION"/>
    <n v="1"/>
    <s v="UNIV. PRIVADA"/>
    <s v="PRIVADO"/>
  </r>
  <r>
    <n v="133196"/>
    <n v="1"/>
    <n v="21458150"/>
    <d v="2022-12-16T00:00:00"/>
    <d v="2023-01-06T00:00:00"/>
    <d v="2023-01-26T00:00:00"/>
    <x v="5"/>
    <d v="2023-02-10T00:00:00"/>
    <n v="324810"/>
    <s v="RESOLI"/>
    <s v="1-PREG.COSTA-RICA"/>
    <x v="1"/>
    <x v="0"/>
    <s v="-"/>
    <n v="133196"/>
    <x v="5"/>
    <x v="0"/>
    <x v="1"/>
    <x v="1"/>
    <x v="0"/>
    <n v="3"/>
    <x v="0"/>
    <n v="2"/>
    <n v="1"/>
    <x v="0"/>
    <s v="ABARCA SOTO NICOLE TATIANA"/>
    <n v="118640791"/>
    <n v="31271450"/>
    <s v="PARAISO"/>
    <s v="PARAISO"/>
    <s v="UNIV.LATINA DE C.R."/>
    <s v="ODONTOLOGIA"/>
    <n v="838824"/>
    <x v="2"/>
    <n v="0"/>
    <s v="NINGUNO"/>
    <n v="100"/>
    <s v="COSTA RICA"/>
    <s v="-"/>
    <s v="-"/>
    <n v="1"/>
    <x v="2"/>
    <x v="0"/>
    <x v="0"/>
    <s v="-"/>
    <n v="20"/>
    <s v="LICENCIATURA"/>
    <s v=" "/>
    <s v=" "/>
    <s v=" "/>
    <s v=" "/>
    <s v="ESPECIAL"/>
    <s v="NICOLE13AS@GMAIL.COM"/>
    <n v="22.47"/>
    <s v="-"/>
    <x v="0"/>
    <s v="-"/>
    <s v="SOLTERO(A)"/>
    <s v="ESTUDIANTE"/>
    <n v="1"/>
    <n v="2021"/>
    <n v="2"/>
    <n v="98.2"/>
    <s v="-"/>
    <s v="SIN ENFASIS"/>
    <s v="ODONTOLOGIA"/>
    <n v="1"/>
    <s v="UNIV. PRIVADA"/>
    <s v="PRIVADO"/>
  </r>
  <r>
    <n v="133226"/>
    <n v="1"/>
    <n v="7393000"/>
    <d v="2022-12-28T00:00:00"/>
    <d v="2023-01-12T00:00:00"/>
    <d v="2023-01-31T00:00:00"/>
    <x v="6"/>
    <d v="2023-02-27T00:00:00"/>
    <n v="325302"/>
    <s v="RESOLI"/>
    <s v="1-PREG.COSTA-RICA"/>
    <x v="2"/>
    <x v="0"/>
    <s v="-"/>
    <n v="133226"/>
    <x v="6"/>
    <x v="0"/>
    <x v="1"/>
    <x v="1"/>
    <x v="0"/>
    <n v="2"/>
    <x v="2"/>
    <n v="1"/>
    <n v="5"/>
    <x v="0"/>
    <s v="LORIA QUIROS NICOLE ROXET"/>
    <n v="116080554"/>
    <n v="31231050"/>
    <s v="ALAJUELA"/>
    <s v="GUACIMA"/>
    <s v="UNIVERSIDAD SANTA PAULA"/>
    <s v="TERAPIA RESPIRATORIA"/>
    <n v="672536"/>
    <x v="3"/>
    <n v="0"/>
    <s v="NINGUNO"/>
    <n v="100"/>
    <s v="COSTA RICA"/>
    <s v="-"/>
    <s v="-"/>
    <n v="1"/>
    <x v="2"/>
    <x v="0"/>
    <x v="0"/>
    <s v="-"/>
    <n v="27"/>
    <s v="BACHILLER"/>
    <s v="LICENCIATURA"/>
    <s v=" "/>
    <s v=" "/>
    <s v=" "/>
    <s v="NORMAL"/>
    <s v="NICOLE.LORIA@ICLOUD.COM"/>
    <n v="22.56"/>
    <s v="-"/>
    <x v="0"/>
    <s v="-"/>
    <s v="SOLTERO(A)"/>
    <s v="ESTUDIANTE"/>
    <n v="5"/>
    <n v="2020"/>
    <n v="3"/>
    <n v="100"/>
    <n v="71139487"/>
    <s v="SIN ENFASIS"/>
    <s v="MEDICINA HUMANA"/>
    <n v="1"/>
    <s v="UNIV. PRIVADA"/>
    <s v="PRIVADO"/>
  </r>
  <r>
    <n v="132850"/>
    <n v="5"/>
    <n v="5952984"/>
    <d v="2022-09-01T00:00:00"/>
    <d v="2022-12-14T00:00:00"/>
    <d v="2022-12-19T00:00:00"/>
    <x v="5"/>
    <d v="2023-02-03T00:00:00"/>
    <n v="319552"/>
    <s v="RESOLI"/>
    <s v="5-REFUND.PREG.C.R"/>
    <x v="0"/>
    <x v="0"/>
    <s v="-"/>
    <n v="132850"/>
    <x v="5"/>
    <x v="1"/>
    <x v="3"/>
    <x v="1"/>
    <x v="1"/>
    <n v="4"/>
    <x v="6"/>
    <n v="7"/>
    <n v="1"/>
    <x v="0"/>
    <s v="MORERA GONZALEZ ERICKA MARIA"/>
    <n v="402170501"/>
    <n v="31270750"/>
    <s v="BELEN"/>
    <s v="SAN ANTONIO"/>
    <s v="U CASTRO CARAZO"/>
    <s v="ADMON Y GERENCIA DE EMPRESAS"/>
    <n v="770000"/>
    <x v="2"/>
    <n v="0"/>
    <s v="NINGUNO"/>
    <n v="100"/>
    <s v="COSTA RICA"/>
    <s v="-"/>
    <s v="-"/>
    <n v="1"/>
    <x v="2"/>
    <x v="2"/>
    <x v="0"/>
    <s v="-"/>
    <n v="30"/>
    <s v="LICENCIATURA"/>
    <s v=" "/>
    <s v=" "/>
    <s v=" "/>
    <s v=" "/>
    <s v="NORMAL"/>
    <s v="ALEERI0511@HOTMAIL.COM"/>
    <n v="22.56"/>
    <s v="-"/>
    <x v="0"/>
    <s v="-"/>
    <s v="SOLTERO(A)"/>
    <s v="EJECUTIVO DE APOYO 3"/>
    <n v="2"/>
    <n v="2021"/>
    <n v="2"/>
    <n v="85"/>
    <n v="22439500"/>
    <s v="SIN ENFASIS"/>
    <s v="ADMINISTRACION"/>
    <n v="1"/>
    <s v="UNIV. PRIVADA"/>
    <s v="PRIVADO"/>
  </r>
  <r>
    <n v="132630"/>
    <n v="1"/>
    <n v="8269737"/>
    <d v="2022-12-07T00:00:00"/>
    <d v="2022-12-07T00:00:00"/>
    <d v="2022-12-08T00:00:00"/>
    <x v="1"/>
    <d v="2023-01-31T00:00:00"/>
    <n v="323957"/>
    <s v="RESOLI"/>
    <s v="1-PREG.COSTA-RICA"/>
    <x v="1"/>
    <x v="0"/>
    <s v="-"/>
    <n v="132630"/>
    <x v="1"/>
    <x v="0"/>
    <x v="1"/>
    <x v="1"/>
    <x v="0"/>
    <n v="4"/>
    <x v="6"/>
    <n v="1"/>
    <n v="2"/>
    <x v="0"/>
    <s v="UMAÑA VILLALOBOS KARINA MARIA"/>
    <n v="117010954"/>
    <n v="31270310"/>
    <s v="HEREDIA"/>
    <s v="MERCEDES"/>
    <s v="UNIV.IBEROAMERICA"/>
    <s v="ENFERMERIA"/>
    <n v="1865982"/>
    <x v="1"/>
    <n v="0"/>
    <s v="NINGUNO"/>
    <n v="100"/>
    <s v="COSTA RICA"/>
    <s v="-"/>
    <s v="-"/>
    <n v="1"/>
    <x v="2"/>
    <x v="2"/>
    <x v="0"/>
    <s v="-"/>
    <n v="24"/>
    <s v="LICENCIATURA"/>
    <s v=" "/>
    <s v=" "/>
    <s v=" "/>
    <s v=" "/>
    <s v="NORMAL"/>
    <s v="KARINAUV98@GMAIL.COM"/>
    <n v="22.56"/>
    <s v="-"/>
    <x v="0"/>
    <s v="-"/>
    <s v="SOLTERO(A)"/>
    <s v="ESTUDIANTE"/>
    <n v="5"/>
    <n v="2015"/>
    <n v="8"/>
    <n v="85"/>
    <s v="-"/>
    <s v="SIN ENFASIS"/>
    <s v="ENFERMERIA"/>
    <n v="1"/>
    <s v="UNIV. PRIVADA"/>
    <s v="PRIVADO"/>
  </r>
  <r>
    <n v="132527"/>
    <n v="1"/>
    <n v="4775938"/>
    <d v="2022-11-23T00:00:00"/>
    <d v="2022-11-23T00:00:00"/>
    <d v="2022-11-24T00:00:00"/>
    <x v="1"/>
    <d v="2023-01-31T00:00:00"/>
    <n v="322886"/>
    <s v="RESOLI"/>
    <s v="1-PREG.COSTA-RICA"/>
    <x v="1"/>
    <x v="0"/>
    <s v="-"/>
    <n v="132527"/>
    <x v="1"/>
    <x v="0"/>
    <x v="1"/>
    <x v="1"/>
    <x v="0"/>
    <n v="1"/>
    <x v="3"/>
    <n v="3"/>
    <n v="1"/>
    <x v="0"/>
    <s v="SOLIS ESCALANTE SKARLETT NICOLE"/>
    <n v="117960229"/>
    <n v="31270410"/>
    <s v="DESAMPARADOS"/>
    <s v="DESAMPARADOS"/>
    <s v="UNIV. DE CIENCIAS MEDICAS"/>
    <s v="MICROBIOLOGI Y QUIMICA CLINICA"/>
    <n v="1376280"/>
    <x v="1"/>
    <n v="0"/>
    <s v="NINGUNO"/>
    <n v="100"/>
    <s v="COSTA RICA"/>
    <s v="-"/>
    <s v="-"/>
    <n v="1"/>
    <x v="2"/>
    <x v="2"/>
    <x v="0"/>
    <s v="-"/>
    <n v="22"/>
    <s v="BACHILLER"/>
    <s v=" "/>
    <s v=" "/>
    <s v=" "/>
    <s v=" "/>
    <s v="NORMAL"/>
    <s v="SKARLETTNICOLE@GMAIL.COM"/>
    <n v="22.59"/>
    <s v="-"/>
    <x v="0"/>
    <s v="-"/>
    <s v="SOLTERO(A)"/>
    <s v="ESTUDIANTE"/>
    <n v="4"/>
    <n v="2018"/>
    <n v="5"/>
    <n v="87"/>
    <s v="-"/>
    <s v="SIN ENFASIS"/>
    <s v="MICROBIOLOGIA"/>
    <n v="1"/>
    <s v="UNIV. PRIVADA"/>
    <s v="PRIVADO"/>
  </r>
  <r>
    <n v="132575"/>
    <n v="1"/>
    <n v="4137931"/>
    <d v="2022-12-02T00:00:00"/>
    <d v="2022-12-02T00:00:00"/>
    <d v="2022-12-06T00:00:00"/>
    <x v="0"/>
    <d v="2023-01-17T00:00:00"/>
    <n v="323471"/>
    <s v="RESOLI"/>
    <s v="1-PREG.COSTA-RICA"/>
    <x v="1"/>
    <x v="0"/>
    <s v="-"/>
    <n v="132575"/>
    <x v="0"/>
    <x v="1"/>
    <x v="2"/>
    <x v="1"/>
    <x v="1"/>
    <n v="3"/>
    <x v="0"/>
    <n v="1"/>
    <n v="3"/>
    <x v="0"/>
    <s v="GARCIA RODRIGUEZ DANIELA DE JESUS"/>
    <n v="114910222"/>
    <n v="31269200"/>
    <s v="CARTAGO"/>
    <s v="CARMEN"/>
    <s v="UNIV.AUTONOMA DE C.A SEDE CENTRAL"/>
    <s v="EDUCACION FISICA"/>
    <n v="700000"/>
    <x v="3"/>
    <n v="0"/>
    <s v="NINGUNO"/>
    <n v="100"/>
    <s v="COSTA RICA"/>
    <s v="-"/>
    <s v="-"/>
    <n v="1"/>
    <x v="2"/>
    <x v="0"/>
    <x v="0"/>
    <s v="-"/>
    <n v="30"/>
    <s v="BACHILLER"/>
    <s v="LICENCIATURA"/>
    <s v=" "/>
    <s v=" "/>
    <s v=" "/>
    <s v="NORMAL"/>
    <s v="GARODANI92@GMAIL.COM"/>
    <n v="22.71"/>
    <s v="-"/>
    <x v="5"/>
    <s v="AE"/>
    <s v="SOLTERO(A)"/>
    <s v="ENCARGADA DE ADQUISI"/>
    <n v="6"/>
    <n v="2010"/>
    <n v="13"/>
    <n v="90"/>
    <n v="25116241"/>
    <s v="DOCENCIA"/>
    <s v="EDUCACION TECNICA,ARTISTICA Y DEPORTIVA"/>
    <n v="1"/>
    <s v="UNIV. PRIVADA"/>
    <s v="PRIVADO"/>
  </r>
  <r>
    <n v="131846"/>
    <n v="3"/>
    <n v="8000000"/>
    <d v="2022-08-24T00:00:00"/>
    <d v="2022-09-06T00:00:00"/>
    <d v="2022-09-07T00:00:00"/>
    <x v="0"/>
    <d v="2023-01-17T00:00:00"/>
    <n v="319097"/>
    <s v="RESOLI"/>
    <s v="3-POSG.COSTA-RICA"/>
    <x v="1"/>
    <x v="1"/>
    <s v="-"/>
    <n v="131846"/>
    <x v="0"/>
    <x v="1"/>
    <x v="3"/>
    <x v="1"/>
    <x v="1"/>
    <n v="4"/>
    <x v="6"/>
    <n v="7"/>
    <n v="1"/>
    <x v="1"/>
    <s v="PEREZ ARANDA JOSE MIGUEL"/>
    <n v="801220749"/>
    <n v="31269100"/>
    <s v="BELEN"/>
    <s v="SAN ANTONIO"/>
    <s v="INST.CENTROAMERICANO ADMON.EMP."/>
    <s v="MBA PROFESIONAL ADM EMPRESAS"/>
    <n v="1677875"/>
    <x v="1"/>
    <n v="0"/>
    <s v="NINGUNO"/>
    <n v="100"/>
    <s v="COSTA RICA"/>
    <s v="-"/>
    <s v="-"/>
    <n v="1"/>
    <x v="2"/>
    <x v="2"/>
    <x v="0"/>
    <s v="-"/>
    <n v="27"/>
    <s v="MAESTRIA"/>
    <s v=" "/>
    <s v=" "/>
    <s v=" "/>
    <s v=" "/>
    <s v="NORMAL"/>
    <s v="MIGUE.PEREZ812@GMAIL.COM"/>
    <n v="22.73"/>
    <s v="-"/>
    <x v="0"/>
    <s v="-"/>
    <s v="SOLTERO(A)"/>
    <s v="-"/>
    <n v="3"/>
    <n v="2013"/>
    <n v="10"/>
    <n v="95"/>
    <n v="25090700"/>
    <s v="SIN ENFASIS"/>
    <s v="ADMINISTRACION"/>
    <n v="1"/>
    <s v="UNIV. PRIVADA"/>
    <s v="PRIVADO"/>
  </r>
  <r>
    <n v="131994"/>
    <n v="1"/>
    <n v="8573570"/>
    <d v="2022-09-09T00:00:00"/>
    <d v="2022-09-16T00:00:00"/>
    <d v="2022-09-20T00:00:00"/>
    <x v="6"/>
    <d v="2023-03-02T00:00:00"/>
    <n v="319980"/>
    <s v="RESOLI"/>
    <s v="1-PREG.COSTA-RICA"/>
    <x v="2"/>
    <x v="0"/>
    <s v="-"/>
    <n v="131994"/>
    <x v="6"/>
    <x v="0"/>
    <x v="1"/>
    <x v="1"/>
    <x v="0"/>
    <n v="6"/>
    <x v="4"/>
    <n v="1"/>
    <n v="15"/>
    <x v="0"/>
    <s v="MIRANDA ABRAHAM SHELSY JAZMIN"/>
    <n v="604590133"/>
    <n v="31194530"/>
    <s v="PUNTARENAS"/>
    <s v="EL ROBLE"/>
    <s v="UNIV.LATINA DE C.R."/>
    <s v="FARMACIA"/>
    <s v="-"/>
    <x v="0"/>
    <n v="0"/>
    <s v="NINGUNO"/>
    <n v="100"/>
    <s v="COSTA RICA"/>
    <s v="-"/>
    <s v="-"/>
    <n v="1"/>
    <x v="2"/>
    <x v="0"/>
    <x v="0"/>
    <s v="-"/>
    <n v="22"/>
    <s v="LICENCIATURA"/>
    <s v=" "/>
    <s v=" "/>
    <s v=" "/>
    <s v=" "/>
    <s v="NORMAL"/>
    <s v="SHELSYMIRANDA12@ICLOUD.COM"/>
    <n v="22.75"/>
    <s v="-"/>
    <x v="0"/>
    <s v="-"/>
    <s v="SOLTERO(A)"/>
    <s v="ESTUDIANTE"/>
    <s v="-"/>
    <s v="-"/>
    <s v="-"/>
    <s v="-"/>
    <s v="-"/>
    <s v="SIN ENFASIS"/>
    <s v="FARMACIA"/>
    <n v="1"/>
    <s v="UNIV. PRIVADA"/>
    <s v="PRIVADO"/>
  </r>
  <r>
    <n v="133408"/>
    <n v="7"/>
    <n v="7928620"/>
    <d v="2023-01-10T00:00:00"/>
    <d v="2023-01-19T00:00:00"/>
    <d v="2023-02-08T00:00:00"/>
    <x v="7"/>
    <d v="2023-02-28T00:00:00"/>
    <n v="326078"/>
    <s v="RESOLI"/>
    <s v="7-REFUND.POSG.C.R"/>
    <x v="0"/>
    <x v="1"/>
    <s v="-"/>
    <n v="133408"/>
    <x v="7"/>
    <x v="1"/>
    <x v="3"/>
    <x v="1"/>
    <x v="1"/>
    <n v="1"/>
    <x v="3"/>
    <n v="3"/>
    <n v="4"/>
    <x v="0"/>
    <s v="VILLEGAS LOAIZA SAMLA PAMELA"/>
    <n v="113100082"/>
    <n v="31274170"/>
    <s v="DESAMPARADOS"/>
    <s v="SAN RAFAEL ARRIBA"/>
    <s v="UNIV.SANTA LUCIA"/>
    <s v="ADMON SERVICIOS DE SALUD"/>
    <n v="1804594"/>
    <x v="1"/>
    <n v="0"/>
    <s v="NINGUNO"/>
    <n v="100"/>
    <s v="COSTA RICA"/>
    <s v="-"/>
    <s v="-"/>
    <n v="1"/>
    <x v="2"/>
    <x v="0"/>
    <x v="0"/>
    <s v="-"/>
    <n v="35"/>
    <s v="MAESTRIA"/>
    <s v=" "/>
    <s v=" "/>
    <s v=" "/>
    <s v=" "/>
    <s v="NORMAL"/>
    <s v="PAME2110@HOTMAIL.COM"/>
    <n v="22.76"/>
    <s v="-"/>
    <x v="0"/>
    <s v="-"/>
    <s v="DIVORCIADO(A)"/>
    <s v="MEDICO GENERAL"/>
    <n v="2"/>
    <n v="2004"/>
    <n v="19"/>
    <n v="100"/>
    <n v="22206976"/>
    <s v="SIN ENFASIS"/>
    <s v="ADMINISTRACION"/>
    <n v="1"/>
    <s v="UNIV. PRIVADA"/>
    <s v="PRIVADO"/>
  </r>
  <r>
    <n v="133187"/>
    <n v="1"/>
    <n v="4534510"/>
    <d v="2022-12-19T00:00:00"/>
    <d v="2023-01-09T00:00:00"/>
    <d v="2023-01-26T00:00:00"/>
    <x v="6"/>
    <d v="2023-02-21T00:00:00"/>
    <n v="324899"/>
    <s v="RESOLI"/>
    <s v="1-PREG.COSTA-RICA"/>
    <x v="1"/>
    <x v="0"/>
    <s v="-"/>
    <n v="133187"/>
    <x v="6"/>
    <x v="1"/>
    <x v="3"/>
    <x v="1"/>
    <x v="1"/>
    <n v="1"/>
    <x v="3"/>
    <n v="1"/>
    <n v="10"/>
    <x v="1"/>
    <s v="VARGAS BEJARANO RICHARD ANDREY"/>
    <n v="118090373"/>
    <n v="31272240"/>
    <s v="SAN JOSE"/>
    <s v="HATILLO"/>
    <s v="UNIV.AMERICANA"/>
    <s v="ADMINISTRACION"/>
    <n v="862737"/>
    <x v="2"/>
    <n v="0"/>
    <s v="NINGUNO"/>
    <n v="100"/>
    <s v="COSTA RICA"/>
    <s v="-"/>
    <s v="-"/>
    <n v="1"/>
    <x v="2"/>
    <x v="0"/>
    <x v="0"/>
    <s v="-"/>
    <n v="21"/>
    <s v="BACHILLER"/>
    <s v=" "/>
    <s v=" "/>
    <s v=" "/>
    <s v=" "/>
    <s v="NORMAL"/>
    <s v="RICHARD.VARGAS0304@GMAIL.COM"/>
    <n v="22.77"/>
    <s v="-"/>
    <x v="0"/>
    <s v="-"/>
    <s v="SOLTERO(A)"/>
    <s v="ESTUDIANTE"/>
    <n v="3"/>
    <n v="2019"/>
    <n v="4"/>
    <n v="100"/>
    <s v="-"/>
    <s v="SIN ENFASIS"/>
    <s v="ADMINISTRACION"/>
    <n v="1"/>
    <s v="UNIV. PRIVADA"/>
    <s v="PRIVADO"/>
  </r>
  <r>
    <n v="133199"/>
    <n v="1"/>
    <n v="18500000"/>
    <d v="2022-12-19T00:00:00"/>
    <d v="2022-12-26T00:00:00"/>
    <d v="2023-01-30T00:00:00"/>
    <x v="5"/>
    <d v="2023-02-10T00:00:00"/>
    <n v="324910"/>
    <s v="RESOLI"/>
    <s v="1-PREG.COSTA-RICA"/>
    <x v="1"/>
    <x v="0"/>
    <s v="-"/>
    <n v="133199"/>
    <x v="5"/>
    <x v="0"/>
    <x v="1"/>
    <x v="1"/>
    <x v="0"/>
    <n v="1"/>
    <x v="3"/>
    <n v="1"/>
    <n v="10"/>
    <x v="1"/>
    <s v="ALVARADO ZAMORA JOSE PABLO"/>
    <n v="113320031"/>
    <n v="31271950"/>
    <s v="SAN JOSE"/>
    <s v="HATILLO"/>
    <s v="UNIV.HISPANOAMERICANA SEDE ARANJUEZ"/>
    <s v="MEDICINA Y CIRUGIA"/>
    <n v="462497"/>
    <x v="3"/>
    <n v="0"/>
    <s v="NINGUNO"/>
    <n v="100"/>
    <s v="COSTA RICA"/>
    <s v="-"/>
    <s v="-"/>
    <n v="1"/>
    <x v="2"/>
    <x v="0"/>
    <x v="0"/>
    <s v="-"/>
    <n v="35"/>
    <s v="LICENCIATURA"/>
    <s v=" "/>
    <s v=" "/>
    <s v=" "/>
    <s v=" "/>
    <s v="NORMAL"/>
    <s v="PABLOZAMORA16@HOTMAIL.ES"/>
    <n v="22.79"/>
    <s v="-"/>
    <x v="0"/>
    <s v="-"/>
    <s v="SOLTERO(A)"/>
    <s v="TELEFONISTA "/>
    <n v="4"/>
    <n v="2005"/>
    <n v="18"/>
    <n v="80.25"/>
    <s v="-"/>
    <s v="SIN ENFASIS"/>
    <s v="MEDICINA HUMANA"/>
    <n v="1"/>
    <s v="UNIV. PRIVADA"/>
    <s v="PRIVADO"/>
  </r>
  <r>
    <n v="133417"/>
    <n v="1"/>
    <n v="4105900"/>
    <d v="2023-01-19T00:00:00"/>
    <d v="2023-01-20T00:00:00"/>
    <d v="2023-02-06T00:00:00"/>
    <x v="7"/>
    <d v="2023-02-28T00:00:00"/>
    <n v="326892"/>
    <s v="RESOLI"/>
    <s v="1-PREG.COSTA-RICA"/>
    <x v="1"/>
    <x v="0"/>
    <s v="-"/>
    <n v="133417"/>
    <x v="7"/>
    <x v="1"/>
    <x v="2"/>
    <x v="1"/>
    <x v="1"/>
    <n v="2"/>
    <x v="2"/>
    <n v="10"/>
    <n v="9"/>
    <x v="0"/>
    <s v="JARA GAMBOA MARIA JOSE"/>
    <n v="207370899"/>
    <n v="31274310"/>
    <s v="SAN CARLOS"/>
    <s v="PALMERA"/>
    <s v="UN.INT.SAN ISIDRO LABRADOR SEDE S.CARLOS"/>
    <s v="CIEN.EDU.I Y II CICLOS"/>
    <n v="327869"/>
    <x v="4"/>
    <n v="0"/>
    <s v="NINGUNO"/>
    <n v="100"/>
    <s v="COSTA RICA"/>
    <s v="-"/>
    <s v="-"/>
    <n v="1"/>
    <x v="2"/>
    <x v="0"/>
    <x v="0"/>
    <s v="-"/>
    <n v="27"/>
    <s v="BACHILLER"/>
    <s v=" "/>
    <s v=" "/>
    <s v=" "/>
    <s v=" "/>
    <s v="NORMAL"/>
    <s v="JARAGAMBOA95@GMAIL.COM"/>
    <n v="22.9"/>
    <s v="-"/>
    <x v="5"/>
    <s v="AE"/>
    <s v="SOLTERO(A)"/>
    <s v="SECRETARIA"/>
    <n v="5"/>
    <n v="2015"/>
    <n v="8"/>
    <n v="100"/>
    <n v="24650032"/>
    <s v="SIN ENFASIS"/>
    <s v="EDUCACION PRIMARIA"/>
    <n v="1"/>
    <s v="UNIV. PRIVADA"/>
    <s v="PRIVADO"/>
  </r>
  <r>
    <n v="132385"/>
    <n v="1"/>
    <n v="4932805"/>
    <d v="2022-10-24T00:00:00"/>
    <d v="2022-10-31T00:00:00"/>
    <d v="2022-11-01T00:00:00"/>
    <x v="0"/>
    <d v="2023-01-17T00:00:00"/>
    <n v="321658"/>
    <s v="RESOLI"/>
    <s v="1-PREG.COSTA-RICA"/>
    <x v="1"/>
    <x v="0"/>
    <s v="-"/>
    <n v="132385"/>
    <x v="0"/>
    <x v="0"/>
    <x v="1"/>
    <x v="1"/>
    <x v="0"/>
    <n v="2"/>
    <x v="2"/>
    <n v="2"/>
    <n v="10"/>
    <x v="0"/>
    <s v="VILLALOBOS LOBO YULADY MARIELA"/>
    <n v="208250580"/>
    <n v="31268850"/>
    <s v="SAN RAMON"/>
    <s v="VOLIO"/>
    <s v="UNIV.AMERICANA"/>
    <s v="TERAPIA FISICA"/>
    <n v="1211933"/>
    <x v="1"/>
    <n v="0"/>
    <s v="NINGUNO"/>
    <n v="100"/>
    <s v="COSTA RICA"/>
    <s v="-"/>
    <s v="-"/>
    <n v="1"/>
    <x v="2"/>
    <x v="1"/>
    <x v="0"/>
    <s v="-"/>
    <n v="21"/>
    <s v="BACHILLER"/>
    <s v=" "/>
    <s v=" "/>
    <s v=" "/>
    <s v=" "/>
    <s v="NORMAL"/>
    <s v="MARIIVBS2513@GMAIL.COM"/>
    <n v="23.05"/>
    <s v="-"/>
    <x v="0"/>
    <s v="-"/>
    <s v="SOLTERO(A)"/>
    <s v="ESTUDIANTE"/>
    <n v="5"/>
    <n v="2019"/>
    <n v="4"/>
    <n v="92.67"/>
    <s v="-"/>
    <s v="SIN ENFASIS"/>
    <s v="MEDICINA HUMANA"/>
    <n v="1"/>
    <s v="UNIV. PRIVADA"/>
    <s v="PRIVADO"/>
  </r>
  <r>
    <n v="133324"/>
    <n v="1"/>
    <n v="7700000"/>
    <d v="2022-12-19T00:00:00"/>
    <d v="2022-12-25T00:00:00"/>
    <d v="2023-01-24T00:00:00"/>
    <x v="6"/>
    <d v="2023-02-21T00:00:00"/>
    <n v="324885"/>
    <s v="RESOLI"/>
    <s v="1-PREG.COSTA-RICA"/>
    <x v="1"/>
    <x v="0"/>
    <s v="-"/>
    <n v="133324"/>
    <x v="6"/>
    <x v="0"/>
    <x v="1"/>
    <x v="1"/>
    <x v="0"/>
    <n v="4"/>
    <x v="6"/>
    <n v="6"/>
    <n v="3"/>
    <x v="0"/>
    <s v="VILLALOBOS FONSECA RACHELL DE LOS ANGELE"/>
    <n v="402640366"/>
    <n v="31272330"/>
    <s v="SAN ISIDRO"/>
    <s v="CONCEPCION"/>
    <s v="UNIVERSIDAD SANTA PAULA"/>
    <s v="TERAPIA RESPIRATORIA"/>
    <n v="1776250"/>
    <x v="1"/>
    <n v="0"/>
    <s v="NINGUNO"/>
    <n v="100"/>
    <s v="COSTA RICA"/>
    <s v="-"/>
    <s v="-"/>
    <n v="1"/>
    <x v="2"/>
    <x v="2"/>
    <x v="0"/>
    <s v="-"/>
    <n v="18"/>
    <s v="BACHILLER"/>
    <s v=" "/>
    <s v=" "/>
    <s v=" "/>
    <s v=" "/>
    <s v="NORMAL"/>
    <s v="RACHELLVILLALOBOSF@GMAIL.COM"/>
    <n v="23.07"/>
    <s v="-"/>
    <x v="0"/>
    <s v="-"/>
    <s v="SOLTERO(A)"/>
    <s v="ESTUDIANTE"/>
    <n v="5"/>
    <n v="2022"/>
    <n v="1"/>
    <n v="100"/>
    <s v="-"/>
    <s v="SIN ENFASIS"/>
    <s v="MEDICINA HUMANA"/>
    <n v="1"/>
    <s v="UNIV. PRIVADA"/>
    <s v="PRIVADO"/>
  </r>
  <r>
    <n v="133378"/>
    <n v="1"/>
    <n v="3756645"/>
    <d v="2022-12-19T00:00:00"/>
    <d v="2022-12-20T00:00:00"/>
    <d v="2023-02-01T00:00:00"/>
    <x v="6"/>
    <d v="2023-02-21T00:00:00"/>
    <n v="324950"/>
    <s v="RESOLI"/>
    <s v="1-PREG.COSTA-RICA"/>
    <x v="1"/>
    <x v="0"/>
    <s v="-"/>
    <n v="133378"/>
    <x v="6"/>
    <x v="0"/>
    <x v="0"/>
    <x v="1"/>
    <x v="0"/>
    <n v="1"/>
    <x v="3"/>
    <n v="19"/>
    <n v="3"/>
    <x v="0"/>
    <s v="MOLINA BADILLA ANYELLYN"/>
    <n v="118920936"/>
    <n v="31272360"/>
    <s v="PEREZ ZELEDON"/>
    <s v="DANIEL FLORES"/>
    <s v="UNIV.LATINOAMERICANA DE CS.TECNOL."/>
    <s v="INGENIERIA BIOMEDICA"/>
    <n v="869809"/>
    <x v="2"/>
    <n v="0"/>
    <s v="NINGUNO"/>
    <n v="100"/>
    <s v="COSTA RICA"/>
    <s v="-"/>
    <s v="-"/>
    <n v="1"/>
    <x v="2"/>
    <x v="0"/>
    <x v="0"/>
    <s v="-"/>
    <n v="19"/>
    <s v="LICENCIATURA"/>
    <s v=" "/>
    <s v=" "/>
    <s v=" "/>
    <s v=" "/>
    <s v="NORMAL"/>
    <s v="ANGEMOLINAB@GMAIL.COM"/>
    <n v="23.15"/>
    <s v="-"/>
    <x v="0"/>
    <s v="-"/>
    <s v="SOLTERO(A)"/>
    <s v="ESTUDIANTE"/>
    <n v="3"/>
    <n v="2021"/>
    <n v="2"/>
    <n v="100"/>
    <s v="-"/>
    <s v="SIN ENFASIS"/>
    <s v="INGENIERIA"/>
    <n v="1"/>
    <s v="UNIV. PRIVADA"/>
    <s v="PRIVADO"/>
  </r>
  <r>
    <n v="133449"/>
    <n v="1"/>
    <n v="10900212"/>
    <d v="2022-12-03T00:00:00"/>
    <d v="2023-01-10T00:00:00"/>
    <d v="2023-02-09T00:00:00"/>
    <x v="7"/>
    <d v="2023-02-28T00:00:00"/>
    <n v="323636"/>
    <s v="RESOLI"/>
    <s v="1-PREG.COSTA-RICA"/>
    <x v="1"/>
    <x v="0"/>
    <s v="-"/>
    <n v="133449"/>
    <x v="7"/>
    <x v="0"/>
    <x v="5"/>
    <x v="1"/>
    <x v="0"/>
    <n v="5"/>
    <x v="5"/>
    <n v="2"/>
    <n v="1"/>
    <x v="1"/>
    <s v="VARGAS RAMOS AARON MAURICIO"/>
    <n v="504530710"/>
    <n v="31273570"/>
    <s v="NICOYA"/>
    <s v="NICOYA"/>
    <s v="UNIV.LATINA DE C.R. SANTA CRUZ"/>
    <s v="ING SISTEMAS INFORMATICOS"/>
    <n v="1079215"/>
    <x v="2"/>
    <n v="0"/>
    <s v="NINGUNO"/>
    <n v="100"/>
    <s v="COSTA RICA"/>
    <s v="-"/>
    <s v="-"/>
    <n v="1"/>
    <x v="2"/>
    <x v="0"/>
    <x v="0"/>
    <s v="-"/>
    <n v="18"/>
    <s v="BACHILLER"/>
    <s v=" "/>
    <s v=" "/>
    <s v=" "/>
    <s v=" "/>
    <s v="NORMAL"/>
    <s v="VARGAS04203@GMAIL.COM"/>
    <n v="23.24"/>
    <s v="-"/>
    <x v="5"/>
    <s v="AE"/>
    <s v="SOLTERO(A)"/>
    <s v="ESTUDIANTE"/>
    <n v="4"/>
    <n v="2022"/>
    <n v="1"/>
    <n v="96"/>
    <s v="-"/>
    <s v="SIN ENFASIS"/>
    <s v="COMPUTO"/>
    <n v="1"/>
    <s v="UNIV. PRIVADA"/>
    <s v="PRIVADO"/>
  </r>
  <r>
    <n v="133149"/>
    <n v="1"/>
    <n v="18977574"/>
    <d v="2022-11-28T00:00:00"/>
    <d v="2022-12-22T00:00:00"/>
    <d v="2023-01-24T00:00:00"/>
    <x v="1"/>
    <d v="2023-02-01T00:00:00"/>
    <n v="323083"/>
    <s v="RESOLI"/>
    <s v="1-PREG.COSTA-RICA"/>
    <x v="1"/>
    <x v="0"/>
    <s v="-"/>
    <n v="133149"/>
    <x v="1"/>
    <x v="0"/>
    <x v="1"/>
    <x v="1"/>
    <x v="0"/>
    <n v="5"/>
    <x v="5"/>
    <n v="3"/>
    <n v="1"/>
    <x v="1"/>
    <s v="JAEN CORONADO ARIAN ALBERTO"/>
    <n v="504530165"/>
    <n v="31271170"/>
    <s v="SANTA CRUZ"/>
    <s v="SANTA CRUZ"/>
    <s v="UNIV.IBEROAMERICA"/>
    <s v="MEDICINA"/>
    <n v="4430127"/>
    <x v="6"/>
    <n v="0"/>
    <s v="NINGUNO"/>
    <n v="100"/>
    <s v="COSTA RICA"/>
    <s v="-"/>
    <s v="-"/>
    <n v="1"/>
    <x v="2"/>
    <x v="0"/>
    <x v="0"/>
    <s v="-"/>
    <n v="18"/>
    <s v="BACHILLER"/>
    <s v=" "/>
    <s v=" "/>
    <s v=" "/>
    <s v=" "/>
    <s v="NORMAL"/>
    <s v="ARIANJC19@GMAIL.COM"/>
    <n v="23.34"/>
    <s v="-"/>
    <x v="0"/>
    <s v="-"/>
    <s v="SOLTERO(A)"/>
    <s v="ESTUDIANTE"/>
    <n v="4"/>
    <n v="2021"/>
    <n v="2"/>
    <n v="97.09"/>
    <s v="-"/>
    <s v="SIN ENFASIS"/>
    <s v="MEDICINA HUMANA"/>
    <n v="1"/>
    <s v="UNIV. PRIVADA"/>
    <s v="PRIVADO"/>
  </r>
  <r>
    <n v="132742"/>
    <n v="1"/>
    <n v="4047540"/>
    <d v="2022-12-08T00:00:00"/>
    <d v="2022-12-12T00:00:00"/>
    <d v="2022-12-16T00:00:00"/>
    <x v="7"/>
    <d v="2023-02-28T00:00:00"/>
    <n v="324102"/>
    <s v="RESOLI"/>
    <s v="1-PREG.COSTA-RICA"/>
    <x v="1"/>
    <x v="0"/>
    <s v="-"/>
    <n v="132742"/>
    <x v="7"/>
    <x v="1"/>
    <x v="3"/>
    <x v="1"/>
    <x v="1"/>
    <n v="3"/>
    <x v="0"/>
    <n v="1"/>
    <n v="1"/>
    <x v="0"/>
    <s v="CEDEÑO GUTIERREZ ALDARA MARCELA"/>
    <n v="113890757"/>
    <n v="31273550"/>
    <s v="CARTAGO"/>
    <s v="ORIENTE DE CARTAGO"/>
    <s v="UNIV.LIBRE COSTA RICA"/>
    <s v="ADMON. DE EMP."/>
    <n v="945000"/>
    <x v="2"/>
    <n v="0"/>
    <s v="NINGUNO"/>
    <n v="100"/>
    <s v="COSTA RICA"/>
    <s v="-"/>
    <s v="-"/>
    <n v="1"/>
    <x v="2"/>
    <x v="2"/>
    <x v="0"/>
    <s v="-"/>
    <n v="33"/>
    <s v="BACHILLER"/>
    <s v="LICENCIATURA"/>
    <s v=" "/>
    <s v=" "/>
    <s v=" "/>
    <s v="NORMAL"/>
    <s v="MARCE.CG01@GMAIL.COM"/>
    <n v="23.35"/>
    <s v="-"/>
    <x v="5"/>
    <s v="AE"/>
    <s v="CASADO(A)"/>
    <s v="ESTUDIANTE"/>
    <n v="1"/>
    <n v="2017"/>
    <n v="6"/>
    <n v="74.67"/>
    <s v="-"/>
    <s v="ENF. GERENCIA"/>
    <s v="ADMINISTRACION"/>
    <n v="1"/>
    <s v="UNIV. PRIVADA"/>
    <s v="PRIVADO"/>
  </r>
  <r>
    <n v="132602"/>
    <n v="1"/>
    <n v="1600000"/>
    <d v="2022-10-01T00:00:00"/>
    <d v="2022-12-02T00:00:00"/>
    <d v="2022-12-06T00:00:00"/>
    <x v="3"/>
    <d v="2023-01-27T00:00:00"/>
    <n v="320800"/>
    <s v="RESOLI"/>
    <s v="1-PREG.COSTA-RICA"/>
    <x v="2"/>
    <x v="0"/>
    <s v="-"/>
    <n v="132602"/>
    <x v="3"/>
    <x v="0"/>
    <x v="0"/>
    <x v="1"/>
    <x v="0"/>
    <n v="1"/>
    <x v="3"/>
    <n v="1"/>
    <n v="11"/>
    <x v="1"/>
    <s v="MOYA ACHOY ANTONY SANTIAGO"/>
    <n v="115390724"/>
    <n v="31187110"/>
    <s v="SAN JOSE"/>
    <s v="SAN SEBASTIAN"/>
    <s v="UNIVERSIDAD FIDELITAS SEDE SAN PEDRO"/>
    <s v="INGENIERIA ELECTRICA PRESENCIA"/>
    <s v="-"/>
    <x v="0"/>
    <n v="0"/>
    <s v="NINGUNO"/>
    <n v="100"/>
    <s v="COSTA RICA"/>
    <s v="-"/>
    <s v="-"/>
    <n v="1"/>
    <x v="2"/>
    <x v="0"/>
    <x v="0"/>
    <s v="-"/>
    <n v="29"/>
    <s v="LICENCIATURA"/>
    <s v=" "/>
    <s v=" "/>
    <s v=" "/>
    <s v=" "/>
    <s v="NORMAL"/>
    <s v="ANSAMOYA@GMAIL.COM"/>
    <n v="23.35"/>
    <s v="-"/>
    <x v="0"/>
    <s v="-"/>
    <s v="CASADO(A)"/>
    <s v="TÉCNICO ELECTROMECÁN"/>
    <s v="-"/>
    <s v="-"/>
    <s v="-"/>
    <s v="-"/>
    <n v="22955000"/>
    <s v="SIN ENFASIS"/>
    <s v="INGENIERIA"/>
    <n v="1"/>
    <s v="UNIV. PRIVADA"/>
    <s v="PRIVADO"/>
  </r>
  <r>
    <n v="132610"/>
    <n v="1"/>
    <n v="5760000"/>
    <d v="2022-12-02T00:00:00"/>
    <d v="2022-12-06T00:00:00"/>
    <d v="2022-12-07T00:00:00"/>
    <x v="3"/>
    <d v="2023-01-25T00:00:00"/>
    <n v="323482"/>
    <s v="RESOLI"/>
    <s v="1-PREG.COSTA-RICA"/>
    <x v="1"/>
    <x v="0"/>
    <s v="-"/>
    <n v="132610"/>
    <x v="3"/>
    <x v="0"/>
    <x v="0"/>
    <x v="1"/>
    <x v="0"/>
    <n v="1"/>
    <x v="3"/>
    <n v="19"/>
    <n v="1"/>
    <x v="1"/>
    <s v="ANDRES FERNANDO  ARAYA CHACON"/>
    <n v="117940676"/>
    <n v="31269750"/>
    <s v="PEREZ ZELEDON"/>
    <s v="SAN ISIDRO DE EL GENERAL"/>
    <s v="UNIV TEC NAC UTN SEDE CENTRAL, CUNA"/>
    <s v="ING.ELECTROMECANICA"/>
    <n v="1346016"/>
    <x v="1"/>
    <n v="0"/>
    <s v="NINGUNO"/>
    <n v="100"/>
    <s v="COSTA RICA"/>
    <s v="-"/>
    <s v="-"/>
    <n v="1"/>
    <x v="2"/>
    <x v="0"/>
    <x v="0"/>
    <s v="-"/>
    <n v="22"/>
    <s v="DIPLOMADO"/>
    <s v=" "/>
    <s v=" "/>
    <s v=" "/>
    <s v=" "/>
    <s v="NORMAL"/>
    <s v="ARAYAANDRES38@GMAIL.COM"/>
    <n v="23.37"/>
    <s v="-"/>
    <x v="0"/>
    <s v="-"/>
    <s v="SOLTERO(A)"/>
    <s v="ESTUDIANTE"/>
    <n v="4"/>
    <n v="2018"/>
    <n v="5"/>
    <n v="86.2"/>
    <s v="-"/>
    <s v="SIN ENFASIS"/>
    <s v="INGENIERIA"/>
    <n v="2"/>
    <s v="UNIV. PUBLICA"/>
    <s v="PUBLICO"/>
  </r>
  <r>
    <n v="132549"/>
    <n v="1"/>
    <n v="3188000"/>
    <d v="2022-10-11T00:00:00"/>
    <d v="2022-11-29T00:00:00"/>
    <d v="2022-11-30T00:00:00"/>
    <x v="7"/>
    <s v="-"/>
    <n v="321155"/>
    <s v="RESOLI"/>
    <s v="1-PREG.COSTA-RICA"/>
    <x v="1"/>
    <x v="0"/>
    <s v="-"/>
    <n v="132549"/>
    <x v="7"/>
    <x v="0"/>
    <x v="1"/>
    <x v="1"/>
    <x v="0"/>
    <n v="1"/>
    <x v="3"/>
    <n v="3"/>
    <n v="11"/>
    <x v="0"/>
    <s v="MORA BEDOYA ANGIE PRISCILLA"/>
    <n v="117320761"/>
    <n v="31274520"/>
    <s v="DESAMPARADOS"/>
    <s v="SAN RAFAEL ABAJO"/>
    <s v="INST.PARAUNIV. PLERUS"/>
    <s v="LABORATORIO CLINICO"/>
    <n v="294262"/>
    <x v="4"/>
    <n v="0"/>
    <s v="NINGUNO"/>
    <n v="100"/>
    <s v="COSTA RICA"/>
    <s v="-"/>
    <s v="-"/>
    <n v="1"/>
    <x v="2"/>
    <x v="0"/>
    <x v="0"/>
    <s v="-"/>
    <n v="24"/>
    <s v="DIPLOMADO"/>
    <s v=" "/>
    <s v=" "/>
    <s v=" "/>
    <s v=" "/>
    <s v="NORMAL"/>
    <s v="PRISMORAB@GMAIL.COM"/>
    <n v="23.38"/>
    <s v="-"/>
    <x v="5"/>
    <s v="AE"/>
    <s v="SOLTERO(A)"/>
    <s v="OFICINISTA"/>
    <n v="4"/>
    <n v="2017"/>
    <n v="6"/>
    <n v="80.5"/>
    <n v="23151080"/>
    <s v="SIN ENFASIS"/>
    <s v="MEDICINA HUMANA"/>
    <n v="3"/>
    <s v="PARAUNIV. PRIV"/>
    <s v="PRIVADO"/>
  </r>
  <r>
    <n v="132795"/>
    <n v="1"/>
    <n v="7956700"/>
    <d v="2022-12-05T00:00:00"/>
    <d v="2022-12-13T00:00:00"/>
    <d v="2022-12-19T00:00:00"/>
    <x v="7"/>
    <d v="2023-02-28T00:00:00"/>
    <n v="323740"/>
    <s v="RESOLI"/>
    <s v="1-PREG.COSTA-RICA"/>
    <x v="1"/>
    <x v="0"/>
    <s v="-"/>
    <n v="132795"/>
    <x v="7"/>
    <x v="1"/>
    <x v="3"/>
    <x v="1"/>
    <x v="1"/>
    <n v="2"/>
    <x v="2"/>
    <n v="2"/>
    <n v="4"/>
    <x v="0"/>
    <s v="MONTERO LOBO GENESIS NICOLE"/>
    <n v="208360993"/>
    <n v="31273700"/>
    <s v="SAN RAMON"/>
    <s v="PIEDADES NORTE"/>
    <s v="UNIV.LATINA DE C.R."/>
    <s v="TRABAJO SOCIAL"/>
    <n v="86054"/>
    <x v="5"/>
    <n v="0"/>
    <s v="NINGUNO"/>
    <n v="100"/>
    <s v="COSTA RICA"/>
    <s v="-"/>
    <s v="-"/>
    <n v="1"/>
    <x v="2"/>
    <x v="0"/>
    <x v="0"/>
    <s v="-"/>
    <n v="20"/>
    <s v="BACHILLER"/>
    <s v="LICENCIATURA"/>
    <s v=" "/>
    <s v=" "/>
    <s v=" "/>
    <s v="NORMAL"/>
    <s v="GENESISNICOLEML@GMAIL.COM"/>
    <n v="23.38"/>
    <s v="-"/>
    <x v="0"/>
    <s v="-"/>
    <s v="SOLTERO(A)"/>
    <s v="PENSION"/>
    <n v="4"/>
    <n v="2021"/>
    <n v="2"/>
    <n v="94.42"/>
    <s v="-"/>
    <s v="SIN ENFASIS"/>
    <s v="CIENCIAS SOCIALES"/>
    <n v="1"/>
    <s v="UNIV. PRIVADA"/>
    <s v="PRIVADO"/>
  </r>
  <r>
    <n v="132672"/>
    <n v="1"/>
    <n v="4704000"/>
    <d v="2022-12-08T00:00:00"/>
    <d v="2022-12-08T00:00:00"/>
    <d v="2022-12-09T00:00:00"/>
    <x v="3"/>
    <d v="2023-01-25T00:00:00"/>
    <n v="324100"/>
    <s v="RESOLI"/>
    <s v="1-PREG.COSTA-RICA"/>
    <x v="1"/>
    <x v="0"/>
    <s v="-"/>
    <n v="132672"/>
    <x v="3"/>
    <x v="1"/>
    <x v="3"/>
    <x v="1"/>
    <x v="1"/>
    <n v="4"/>
    <x v="6"/>
    <n v="6"/>
    <n v="1"/>
    <x v="1"/>
    <s v="SOLIS MUÑOZ YENDELL ABRAHAN"/>
    <n v="208300327"/>
    <n v="31270040"/>
    <s v="SAN ISIDRO"/>
    <s v="SAN ISIDRO"/>
    <s v="UNIV POLITECNICA INTERNACIONAL SEDE HERE"/>
    <s v="PSICOLOGIA"/>
    <n v="1100000"/>
    <x v="2"/>
    <n v="0"/>
    <s v="NINGUNO"/>
    <n v="100"/>
    <s v="COSTA RICA"/>
    <s v="-"/>
    <s v="-"/>
    <n v="1"/>
    <x v="2"/>
    <x v="2"/>
    <x v="0"/>
    <s v="-"/>
    <n v="20"/>
    <s v="BACHILLER"/>
    <s v="LICENCIATURA"/>
    <s v=" "/>
    <s v=" "/>
    <s v=" "/>
    <s v="NORMAL"/>
    <s v="YENDELLSOLIS@GMAIL.COM"/>
    <n v="23.38"/>
    <s v="-"/>
    <x v="0"/>
    <s v="-"/>
    <s v="SOLTERO(A)"/>
    <s v="ESTUDIANTE"/>
    <n v="3"/>
    <n v="2020"/>
    <n v="3"/>
    <n v="91.7"/>
    <s v="-"/>
    <s v="SIN ENFASIS"/>
    <s v="PSICOLOGIA"/>
    <n v="1"/>
    <s v="UNIV. PRIVADA"/>
    <s v="PRIVADO"/>
  </r>
  <r>
    <n v="133326"/>
    <n v="1"/>
    <n v="7075424"/>
    <d v="2022-12-21T00:00:00"/>
    <d v="2022-12-21T00:00:00"/>
    <d v="2023-01-24T00:00:00"/>
    <x v="6"/>
    <d v="2023-02-21T00:00:00"/>
    <n v="325077"/>
    <s v="RESOLI"/>
    <s v="1-PREG.COSTA-RICA"/>
    <x v="1"/>
    <x v="0"/>
    <s v="-"/>
    <n v="133326"/>
    <x v="6"/>
    <x v="1"/>
    <x v="3"/>
    <x v="1"/>
    <x v="1"/>
    <n v="1"/>
    <x v="3"/>
    <n v="11"/>
    <n v="4"/>
    <x v="0"/>
    <s v="TORRES CHAVERRI ALLISON DAYAN"/>
    <n v="119480854"/>
    <n v="31272990"/>
    <s v="VAZQUEZ DE CORONADO"/>
    <s v="PATALILLO"/>
    <s v="UNIVERSIDAD FIDELITAS SEDE SAN PEDRO"/>
    <s v="DISEÑO PUBLICITARIO"/>
    <n v="1461741"/>
    <x v="1"/>
    <n v="0"/>
    <s v="NINGUNO"/>
    <n v="100"/>
    <s v="COSTA RICA"/>
    <s v="-"/>
    <s v="-"/>
    <n v="1"/>
    <x v="2"/>
    <x v="2"/>
    <x v="0"/>
    <s v="-"/>
    <n v="17"/>
    <s v="LICENCIATURA"/>
    <s v=" "/>
    <s v=" "/>
    <s v=" "/>
    <s v=" "/>
    <s v="NORMAL"/>
    <s v="ALLIT2171@GMAIL.COM"/>
    <n v="23.42"/>
    <s v="-"/>
    <x v="0"/>
    <s v="-"/>
    <s v="SOLTERO(A)"/>
    <s v="ESTUDIANTE"/>
    <n v="4"/>
    <n v="2022"/>
    <n v="1"/>
    <n v="100"/>
    <s v="-"/>
    <s v="GESTION DE PROYECTOS"/>
    <s v="COMUNICACION"/>
    <n v="1"/>
    <s v="UNIV. PRIVADA"/>
    <s v="PRIVADO"/>
  </r>
  <r>
    <n v="133579"/>
    <n v="1"/>
    <n v="21883714"/>
    <d v="2022-12-11T00:00:00"/>
    <d v="2023-01-04T00:00:00"/>
    <d v="2023-02-14T00:00:00"/>
    <x v="7"/>
    <d v="2023-02-28T00:00:00"/>
    <n v="324335"/>
    <s v="RESOLI"/>
    <s v="1-PREG.COSTA-RICA"/>
    <x v="1"/>
    <x v="0"/>
    <s v="-"/>
    <n v="133579"/>
    <x v="7"/>
    <x v="0"/>
    <x v="1"/>
    <x v="1"/>
    <x v="0"/>
    <n v="2"/>
    <x v="2"/>
    <n v="10"/>
    <n v="5"/>
    <x v="0"/>
    <s v="GONZALEZ GARCIA DANIELA"/>
    <n v="119220947"/>
    <n v="31274670"/>
    <s v="SAN CARLOS"/>
    <s v="VENECIA"/>
    <s v="UNIV. DE CIENCIAS MEDICAS"/>
    <s v="MICROBIOLOGIA"/>
    <n v="1636799"/>
    <x v="1"/>
    <n v="0"/>
    <s v="NINGUNO"/>
    <n v="100"/>
    <s v="COSTA RICA"/>
    <s v="-"/>
    <s v="-"/>
    <n v="1"/>
    <x v="2"/>
    <x v="0"/>
    <x v="0"/>
    <s v="-"/>
    <n v="18"/>
    <s v="BACHILLER"/>
    <s v="LICENCIATURA"/>
    <s v=" "/>
    <s v=" "/>
    <s v=" "/>
    <s v="NORMAL"/>
    <s v="GONZALEZDANIELA0604@GMAIL.COM"/>
    <n v="23.47"/>
    <s v="-"/>
    <x v="0"/>
    <s v="-"/>
    <s v="SOLTERO(A)"/>
    <s v="ESTUDIANTE"/>
    <n v="3"/>
    <n v="2022"/>
    <n v="1"/>
    <n v="100"/>
    <s v="-"/>
    <s v="SIN ENFASIS"/>
    <s v="MICROBIOLOGIA"/>
    <n v="1"/>
    <s v="UNIV. PRIVADA"/>
    <s v="PRIVADO"/>
  </r>
  <r>
    <n v="132437"/>
    <n v="1"/>
    <n v="3091291"/>
    <d v="2022-10-21T00:00:00"/>
    <d v="2022-11-07T00:00:00"/>
    <d v="2022-11-08T00:00:00"/>
    <x v="3"/>
    <d v="2023-01-25T00:00:00"/>
    <n v="321560"/>
    <s v="RESOLI"/>
    <s v="1-PREG.COSTA-RICA"/>
    <x v="1"/>
    <x v="0"/>
    <s v="-"/>
    <n v="132437"/>
    <x v="3"/>
    <x v="0"/>
    <x v="5"/>
    <x v="1"/>
    <x v="0"/>
    <n v="6"/>
    <x v="4"/>
    <n v="7"/>
    <n v="3"/>
    <x v="0"/>
    <s v="ARIAS ARROYO MARIA VICTORIA"/>
    <n v="111710048"/>
    <n v="31270180"/>
    <s v="GOLFITO"/>
    <s v="GUAYCARA"/>
    <s v="CEN.FORMACIÓN EN TECNOLOGIAS INFORMACION"/>
    <s v="DESARROLLO Y DISEÑO WEB"/>
    <n v="727414"/>
    <x v="3"/>
    <n v="0"/>
    <s v="NINGUNO"/>
    <n v="100"/>
    <s v="COSTA RICA"/>
    <s v="-"/>
    <s v="-"/>
    <n v="1"/>
    <x v="2"/>
    <x v="1"/>
    <x v="0"/>
    <s v="-"/>
    <n v="39"/>
    <s v="TECNICO"/>
    <s v=" "/>
    <s v=" "/>
    <s v=" "/>
    <s v=" "/>
    <s v="NORMAL"/>
    <s v="ariasyporras@gmail.com"/>
    <n v="23.53"/>
    <s v="-"/>
    <x v="5"/>
    <s v="AE"/>
    <s v="CASADO(A)"/>
    <s v="SUPERVISORA"/>
    <n v="5"/>
    <n v="2001"/>
    <n v="22"/>
    <n v="90"/>
    <n v="25629000"/>
    <s v="SIN ENFASIS"/>
    <s v="COMPUTO"/>
    <n v="2"/>
    <s v="UNIV. PUBLICA"/>
    <s v="PUBLICO"/>
  </r>
  <r>
    <n v="133287"/>
    <n v="1"/>
    <n v="11961703"/>
    <d v="2023-01-18T00:00:00"/>
    <d v="2023-01-18T00:00:00"/>
    <d v="2023-02-01T00:00:00"/>
    <x v="5"/>
    <d v="2023-02-10T00:00:00"/>
    <n v="326747"/>
    <s v="RESOLI"/>
    <s v="1-PREG.COSTA-RICA"/>
    <x v="1"/>
    <x v="0"/>
    <s v="-"/>
    <n v="133287"/>
    <x v="5"/>
    <x v="0"/>
    <x v="1"/>
    <x v="1"/>
    <x v="0"/>
    <n v="4"/>
    <x v="6"/>
    <n v="1"/>
    <n v="2"/>
    <x v="0"/>
    <s v="MATAMOROS VOSMAN MARIA PAULA"/>
    <n v="119310265"/>
    <n v="31272090"/>
    <s v="HEREDIA"/>
    <s v="MERCEDES"/>
    <s v="UNIV. DE CIENCIAS MEDICAS"/>
    <s v="FISIOTERAPIA"/>
    <n v="1175809"/>
    <x v="1"/>
    <n v="0"/>
    <s v="NINGUNO"/>
    <n v="100"/>
    <s v="COSTA RICA"/>
    <s v="-"/>
    <s v="-"/>
    <n v="1"/>
    <x v="2"/>
    <x v="2"/>
    <x v="0"/>
    <s v="-"/>
    <n v="17"/>
    <s v="BACHILLER"/>
    <s v="LICENCIATURA"/>
    <s v=" "/>
    <s v=" "/>
    <s v=" "/>
    <s v="NORMAL"/>
    <s v="PAULAMVOSMAN@OUTLOOK.COM"/>
    <n v="23.57"/>
    <s v="-"/>
    <x v="0"/>
    <s v="-"/>
    <s v="CASADO(A)"/>
    <s v="ESTUDIANTE"/>
    <n v="4"/>
    <n v="2022"/>
    <n v="1"/>
    <n v="100"/>
    <s v="-"/>
    <s v="SIN ENFASIS"/>
    <s v="MEDICINA HUMANA"/>
    <n v="1"/>
    <s v="UNIV. PRIVADA"/>
    <s v="PRIVADO"/>
  </r>
  <r>
    <n v="133673"/>
    <n v="1"/>
    <n v="7589200"/>
    <d v="2023-01-10T00:00:00"/>
    <d v="2023-01-10T00:00:00"/>
    <d v="2023-02-22T00:00:00"/>
    <x v="7"/>
    <d v="2023-02-28T00:00:00"/>
    <n v="326061"/>
    <s v="RESOLI"/>
    <s v="1-PREG.COSTA-RICA"/>
    <x v="1"/>
    <x v="0"/>
    <s v="-"/>
    <n v="133673"/>
    <x v="7"/>
    <x v="0"/>
    <x v="0"/>
    <x v="1"/>
    <x v="0"/>
    <n v="1"/>
    <x v="3"/>
    <n v="11"/>
    <n v="1"/>
    <x v="0"/>
    <s v="DOMINGUEZ ALVARADO SILVIA ELENA"/>
    <n v="118210616"/>
    <n v="31274160"/>
    <s v="VAZQUEZ DE CORONADO"/>
    <s v="SAN ISIDRO"/>
    <s v="UNIV.INTERNAC.DE LAS AMERICAS"/>
    <s v="ARQUITECTURA"/>
    <n v="1794191"/>
    <x v="1"/>
    <n v="0"/>
    <s v="NINGUNO"/>
    <n v="100"/>
    <s v="COSTA RICA"/>
    <s v="-"/>
    <s v="-"/>
    <n v="1"/>
    <x v="2"/>
    <x v="2"/>
    <x v="0"/>
    <s v="-"/>
    <n v="21"/>
    <s v="LICENCIATURA"/>
    <s v=" "/>
    <s v=" "/>
    <s v=" "/>
    <s v=" "/>
    <s v="NORMAL"/>
    <s v="SILVIADA31@GMAIL.COM"/>
    <n v="23.64"/>
    <s v="-"/>
    <x v="0"/>
    <s v="-"/>
    <s v="SOLTERO(A)"/>
    <s v="ESTUDIANTE"/>
    <n v="4"/>
    <n v="2018"/>
    <n v="5"/>
    <n v="100"/>
    <s v="-"/>
    <s v="SIN ENFASIS"/>
    <s v="OBRAS CIVILES"/>
    <n v="1"/>
    <s v="UNIV. PRIVADA"/>
    <s v="PRIVADO"/>
  </r>
  <r>
    <n v="133235"/>
    <n v="1"/>
    <n v="4229729"/>
    <d v="2023-01-04T00:00:00"/>
    <d v="2023-01-06T00:00:00"/>
    <d v="2023-01-31T00:00:00"/>
    <x v="6"/>
    <d v="2023-02-21T00:00:00"/>
    <n v="325563"/>
    <s v="RESOLI"/>
    <s v="1-PREG.COSTA-RICA"/>
    <x v="1"/>
    <x v="0"/>
    <s v="-"/>
    <n v="133235"/>
    <x v="6"/>
    <x v="1"/>
    <x v="3"/>
    <x v="1"/>
    <x v="1"/>
    <n v="4"/>
    <x v="6"/>
    <n v="3"/>
    <n v="1"/>
    <x v="0"/>
    <s v="CHINCHILLA CERDAS ASHLEY DAYANNA"/>
    <n v="117370040"/>
    <n v="31271640"/>
    <s v="SANTO DOMINGO"/>
    <s v="SANTO DOMINGO"/>
    <s v="UNIV.AUTONOMA DE C.A SEDE CENTRAL"/>
    <s v="RELACIONES INTERNACIONALES"/>
    <n v="1080000"/>
    <x v="2"/>
    <n v="0"/>
    <s v="NINGUNO"/>
    <n v="100"/>
    <s v="COSTA RICA"/>
    <s v="-"/>
    <s v="-"/>
    <n v="1"/>
    <x v="2"/>
    <x v="2"/>
    <x v="0"/>
    <s v="-"/>
    <n v="23"/>
    <s v="BACHILLER"/>
    <s v=" "/>
    <s v=" "/>
    <s v=" "/>
    <s v=" "/>
    <s v="NORMAL"/>
    <s v="ASHLEYCHINCHILLACERDAS@GMAIL.COM"/>
    <n v="23.64"/>
    <s v="-"/>
    <x v="5"/>
    <s v="AE"/>
    <s v="CASADO(A)"/>
    <s v="AGENTE DE SOPORTE TÉ"/>
    <n v="5"/>
    <n v="2017"/>
    <n v="6"/>
    <n v="100"/>
    <n v="41040100"/>
    <s v="SIN ENFASIS"/>
    <s v="POLITOLOGIA"/>
    <n v="1"/>
    <s v="UNIV. PRIVADA"/>
    <s v="PRIVADO"/>
  </r>
  <r>
    <n v="132998"/>
    <n v="1"/>
    <n v="6994380"/>
    <d v="2022-12-15T00:00:00"/>
    <d v="2022-12-22T00:00:00"/>
    <d v="2022-12-23T00:00:00"/>
    <x v="6"/>
    <d v="2023-02-21T00:00:00"/>
    <n v="324760"/>
    <s v="RESOLI"/>
    <s v="1-PREG.COSTA-RICA"/>
    <x v="1"/>
    <x v="0"/>
    <s v="-"/>
    <n v="132998"/>
    <x v="6"/>
    <x v="0"/>
    <x v="0"/>
    <x v="1"/>
    <x v="0"/>
    <n v="2"/>
    <x v="2"/>
    <n v="3"/>
    <n v="1"/>
    <x v="0"/>
    <s v="RODRIGUEZ MENDEZ NOILYN"/>
    <n v="208590717"/>
    <n v="31272710"/>
    <s v="GRECIA"/>
    <s v="GRECIA"/>
    <s v="UNIV.LATINA C.R.SEDE GRECIA"/>
    <s v="ING SIST INFORMATICOS"/>
    <n v="400000"/>
    <x v="4"/>
    <n v="0"/>
    <s v="NINGUNO"/>
    <n v="100"/>
    <s v="COSTA RICA"/>
    <s v="-"/>
    <s v="-"/>
    <n v="1"/>
    <x v="2"/>
    <x v="0"/>
    <x v="0"/>
    <s v="-"/>
    <n v="18"/>
    <s v="BACHILLER"/>
    <s v=" "/>
    <s v=" "/>
    <s v=" "/>
    <s v=" "/>
    <s v="NORMAL"/>
    <s v="NOILITAMC04@GMAIL.COM"/>
    <n v="23.71"/>
    <s v="-"/>
    <x v="0"/>
    <s v="-"/>
    <s v="SOLTERO(A)"/>
    <s v="ESTUDIANTE"/>
    <n v="4"/>
    <n v="2021"/>
    <n v="2"/>
    <n v="95.5"/>
    <s v="-"/>
    <s v="SIN ENFASIS"/>
    <s v="INGENIERIA"/>
    <n v="1"/>
    <s v="UNIV. PRIVADA"/>
    <s v="PRIVADO"/>
  </r>
  <r>
    <n v="132552"/>
    <n v="1"/>
    <n v="1592880"/>
    <d v="2022-11-22T00:00:00"/>
    <d v="2022-11-30T00:00:00"/>
    <d v="2022-12-01T00:00:00"/>
    <x v="0"/>
    <d v="2023-02-06T00:00:00"/>
    <n v="322843"/>
    <s v="RESOLI"/>
    <s v="1-PREG.COSTA-RICA"/>
    <x v="2"/>
    <x v="0"/>
    <s v="-"/>
    <n v="132552"/>
    <x v="0"/>
    <x v="0"/>
    <x v="0"/>
    <x v="1"/>
    <x v="0"/>
    <n v="1"/>
    <x v="3"/>
    <n v="4"/>
    <n v="1"/>
    <x v="1"/>
    <s v="MADRIGAL RODRIGUEZ LUIS DIEGO"/>
    <n v="402450618"/>
    <n v="31169980"/>
    <s v="PURISCAL"/>
    <s v="SANTIAGO"/>
    <s v="UNIV.LATINA SEDE HEREDIA"/>
    <s v="INGENIERIA CIVIL"/>
    <s v="-"/>
    <x v="0"/>
    <n v="0"/>
    <s v="NINGUNO"/>
    <n v="100"/>
    <s v="COSTA RICA"/>
    <s v="-"/>
    <s v="-"/>
    <n v="1"/>
    <x v="2"/>
    <x v="0"/>
    <x v="0"/>
    <s v="-"/>
    <n v="23"/>
    <s v="LICENCIATURA"/>
    <s v=" "/>
    <s v=" "/>
    <s v=" "/>
    <s v=" "/>
    <s v="NORMAL"/>
    <s v="DIEGO.MR26@HOTMAIL.COM"/>
    <n v="23.71"/>
    <s v="-"/>
    <x v="0"/>
    <s v="-"/>
    <s v="SOLTERO(A)"/>
    <s v="ESTUDIANTE"/>
    <s v="-"/>
    <s v="-"/>
    <s v="-"/>
    <s v="-"/>
    <s v="-"/>
    <s v="SIN ENFASIS"/>
    <s v="OBRAS CIVILES"/>
    <n v="1"/>
    <s v="UNIV. PRIVADA"/>
    <s v="PRIVADO"/>
  </r>
  <r>
    <n v="132810"/>
    <n v="1"/>
    <n v="7286600"/>
    <d v="2022-11-21T00:00:00"/>
    <d v="2022-12-13T00:00:00"/>
    <d v="2022-12-19T00:00:00"/>
    <x v="6"/>
    <d v="2023-03-03T00:00:00"/>
    <n v="322801"/>
    <s v="RESOLI"/>
    <s v="1-PREG.COSTA-RICA"/>
    <x v="2"/>
    <x v="0"/>
    <s v="-"/>
    <n v="132810"/>
    <x v="6"/>
    <x v="0"/>
    <x v="1"/>
    <x v="1"/>
    <x v="0"/>
    <n v="1"/>
    <x v="3"/>
    <n v="18"/>
    <n v="2"/>
    <x v="1"/>
    <s v="SANABRIA CAMPOS BRAYAN ANDRES"/>
    <n v="117380576"/>
    <n v="31171770"/>
    <s v="CURRIDABAT"/>
    <s v="GRANADILLA"/>
    <s v="UNIV.LATINA DE C.R."/>
    <s v="ENFERMERIA"/>
    <s v="-"/>
    <x v="0"/>
    <n v="0"/>
    <s v="NINGUNO"/>
    <n v="100"/>
    <s v="COSTA RICA"/>
    <s v="-"/>
    <s v="-"/>
    <n v="1"/>
    <x v="2"/>
    <x v="2"/>
    <x v="0"/>
    <s v="-"/>
    <n v="23"/>
    <s v="LICENCIATURA"/>
    <s v=" "/>
    <s v=" "/>
    <s v=" "/>
    <s v=" "/>
    <s v="NORMAL"/>
    <s v="BC1999@HOTMAIL.ES"/>
    <n v="23.81"/>
    <s v="-"/>
    <x v="5"/>
    <s v="AE"/>
    <s v="SOLTERO(A)"/>
    <s v="ESTUDIANTE"/>
    <s v="-"/>
    <s v="-"/>
    <s v="-"/>
    <s v="-"/>
    <s v="-"/>
    <s v="SIN ENFASIS"/>
    <s v="ENFERMERIA"/>
    <n v="1"/>
    <s v="UNIV. PRIVADA"/>
    <s v="PRIVADO"/>
  </r>
  <r>
    <n v="133701"/>
    <n v="1"/>
    <n v="9172350"/>
    <d v="2023-02-13T00:00:00"/>
    <d v="2023-02-13T00:00:00"/>
    <d v="2023-02-22T00:00:00"/>
    <x v="7"/>
    <d v="2023-02-28T00:00:00"/>
    <n v="328456"/>
    <s v="RESOLI"/>
    <s v="1-PREG.COSTA-RICA"/>
    <x v="1"/>
    <x v="0"/>
    <s v="-"/>
    <n v="133701"/>
    <x v="7"/>
    <x v="0"/>
    <x v="0"/>
    <x v="1"/>
    <x v="0"/>
    <n v="5"/>
    <x v="5"/>
    <n v="5"/>
    <n v="3"/>
    <x v="0"/>
    <s v="FRANCO OBANDO ADRIANA VALERIA"/>
    <n v="117460203"/>
    <n v="31274590"/>
    <s v="CARRILLO"/>
    <s v="SARDINAL"/>
    <s v="UNIV.LATINA DE C.R. SANTA CRUZ"/>
    <s v="INGENIERIA SISTEMAS COMPUTACIO"/>
    <n v="485000"/>
    <x v="3"/>
    <n v="6"/>
    <s v="UNIVERSIDAD LATINA"/>
    <n v="100"/>
    <s v="COSTA RICA"/>
    <s v="-"/>
    <s v="-"/>
    <n v="1"/>
    <x v="2"/>
    <x v="2"/>
    <x v="0"/>
    <s v="-"/>
    <n v="23"/>
    <s v="BACHILLER"/>
    <s v=" "/>
    <s v=" "/>
    <s v=" "/>
    <s v=" "/>
    <s v="NORMAL"/>
    <s v="ADRIFRANCO1323@GMAIL.COM"/>
    <n v="23.94"/>
    <s v="-"/>
    <x v="0"/>
    <s v="-"/>
    <s v="SOLTERO(A)"/>
    <s v="RECEPCIONISTA"/>
    <n v="2"/>
    <n v="2016"/>
    <n v="7"/>
    <n v="100"/>
    <n v="84741625"/>
    <s v="NINGUNO"/>
    <s v="INGENIERIA"/>
    <n v="1"/>
    <s v="UNIV. PRIVADA"/>
    <s v="PRIVADO"/>
  </r>
  <r>
    <n v="133282"/>
    <n v="1"/>
    <n v="8458650"/>
    <d v="2023-01-05T00:00:00"/>
    <d v="2023-01-10T00:00:00"/>
    <d v="2023-02-01T00:00:00"/>
    <x v="5"/>
    <d v="2023-02-10T00:00:00"/>
    <n v="325676"/>
    <s v="RESOLI"/>
    <s v="1-PREG.COSTA-RICA"/>
    <x v="1"/>
    <x v="0"/>
    <s v="-"/>
    <n v="133282"/>
    <x v="5"/>
    <x v="0"/>
    <x v="1"/>
    <x v="1"/>
    <x v="0"/>
    <n v="5"/>
    <x v="5"/>
    <n v="4"/>
    <n v="3"/>
    <x v="0"/>
    <s v="ARAYA MARTINEZ DANIELA"/>
    <n v="504540633"/>
    <n v="31271800"/>
    <s v="BAGACES"/>
    <s v="MOGOTE"/>
    <s v="UNIV.LATINA DE C.R. SANTA CRUZ"/>
    <s v="ENFERMERIA"/>
    <n v="1329609"/>
    <x v="1"/>
    <n v="0"/>
    <s v="NINGUNO"/>
    <n v="100"/>
    <s v="COSTA RICA"/>
    <s v="-"/>
    <s v="-"/>
    <n v="1"/>
    <x v="2"/>
    <x v="1"/>
    <x v="0"/>
    <s v="-"/>
    <n v="18"/>
    <s v="LICENCIATURA"/>
    <s v=" "/>
    <s v=" "/>
    <s v=" "/>
    <s v=" "/>
    <s v="NORMAL"/>
    <s v="ARAYAMARTINEZD29@GMAIL.COM"/>
    <n v="23.95"/>
    <s v="-"/>
    <x v="0"/>
    <s v="-"/>
    <s v="SOLTERO(A)"/>
    <s v="ESTUDIANTE"/>
    <n v="4"/>
    <n v="2022"/>
    <n v="1"/>
    <n v="100"/>
    <s v="-"/>
    <s v="SIN ENFASIS"/>
    <s v="ENFERMERIA"/>
    <n v="1"/>
    <s v="UNIV. PRIVADA"/>
    <s v="PRIVADO"/>
  </r>
  <r>
    <n v="132822"/>
    <n v="1"/>
    <n v="12603183"/>
    <d v="2022-12-09T00:00:00"/>
    <d v="2022-12-14T00:00:00"/>
    <d v="2022-12-19T00:00:00"/>
    <x v="7"/>
    <d v="2023-02-28T00:00:00"/>
    <n v="324211"/>
    <s v="RESOLI"/>
    <s v="1-PREG.COSTA-RICA"/>
    <x v="1"/>
    <x v="0"/>
    <s v="-"/>
    <n v="132822"/>
    <x v="7"/>
    <x v="0"/>
    <x v="1"/>
    <x v="1"/>
    <x v="0"/>
    <n v="1"/>
    <x v="3"/>
    <n v="1"/>
    <n v="11"/>
    <x v="0"/>
    <s v="MORENO PANDOLFI KENDRA"/>
    <n v="117700045"/>
    <n v="31273750"/>
    <s v="SAN JOSE"/>
    <s v="SAN SEBASTIAN"/>
    <s v="UNIV. DE CIENCIAS MEDICAS"/>
    <s v="MICROBIOLOGI Y QUIMICA CLINICA"/>
    <n v="623164"/>
    <x v="3"/>
    <n v="0"/>
    <s v="NINGUNO"/>
    <n v="100"/>
    <s v="COSTA RICA"/>
    <s v="-"/>
    <s v="-"/>
    <n v="1"/>
    <x v="2"/>
    <x v="0"/>
    <x v="0"/>
    <s v="-"/>
    <n v="23"/>
    <s v="LICENCIATURA"/>
    <s v=" "/>
    <s v=" "/>
    <s v=" "/>
    <s v=" "/>
    <s v="NORMAL"/>
    <s v="KENDRAMP@LIVE.COM"/>
    <n v="23.98"/>
    <s v="-"/>
    <x v="0"/>
    <s v="-"/>
    <s v="SOLTERO(A)"/>
    <s v="ESTUDIANTE"/>
    <n v="4"/>
    <n v="2017"/>
    <n v="6"/>
    <n v="87.61"/>
    <s v="-"/>
    <s v="SIN ENFASIS"/>
    <s v="MICROBIOLOGIA"/>
    <n v="1"/>
    <s v="UNIV. PRIVADA"/>
    <s v="PRIVADO"/>
  </r>
  <r>
    <n v="133033"/>
    <n v="1"/>
    <n v="11875992"/>
    <d v="2022-12-15T00:00:00"/>
    <d v="2022-12-23T00:00:00"/>
    <d v="2023-01-09T00:00:00"/>
    <x v="6"/>
    <d v="2023-02-21T00:00:00"/>
    <n v="324790"/>
    <s v="RESOLI"/>
    <s v="1-PREG.COSTA-RICA"/>
    <x v="1"/>
    <x v="0"/>
    <s v="-"/>
    <n v="133033"/>
    <x v="6"/>
    <x v="0"/>
    <x v="1"/>
    <x v="1"/>
    <x v="0"/>
    <n v="1"/>
    <x v="3"/>
    <n v="4"/>
    <n v="1"/>
    <x v="0"/>
    <s v="BERMUDEZ SOLANO XIMENA"/>
    <n v="118890284"/>
    <n v="31272810"/>
    <s v="PURISCAL"/>
    <s v="SANTIAGO"/>
    <s v="VERITAS-SAN FRANCISCO DE ASIS"/>
    <s v="MEDICINA Y CIRUGIA VETERINARIA"/>
    <n v="505274"/>
    <x v="3"/>
    <n v="0"/>
    <s v="NINGUNO"/>
    <n v="100"/>
    <s v="COSTA RICA"/>
    <s v="-"/>
    <s v="-"/>
    <n v="1"/>
    <x v="2"/>
    <x v="0"/>
    <x v="0"/>
    <s v="-"/>
    <n v="19"/>
    <s v="LICENCIATURA"/>
    <s v=" "/>
    <s v=" "/>
    <s v=" "/>
    <s v=" "/>
    <s v="NORMAL"/>
    <s v="XIMENABERMUDEZ2510@GMAIL.COM"/>
    <n v="23.98"/>
    <s v="-"/>
    <x v="0"/>
    <s v="-"/>
    <s v="SOLTERO(A)"/>
    <s v="TELEFONISTA"/>
    <n v="3"/>
    <n v="2020"/>
    <n v="3"/>
    <n v="99.07"/>
    <n v="25629000"/>
    <s v="SIN ENFASIS"/>
    <s v="MEDICINA VETERINARIA"/>
    <n v="1"/>
    <s v="UNIV. PRIVADA"/>
    <s v="PRIVADO"/>
  </r>
  <r>
    <n v="133633"/>
    <n v="1"/>
    <n v="3340750"/>
    <d v="2023-02-05T00:00:00"/>
    <d v="2023-02-17T00:00:00"/>
    <d v="2023-02-20T00:00:00"/>
    <x v="7"/>
    <d v="2023-02-28T00:00:00"/>
    <n v="327879"/>
    <s v="RESOLI"/>
    <s v="1-PREG.COSTA-RICA"/>
    <x v="1"/>
    <x v="0"/>
    <s v="-"/>
    <n v="133633"/>
    <x v="7"/>
    <x v="1"/>
    <x v="3"/>
    <x v="1"/>
    <x v="1"/>
    <n v="1"/>
    <x v="3"/>
    <n v="18"/>
    <n v="1"/>
    <x v="0"/>
    <s v="VARGAS AGUERO VILMA CRISTINA"/>
    <n v="117880965"/>
    <n v="31274640"/>
    <s v="CURRIDABAT"/>
    <s v="CURRIDABAT"/>
    <s v="UNIV.AMERICANA"/>
    <s v="ADMINISTRACION"/>
    <n v="340000"/>
    <x v="4"/>
    <n v="0"/>
    <s v="NINGUNO"/>
    <n v="100"/>
    <s v="COSTA RICA"/>
    <s v="-"/>
    <s v="-"/>
    <n v="1"/>
    <x v="2"/>
    <x v="2"/>
    <x v="0"/>
    <s v="-"/>
    <n v="22"/>
    <s v="BACHILLER"/>
    <s v=" "/>
    <s v=" "/>
    <s v=" "/>
    <s v=" "/>
    <s v="NORMAL"/>
    <s v="KRISVARGAS409@GMAIL.COM"/>
    <n v="24.01"/>
    <s v="-"/>
    <x v="0"/>
    <s v="-"/>
    <s v="SOLTERO(A)"/>
    <s v="OFICINISTA"/>
    <n v="4"/>
    <n v="2019"/>
    <n v="4"/>
    <n v="100"/>
    <n v="40804149"/>
    <s v="RECURSOS HUMANOS"/>
    <s v="ADMINISTRACION"/>
    <n v="1"/>
    <s v="UNIV. PRIVADA"/>
    <s v="PRIVADO"/>
  </r>
  <r>
    <n v="133150"/>
    <n v="1"/>
    <n v="4809500"/>
    <d v="2022-12-10T00:00:00"/>
    <d v="2022-12-22T00:00:00"/>
    <d v="2023-01-24T00:00:00"/>
    <x v="1"/>
    <d v="2023-02-01T00:00:00"/>
    <n v="324301"/>
    <s v="RESOLI"/>
    <s v="1-PREG.COSTA-RICA"/>
    <x v="1"/>
    <x v="0"/>
    <s v="-"/>
    <n v="133150"/>
    <x v="1"/>
    <x v="1"/>
    <x v="3"/>
    <x v="1"/>
    <x v="1"/>
    <n v="1"/>
    <x v="3"/>
    <n v="3"/>
    <n v="12"/>
    <x v="0"/>
    <s v="CASTRO MONTERO CARMEN MARIA"/>
    <n v="205460358"/>
    <n v="31271180"/>
    <s v="DESAMPARADOS"/>
    <s v="GRAVILIAS"/>
    <s v="UNIV.CENTRAL COSTARRICENSE"/>
    <s v="DERECHO"/>
    <n v="1156052"/>
    <x v="1"/>
    <n v="0"/>
    <s v="NINGUNO"/>
    <n v="100"/>
    <s v="COSTA RICA"/>
    <s v="-"/>
    <s v="-"/>
    <n v="1"/>
    <x v="2"/>
    <x v="2"/>
    <x v="0"/>
    <s v="-"/>
    <n v="43"/>
    <s v="LICENCIATURA"/>
    <s v=" "/>
    <s v=" "/>
    <s v=" "/>
    <s v=" "/>
    <s v="NORMAL"/>
    <s v="CAREMNCM2280@GMAIL.COM"/>
    <n v="24.04"/>
    <s v="-"/>
    <x v="0"/>
    <s v="-"/>
    <s v="SOLTERO(A)"/>
    <s v="DOCENTE INFORMATICA EDUCATIVA"/>
    <n v="1"/>
    <n v="2004"/>
    <n v="19"/>
    <n v="85"/>
    <n v="22720595"/>
    <s v="SIN ENFASIS"/>
    <s v="DERECHO"/>
    <n v="1"/>
    <s v="UNIV. PRIVADA"/>
    <s v="PRIVADO"/>
  </r>
  <r>
    <n v="132915"/>
    <n v="1"/>
    <n v="5018700"/>
    <d v="2022-09-15T00:00:00"/>
    <d v="2022-12-16T00:00:00"/>
    <d v="2022-12-19T00:00:00"/>
    <x v="7"/>
    <d v="2023-02-28T00:00:00"/>
    <n v="320215"/>
    <s v="RESOLI"/>
    <s v="1-PREG.COSTA-RICA"/>
    <x v="1"/>
    <x v="0"/>
    <s v="-"/>
    <n v="132915"/>
    <x v="7"/>
    <x v="1"/>
    <x v="3"/>
    <x v="1"/>
    <x v="1"/>
    <n v="1"/>
    <x v="3"/>
    <n v="3"/>
    <n v="5"/>
    <x v="1"/>
    <s v="SALAZAR NARANJO ESTEBAN DANIEL"/>
    <n v="117700908"/>
    <n v="31274260"/>
    <s v="DESAMPARADOS"/>
    <s v="SAN ANTONIO"/>
    <s v="UNIV.INTERNAC.DE LAS AMERICAS"/>
    <s v="CONTADURIA PUBLICA"/>
    <n v="1209677"/>
    <x v="1"/>
    <n v="0"/>
    <s v="NINGUNO"/>
    <n v="100"/>
    <s v="COSTA RICA"/>
    <s v="-"/>
    <s v="-"/>
    <n v="1"/>
    <x v="2"/>
    <x v="2"/>
    <x v="0"/>
    <s v="-"/>
    <n v="22"/>
    <s v="BACHILLER"/>
    <s v=" "/>
    <s v=" "/>
    <s v=" "/>
    <s v=" "/>
    <s v="NORMAL"/>
    <s v="ESTEBAND_SALAZAR@HOTMAIL.COM"/>
    <n v="24.1"/>
    <s v="-"/>
    <x v="0"/>
    <s v="-"/>
    <s v="SOLTERO(A)"/>
    <s v="-"/>
    <n v="5"/>
    <n v="2018"/>
    <n v="5"/>
    <n v="78"/>
    <n v="22658100"/>
    <s v="SIN ENFASIS"/>
    <s v="ADMINISTRACION"/>
    <n v="1"/>
    <s v="UNIV. PRIVADA"/>
    <s v="PRIVADO"/>
  </r>
  <r>
    <n v="132684"/>
    <n v="1"/>
    <n v="6223500"/>
    <d v="2022-12-04T00:00:00"/>
    <d v="2022-12-08T00:00:00"/>
    <d v="2022-12-09T00:00:00"/>
    <x v="3"/>
    <d v="2023-01-25T00:00:00"/>
    <n v="323682"/>
    <s v="RESOLI"/>
    <s v="1-PREG.COSTA-RICA"/>
    <x v="1"/>
    <x v="0"/>
    <s v="-"/>
    <n v="132684"/>
    <x v="3"/>
    <x v="1"/>
    <x v="3"/>
    <x v="1"/>
    <x v="1"/>
    <n v="1"/>
    <x v="3"/>
    <n v="1"/>
    <n v="6"/>
    <x v="0"/>
    <s v="ROJAS CHACON LAURA MARIA"/>
    <n v="111310023"/>
    <n v="31270230"/>
    <s v="SAN JOSE"/>
    <s v="SAN FRANCISCO"/>
    <s v="UNIV.HISPANOAMERICANA SEDE ARANJUEZ"/>
    <s v="PSICOLOGIA"/>
    <n v="1503182"/>
    <x v="1"/>
    <n v="0"/>
    <s v="NINGUNO"/>
    <n v="100"/>
    <s v="COSTA RICA"/>
    <s v="-"/>
    <s v="-"/>
    <n v="1"/>
    <x v="2"/>
    <x v="2"/>
    <x v="0"/>
    <s v="-"/>
    <n v="40"/>
    <s v="BACHILLER"/>
    <s v="LICENCIATURA"/>
    <s v=" "/>
    <s v=" "/>
    <s v=" "/>
    <s v="NORMAL"/>
    <s v="LAURYMCR@HOTMAIL.COM"/>
    <n v="24.15"/>
    <s v="-"/>
    <x v="5"/>
    <s v="AE"/>
    <s v="DIVORCIADO(A)"/>
    <s v="ENFERMERA "/>
    <n v="2"/>
    <n v="2000"/>
    <n v="23"/>
    <n v="90"/>
    <n v="25221000"/>
    <s v="SIN ENFASIS"/>
    <s v="PSICOLOGIA"/>
    <n v="1"/>
    <s v="UNIV. PRIVADA"/>
    <s v="PRIVADO"/>
  </r>
  <r>
    <n v="132820"/>
    <n v="1"/>
    <n v="1762795"/>
    <d v="2022-12-09T00:00:00"/>
    <d v="2022-12-14T00:00:00"/>
    <d v="2022-12-19T00:00:00"/>
    <x v="7"/>
    <d v="2023-02-28T00:00:00"/>
    <n v="324257"/>
    <s v="RESOLI"/>
    <s v="1-PREG.COSTA-RICA"/>
    <x v="1"/>
    <x v="0"/>
    <s v="-"/>
    <n v="132820"/>
    <x v="7"/>
    <x v="0"/>
    <x v="1"/>
    <x v="1"/>
    <x v="0"/>
    <n v="3"/>
    <x v="0"/>
    <n v="5"/>
    <n v="5"/>
    <x v="0"/>
    <s v="RIVERA CALVO JENNIFER TATIANA"/>
    <n v="305470130"/>
    <n v="31274360"/>
    <s v="TURRIALBA"/>
    <s v="SANTA TERESITA"/>
    <s v="UNIV.IBEROAMERICA"/>
    <s v="TECNICO ATENCION PRIMARIA"/>
    <n v="425864"/>
    <x v="4"/>
    <n v="0"/>
    <s v="NINGUNO"/>
    <n v="100"/>
    <s v="COSTA RICA"/>
    <s v="-"/>
    <s v="-"/>
    <n v="1"/>
    <x v="2"/>
    <x v="1"/>
    <x v="0"/>
    <s v="-"/>
    <n v="19"/>
    <s v="TECNICO"/>
    <s v=" "/>
    <s v=" "/>
    <s v=" "/>
    <s v=" "/>
    <s v="NORMAL"/>
    <s v="JTATIANARIVERACALVO@GMAIL.COM"/>
    <n v="24.16"/>
    <s v="-"/>
    <x v="0"/>
    <s v="-"/>
    <s v="SOLTERO(A)"/>
    <s v="ESTUDIANTE"/>
    <n v="4"/>
    <n v="2020"/>
    <n v="3"/>
    <n v="96.53"/>
    <s v="-"/>
    <s v="SIN ENFASIS"/>
    <s v="MEDICINA HUMANA"/>
    <n v="1"/>
    <s v="UNIV. PRIVADA"/>
    <s v="PRIVADO"/>
  </r>
  <r>
    <n v="133210"/>
    <n v="1"/>
    <n v="2585500"/>
    <d v="2023-01-09T00:00:00"/>
    <d v="2023-01-12T00:00:00"/>
    <d v="2023-01-30T00:00:00"/>
    <x v="6"/>
    <d v="2023-02-21T00:00:00"/>
    <n v="325851"/>
    <s v="RESOLI"/>
    <s v="1-PREG.COSTA-RICA"/>
    <x v="1"/>
    <x v="0"/>
    <s v="-"/>
    <n v="133210"/>
    <x v="6"/>
    <x v="0"/>
    <x v="1"/>
    <x v="1"/>
    <x v="0"/>
    <n v="1"/>
    <x v="3"/>
    <n v="6"/>
    <n v="1"/>
    <x v="0"/>
    <s v="GONZALEZ PADILLA MARIA MERCEDES"/>
    <n v="702230644"/>
    <n v="31273030"/>
    <s v="ASERRI"/>
    <s v="ASERRI"/>
    <s v="INST.PARAUNIV. PLERUS"/>
    <s v="LABORATORIO CLINICO"/>
    <n v="624544"/>
    <x v="3"/>
    <n v="0"/>
    <s v="NINGUNO"/>
    <n v="100"/>
    <s v="COSTA RICA"/>
    <s v="-"/>
    <s v="-"/>
    <n v="1"/>
    <x v="2"/>
    <x v="0"/>
    <x v="0"/>
    <s v="-"/>
    <n v="29"/>
    <s v="DIPLOMADO"/>
    <s v=" "/>
    <s v=" "/>
    <s v=" "/>
    <s v=" "/>
    <s v="NORMAL"/>
    <s v="MARIA2978@HOTMAIL.ES"/>
    <n v="24.16"/>
    <s v="-"/>
    <x v="0"/>
    <s v="-"/>
    <s v="UNION LIBRE"/>
    <s v="ESTUDIANTE"/>
    <n v="4"/>
    <n v="2013"/>
    <n v="10"/>
    <n v="95"/>
    <s v="-"/>
    <s v="SIN ENFASIS"/>
    <s v="MEDICINA HUMANA"/>
    <n v="3"/>
    <s v="PARAUNIV. PRIV"/>
    <s v="PRIVADO"/>
  </r>
  <r>
    <n v="132613"/>
    <n v="1"/>
    <n v="11889140"/>
    <d v="2022-12-01T00:00:00"/>
    <d v="2022-12-06T00:00:00"/>
    <d v="2022-12-07T00:00:00"/>
    <x v="3"/>
    <d v="2023-01-25T00:00:00"/>
    <n v="323411"/>
    <s v="RESOLI"/>
    <s v="1-PREG.COSTA-RICA"/>
    <x v="1"/>
    <x v="0"/>
    <s v="-"/>
    <n v="132613"/>
    <x v="3"/>
    <x v="0"/>
    <x v="1"/>
    <x v="1"/>
    <x v="0"/>
    <n v="1"/>
    <x v="3"/>
    <n v="11"/>
    <n v="4"/>
    <x v="0"/>
    <s v="RIVAS HERNANDEZ NOELIA"/>
    <n v="117870352"/>
    <n v="31269950"/>
    <s v="VAZQUEZ DE CORONADO"/>
    <s v="PATALILLO"/>
    <s v="VERITAS-SAN FRANCISCO DE ASIS"/>
    <s v="MEDICINA Y CIRUGIA VETERINARIA"/>
    <n v="1713321"/>
    <x v="1"/>
    <n v="0"/>
    <s v="NINGUNO"/>
    <n v="100"/>
    <s v="COSTA RICA"/>
    <s v="-"/>
    <s v="-"/>
    <n v="1"/>
    <x v="2"/>
    <x v="2"/>
    <x v="0"/>
    <s v="-"/>
    <n v="22"/>
    <s v="LICENCIATURA"/>
    <s v=" "/>
    <s v=" "/>
    <s v=" "/>
    <s v=" "/>
    <s v="NORMAL"/>
    <s v="NOELIARIVASHDZ@HOTMAIL.COM"/>
    <n v="24.35"/>
    <s v="-"/>
    <x v="0"/>
    <s v="-"/>
    <s v="SOLTERO(A)"/>
    <s v="ESTUDIANTE"/>
    <n v="2"/>
    <n v="2017"/>
    <n v="6"/>
    <n v="92"/>
    <s v="-"/>
    <s v="SIN ENFASIS"/>
    <s v="MEDICINA VETERINARIA"/>
    <n v="1"/>
    <s v="UNIV. PRIVADA"/>
    <s v="PRIVADO"/>
  </r>
  <r>
    <n v="133255"/>
    <n v="1"/>
    <n v="7315260"/>
    <d v="2023-01-02T00:00:00"/>
    <d v="2023-01-02T00:00:00"/>
    <d v="2023-01-30T00:00:00"/>
    <x v="6"/>
    <d v="2023-02-21T00:00:00"/>
    <n v="325445"/>
    <s v="RESOLI"/>
    <s v="1-PREG.COSTA-RICA"/>
    <x v="1"/>
    <x v="0"/>
    <s v="-"/>
    <n v="133255"/>
    <x v="6"/>
    <x v="0"/>
    <x v="0"/>
    <x v="1"/>
    <x v="0"/>
    <n v="3"/>
    <x v="0"/>
    <n v="1"/>
    <n v="9"/>
    <x v="1"/>
    <s v="CALVO BRENES KEVIN ALBERTO"/>
    <n v="305430780"/>
    <n v="31272310"/>
    <s v="CARTAGO"/>
    <s v="DULCE NOMBRE"/>
    <s v="UNIVERSIDAD FIDELITAS SEDE SAN PEDRO"/>
    <s v="ING SISTEMAS DE COMPUT PRESENC"/>
    <n v="840950"/>
    <x v="2"/>
    <n v="0"/>
    <s v="NINGUNO"/>
    <n v="100"/>
    <s v="COSTA RICA"/>
    <s v="-"/>
    <s v="-"/>
    <n v="1"/>
    <x v="2"/>
    <x v="2"/>
    <x v="0"/>
    <s v="-"/>
    <n v="20"/>
    <s v="BACHILLER"/>
    <s v=" "/>
    <s v=" "/>
    <s v=" "/>
    <s v=" "/>
    <s v="NORMAL"/>
    <s v="KEV170103@GMAIL.COM"/>
    <n v="24.36"/>
    <s v="-"/>
    <x v="5"/>
    <s v="AE"/>
    <s v="SOLTERO(A)"/>
    <s v="ESTUDIANTE"/>
    <n v="4"/>
    <n v="2021"/>
    <n v="2"/>
    <n v="100"/>
    <s v="-"/>
    <s v="SIN ENFASIS"/>
    <s v="INGENIERIA"/>
    <n v="1"/>
    <s v="UNIV. PRIVADA"/>
    <s v="PRIVADO"/>
  </r>
  <r>
    <n v="133478"/>
    <n v="1"/>
    <n v="8058855"/>
    <d v="2023-01-03T00:00:00"/>
    <d v="2023-02-09T00:00:00"/>
    <d v="2023-02-10T00:00:00"/>
    <x v="6"/>
    <d v="2023-02-21T00:00:00"/>
    <n v="325497"/>
    <s v="RESOLI"/>
    <s v="1-PREG.COSTA-RICA"/>
    <x v="1"/>
    <x v="0"/>
    <s v="-"/>
    <n v="133478"/>
    <x v="6"/>
    <x v="0"/>
    <x v="1"/>
    <x v="1"/>
    <x v="0"/>
    <n v="1"/>
    <x v="3"/>
    <n v="1"/>
    <n v="9"/>
    <x v="0"/>
    <s v="FUENTES MADRIGAL BRITANY VALERIA"/>
    <n v="118350984"/>
    <n v="31273250"/>
    <s v="SAN JOSE"/>
    <s v="PAVAS"/>
    <s v="UNIV.LATINA DE C.R."/>
    <s v="ENFERMERIA"/>
    <n v="468910"/>
    <x v="3"/>
    <n v="0"/>
    <s v="NINGUNO"/>
    <n v="100"/>
    <s v="COSTA RICA"/>
    <s v="-"/>
    <s v="-"/>
    <n v="1"/>
    <x v="2"/>
    <x v="0"/>
    <x v="0"/>
    <s v="-"/>
    <n v="21"/>
    <s v="LICENCIATURA"/>
    <s v=" "/>
    <s v=" "/>
    <s v=" "/>
    <s v=" "/>
    <s v="NORMAL"/>
    <s v="FMBRITANY@GMAIL.COM"/>
    <n v="24.36"/>
    <s v="-"/>
    <x v="0"/>
    <s v="-"/>
    <s v="SOLTERO(A)"/>
    <s v="ASISTENTE DE PACIENT"/>
    <n v="4"/>
    <n v="2019"/>
    <n v="4"/>
    <n v="100"/>
    <n v="22426700"/>
    <s v="SIN ENFASIS"/>
    <s v="ENFERMERIA"/>
    <n v="1"/>
    <s v="UNIV. PRIVADA"/>
    <s v="PRIVADO"/>
  </r>
  <r>
    <n v="132426"/>
    <n v="5"/>
    <n v="17102980"/>
    <d v="2022-11-02T00:00:00"/>
    <d v="2022-11-04T00:00:00"/>
    <d v="2022-11-07T00:00:00"/>
    <x v="6"/>
    <d v="2023-02-21T00:00:00"/>
    <n v="321986"/>
    <s v="RESOLI"/>
    <s v="5-REFUND.PREG.C.R"/>
    <x v="0"/>
    <x v="0"/>
    <s v="-"/>
    <n v="132426"/>
    <x v="6"/>
    <x v="0"/>
    <x v="1"/>
    <x v="1"/>
    <x v="0"/>
    <n v="5"/>
    <x v="5"/>
    <n v="4"/>
    <n v="3"/>
    <x v="0"/>
    <s v="MONCADA VILLEGAS KATHERINE NICOLE"/>
    <n v="504390083"/>
    <n v="31272370"/>
    <s v="BAGACES"/>
    <s v="MOGOTE"/>
    <s v="UNIV.AUTONOMA DE C.A SEDE CENTRAL"/>
    <s v="MEDICINA"/>
    <n v="1041549"/>
    <x v="2"/>
    <n v="0"/>
    <s v="NINGUNO"/>
    <n v="100"/>
    <s v="COSTA RICA"/>
    <s v="-"/>
    <s v="-"/>
    <n v="1"/>
    <x v="2"/>
    <x v="1"/>
    <x v="0"/>
    <s v="-"/>
    <n v="21"/>
    <s v="BACHILLER"/>
    <s v=" "/>
    <s v=" "/>
    <s v=" "/>
    <s v=" "/>
    <s v="NORMAL"/>
    <s v="KATY.MONCADA15@GMAIL.COM"/>
    <n v="24.39"/>
    <s v="-"/>
    <x v="0"/>
    <s v="-"/>
    <s v="SOLTERO(A)"/>
    <s v="ESTUDIANTE"/>
    <n v="4"/>
    <n v="2018"/>
    <n v="5"/>
    <n v="80"/>
    <s v="-"/>
    <s v="SIN ENFASIS"/>
    <s v="MEDICINA HUMANA"/>
    <n v="1"/>
    <s v="UNIV. PRIVADA"/>
    <s v="PRIVADO"/>
  </r>
  <r>
    <n v="133546"/>
    <n v="1"/>
    <n v="4471854"/>
    <d v="2022-12-19T00:00:00"/>
    <d v="2023-01-17T00:00:00"/>
    <d v="2023-02-10T00:00:00"/>
    <x v="7"/>
    <d v="2023-02-28T00:00:00"/>
    <n v="324903"/>
    <s v="RESOLI"/>
    <s v="1-PREG.COSTA-RICA"/>
    <x v="1"/>
    <x v="0"/>
    <s v="-"/>
    <n v="133546"/>
    <x v="7"/>
    <x v="0"/>
    <x v="1"/>
    <x v="1"/>
    <x v="0"/>
    <n v="2"/>
    <x v="2"/>
    <n v="13"/>
    <n v="4"/>
    <x v="0"/>
    <s v="CONEJO UGALDE ANA MARIA"/>
    <n v="208420573"/>
    <n v="31274130"/>
    <s v="UPALA"/>
    <s v="BIJAGUA"/>
    <s v="INSTITUTO DE CIENCIAS DE LA SALUD"/>
    <s v="ASISTENTE LAB QUIMICO CLINICO"/>
    <n v="1084549"/>
    <x v="2"/>
    <n v="0"/>
    <s v="NINGUNO"/>
    <n v="100"/>
    <s v="COSTA RICA"/>
    <s v="-"/>
    <s v="-"/>
    <n v="1"/>
    <x v="2"/>
    <x v="1"/>
    <x v="0"/>
    <s v="-"/>
    <n v="19"/>
    <s v="DIPLOMADO"/>
    <s v=" "/>
    <s v=" "/>
    <s v=" "/>
    <s v=" "/>
    <s v="NORMAL"/>
    <s v="ANITAMACO4@GMAIL.COM"/>
    <n v="24.44"/>
    <s v="-"/>
    <x v="0"/>
    <s v="-"/>
    <s v="SOLTERO(A)"/>
    <s v="ESTUDIANTE"/>
    <n v="4"/>
    <n v="2020"/>
    <n v="3"/>
    <n v="100"/>
    <s v="-"/>
    <s v="SIN ENFASIS"/>
    <s v="MEDICINA HUMANA"/>
    <n v="1"/>
    <s v="UNIV. PRIVADA"/>
    <s v="PRIVADO"/>
  </r>
  <r>
    <n v="132835"/>
    <n v="1"/>
    <n v="1692940"/>
    <d v="2022-12-01T00:00:00"/>
    <d v="2022-12-14T00:00:00"/>
    <d v="2022-12-19T00:00:00"/>
    <x v="3"/>
    <d v="2023-02-03T00:00:00"/>
    <n v="323358"/>
    <s v="RESOLI"/>
    <s v="1-PREG.COSTA-RICA"/>
    <x v="2"/>
    <x v="0"/>
    <s v="-"/>
    <n v="132835"/>
    <x v="3"/>
    <x v="0"/>
    <x v="1"/>
    <x v="1"/>
    <x v="0"/>
    <n v="2"/>
    <x v="2"/>
    <n v="7"/>
    <n v="3"/>
    <x v="1"/>
    <s v="SANCHO SOLIS CRISTIAN EMMANUEL"/>
    <n v="207890127"/>
    <n v="31163750"/>
    <s v="PALMARES"/>
    <s v="BUENOS AIRES"/>
    <s v="UNIV.LATINA DE C.R."/>
    <s v="OPTOMETRIA"/>
    <s v="-"/>
    <x v="0"/>
    <n v="0"/>
    <s v="NINGUNO"/>
    <n v="100"/>
    <s v="COSTA RICA"/>
    <s v="-"/>
    <s v="-"/>
    <n v="1"/>
    <x v="2"/>
    <x v="2"/>
    <x v="0"/>
    <s v="-"/>
    <n v="23"/>
    <s v="LICENCIATURA"/>
    <s v=" "/>
    <s v=" "/>
    <s v=" "/>
    <s v=" "/>
    <s v="NORMAL"/>
    <s v="CRISTIANSOLIS1985@GMAIL.COM"/>
    <n v="24.44"/>
    <s v="-"/>
    <x v="0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342"/>
    <n v="1"/>
    <n v="4530000"/>
    <d v="2022-10-22T00:00:00"/>
    <d v="2022-10-26T00:00:00"/>
    <d v="2022-10-27T00:00:00"/>
    <x v="1"/>
    <d v="2023-01-31T00:00:00"/>
    <n v="321581"/>
    <s v="RESOLI"/>
    <s v="1-PREG.COSTA-RICA"/>
    <x v="1"/>
    <x v="0"/>
    <s v="-"/>
    <n v="132342"/>
    <x v="1"/>
    <x v="0"/>
    <x v="1"/>
    <x v="1"/>
    <x v="0"/>
    <n v="7"/>
    <x v="1"/>
    <n v="3"/>
    <n v="1"/>
    <x v="0"/>
    <s v="HERNANDEZ NAVARRO NICOLLE ANDREA"/>
    <n v="305360606"/>
    <n v="31270930"/>
    <s v="SIQUIRRES"/>
    <s v="SIQUIRRES"/>
    <s v="UNIV. SANTA LUCIA GUAPILES"/>
    <s v="ENFERMERIA"/>
    <n v="1107000"/>
    <x v="2"/>
    <n v="0"/>
    <s v="NINGUNO"/>
    <n v="100"/>
    <s v="COSTA RICA"/>
    <s v="-"/>
    <s v="-"/>
    <n v="1"/>
    <x v="2"/>
    <x v="1"/>
    <x v="0"/>
    <s v="-"/>
    <n v="21"/>
    <s v="BACHILLER"/>
    <s v="LICENCIATURA"/>
    <s v=" "/>
    <s v=" "/>
    <s v=" "/>
    <s v="NORMAL"/>
    <s v="JNAVARRO570@GMAIL.COM"/>
    <n v="24.45"/>
    <s v="-"/>
    <x v="0"/>
    <s v="-"/>
    <s v="SOLTERO(A)"/>
    <s v="ESTUDIANTE"/>
    <n v="4"/>
    <n v="2021"/>
    <n v="2"/>
    <n v="94.83"/>
    <s v="-"/>
    <s v="SIN ENFASIS"/>
    <s v="ENFERMERIA"/>
    <n v="1"/>
    <s v="UNIV. PRIVADA"/>
    <s v="PRIVADO"/>
  </r>
  <r>
    <n v="133555"/>
    <n v="1"/>
    <n v="6402125"/>
    <d v="2023-01-04T00:00:00"/>
    <d v="2023-01-10T00:00:00"/>
    <d v="2023-02-14T00:00:00"/>
    <x v="7"/>
    <d v="2023-02-28T00:00:00"/>
    <n v="325619"/>
    <s v="RESOLI"/>
    <s v="1-PREG.COSTA-RICA"/>
    <x v="1"/>
    <x v="0"/>
    <s v="-"/>
    <n v="133555"/>
    <x v="7"/>
    <x v="0"/>
    <x v="0"/>
    <x v="1"/>
    <x v="0"/>
    <n v="4"/>
    <x v="6"/>
    <n v="9"/>
    <n v="1"/>
    <x v="1"/>
    <s v="CORRALES SOLIS IVAN ISAAC"/>
    <n v="115570757"/>
    <n v="31274550"/>
    <s v="SAN PABLO"/>
    <s v="SAN PABLO"/>
    <s v="UNIV.HISPANOAMERICANA SEDE ARANJUEZ"/>
    <s v="ARQUITECTURA"/>
    <n v="496465"/>
    <x v="3"/>
    <n v="0"/>
    <s v="NINGUNO"/>
    <n v="100"/>
    <s v="COSTA RICA"/>
    <s v="-"/>
    <s v="-"/>
    <n v="1"/>
    <x v="2"/>
    <x v="2"/>
    <x v="0"/>
    <s v="-"/>
    <n v="29"/>
    <s v="BACHILLER"/>
    <s v=" "/>
    <s v=" "/>
    <s v=" "/>
    <s v=" "/>
    <s v="NORMAL"/>
    <s v="IVANC.SOLIS@GMAIL.COM"/>
    <n v="24.66"/>
    <s v="-"/>
    <x v="0"/>
    <s v="-"/>
    <s v="CASADO(A)"/>
    <s v="ESTUDIANTE"/>
    <n v="3"/>
    <n v="2011"/>
    <n v="12"/>
    <n v="100"/>
    <s v="-"/>
    <s v="SIN ENFASIS"/>
    <s v="OBRAS CIVILES"/>
    <n v="1"/>
    <s v="UNIV. PRIVADA"/>
    <s v="PRIVADO"/>
  </r>
  <r>
    <n v="132954"/>
    <n v="1"/>
    <n v="1663870"/>
    <d v="2022-12-13T00:00:00"/>
    <d v="2022-12-20T00:00:00"/>
    <d v="2022-12-22T00:00:00"/>
    <x v="1"/>
    <d v="2023-02-07T00:00:00"/>
    <n v="324567"/>
    <s v="RESOLI"/>
    <s v="1-PREG.COSTA-RICA"/>
    <x v="2"/>
    <x v="0"/>
    <s v="-"/>
    <n v="132954"/>
    <x v="1"/>
    <x v="1"/>
    <x v="2"/>
    <x v="1"/>
    <x v="1"/>
    <n v="1"/>
    <x v="3"/>
    <n v="19"/>
    <n v="3"/>
    <x v="0"/>
    <s v="LAURA  CORRALES OVIEDO"/>
    <n v="118480045"/>
    <n v="31187400"/>
    <s v="PEREZ ZELEDON"/>
    <s v="DANIEL FLORES"/>
    <s v="UNIV.LATINA DE C.R. PEREZ ZELEDON"/>
    <s v="ENSEÑANZA DEL INGLES"/>
    <s v="-"/>
    <x v="0"/>
    <n v="0"/>
    <s v="NINGUNO"/>
    <n v="100"/>
    <s v="COSTA RICA"/>
    <s v="-"/>
    <s v="-"/>
    <n v="1"/>
    <x v="2"/>
    <x v="0"/>
    <x v="0"/>
    <s v="-"/>
    <n v="20"/>
    <s v="LICENCIATURA"/>
    <s v=" "/>
    <s v=" "/>
    <s v=" "/>
    <s v=" "/>
    <s v="NORMAL"/>
    <s v="LAUCORRALES1517@GMAIL.COM"/>
    <n v="24.67"/>
    <s v="-"/>
    <x v="5"/>
    <s v="AE"/>
    <s v="SOLTERO(A)"/>
    <s v="ESTUDIANTE"/>
    <s v="-"/>
    <s v="-"/>
    <s v="-"/>
    <s v="-"/>
    <s v="-"/>
    <s v="SIN ENFASIS"/>
    <s v="EDUCACION GENERAL"/>
    <n v="1"/>
    <s v="UNIV. PRIVADA"/>
    <s v="PRIVADO"/>
  </r>
  <r>
    <n v="132534"/>
    <n v="1"/>
    <n v="648150"/>
    <d v="2022-11-21T00:00:00"/>
    <d v="2022-11-24T00:00:00"/>
    <d v="2022-11-25T00:00:00"/>
    <x v="0"/>
    <d v="2023-01-26T00:00:00"/>
    <n v="322748"/>
    <s v="RESOLI"/>
    <s v="1-PREG.COSTA-RICA"/>
    <x v="2"/>
    <x v="0"/>
    <s v="-"/>
    <n v="132534"/>
    <x v="0"/>
    <x v="1"/>
    <x v="4"/>
    <x v="1"/>
    <x v="1"/>
    <n v="1"/>
    <x v="3"/>
    <n v="1"/>
    <n v="5"/>
    <x v="0"/>
    <s v="MONTERO ZUÑIGA ASHLY MARIEL"/>
    <n v="208070737"/>
    <n v="31123560"/>
    <s v="SAN JOSE"/>
    <s v="ZAPOTE"/>
    <s v="UNIV.VERITAS"/>
    <s v="DISENO PUBLICITARIO"/>
    <s v="-"/>
    <x v="0"/>
    <n v="0"/>
    <s v="NINGUNO"/>
    <n v="100"/>
    <s v="COSTA RICA"/>
    <s v="-"/>
    <s v="-"/>
    <n v="1"/>
    <x v="2"/>
    <x v="2"/>
    <x v="0"/>
    <s v="-"/>
    <n v="22"/>
    <s v="LICENCIATURA"/>
    <s v=" "/>
    <s v=" "/>
    <s v=" "/>
    <s v=" "/>
    <s v="NORMAL"/>
    <s v="ASHLANE17.7@GMAIL.COM"/>
    <n v="24.7"/>
    <s v="-"/>
    <x v="0"/>
    <s v="-"/>
    <s v="SOLTERO(A)"/>
    <s v="ESTUDIANTE"/>
    <s v="-"/>
    <s v="-"/>
    <s v="-"/>
    <s v="-"/>
    <s v="-"/>
    <s v="SIN ENFASIS"/>
    <s v="ARTE PUBLICITARIO"/>
    <n v="1"/>
    <s v="UNIV. PRIVADA"/>
    <s v="PRIVADO"/>
  </r>
  <r>
    <n v="132571"/>
    <n v="5"/>
    <n v="6012928"/>
    <d v="2022-12-02T00:00:00"/>
    <d v="2022-12-02T00:00:00"/>
    <d v="2022-12-06T00:00:00"/>
    <x v="5"/>
    <d v="2023-02-10T00:00:00"/>
    <n v="323497"/>
    <s v="RESOLI"/>
    <s v="5-REFUND.PREG.C.R"/>
    <x v="0"/>
    <x v="0"/>
    <s v="-"/>
    <n v="132571"/>
    <x v="5"/>
    <x v="0"/>
    <x v="1"/>
    <x v="1"/>
    <x v="0"/>
    <n v="1"/>
    <x v="3"/>
    <n v="9"/>
    <n v="3"/>
    <x v="0"/>
    <s v="MASIS VALVERDE KARLA VANESSA"/>
    <n v="117660067"/>
    <n v="31270420"/>
    <s v="SANTA ANA"/>
    <s v="POZOS"/>
    <s v="UNIVERSIDAD SANTA PAULA"/>
    <s v="TERAPIA FISICA"/>
    <n v="1131911"/>
    <x v="2"/>
    <n v="0"/>
    <s v="NINGUNO"/>
    <n v="100"/>
    <s v="COSTA RICA"/>
    <s v="-"/>
    <s v="-"/>
    <n v="1"/>
    <x v="2"/>
    <x v="2"/>
    <x v="0"/>
    <s v="-"/>
    <n v="23"/>
    <s v="LICENCIATURA"/>
    <s v=" "/>
    <s v=" "/>
    <s v=" "/>
    <s v=" "/>
    <s v="NORMAL"/>
    <s v="KARLAMASIS5@GMAIL.COM"/>
    <n v="24.76"/>
    <s v="-"/>
    <x v="0"/>
    <s v="-"/>
    <s v="SOLTERO(A)"/>
    <s v="ESTUDIANTE"/>
    <n v="5"/>
    <n v="2017"/>
    <n v="6"/>
    <n v="87"/>
    <s v="-"/>
    <s v="SIN ENFASIS"/>
    <s v="MEDICINA HUMANA"/>
    <n v="1"/>
    <s v="UNIV. PRIVADA"/>
    <s v="PRIVADO"/>
  </r>
  <r>
    <n v="132504"/>
    <n v="1"/>
    <n v="4235150"/>
    <d v="2022-11-12T00:00:00"/>
    <d v="2022-11-17T00:00:00"/>
    <d v="2022-11-18T00:00:00"/>
    <x v="3"/>
    <d v="2023-01-25T00:00:00"/>
    <n v="322373"/>
    <s v="RESOLI"/>
    <s v="1-PREG.COSTA-RICA"/>
    <x v="1"/>
    <x v="0"/>
    <s v="-"/>
    <n v="132504"/>
    <x v="3"/>
    <x v="0"/>
    <x v="1"/>
    <x v="1"/>
    <x v="0"/>
    <n v="2"/>
    <x v="2"/>
    <n v="6"/>
    <n v="2"/>
    <x v="0"/>
    <s v="ARROYO LORIA VALERIA MARIA"/>
    <n v="118020975"/>
    <n v="31269790"/>
    <s v="NARANJO"/>
    <s v="SAN MIGUEL"/>
    <s v="UNIV.CIE.Y EL ARTE SEDE NARANJO"/>
    <s v="ENFERMERIA"/>
    <n v="424346"/>
    <x v="4"/>
    <n v="0"/>
    <s v="NINGUNO"/>
    <n v="100"/>
    <s v="COSTA RICA"/>
    <s v="-"/>
    <s v="-"/>
    <n v="1"/>
    <x v="2"/>
    <x v="0"/>
    <x v="0"/>
    <s v="-"/>
    <n v="21"/>
    <s v="BACHILLER"/>
    <s v=" "/>
    <s v=" "/>
    <s v=" "/>
    <s v=" "/>
    <s v="NORMAL"/>
    <s v="VALEALO02@GMAIL.COM"/>
    <n v="24.86"/>
    <s v="-"/>
    <x v="0"/>
    <s v="-"/>
    <s v="SOLTERO(A)"/>
    <s v="ESTUDIANTE"/>
    <n v="2"/>
    <n v="2020"/>
    <n v="3"/>
    <n v="94.69"/>
    <s v="-"/>
    <s v="NINGUNA"/>
    <s v="ENFERMERIA"/>
    <n v="1"/>
    <s v="UNIV. PRIVADA"/>
    <s v="PRIVADO"/>
  </r>
  <r>
    <n v="133114"/>
    <n v="5"/>
    <n v="7467018"/>
    <d v="2022-11-16T00:00:00"/>
    <d v="2022-12-21T00:00:00"/>
    <d v="2023-01-19T00:00:00"/>
    <x v="6"/>
    <d v="2023-02-17T00:00:00"/>
    <n v="322499"/>
    <s v="RESOLI"/>
    <s v="5-REFUND.PREG.C.R"/>
    <x v="0"/>
    <x v="0"/>
    <s v="-"/>
    <n v="133114"/>
    <x v="6"/>
    <x v="1"/>
    <x v="3"/>
    <x v="1"/>
    <x v="1"/>
    <n v="1"/>
    <x v="3"/>
    <n v="1"/>
    <n v="4"/>
    <x v="1"/>
    <s v="SOTELO MATAMOROS SIDNEY JAVIER"/>
    <n v="111450845"/>
    <n v="31271510"/>
    <s v="SAN JOSE"/>
    <s v="CATEDRAL"/>
    <s v="UNIV.SAN JUAN DE LA CRUZ"/>
    <s v="DERECHO"/>
    <n v="1861600"/>
    <x v="1"/>
    <n v="0"/>
    <s v="NINGUNO"/>
    <n v="100"/>
    <s v="COSTA RICA"/>
    <s v="-"/>
    <s v="-"/>
    <n v="1"/>
    <x v="2"/>
    <x v="0"/>
    <x v="0"/>
    <s v="-"/>
    <n v="40"/>
    <s v="BACHILLER"/>
    <s v="LICENCIATURA"/>
    <s v=" "/>
    <s v=" "/>
    <s v=" "/>
    <s v="NORMAL"/>
    <s v="SRSOTELA@HOTMAIL.COM"/>
    <n v="24.93"/>
    <s v="-"/>
    <x v="5"/>
    <s v="AE"/>
    <s v="DIVORCIADO(A)"/>
    <s v="ESTUDIANTE"/>
    <n v="2"/>
    <n v="2001"/>
    <n v="22"/>
    <n v="90"/>
    <n v="70701738"/>
    <s v="SIN ENFASIS"/>
    <s v="DERECHO"/>
    <n v="1"/>
    <s v="UNIV. PRIVADA"/>
    <s v="PRIVADO"/>
  </r>
  <r>
    <n v="133447"/>
    <n v="1"/>
    <n v="9037390"/>
    <d v="2023-01-15T00:00:00"/>
    <d v="2023-01-15T00:00:00"/>
    <d v="2023-02-10T00:00:00"/>
    <x v="6"/>
    <d v="2023-02-22T00:00:00"/>
    <n v="326437"/>
    <s v="RESOLI"/>
    <s v="1-PREG.COSTA-RICA"/>
    <x v="1"/>
    <x v="0"/>
    <s v="-"/>
    <n v="133447"/>
    <x v="6"/>
    <x v="0"/>
    <x v="0"/>
    <x v="1"/>
    <x v="0"/>
    <n v="1"/>
    <x v="3"/>
    <n v="3"/>
    <n v="4"/>
    <x v="1"/>
    <s v="ABARCA CALDERON JOSE ALEXANDER"/>
    <n v="118920358"/>
    <n v="31273390"/>
    <s v="DESAMPARADOS"/>
    <s v="SAN RAFAEL ARRIBA"/>
    <s v="UNIVERSIDAD FIDELITAS SEDE SAN PEDRO"/>
    <s v="INGENIERIA SISTEMAS"/>
    <n v="3676904"/>
    <x v="6"/>
    <n v="0"/>
    <s v="NINGUNO"/>
    <n v="100"/>
    <s v="COSTA RICA"/>
    <s v="-"/>
    <s v="-"/>
    <n v="1"/>
    <x v="2"/>
    <x v="0"/>
    <x v="0"/>
    <s v="-"/>
    <n v="19"/>
    <s v="BACHILLER"/>
    <s v=" "/>
    <s v=" "/>
    <s v=" "/>
    <s v=" "/>
    <s v="NORMAL"/>
    <s v="JOSEALEXAC@GMAIL.COM"/>
    <n v="24.95"/>
    <s v="-"/>
    <x v="0"/>
    <s v="-"/>
    <s v="SOLTERO(A)"/>
    <s v="ESTUDIANTE"/>
    <n v="5"/>
    <n v="2022"/>
    <n v="1"/>
    <n v="100"/>
    <s v="-"/>
    <s v="INGENIERIA SIST.ENF.COMPUTAC."/>
    <s v="INGENIERIA"/>
    <n v="1"/>
    <s v="UNIV. PRIVADA"/>
    <s v="PRIVADO"/>
  </r>
  <r>
    <n v="133192"/>
    <n v="1"/>
    <n v="13358600"/>
    <d v="2023-01-09T00:00:00"/>
    <d v="2023-01-09T00:00:00"/>
    <d v="2023-01-26T00:00:00"/>
    <x v="5"/>
    <d v="2023-02-10T00:00:00"/>
    <n v="325868"/>
    <s v="RESOLI"/>
    <s v="1-PREG.COSTA-RICA"/>
    <x v="1"/>
    <x v="0"/>
    <s v="-"/>
    <n v="133192"/>
    <x v="5"/>
    <x v="0"/>
    <x v="0"/>
    <x v="1"/>
    <x v="0"/>
    <n v="1"/>
    <x v="3"/>
    <n v="19"/>
    <n v="1"/>
    <x v="1"/>
    <s v="FERNANDEZ ZAMORA LUIS FERNANDO"/>
    <n v="119030202"/>
    <n v="31271470"/>
    <s v="PEREZ ZELEDON"/>
    <s v="SAN ISIDRO DE EL GENERAL"/>
    <s v="UNIV.LATINOAMERICANA DE CS.TECNOL."/>
    <s v="INGENIERIA BIOMEDICA"/>
    <n v="1136172"/>
    <x v="2"/>
    <n v="0"/>
    <s v="NINGUNO"/>
    <n v="100"/>
    <s v="COSTA RICA"/>
    <s v="-"/>
    <s v="-"/>
    <n v="1"/>
    <x v="2"/>
    <x v="0"/>
    <x v="0"/>
    <s v="-"/>
    <n v="18"/>
    <s v="LICENCIATURA"/>
    <s v=" "/>
    <s v=" "/>
    <s v=" "/>
    <s v=" "/>
    <s v="NORMAL"/>
    <s v="LUISGET291@GMAIL.COM"/>
    <n v="24.96"/>
    <s v="-"/>
    <x v="0"/>
    <s v="-"/>
    <s v="SOLTERO(A)"/>
    <s v="ESTUDIANTE"/>
    <n v="3"/>
    <n v="2022"/>
    <n v="1"/>
    <n v="100"/>
    <s v="-"/>
    <s v="SIN ENFASIS"/>
    <s v="INGENIERIA"/>
    <n v="1"/>
    <s v="UNIV. PRIVADA"/>
    <s v="PRIVADO"/>
  </r>
  <r>
    <n v="132699"/>
    <n v="1"/>
    <n v="6138600"/>
    <d v="2022-11-08T00:00:00"/>
    <d v="2022-12-08T00:00:00"/>
    <d v="2022-12-09T00:00:00"/>
    <x v="0"/>
    <d v="2023-01-17T00:00:00"/>
    <n v="322219"/>
    <s v="RESOLI"/>
    <s v="1-PREG.COSTA-RICA"/>
    <x v="1"/>
    <x v="0"/>
    <s v="-"/>
    <n v="132699"/>
    <x v="0"/>
    <x v="1"/>
    <x v="4"/>
    <x v="1"/>
    <x v="1"/>
    <n v="1"/>
    <x v="3"/>
    <n v="18"/>
    <n v="1"/>
    <x v="1"/>
    <s v="CHAVES SEQUEIRA ALEXANDER"/>
    <n v="118710471"/>
    <n v="31269340"/>
    <s v="CURRIDABAT"/>
    <s v="CURRIDABAT"/>
    <s v="UNIV.VERITAS"/>
    <s v="ANIMACION DIGITAL"/>
    <n v="3641522"/>
    <x v="6"/>
    <n v="0"/>
    <s v="NINGUNO"/>
    <n v="100"/>
    <s v="COSTA RICA"/>
    <s v="-"/>
    <s v="-"/>
    <n v="1"/>
    <x v="2"/>
    <x v="2"/>
    <x v="0"/>
    <s v="-"/>
    <n v="19"/>
    <s v="BACHILLER"/>
    <s v=" "/>
    <s v=" "/>
    <s v=" "/>
    <s v=" "/>
    <s v="NORMAL"/>
    <s v="ALEX.CHAVESS2405@GMAIL.COM"/>
    <n v="25"/>
    <s v="-"/>
    <x v="0"/>
    <s v="-"/>
    <s v="SOLTERO(A)"/>
    <s v="ESTUDIANTE"/>
    <n v="4"/>
    <n v="2020"/>
    <n v="3"/>
    <n v="96.44"/>
    <s v="-"/>
    <s v="SIN ENFASIS"/>
    <s v="ARTES Y LETRAS "/>
    <n v="1"/>
    <s v="UNIV. PRIVADA"/>
    <s v="PRIVADO"/>
  </r>
  <r>
    <n v="132785"/>
    <n v="1"/>
    <n v="3998800"/>
    <d v="2022-12-10T00:00:00"/>
    <d v="2022-12-13T00:00:00"/>
    <d v="2022-12-19T00:00:00"/>
    <x v="1"/>
    <d v="2023-01-31T00:00:00"/>
    <n v="324295"/>
    <s v="RESOLI"/>
    <s v="1-PREG.COSTA-RICA"/>
    <x v="1"/>
    <x v="0"/>
    <s v="-"/>
    <n v="132785"/>
    <x v="1"/>
    <x v="1"/>
    <x v="3"/>
    <x v="1"/>
    <x v="1"/>
    <n v="1"/>
    <x v="3"/>
    <n v="19"/>
    <n v="6"/>
    <x v="1"/>
    <s v="JEAN PIERRE  FUENTES CORDERO"/>
    <n v="117510073"/>
    <n v="31270570"/>
    <s v="PEREZ ZELEDON"/>
    <s v="PLATANARES"/>
    <s v="UNIV.SAN MARCOS"/>
    <s v="ADM EMPRESAS MODALIDAD VIRTUAL"/>
    <n v="287360"/>
    <x v="4"/>
    <n v="0"/>
    <s v="NINGUNO"/>
    <n v="100"/>
    <s v="COSTA RICA"/>
    <s v="-"/>
    <s v="-"/>
    <n v="1"/>
    <x v="2"/>
    <x v="1"/>
    <x v="0"/>
    <s v="-"/>
    <n v="23"/>
    <s v="BACHILLER"/>
    <s v=" "/>
    <s v=" "/>
    <s v=" "/>
    <s v=" "/>
    <s v="NORMAL"/>
    <s v="JEAN17FUENTESC@GMAIL.COM"/>
    <n v="25.09"/>
    <s v="-"/>
    <x v="0"/>
    <s v="-"/>
    <s v="SOLTERO(A)"/>
    <s v="ESTUDIANTE"/>
    <n v="3"/>
    <n v="2019"/>
    <n v="4"/>
    <n v="84.16"/>
    <s v="-"/>
    <s v="SIN ENFASIS"/>
    <s v="ADMINISTRACION"/>
    <n v="1"/>
    <s v="UNIV. PRIVADA"/>
    <s v="PRIVADO"/>
  </r>
  <r>
    <n v="133315"/>
    <n v="1"/>
    <n v="4022837"/>
    <d v="2022-11-28T00:00:00"/>
    <d v="2022-12-23T00:00:00"/>
    <d v="2023-01-18T00:00:00"/>
    <x v="6"/>
    <d v="2023-02-21T00:00:00"/>
    <n v="323120"/>
    <s v="RESOLI"/>
    <s v="1-PREG.COSTA-RICA"/>
    <x v="1"/>
    <x v="0"/>
    <s v="-"/>
    <n v="133315"/>
    <x v="6"/>
    <x v="1"/>
    <x v="2"/>
    <x v="1"/>
    <x v="1"/>
    <n v="1"/>
    <x v="3"/>
    <n v="3"/>
    <n v="2"/>
    <x v="0"/>
    <s v="CHINCHILLA GONZAGA JOHANNA"/>
    <n v="111070961"/>
    <n v="31273170"/>
    <s v="DESAMPARADOS"/>
    <s v="SAN MIGUEL"/>
    <s v="UNIV.INT.SAN IS.LABRADOR SEDE HEREDIA"/>
    <s v="CIENCIAS  EDUC. I Y II CICLO"/>
    <n v="2171269"/>
    <x v="1"/>
    <n v="0"/>
    <s v="NINGUNO"/>
    <n v="100"/>
    <s v="COSTA RICA"/>
    <s v="-"/>
    <s v="-"/>
    <n v="1"/>
    <x v="2"/>
    <x v="0"/>
    <x v="0"/>
    <s v="-"/>
    <n v="41"/>
    <s v="BACHILLER"/>
    <s v=" "/>
    <s v=" "/>
    <s v=" "/>
    <s v=" "/>
    <s v="NORMAL"/>
    <s v="JCHINCHILLA_27@YAHOO.COM"/>
    <n v="25.1"/>
    <s v="-"/>
    <x v="0"/>
    <s v="-"/>
    <s v="CASADO(A)"/>
    <s v="DOCENTE"/>
    <n v="4"/>
    <n v="1998"/>
    <n v="25"/>
    <n v="90.6"/>
    <n v="22300821"/>
    <s v="ENSEÑANZA DEL INGLES"/>
    <s v="EDUCACION PRIMARIA"/>
    <n v="1"/>
    <s v="UNIV. PRIVADA"/>
    <s v="PRIVADO"/>
  </r>
  <r>
    <n v="133275"/>
    <n v="1"/>
    <n v="6035755"/>
    <d v="2022-12-14T00:00:00"/>
    <d v="2023-01-14T00:00:00"/>
    <d v="2023-02-01T00:00:00"/>
    <x v="5"/>
    <d v="2023-02-10T00:00:00"/>
    <n v="324647"/>
    <s v="RESOLI"/>
    <s v="1-PREG.COSTA-RICA"/>
    <x v="1"/>
    <x v="0"/>
    <s v="-"/>
    <n v="133275"/>
    <x v="5"/>
    <x v="1"/>
    <x v="2"/>
    <x v="1"/>
    <x v="1"/>
    <n v="4"/>
    <x v="6"/>
    <n v="7"/>
    <n v="3"/>
    <x v="1"/>
    <s v="VENEGAS ZUMBADO IGNACIO"/>
    <n v="402590152"/>
    <n v="31271760"/>
    <s v="BELEN"/>
    <s v="ASUNCION"/>
    <s v="UNIV.HISPANOAMERICANA RECINTO HEREDIA"/>
    <s v="ENSEÑANZA DEL INGLES"/>
    <n v="2347056"/>
    <x v="1"/>
    <n v="0"/>
    <s v="NINGUNO"/>
    <n v="100"/>
    <s v="COSTA RICA"/>
    <s v="-"/>
    <s v="-"/>
    <n v="1"/>
    <x v="2"/>
    <x v="2"/>
    <x v="0"/>
    <s v="-"/>
    <n v="19"/>
    <s v="BACHILLER"/>
    <s v=" "/>
    <s v=" "/>
    <s v=" "/>
    <s v=" "/>
    <s v="NORMAL"/>
    <s v="IGNACIO.VENEGAS1503@GMAIL.COM"/>
    <n v="25.19"/>
    <s v="-"/>
    <x v="0"/>
    <s v="-"/>
    <s v="SOLTERO(A)"/>
    <s v="ESTUDIANTE"/>
    <n v="6"/>
    <n v="2020"/>
    <n v="3"/>
    <n v="100"/>
    <s v="-"/>
    <s v="SIN ENFASIS"/>
    <s v="EDUCACION GENERAL"/>
    <n v="1"/>
    <s v="UNIV. PRIVADA"/>
    <s v="PRIVADO"/>
  </r>
  <r>
    <n v="132164"/>
    <n v="1"/>
    <n v="8013002"/>
    <d v="2022-09-21T00:00:00"/>
    <d v="2022-10-05T00:00:00"/>
    <d v="2022-10-06T00:00:00"/>
    <x v="3"/>
    <d v="2023-02-06T00:00:00"/>
    <n v="320431"/>
    <s v="RESOLI"/>
    <s v="1-PREG.COSTA-RICA"/>
    <x v="2"/>
    <x v="0"/>
    <s v="-"/>
    <n v="132164"/>
    <x v="3"/>
    <x v="0"/>
    <x v="0"/>
    <x v="1"/>
    <x v="0"/>
    <n v="5"/>
    <x v="5"/>
    <n v="2"/>
    <n v="1"/>
    <x v="1"/>
    <s v="FARRIER CARRILLO JOSS ANDREY"/>
    <n v="504430495"/>
    <n v="31191390"/>
    <s v="NICOYA"/>
    <s v="NICOYA"/>
    <s v="UNIVERSIDAD INVENIO"/>
    <s v="INGENIERIA MECATRONICA"/>
    <s v="-"/>
    <x v="0"/>
    <n v="0"/>
    <s v="NINGUNO"/>
    <n v="100"/>
    <s v="COSTA RICA"/>
    <s v="-"/>
    <s v="-"/>
    <n v="1"/>
    <x v="2"/>
    <x v="0"/>
    <x v="0"/>
    <s v="-"/>
    <n v="20"/>
    <s v="LICENCIATURA"/>
    <s v=" "/>
    <s v=" "/>
    <s v=" "/>
    <s v=" "/>
    <s v="ESPECIAL"/>
    <s v="JA1804@HOTMAIL.COM"/>
    <n v="25.19"/>
    <s v="-"/>
    <x v="0"/>
    <s v="-"/>
    <s v="SOLTERO(A)"/>
    <s v="ESTUDIANTE"/>
    <s v="-"/>
    <s v="-"/>
    <s v="-"/>
    <s v="-"/>
    <s v="-"/>
    <s v="SIN ENFASIS"/>
    <s v="INGENIERIA"/>
    <n v="1"/>
    <s v="UNIV. PRIVADA"/>
    <s v="PRIVADO"/>
  </r>
  <r>
    <n v="132859"/>
    <n v="1"/>
    <n v="6333000"/>
    <d v="2022-12-12T00:00:00"/>
    <d v="2022-12-15T00:00:00"/>
    <d v="2022-12-19T00:00:00"/>
    <x v="7"/>
    <d v="2023-02-28T00:00:00"/>
    <n v="324384"/>
    <s v="RESOLI"/>
    <s v="1-PREG.COSTA-RICA"/>
    <x v="1"/>
    <x v="0"/>
    <s v="-"/>
    <n v="132859"/>
    <x v="7"/>
    <x v="1"/>
    <x v="3"/>
    <x v="1"/>
    <x v="1"/>
    <n v="6"/>
    <x v="4"/>
    <n v="10"/>
    <n v="1"/>
    <x v="0"/>
    <s v="SANABRIA MENDOZA DELJANI PAOLA"/>
    <n v="604630542"/>
    <n v="31273950"/>
    <s v="CORREDORES"/>
    <s v="CORREDOR"/>
    <s v="UNIVERSIDAD FIDELITAS SEDE SAN PEDRO"/>
    <s v="ADM DE NEGOCIOS VIRTUAL"/>
    <n v="82000"/>
    <x v="5"/>
    <n v="0"/>
    <s v="NINGUNO"/>
    <n v="100"/>
    <s v="COSTA RICA"/>
    <s v="-"/>
    <s v="-"/>
    <n v="1"/>
    <x v="2"/>
    <x v="1"/>
    <x v="0"/>
    <s v="-"/>
    <n v="22"/>
    <s v="BACHILLER"/>
    <s v=" "/>
    <s v=" "/>
    <s v=" "/>
    <s v=" "/>
    <s v="NORMAL"/>
    <s v="DELJANI26SM@GMAIL.COM"/>
    <n v="25.21"/>
    <s v="-"/>
    <x v="0"/>
    <s v="-"/>
    <s v="SOLTERO(A)"/>
    <s v="ESTUDIANTE"/>
    <n v="4"/>
    <n v="2018"/>
    <n v="5"/>
    <n v="86"/>
    <s v="-"/>
    <s v="SIN ENFASIS"/>
    <s v="ADMINISTRACION"/>
    <n v="1"/>
    <s v="UNIV. PRIVADA"/>
    <s v="PRIVADO"/>
  </r>
  <r>
    <n v="132369"/>
    <n v="1"/>
    <n v="18999340"/>
    <d v="2022-10-24T00:00:00"/>
    <d v="2022-10-28T00:00:00"/>
    <d v="2022-10-31T00:00:00"/>
    <x v="3"/>
    <d v="2023-01-25T00:00:00"/>
    <n v="321644"/>
    <s v="RESOLI"/>
    <s v="1-PREG.COSTA-RICA"/>
    <x v="1"/>
    <x v="0"/>
    <s v="-"/>
    <n v="132369"/>
    <x v="3"/>
    <x v="0"/>
    <x v="1"/>
    <x v="1"/>
    <x v="0"/>
    <n v="3"/>
    <x v="0"/>
    <n v="7"/>
    <n v="1"/>
    <x v="1"/>
    <s v="MENDEZ GUILLEN FABRICIO EMANUEL"/>
    <n v="117870451"/>
    <n v="31269690"/>
    <s v="OREAMUNO"/>
    <s v="SAN RAFAEL"/>
    <s v="UNIV.LATINA DE C.R."/>
    <s v="MEDICINA Y CIRUGIA"/>
    <n v="853195"/>
    <x v="2"/>
    <n v="0"/>
    <s v="NINGUNO"/>
    <n v="100"/>
    <s v="COSTA RICA"/>
    <s v="-"/>
    <s v="-"/>
    <n v="1"/>
    <x v="2"/>
    <x v="0"/>
    <x v="0"/>
    <s v="-"/>
    <n v="22"/>
    <s v="LICENCIATURA"/>
    <s v=" "/>
    <s v=" "/>
    <s v=" "/>
    <s v=" "/>
    <s v="NORMAL"/>
    <s v="FABRIMG07@GMAIL.COM"/>
    <n v="25.36"/>
    <s v="-"/>
    <x v="0"/>
    <s v="-"/>
    <s v="SOLTERO(A)"/>
    <s v="ESTUDIANTE"/>
    <n v="8"/>
    <n v="2018"/>
    <n v="5"/>
    <n v="87"/>
    <s v="-"/>
    <s v="SIN ENFASIS"/>
    <s v="MEDICINA HUMANA"/>
    <n v="1"/>
    <s v="UNIV. PRIVADA"/>
    <s v="PRIVADO"/>
  </r>
  <r>
    <n v="133301"/>
    <n v="1"/>
    <n v="3979600"/>
    <d v="2022-12-23T00:00:00"/>
    <d v="2022-12-23T00:00:00"/>
    <d v="2023-01-18T00:00:00"/>
    <x v="5"/>
    <d v="2023-02-10T00:00:00"/>
    <n v="325187"/>
    <s v="RESOLI"/>
    <s v="1-PREG.COSTA-RICA"/>
    <x v="1"/>
    <x v="0"/>
    <s v="-"/>
    <n v="133301"/>
    <x v="5"/>
    <x v="1"/>
    <x v="3"/>
    <x v="1"/>
    <x v="1"/>
    <n v="1"/>
    <x v="3"/>
    <n v="3"/>
    <n v="2"/>
    <x v="1"/>
    <s v="NUÑEZ SEGURA NIXON VICENTE"/>
    <n v="111500469"/>
    <n v="31271990"/>
    <s v="DESAMPARADOS"/>
    <s v="SAN MIGUEL"/>
    <s v="UNIV.SAN MARCOS"/>
    <s v="ADM EMPRESAS MODALIDAD VIRTUAL"/>
    <n v="1009853"/>
    <x v="2"/>
    <n v="0"/>
    <s v="NINGUNO"/>
    <n v="100"/>
    <s v="COSTA RICA"/>
    <s v="-"/>
    <s v="-"/>
    <n v="1"/>
    <x v="2"/>
    <x v="0"/>
    <x v="0"/>
    <s v="-"/>
    <n v="40"/>
    <s v="BACHILLER"/>
    <s v=" "/>
    <s v=" "/>
    <s v=" "/>
    <s v=" "/>
    <s v="NORMAL"/>
    <s v="NIXON1109@GMAIL.COM"/>
    <n v="25.38"/>
    <s v="-"/>
    <x v="0"/>
    <s v="-"/>
    <s v="CASADO(A)"/>
    <s v="ELECTRICISTA"/>
    <n v="4"/>
    <n v="2000"/>
    <n v="23"/>
    <n v="100"/>
    <n v="22955189"/>
    <s v="SIN ENFASIS"/>
    <s v="ADMINISTRACION"/>
    <n v="1"/>
    <s v="UNIV. PRIVADA"/>
    <s v="PRIVADO"/>
  </r>
  <r>
    <n v="133177"/>
    <n v="1"/>
    <n v="3533260"/>
    <d v="2022-12-26T00:00:00"/>
    <d v="2023-01-02T00:00:00"/>
    <d v="2023-01-25T00:00:00"/>
    <x v="5"/>
    <d v="2023-02-10T00:00:00"/>
    <n v="325234"/>
    <s v="RESOLI"/>
    <s v="1-PREG.COSTA-RICA"/>
    <x v="1"/>
    <x v="0"/>
    <s v="-"/>
    <n v="133177"/>
    <x v="5"/>
    <x v="1"/>
    <x v="3"/>
    <x v="1"/>
    <x v="1"/>
    <n v="7"/>
    <x v="1"/>
    <n v="2"/>
    <n v="1"/>
    <x v="1"/>
    <s v="MORA JIMENEZ JUAN PABLO"/>
    <n v="206010864"/>
    <n v="31271260"/>
    <s v="POCOCI"/>
    <s v="GUAPILES"/>
    <s v="USJ SEDE SAN JOSE UNIV.DE SAN JOSE"/>
    <s v="DERECHO"/>
    <n v="898796"/>
    <x v="2"/>
    <n v="0"/>
    <s v="NINGUNO"/>
    <n v="100"/>
    <s v="COSTA RICA"/>
    <s v="-"/>
    <s v="-"/>
    <n v="1"/>
    <x v="2"/>
    <x v="0"/>
    <x v="0"/>
    <s v="-"/>
    <n v="38"/>
    <s v="BACHILLER"/>
    <s v=" "/>
    <s v=" "/>
    <s v=" "/>
    <s v=" "/>
    <s v="NORMAL"/>
    <s v="PABLOMORA1@HOTMAIL.COM"/>
    <n v="25.44"/>
    <s v="-"/>
    <x v="0"/>
    <s v="-"/>
    <s v="SOLTERO(A)"/>
    <s v="CUSTODIO DE DETENIDO"/>
    <n v="1"/>
    <n v="2003"/>
    <n v="20"/>
    <n v="100"/>
    <n v="22842350"/>
    <s v="SIN ENFASIS"/>
    <s v="DERECHO"/>
    <n v="1"/>
    <s v="UNIV. PRIVADA"/>
    <s v="PRIVADO"/>
  </r>
  <r>
    <n v="133174"/>
    <n v="1"/>
    <n v="3970000"/>
    <d v="2022-12-14T00:00:00"/>
    <d v="2023-01-02T00:00:00"/>
    <d v="2023-01-25T00:00:00"/>
    <x v="6"/>
    <d v="2023-02-21T00:00:00"/>
    <n v="324674"/>
    <s v="RESOLI"/>
    <s v="1-PREG.COSTA-RICA"/>
    <x v="1"/>
    <x v="0"/>
    <s v="-"/>
    <n v="133174"/>
    <x v="6"/>
    <x v="1"/>
    <x v="3"/>
    <x v="1"/>
    <x v="1"/>
    <n v="1"/>
    <x v="3"/>
    <n v="1"/>
    <n v="10"/>
    <x v="0"/>
    <s v="VASQUEZ BERMUDEZ INGRID DE LOS ANGELES"/>
    <n v="603020936"/>
    <n v="31273300"/>
    <s v="SAN JOSE"/>
    <s v="HATILLO"/>
    <s v="UNIV.FEDERADA SANTO TOMAS"/>
    <s v="DERECHO"/>
    <n v="1011100"/>
    <x v="2"/>
    <n v="0"/>
    <s v="NINGUNO"/>
    <n v="100"/>
    <s v="COSTA RICA"/>
    <s v="-"/>
    <s v="-"/>
    <n v="1"/>
    <x v="2"/>
    <x v="0"/>
    <x v="0"/>
    <s v="-"/>
    <n v="43"/>
    <s v="BACHILLER"/>
    <s v="LICENCIATURA"/>
    <s v=" "/>
    <s v=" "/>
    <s v=" "/>
    <s v="NORMAL"/>
    <s v="VASQUEZBINGRID@HOTMAIL.COM"/>
    <n v="25.47"/>
    <s v="-"/>
    <x v="0"/>
    <s v="-"/>
    <s v="SOLTERO(A)"/>
    <s v="ESPECIALISTA HR"/>
    <n v="4"/>
    <n v="2005"/>
    <n v="18"/>
    <n v="100"/>
    <n v="40700999"/>
    <s v="SIN ENFASIS"/>
    <s v="DERECHO"/>
    <n v="1"/>
    <s v="UNIV. PRIVADA"/>
    <s v="PRIVADO"/>
  </r>
  <r>
    <n v="131831"/>
    <n v="1"/>
    <n v="8000000"/>
    <d v="2022-08-28T00:00:00"/>
    <d v="2022-09-05T00:00:00"/>
    <d v="2022-09-06T00:00:00"/>
    <x v="0"/>
    <d v="2023-01-17T00:00:00"/>
    <n v="319286"/>
    <s v="RESOLI"/>
    <s v="1-PREG.COSTA-RICA"/>
    <x v="1"/>
    <x v="0"/>
    <s v="-"/>
    <n v="131831"/>
    <x v="0"/>
    <x v="1"/>
    <x v="3"/>
    <x v="1"/>
    <x v="1"/>
    <n v="4"/>
    <x v="6"/>
    <n v="6"/>
    <n v="2"/>
    <x v="0"/>
    <s v="FONSECA BURDOCK ANGELICA"/>
    <n v="402580804"/>
    <n v="31268970"/>
    <s v="SAN ISIDRO"/>
    <s v="SAN JOSE"/>
    <s v="UNIV.DE COSTA RICA"/>
    <s v="PSICOLOGIA"/>
    <n v="995723"/>
    <x v="2"/>
    <n v="0"/>
    <s v="NINGUNO"/>
    <n v="100"/>
    <s v="COSTA RICA"/>
    <s v="-"/>
    <s v="-"/>
    <n v="1"/>
    <x v="2"/>
    <x v="2"/>
    <x v="0"/>
    <s v="-"/>
    <n v="19"/>
    <s v="LICENCIATURA"/>
    <s v=" "/>
    <s v=" "/>
    <s v=" "/>
    <s v=" "/>
    <s v="NORMAL"/>
    <s v="AFBURDOCK@GMAIL.COM"/>
    <n v="25.5"/>
    <s v="-"/>
    <x v="0"/>
    <s v="-"/>
    <s v="SOLTERO(A)"/>
    <s v="ESTUDIANTE"/>
    <n v="4"/>
    <n v="2020"/>
    <n v="3"/>
    <n v="84"/>
    <s v="-"/>
    <s v="SIN ENFASIS"/>
    <s v="PSICOLOGIA"/>
    <n v="2"/>
    <s v="UNIV. PUBLICA"/>
    <s v="PUBLICO"/>
  </r>
  <r>
    <n v="132569"/>
    <n v="1"/>
    <n v="2065800"/>
    <d v="2022-11-16T00:00:00"/>
    <d v="2022-12-01T00:00:00"/>
    <d v="2022-12-02T00:00:00"/>
    <x v="0"/>
    <d v="2023-01-17T00:00:00"/>
    <n v="322517"/>
    <s v="RESOLI"/>
    <s v="1-PREG.COSTA-RICA"/>
    <x v="1"/>
    <x v="0"/>
    <s v="-"/>
    <n v="132569"/>
    <x v="0"/>
    <x v="1"/>
    <x v="3"/>
    <x v="1"/>
    <x v="1"/>
    <n v="1"/>
    <x v="3"/>
    <n v="15"/>
    <n v="3"/>
    <x v="1"/>
    <s v="PADILLA CHINCHILLA JOSE ARTURO"/>
    <n v="113530591"/>
    <n v="31269090"/>
    <s v="MONTES DE OCA"/>
    <s v="MERCEDES"/>
    <s v="UNIV.FEDERADA SAN JUDAS TADEO"/>
    <s v="COMUNICACION DE MASAS"/>
    <n v="526978"/>
    <x v="3"/>
    <n v="0"/>
    <s v="NINGUNO"/>
    <n v="100"/>
    <s v="COSTA RICA"/>
    <s v="-"/>
    <s v="-"/>
    <n v="1"/>
    <x v="2"/>
    <x v="2"/>
    <x v="0"/>
    <s v="-"/>
    <n v="34"/>
    <s v="LICENCIATURA"/>
    <s v=" "/>
    <s v=" "/>
    <s v=" "/>
    <s v=" "/>
    <s v="NORMAL"/>
    <s v="ARTUROPADILLA.CR@GMAIL.COM"/>
    <n v="25.51"/>
    <s v="-"/>
    <x v="0"/>
    <s v="-"/>
    <s v="SOLTERO(A)"/>
    <s v="TÉCNICO EN SERVICIOS MULTIMEDIA"/>
    <n v="1"/>
    <n v="2006"/>
    <n v="17"/>
    <n v="81"/>
    <n v="25111347"/>
    <s v="SIN ENFASIS"/>
    <s v="COMUNICACION"/>
    <n v="1"/>
    <s v="UNIV. PRIVADA"/>
    <s v="PRIVADO"/>
  </r>
  <r>
    <n v="132322"/>
    <n v="1"/>
    <n v="1322126"/>
    <d v="2022-10-02T00:00:00"/>
    <d v="2022-10-24T00:00:00"/>
    <d v="2022-10-25T00:00:00"/>
    <x v="6"/>
    <s v="-"/>
    <n v="320809"/>
    <s v="RESOLI"/>
    <s v="1-PREG.COSTA-RICA"/>
    <x v="2"/>
    <x v="0"/>
    <s v="-"/>
    <n v="132322"/>
    <x v="6"/>
    <x v="1"/>
    <x v="3"/>
    <x v="1"/>
    <x v="1"/>
    <n v="2"/>
    <x v="2"/>
    <n v="6"/>
    <n v="1"/>
    <x v="0"/>
    <s v="FONSECA ORTEGA LAURA MELISSA"/>
    <n v="207130157"/>
    <n v="31086610"/>
    <s v="NARANJO"/>
    <s v="NARANJO"/>
    <s v="U CASTRO CARAZO"/>
    <s v="ADMON Y GERENCIA DE EMPRESAS"/>
    <s v="-"/>
    <x v="0"/>
    <n v="0"/>
    <s v="NINGUNO"/>
    <n v="100"/>
    <s v="COSTA RICA"/>
    <s v="-"/>
    <s v="-"/>
    <n v="1"/>
    <x v="2"/>
    <x v="0"/>
    <x v="0"/>
    <s v="-"/>
    <n v="29"/>
    <s v="LICENCIATURA"/>
    <s v=" "/>
    <s v=" "/>
    <s v=" "/>
    <s v=" "/>
    <s v="NORMAL"/>
    <s v="MELISSAFONSEK@OUTLOOK.COM"/>
    <n v="25.52"/>
    <s v="-"/>
    <x v="0"/>
    <s v="-"/>
    <s v="UNION LIBRE"/>
    <s v="OPERARIA DE PRODUCCIÓN"/>
    <s v="-"/>
    <s v="-"/>
    <s v="-"/>
    <s v="-"/>
    <s v="-"/>
    <s v="SIN ENFASIS"/>
    <s v="ADMINISTRACION"/>
    <n v="1"/>
    <s v="UNIV. PRIVADA"/>
    <s v="PRIVADO"/>
  </r>
  <r>
    <n v="132797"/>
    <n v="1"/>
    <n v="8908150"/>
    <d v="2022-12-03T00:00:00"/>
    <d v="2022-12-13T00:00:00"/>
    <d v="2022-12-19T00:00:00"/>
    <x v="1"/>
    <d v="2023-01-31T00:00:00"/>
    <n v="323645"/>
    <s v="RESOLI"/>
    <s v="1-PREG.COSTA-RICA"/>
    <x v="1"/>
    <x v="0"/>
    <s v="-"/>
    <n v="132797"/>
    <x v="1"/>
    <x v="0"/>
    <x v="1"/>
    <x v="1"/>
    <x v="0"/>
    <n v="6"/>
    <x v="4"/>
    <n v="5"/>
    <n v="2"/>
    <x v="1"/>
    <s v="AXEL ESTUWUER  OROZCO BUSTOS"/>
    <n v="118210600"/>
    <n v="31270560"/>
    <s v="OSA"/>
    <s v="PALMAR"/>
    <s v="UNIV.LATINA DE C.R. PEREZ ZELEDON"/>
    <s v="ENFERMERIA"/>
    <n v="1330592"/>
    <x v="1"/>
    <n v="0"/>
    <s v="NINGUNO"/>
    <n v="100"/>
    <s v="COSTA RICA"/>
    <s v="-"/>
    <s v="-"/>
    <n v="1"/>
    <x v="2"/>
    <x v="1"/>
    <x v="0"/>
    <s v="-"/>
    <n v="21"/>
    <s v="LICENCIATURA"/>
    <s v=" "/>
    <s v=" "/>
    <s v=" "/>
    <s v=" "/>
    <s v="NORMAL"/>
    <s v="AXELOROZCOB@GMAIL.COM"/>
    <n v="25.56"/>
    <s v="-"/>
    <x v="5"/>
    <s v="AE"/>
    <s v="SOLTERO(A)"/>
    <s v="ESTUDIANTE"/>
    <n v="2"/>
    <n v="2019"/>
    <n v="4"/>
    <n v="82.7"/>
    <s v="-"/>
    <s v="SIN ENFASIS"/>
    <s v="ENFERMERIA"/>
    <n v="1"/>
    <s v="UNIV. PRIVADA"/>
    <s v="PRIVADO"/>
  </r>
  <r>
    <n v="131611"/>
    <n v="1"/>
    <n v="5277650"/>
    <d v="2022-07-19T00:00:00"/>
    <d v="2022-08-23T00:00:00"/>
    <d v="2022-08-24T00:00:00"/>
    <x v="0"/>
    <d v="2023-01-17T00:00:00"/>
    <n v="317206"/>
    <s v="RESOLI"/>
    <s v="1-PREG.COSTA-RICA"/>
    <x v="1"/>
    <x v="0"/>
    <s v="-"/>
    <n v="131611"/>
    <x v="0"/>
    <x v="1"/>
    <x v="4"/>
    <x v="1"/>
    <x v="1"/>
    <n v="4"/>
    <x v="6"/>
    <n v="6"/>
    <n v="2"/>
    <x v="1"/>
    <s v="BARQUERO SOLERA RANDALL STEVEN"/>
    <n v="117580163"/>
    <n v="31268910"/>
    <s v="SAN ISIDRO"/>
    <s v="SAN JOSE"/>
    <s v="UNIV.DE LAS CS.Y ARTE DE C.R."/>
    <s v="ARTES PLASTICAS"/>
    <n v="600000"/>
    <x v="3"/>
    <n v="0"/>
    <s v="NINGUNO"/>
    <n v="100"/>
    <s v="COSTA RICA"/>
    <s v="-"/>
    <s v="-"/>
    <n v="1"/>
    <x v="2"/>
    <x v="2"/>
    <x v="0"/>
    <s v="-"/>
    <n v="23"/>
    <s v="BACHILLER"/>
    <s v=" "/>
    <s v=" "/>
    <s v=" "/>
    <s v=" "/>
    <s v="NORMAL"/>
    <s v="STEVENBS99@HOTMAIL.COM"/>
    <n v="25.68"/>
    <s v="-"/>
    <x v="0"/>
    <s v="-"/>
    <s v="SOLTERO(A)"/>
    <s v="ESTUDIANTE"/>
    <n v="5"/>
    <n v="2018"/>
    <n v="5"/>
    <n v="83.5"/>
    <s v="-"/>
    <s v="SIN ENFASIS"/>
    <s v="ARTES PLASTICAS"/>
    <n v="1"/>
    <s v="UNIV. PRIVADA"/>
    <s v="PRIVADO"/>
  </r>
  <r>
    <n v="133428"/>
    <n v="1"/>
    <n v="4086000"/>
    <d v="2023-01-24T00:00:00"/>
    <d v="2023-01-26T00:00:00"/>
    <d v="2023-02-09T00:00:00"/>
    <x v="6"/>
    <d v="2023-02-21T00:00:00"/>
    <n v="327207"/>
    <s v="RESOLI"/>
    <s v="1-PREG.COSTA-RICA"/>
    <x v="1"/>
    <x v="0"/>
    <s v="-"/>
    <n v="133428"/>
    <x v="6"/>
    <x v="1"/>
    <x v="3"/>
    <x v="1"/>
    <x v="1"/>
    <n v="1"/>
    <x v="3"/>
    <n v="19"/>
    <n v="6"/>
    <x v="0"/>
    <s v="CAMPOS RODRIGUEZ REINA ALONDRA"/>
    <n v="118820212"/>
    <n v="31272520"/>
    <s v="PEREZ ZELEDON"/>
    <s v="PLATANARES"/>
    <s v="U CASTRO CARAZO"/>
    <s v="ADMINISTRACION DE NEGOCIOS"/>
    <n v="140000"/>
    <x v="5"/>
    <n v="0"/>
    <s v="NINGUNO"/>
    <n v="100"/>
    <s v="COSTA RICA"/>
    <s v="-"/>
    <s v="-"/>
    <n v="1"/>
    <x v="2"/>
    <x v="1"/>
    <x v="0"/>
    <s v="-"/>
    <n v="19"/>
    <s v="BACHILLER"/>
    <s v=" "/>
    <s v=" "/>
    <s v=" "/>
    <s v=" "/>
    <s v="NORMAL"/>
    <s v="CAMPOSALONDRA929@GMAIL.COM"/>
    <n v="25.69"/>
    <s v="-"/>
    <x v="0"/>
    <s v="-"/>
    <s v="SOLTERO(A)"/>
    <s v="ESTUDIANTE"/>
    <n v="3"/>
    <n v="2022"/>
    <n v="1"/>
    <n v="100"/>
    <s v="-"/>
    <s v="SIN ENFASIS"/>
    <s v="ADMINISTRACION"/>
    <n v="1"/>
    <s v="UNIV. PRIVADA"/>
    <s v="PRIVADO"/>
  </r>
  <r>
    <n v="133537"/>
    <n v="1"/>
    <n v="1819985"/>
    <d v="2022-12-05T00:00:00"/>
    <d v="2023-01-16T00:00:00"/>
    <d v="2023-02-10T00:00:00"/>
    <x v="6"/>
    <d v="2023-02-22T00:00:00"/>
    <n v="323713"/>
    <s v="RESOLI"/>
    <s v="1-PREG.COSTA-RICA"/>
    <x v="1"/>
    <x v="0"/>
    <s v="-"/>
    <n v="133537"/>
    <x v="6"/>
    <x v="0"/>
    <x v="1"/>
    <x v="1"/>
    <x v="0"/>
    <n v="2"/>
    <x v="2"/>
    <n v="3"/>
    <n v="3"/>
    <x v="0"/>
    <s v="VIQUEZ BOLAÑOS VERONICA MARIA"/>
    <n v="208300981"/>
    <n v="31273450"/>
    <s v="GRECIA"/>
    <s v="SAN JOSE"/>
    <s v="INSTITUTO DE CIENCIAS DE LA SALUD"/>
    <s v="ASISTENTE LAB QUIMICO CLINICO"/>
    <n v="533511"/>
    <x v="3"/>
    <n v="0"/>
    <s v="NINGUNO"/>
    <n v="100"/>
    <s v="COSTA RICA"/>
    <s v="-"/>
    <s v="-"/>
    <n v="1"/>
    <x v="2"/>
    <x v="0"/>
    <x v="0"/>
    <s v="-"/>
    <n v="20"/>
    <s v="DIPLOMADO"/>
    <s v=" "/>
    <s v=" "/>
    <s v=" "/>
    <s v=" "/>
    <s v="NORMAL"/>
    <s v="VEROVIQUEZ09@GMAIL.COM"/>
    <n v="25.71"/>
    <s v="-"/>
    <x v="0"/>
    <s v="-"/>
    <s v="SOLTERO(A)"/>
    <s v="ESTUDIANTE"/>
    <n v="2"/>
    <n v="2020"/>
    <n v="3"/>
    <n v="90"/>
    <s v="-"/>
    <s v="SIN ENFASIS"/>
    <s v="MEDICINA HUMANA"/>
    <n v="1"/>
    <s v="UNIV. PRIVADA"/>
    <s v="PRIVADO"/>
  </r>
  <r>
    <n v="132593"/>
    <n v="1"/>
    <n v="18704790"/>
    <d v="2022-11-16T00:00:00"/>
    <d v="2022-12-02T00:00:00"/>
    <d v="2022-12-06T00:00:00"/>
    <x v="3"/>
    <d v="2023-01-25T00:00:00"/>
    <n v="322537"/>
    <s v="RESOLI"/>
    <s v="1-PREG.COSTA-RICA"/>
    <x v="1"/>
    <x v="0"/>
    <s v="-"/>
    <n v="132593"/>
    <x v="3"/>
    <x v="0"/>
    <x v="1"/>
    <x v="1"/>
    <x v="0"/>
    <n v="3"/>
    <x v="0"/>
    <n v="3"/>
    <n v="3"/>
    <x v="0"/>
    <s v="GARITA QUIROS MARIEL DE LOS ANGELES"/>
    <n v="119080047"/>
    <n v="31270140"/>
    <s v="LA UNION"/>
    <s v="SAN JUAN"/>
    <s v="UNIV.AUTONOMA DE C.A SEDE CENTRAL"/>
    <s v="MEDICINA"/>
    <n v="4316436"/>
    <x v="6"/>
    <n v="0"/>
    <s v="NINGUNO"/>
    <n v="100"/>
    <s v="COSTA RICA"/>
    <s v="-"/>
    <s v="-"/>
    <n v="1"/>
    <x v="2"/>
    <x v="2"/>
    <x v="0"/>
    <s v="-"/>
    <n v="18"/>
    <s v="BACHILLER"/>
    <s v="LICENCIATURA"/>
    <s v=" "/>
    <s v=" "/>
    <s v=" "/>
    <s v="NORMAL"/>
    <s v="MARIELGARITAQ12@GMAIL.COM"/>
    <n v="25.87"/>
    <s v="-"/>
    <x v="0"/>
    <s v="-"/>
    <s v="SOLTERO(A)"/>
    <s v="ESTUDIANTE"/>
    <n v="6"/>
    <n v="2021"/>
    <n v="2"/>
    <n v="97.93"/>
    <s v="-"/>
    <s v="SIN ENFASIS"/>
    <s v="MEDICINA HUMANA"/>
    <n v="1"/>
    <s v="UNIV. PRIVADA"/>
    <s v="PRIVADO"/>
  </r>
  <r>
    <n v="132456"/>
    <n v="1"/>
    <n v="4040690"/>
    <d v="2022-11-08T00:00:00"/>
    <d v="2022-11-09T00:00:00"/>
    <d v="2022-11-10T00:00:00"/>
    <x v="0"/>
    <d v="2023-02-03T00:00:00"/>
    <n v="322208"/>
    <s v="RESOLI"/>
    <s v="1-PREG.COSTA-RICA"/>
    <x v="2"/>
    <x v="0"/>
    <s v="-"/>
    <n v="132456"/>
    <x v="0"/>
    <x v="0"/>
    <x v="1"/>
    <x v="1"/>
    <x v="0"/>
    <n v="3"/>
    <x v="0"/>
    <n v="3"/>
    <n v="4"/>
    <x v="0"/>
    <s v="ROJAS SALAS HAZEL PAOLA"/>
    <n v="304940224"/>
    <n v="31105740"/>
    <s v="LA UNION"/>
    <s v="SAN RAFAEL"/>
    <s v="UNIV.AUTONOMA DE C.A SEDE CENTRAL"/>
    <s v="MEDICINA"/>
    <s v="-"/>
    <x v="0"/>
    <n v="0"/>
    <s v="NINGUNO"/>
    <n v="100"/>
    <s v="COSTA RICA"/>
    <s v="-"/>
    <s v="-"/>
    <n v="1"/>
    <x v="2"/>
    <x v="0"/>
    <x v="0"/>
    <s v="-"/>
    <n v="26"/>
    <s v="LICENCIATURA"/>
    <s v=" "/>
    <s v=" "/>
    <s v=" "/>
    <s v=" "/>
    <s v="NORMAL"/>
    <s v="HAZ_24@HOTMAIL.ES"/>
    <n v="25.89"/>
    <s v="-"/>
    <x v="0"/>
    <s v="-"/>
    <s v="SOLTERO(A)"/>
    <s v="ESTUDIANTE"/>
    <s v="-"/>
    <s v="-"/>
    <s v="-"/>
    <s v="-"/>
    <n v="25181457"/>
    <s v="SIN ENFASIS"/>
    <s v="MEDICINA HUMANA"/>
    <n v="1"/>
    <s v="UNIV. PRIVADA"/>
    <s v="PRIVADO"/>
  </r>
  <r>
    <n v="132062"/>
    <n v="5"/>
    <n v="18999966"/>
    <d v="2022-08-09T00:00:00"/>
    <d v="2022-09-26T00:00:00"/>
    <d v="2022-09-27T00:00:00"/>
    <x v="3"/>
    <d v="2023-01-25T00:00:00"/>
    <n v="318374"/>
    <s v="RESOLI"/>
    <s v="5-REFUND.PREG.C.R"/>
    <x v="0"/>
    <x v="0"/>
    <s v="-"/>
    <n v="132062"/>
    <x v="3"/>
    <x v="0"/>
    <x v="1"/>
    <x v="1"/>
    <x v="0"/>
    <n v="4"/>
    <x v="6"/>
    <n v="8"/>
    <n v="2"/>
    <x v="1"/>
    <s v="RODRIGUEZ GARCIA JOSE GABRIEL"/>
    <n v="117370328"/>
    <n v="31269850"/>
    <s v="FLORES"/>
    <s v="BARRANTES"/>
    <s v="UNIV.LATINA DE C.R."/>
    <s v="MEDICINA Y CIRUGIA"/>
    <n v="2660058"/>
    <x v="6"/>
    <n v="0"/>
    <s v="NINGUNO"/>
    <n v="100"/>
    <s v="COSTA RICA"/>
    <s v="-"/>
    <s v="-"/>
    <n v="1"/>
    <x v="2"/>
    <x v="2"/>
    <x v="0"/>
    <s v="-"/>
    <n v="23"/>
    <s v="LICENCIATURA"/>
    <s v=" "/>
    <s v=" "/>
    <s v=" "/>
    <s v=" "/>
    <s v="NORMAL"/>
    <s v="RODGAR44@GMAIL.COM"/>
    <n v="25.91"/>
    <s v="-"/>
    <x v="0"/>
    <s v="-"/>
    <s v="SOLTERO(A)"/>
    <s v="ESTUDIANTE"/>
    <n v="4"/>
    <n v="2016"/>
    <n v="7"/>
    <n v="85"/>
    <s v="-"/>
    <s v="SIN ENFASIS"/>
    <s v="MEDICINA HUMANA"/>
    <n v="1"/>
    <s v="UNIV. PRIVADA"/>
    <s v="PRIVADO"/>
  </r>
  <r>
    <n v="132562"/>
    <n v="1"/>
    <n v="7569095"/>
    <d v="2022-12-01T00:00:00"/>
    <d v="2022-12-01T00:00:00"/>
    <d v="2022-12-02T00:00:00"/>
    <x v="1"/>
    <d v="2023-01-31T00:00:00"/>
    <n v="323245"/>
    <s v="RESOLI"/>
    <s v="1-PREG.COSTA-RICA"/>
    <x v="1"/>
    <x v="0"/>
    <s v="-"/>
    <n v="132562"/>
    <x v="1"/>
    <x v="1"/>
    <x v="3"/>
    <x v="1"/>
    <x v="1"/>
    <n v="1"/>
    <x v="3"/>
    <n v="1"/>
    <n v="10"/>
    <x v="0"/>
    <s v="LEON VARGAS SOFIA MARIA"/>
    <n v="119060140"/>
    <n v="31270370"/>
    <s v="SAN JOSE"/>
    <s v="HATILLO"/>
    <s v="UNIVERSIDAD ESCUELA LIBRE DE DERECHO"/>
    <s v="DERECHO"/>
    <n v="2027530"/>
    <x v="1"/>
    <n v="0"/>
    <s v="NINGUNO"/>
    <n v="100"/>
    <s v="COSTA RICA"/>
    <s v="-"/>
    <s v="-"/>
    <n v="1"/>
    <x v="2"/>
    <x v="0"/>
    <x v="0"/>
    <s v="-"/>
    <n v="18"/>
    <s v="BACHILLER"/>
    <s v="LICENCIATURA"/>
    <s v=" "/>
    <s v=" "/>
    <s v=" "/>
    <s v="NORMAL"/>
    <s v="SLEOM04@GMAIL.COM"/>
    <n v="25.92"/>
    <s v="-"/>
    <x v="0"/>
    <s v="-"/>
    <s v="SOLTERO(A)"/>
    <s v="ESTUDIANTE"/>
    <n v="4"/>
    <n v="2021"/>
    <n v="2"/>
    <n v="90.13"/>
    <s v="-"/>
    <s v="SIN ENFASIS"/>
    <s v="DERECHO"/>
    <n v="1"/>
    <s v="UNIV. PRIVADA"/>
    <s v="PRIVADO"/>
  </r>
  <r>
    <n v="133339"/>
    <n v="3"/>
    <n v="3964200"/>
    <d v="2023-01-06T00:00:00"/>
    <d v="2023-01-06T00:00:00"/>
    <d v="2023-01-25T00:00:00"/>
    <x v="7"/>
    <d v="2023-02-28T00:00:00"/>
    <n v="325737"/>
    <s v="RESOLI"/>
    <s v="3-POSG.COSTA-RICA"/>
    <x v="1"/>
    <x v="1"/>
    <s v="-"/>
    <n v="133339"/>
    <x v="7"/>
    <x v="1"/>
    <x v="3"/>
    <x v="1"/>
    <x v="1"/>
    <n v="1"/>
    <x v="3"/>
    <n v="1"/>
    <n v="3"/>
    <x v="0"/>
    <s v="CAMPOS HERNANDEZ PAOLA KAROLINA"/>
    <n v="112860383"/>
    <n v="31272080"/>
    <s v="SAN JOSE"/>
    <s v="HOSPITAL"/>
    <s v="UNIV.COOPERACION INTERNACIONAL"/>
    <s v="DERECHO"/>
    <n v="2686167"/>
    <x v="6"/>
    <n v="0"/>
    <s v="NINGUNO"/>
    <n v="100"/>
    <s v="COSTA RICA"/>
    <s v="-"/>
    <s v="-"/>
    <n v="1"/>
    <x v="2"/>
    <x v="0"/>
    <x v="0"/>
    <s v="-"/>
    <n v="36"/>
    <s v="MAESTRIA"/>
    <s v=" "/>
    <s v=" "/>
    <s v=" "/>
    <s v=" "/>
    <s v="NORMAL"/>
    <s v="CARITO1212@LIVE.COM"/>
    <n v="25.96"/>
    <s v="-"/>
    <x v="0"/>
    <s v="-"/>
    <s v="CASADO(A)"/>
    <s v="TÉCNICO DE COMISIONE"/>
    <n v="4"/>
    <n v="2004"/>
    <n v="19"/>
    <n v="100"/>
    <n v="22111111"/>
    <s v="DERECHO ENF.DER.TRIBUTARIO"/>
    <s v="DERECHO"/>
    <n v="1"/>
    <s v="UNIV. PRIVADA"/>
    <s v="PRIVADO"/>
  </r>
  <r>
    <n v="132321"/>
    <n v="1"/>
    <n v="7825400"/>
    <d v="2022-10-05T00:00:00"/>
    <d v="2022-10-24T00:00:00"/>
    <d v="2022-10-25T00:00:00"/>
    <x v="3"/>
    <d v="2023-01-25T00:00:00"/>
    <n v="320938"/>
    <s v="RESOLI"/>
    <s v="1-PREG.COSTA-RICA"/>
    <x v="1"/>
    <x v="0"/>
    <s v="-"/>
    <n v="132321"/>
    <x v="3"/>
    <x v="0"/>
    <x v="0"/>
    <x v="1"/>
    <x v="0"/>
    <n v="4"/>
    <x v="6"/>
    <n v="4"/>
    <n v="3"/>
    <x v="1"/>
    <s v="CORRALES MORA LUIS GABRIEL"/>
    <n v="207370560"/>
    <n v="31269650"/>
    <s v="SANTA BARBARA"/>
    <s v="SAN JUAN"/>
    <s v="UNIVERSIDAD LEAD"/>
    <s v="INGENIERIA CIENCIAS DE DATOS"/>
    <n v="534209"/>
    <x v="3"/>
    <n v="0"/>
    <s v="NINGUNO"/>
    <n v="100"/>
    <s v="COSTA RICA"/>
    <s v="-"/>
    <s v="-"/>
    <n v="1"/>
    <x v="2"/>
    <x v="2"/>
    <x v="0"/>
    <s v="-"/>
    <n v="27"/>
    <s v="BACHILLER"/>
    <s v=" "/>
    <s v=" "/>
    <s v=" "/>
    <s v=" "/>
    <s v="NORMAL"/>
    <s v="LUIZCLZM@GMAIL.COM"/>
    <n v="25.98"/>
    <s v="-"/>
    <x v="0"/>
    <s v="-"/>
    <s v="CASADO(A)"/>
    <s v="CAPACITADOR"/>
    <n v="4"/>
    <n v="2012"/>
    <n v="11"/>
    <n v="85"/>
    <n v="24377761"/>
    <s v="SIN ENFASIS"/>
    <s v="INGENIERIA"/>
    <n v="1"/>
    <s v="UNIV. PRIVADA"/>
    <s v="PRIVADO"/>
  </r>
  <r>
    <n v="133173"/>
    <n v="1"/>
    <n v="6060500"/>
    <d v="2022-12-07T00:00:00"/>
    <d v="2023-01-03T00:00:00"/>
    <d v="2023-01-25T00:00:00"/>
    <x v="5"/>
    <d v="2023-02-10T00:00:00"/>
    <n v="324071"/>
    <s v="RESOLI"/>
    <s v="1-PREG.COSTA-RICA"/>
    <x v="1"/>
    <x v="0"/>
    <s v="-"/>
    <n v="133173"/>
    <x v="5"/>
    <x v="0"/>
    <x v="0"/>
    <x v="1"/>
    <x v="0"/>
    <n v="4"/>
    <x v="6"/>
    <n v="1"/>
    <n v="2"/>
    <x v="0"/>
    <s v="DIAZ GARITA FABIOLA"/>
    <n v="703160307"/>
    <n v="31271240"/>
    <s v="HEREDIA"/>
    <s v="MERCEDES"/>
    <s v="UNIVERSIDAD LEAD"/>
    <s v="INGENIERIA CIENCIAS DE DATOS"/>
    <n v="581300"/>
    <x v="3"/>
    <n v="0"/>
    <s v="NINGUNO"/>
    <n v="100"/>
    <s v="COSTA RICA"/>
    <s v="-"/>
    <s v="-"/>
    <n v="1"/>
    <x v="2"/>
    <x v="2"/>
    <x v="0"/>
    <s v="-"/>
    <n v="17"/>
    <s v="BACHILLER"/>
    <s v=" "/>
    <s v=" "/>
    <s v=" "/>
    <s v=" "/>
    <s v="NORMAL"/>
    <s v="FABIDG142517@GMAIL.COM"/>
    <n v="26.09"/>
    <s v="-"/>
    <x v="0"/>
    <s v="-"/>
    <s v="SOLTERO(A)"/>
    <s v="ESTUDIANTE"/>
    <n v="2"/>
    <n v="2022"/>
    <n v="1"/>
    <n v="98.7"/>
    <s v="-"/>
    <s v="SIN ENFASIS"/>
    <s v="INGENIERIA"/>
    <n v="1"/>
    <s v="UNIV. PRIVADA"/>
    <s v="PRIVADO"/>
  </r>
  <r>
    <n v="132849"/>
    <n v="3"/>
    <n v="5259971"/>
    <d v="2022-10-04T00:00:00"/>
    <d v="2022-12-14T00:00:00"/>
    <d v="2022-12-19T00:00:00"/>
    <x v="7"/>
    <d v="2023-02-28T00:00:00"/>
    <n v="320874"/>
    <s v="RESOLI"/>
    <s v="3-POSG.COSTA-RICA"/>
    <x v="1"/>
    <x v="1"/>
    <s v="-"/>
    <n v="132849"/>
    <x v="7"/>
    <x v="0"/>
    <x v="0"/>
    <x v="1"/>
    <x v="0"/>
    <n v="1"/>
    <x v="3"/>
    <n v="13"/>
    <n v="1"/>
    <x v="1"/>
    <s v="TORRES ZUÑIGA DANIEL ALEXANDER"/>
    <n v="116770212"/>
    <n v="31274100"/>
    <s v="TIBAS"/>
    <s v="SAN JUAN"/>
    <s v="INSTITUTO TECNOLOGICO DE COSTA RICA"/>
    <s v="INGENIERIA DISPOSITIVOS MEDICO"/>
    <n v="388075"/>
    <x v="4"/>
    <n v="0"/>
    <s v="NINGUNO"/>
    <n v="100"/>
    <s v="COSTA RICA"/>
    <s v="-"/>
    <s v="-"/>
    <n v="1"/>
    <x v="2"/>
    <x v="2"/>
    <x v="0"/>
    <s v="-"/>
    <n v="25"/>
    <s v="MAESTRIA"/>
    <s v=" "/>
    <s v=" "/>
    <s v=" "/>
    <s v=" "/>
    <s v="NORMAL"/>
    <s v="DA.TORRESZUN@GMAIL.COM"/>
    <n v="26.13"/>
    <s v="-"/>
    <x v="0"/>
    <s v="-"/>
    <s v="SOLTERO(A)"/>
    <s v="OBSERVADOR METEOROLÓGICO"/>
    <n v="3"/>
    <n v="2014"/>
    <n v="9"/>
    <n v="7.5"/>
    <n v="22225616"/>
    <s v="SIN ENFASIS"/>
    <s v="INGENIERIA"/>
    <n v="2"/>
    <s v="UNIV. PUBLICA"/>
    <s v="PUBLICO"/>
  </r>
  <r>
    <n v="133230"/>
    <n v="1"/>
    <n v="5042600"/>
    <d v="2023-01-10T00:00:00"/>
    <d v="2023-01-11T00:00:00"/>
    <d v="2023-01-31T00:00:00"/>
    <x v="6"/>
    <d v="2023-02-21T00:00:00"/>
    <n v="326018"/>
    <s v="RESOLI"/>
    <s v="1-PREG.COSTA-RICA"/>
    <x v="1"/>
    <x v="0"/>
    <s v="-"/>
    <n v="133230"/>
    <x v="6"/>
    <x v="1"/>
    <x v="3"/>
    <x v="1"/>
    <x v="1"/>
    <n v="2"/>
    <x v="2"/>
    <n v="10"/>
    <n v="1"/>
    <x v="0"/>
    <s v="ALVAREZ ROJAS JOSELYN DANIELA"/>
    <n v="208000534"/>
    <n v="31273040"/>
    <s v="SAN CARLOS"/>
    <s v="QUESADA"/>
    <s v="UNIV.INTERNAC.DE LAS AMERICAS"/>
    <s v="ADMINISTRACION DE EMPRESAS"/>
    <n v="635385"/>
    <x v="3"/>
    <n v="0"/>
    <s v="NINGUNO"/>
    <n v="100"/>
    <s v="COSTA RICA"/>
    <s v="-"/>
    <s v="-"/>
    <n v="1"/>
    <x v="2"/>
    <x v="0"/>
    <x v="0"/>
    <s v="-"/>
    <n v="23"/>
    <s v="BACHILLER"/>
    <s v=" "/>
    <s v=" "/>
    <s v=" "/>
    <s v=" "/>
    <s v="NORMAL"/>
    <s v="DANIROJAS448@GMAIL.COM"/>
    <n v="26.18"/>
    <s v="-"/>
    <x v="0"/>
    <s v="-"/>
    <s v="SOLTERO(A)"/>
    <s v="VENDEDOR SENIOR"/>
    <n v="1"/>
    <n v="2017"/>
    <n v="6"/>
    <n v="100"/>
    <s v="-"/>
    <s v="SIN ENFASIS"/>
    <s v="ADMINISTRACION"/>
    <n v="1"/>
    <s v="UNIV. PRIVADA"/>
    <s v="PRIVADO"/>
  </r>
  <r>
    <n v="132528"/>
    <n v="1"/>
    <n v="733100"/>
    <d v="2022-11-18T00:00:00"/>
    <d v="2022-11-23T00:00:00"/>
    <d v="2022-11-24T00:00:00"/>
    <x v="3"/>
    <d v="2023-02-07T00:00:00"/>
    <n v="322649"/>
    <s v="RESOLI"/>
    <s v="1-PREG.COSTA-RICA"/>
    <x v="2"/>
    <x v="0"/>
    <s v="-"/>
    <n v="132528"/>
    <x v="3"/>
    <x v="0"/>
    <x v="0"/>
    <x v="1"/>
    <x v="0"/>
    <n v="5"/>
    <x v="5"/>
    <n v="1"/>
    <n v="1"/>
    <x v="0"/>
    <s v="CASTRILLO ACEVEDO NATALIA"/>
    <n v="504080564"/>
    <n v="31186600"/>
    <s v="LIBERIA"/>
    <s v="LIBERIA"/>
    <s v="UNIV.VERITAS"/>
    <s v="DISEÑO DEL ESPACIO INTERNO"/>
    <s v="-"/>
    <x v="0"/>
    <n v="0"/>
    <s v="NINGUNO"/>
    <n v="100"/>
    <s v="COSTA RICA"/>
    <s v="-"/>
    <s v="-"/>
    <n v="1"/>
    <x v="2"/>
    <x v="0"/>
    <x v="0"/>
    <s v="-"/>
    <n v="27"/>
    <s v="LICENCIATURA"/>
    <s v=" "/>
    <s v=" "/>
    <s v=" "/>
    <s v=" "/>
    <s v="NORMAL"/>
    <s v="TATICASACE@HOTMAIL.COM"/>
    <n v="26.33"/>
    <s v="-"/>
    <x v="0"/>
    <s v="-"/>
    <s v="SOLTERO(A)"/>
    <s v="ESTUDIANTE"/>
    <s v="-"/>
    <s v="-"/>
    <s v="-"/>
    <s v="-"/>
    <n v="83187940"/>
    <s v="SIN ENFASIS"/>
    <s v="OBRAS CIVILES"/>
    <n v="1"/>
    <s v="UNIV. PRIVADA"/>
    <s v="PRIVADO"/>
  </r>
  <r>
    <n v="132754"/>
    <n v="1"/>
    <n v="4834444"/>
    <d v="2022-12-03T00:00:00"/>
    <d v="2022-12-12T00:00:00"/>
    <d v="2022-12-16T00:00:00"/>
    <x v="7"/>
    <d v="2023-02-28T00:00:00"/>
    <n v="323648"/>
    <s v="RESOLI"/>
    <s v="1-PREG.COSTA-RICA"/>
    <x v="1"/>
    <x v="0"/>
    <s v="-"/>
    <n v="132754"/>
    <x v="7"/>
    <x v="0"/>
    <x v="0"/>
    <x v="1"/>
    <x v="0"/>
    <n v="1"/>
    <x v="3"/>
    <n v="20"/>
    <n v="4"/>
    <x v="1"/>
    <s v="UREÑA PORRAS BRANDON JESUS"/>
    <n v="305440755"/>
    <n v="31273970"/>
    <s v="LEON CORTES CASTRO"/>
    <s v="SAN ISIDRO"/>
    <s v="UNIVERSIDAD FIDELITAS SEDE SAN PEDRO"/>
    <s v="ING SISTEMAS DE COMPUT PRESENC"/>
    <n v="3129883"/>
    <x v="6"/>
    <n v="0"/>
    <s v="NINGUNO"/>
    <n v="100"/>
    <s v="COSTA RICA"/>
    <s v="-"/>
    <s v="-"/>
    <n v="1"/>
    <x v="2"/>
    <x v="3"/>
    <x v="0"/>
    <s v="-"/>
    <n v="19"/>
    <s v="BACHILLER"/>
    <s v=" "/>
    <s v=" "/>
    <s v=" "/>
    <s v=" "/>
    <s v="NORMAL"/>
    <s v="BRANDONURE2@GMAIL.COM"/>
    <n v="26.41"/>
    <s v="-"/>
    <x v="5"/>
    <s v="AE"/>
    <s v="SOLTERO(A)"/>
    <s v="ESTUDIANTE"/>
    <n v="5"/>
    <n v="2020"/>
    <n v="3"/>
    <n v="86.95"/>
    <s v="-"/>
    <s v="SIN ENFASIS"/>
    <s v="INGENIERIA"/>
    <n v="1"/>
    <s v="UNIV. PRIVADA"/>
    <s v="PRIVADO"/>
  </r>
  <r>
    <n v="133182"/>
    <n v="1"/>
    <n v="5609880"/>
    <d v="2022-12-19T00:00:00"/>
    <d v="2022-12-23T00:00:00"/>
    <d v="2023-01-26T00:00:00"/>
    <x v="5"/>
    <d v="2023-02-10T00:00:00"/>
    <n v="324979"/>
    <s v="RESOLI"/>
    <s v="1-PREG.COSTA-RICA"/>
    <x v="1"/>
    <x v="0"/>
    <s v="-"/>
    <n v="133182"/>
    <x v="5"/>
    <x v="0"/>
    <x v="1"/>
    <x v="1"/>
    <x v="0"/>
    <n v="6"/>
    <x v="4"/>
    <n v="4"/>
    <n v="1"/>
    <x v="0"/>
    <s v="SABORIO PRENDAS MELANIE DE LOS ANGELES"/>
    <n v="604540613"/>
    <n v="31271060"/>
    <s v="MONTES DE ORO"/>
    <s v="MIRAMAR"/>
    <s v="UNIVERSIDAD SANTA PAULA"/>
    <s v="TERAPIA OCUPACIONAL"/>
    <n v="188623"/>
    <x v="5"/>
    <n v="0"/>
    <s v="NINGUNO"/>
    <n v="100"/>
    <s v="COSTA RICA"/>
    <s v="-"/>
    <s v="-"/>
    <n v="1"/>
    <x v="2"/>
    <x v="0"/>
    <x v="0"/>
    <s v="-"/>
    <n v="23"/>
    <s v="LICENCIATURA"/>
    <s v=" "/>
    <s v=" "/>
    <s v=" "/>
    <s v=" "/>
    <s v="NORMAL"/>
    <s v="MELSABORIOP@GMAIL.COM"/>
    <n v="26.42"/>
    <s v="-"/>
    <x v="5"/>
    <s v="AE"/>
    <s v="SOLTERO(A)"/>
    <s v="ESTUDIANTE"/>
    <n v="2"/>
    <n v="2017"/>
    <n v="6"/>
    <n v="100"/>
    <s v="-"/>
    <s v="SIN ENFASIS"/>
    <s v="MEDICINA HUMANA"/>
    <n v="1"/>
    <s v="UNIV. PRIVADA"/>
    <s v="PRIVADO"/>
  </r>
  <r>
    <n v="133360"/>
    <n v="1"/>
    <n v="4161480"/>
    <d v="2023-01-06T00:00:00"/>
    <d v="2023-01-21T00:00:00"/>
    <d v="2023-02-03T00:00:00"/>
    <x v="7"/>
    <s v="-"/>
    <n v="325701"/>
    <s v="RESOLI"/>
    <s v="1-PREG.COSTA-RICA"/>
    <x v="2"/>
    <x v="0"/>
    <s v="-"/>
    <n v="133360"/>
    <x v="7"/>
    <x v="0"/>
    <x v="1"/>
    <x v="1"/>
    <x v="0"/>
    <n v="2"/>
    <x v="2"/>
    <n v="3"/>
    <n v="8"/>
    <x v="0"/>
    <s v="SALAS CRUZ MARYELL SOFIA"/>
    <n v="208280797"/>
    <n v="31204660"/>
    <s v="GRECIA"/>
    <s v="BOLIVAR"/>
    <s v="UNIV.LATINA DE C.R."/>
    <s v="ING.ELECTROMEDICINA"/>
    <n v="85000"/>
    <x v="5"/>
    <n v="0"/>
    <s v="NINGUNO"/>
    <n v="100"/>
    <s v="COSTA RICA"/>
    <s v="-"/>
    <s v="-"/>
    <n v="1"/>
    <x v="2"/>
    <x v="0"/>
    <x v="0"/>
    <s v="-"/>
    <n v="20"/>
    <s v="BACHILLER"/>
    <s v=" "/>
    <s v=" "/>
    <s v=" "/>
    <s v=" "/>
    <s v="NORMAL"/>
    <s v="SOFISALAS21@GMAIL.COM"/>
    <n v="26.49"/>
    <s v="-"/>
    <x v="0"/>
    <s v="-"/>
    <s v="SOLTERO(A)"/>
    <s v="ESTUDIANTE"/>
    <n v="4"/>
    <n v="2019"/>
    <n v="4"/>
    <n v="100"/>
    <s v="-"/>
    <s v="SIN ENFASIS"/>
    <s v="MEDICINA HUMANA"/>
    <n v="1"/>
    <s v="UNIV. PRIVADA"/>
    <s v="PRIVADO"/>
  </r>
  <r>
    <n v="132866"/>
    <n v="1"/>
    <n v="11116000"/>
    <d v="2022-12-07T00:00:00"/>
    <d v="2022-12-15T00:00:00"/>
    <d v="2022-12-19T00:00:00"/>
    <x v="7"/>
    <d v="2023-02-28T00:00:00"/>
    <n v="324004"/>
    <s v="RESOLI"/>
    <s v="1-PREG.COSTA-RICA"/>
    <x v="1"/>
    <x v="0"/>
    <s v="-"/>
    <n v="132866"/>
    <x v="7"/>
    <x v="0"/>
    <x v="1"/>
    <x v="1"/>
    <x v="0"/>
    <n v="7"/>
    <x v="1"/>
    <n v="2"/>
    <n v="5"/>
    <x v="0"/>
    <s v="BARRANTES ALPIZAR LAURA"/>
    <n v="703120137"/>
    <n v="31274560"/>
    <s v="POCOCI"/>
    <s v="CARIARI"/>
    <s v="UNIVERSIDAD SANTA PAULA"/>
    <s v="TERAPIA DEL LENGUAJE"/>
    <n v="1407970"/>
    <x v="1"/>
    <n v="0"/>
    <s v="NINGUNO"/>
    <n v="100"/>
    <s v="COSTA RICA"/>
    <s v="-"/>
    <s v="-"/>
    <n v="1"/>
    <x v="2"/>
    <x v="1"/>
    <x v="0"/>
    <s v="-"/>
    <n v="18"/>
    <s v="BACHILLER"/>
    <s v="LICENCIATURA"/>
    <s v=" "/>
    <s v=" "/>
    <s v=" "/>
    <s v="NORMAL"/>
    <s v="LAURABALP24@HOTMAIL.COM"/>
    <n v="26.5"/>
    <s v="-"/>
    <x v="0"/>
    <s v="-"/>
    <s v="SOLTERO(A)"/>
    <s v="ESTUDIANTE"/>
    <n v="4"/>
    <n v="2021"/>
    <n v="2"/>
    <n v="98.7"/>
    <s v="-"/>
    <s v="SIN ENFASIS"/>
    <s v="MEDICINA HUMANA"/>
    <n v="1"/>
    <s v="UNIV. PRIVADA"/>
    <s v="PRIVADO"/>
  </r>
  <r>
    <n v="132612"/>
    <n v="1"/>
    <n v="2213000"/>
    <d v="2022-12-01T00:00:00"/>
    <d v="2022-12-06T00:00:00"/>
    <d v="2022-12-07T00:00:00"/>
    <x v="3"/>
    <d v="2023-01-25T00:00:00"/>
    <n v="323437"/>
    <s v="RESOLI"/>
    <s v="1-PREG.COSTA-RICA"/>
    <x v="1"/>
    <x v="0"/>
    <s v="-"/>
    <n v="132612"/>
    <x v="3"/>
    <x v="0"/>
    <x v="5"/>
    <x v="1"/>
    <x v="0"/>
    <n v="4"/>
    <x v="6"/>
    <n v="1"/>
    <n v="1"/>
    <x v="1"/>
    <s v="RIVERA CERDAS KENNETH ANTONIO"/>
    <n v="304840743"/>
    <n v="31269930"/>
    <s v="HEREDIA"/>
    <s v="HEREDIA"/>
    <s v="UNIVERSIDAD CENFOTEC"/>
    <s v="DESARROLLO DE SOFTWARE"/>
    <n v="586472"/>
    <x v="3"/>
    <n v="0"/>
    <s v="NINGUNO"/>
    <n v="100"/>
    <s v="COSTA RICA"/>
    <s v="-"/>
    <s v="-"/>
    <n v="1"/>
    <x v="2"/>
    <x v="2"/>
    <x v="0"/>
    <s v="-"/>
    <n v="27"/>
    <s v="TECNICO"/>
    <s v=" "/>
    <s v=" "/>
    <s v=" "/>
    <s v=" "/>
    <s v="NORMAL"/>
    <s v="KENNETH.RIVERA01@GMAIL.COM"/>
    <n v="26.5"/>
    <s v="-"/>
    <x v="0"/>
    <s v="-"/>
    <s v="SOLTERO(A)"/>
    <s v="JUNIOR ASSOCIATE"/>
    <n v="1"/>
    <n v="2013"/>
    <n v="10"/>
    <n v="87.65"/>
    <n v="22096000"/>
    <s v="SIN ENFASIS"/>
    <s v="COMPUTO"/>
    <n v="1"/>
    <s v="UNIV. PRIVADA"/>
    <s v="PRIVADO"/>
  </r>
  <r>
    <n v="133438"/>
    <n v="1"/>
    <n v="21681866"/>
    <d v="2022-12-15T00:00:00"/>
    <d v="2022-12-22T00:00:00"/>
    <d v="2023-02-09T00:00:00"/>
    <x v="6"/>
    <d v="2023-02-21T00:00:00"/>
    <n v="324712"/>
    <s v="RESOLI"/>
    <s v="1-PREG.COSTA-RICA"/>
    <x v="1"/>
    <x v="0"/>
    <s v="-"/>
    <n v="133438"/>
    <x v="6"/>
    <x v="0"/>
    <x v="1"/>
    <x v="1"/>
    <x v="0"/>
    <n v="6"/>
    <x v="4"/>
    <n v="2"/>
    <n v="4"/>
    <x v="0"/>
    <s v="BALTODANO VILLEGAS SOFIA"/>
    <n v="504590488"/>
    <n v="31272390"/>
    <s v="ESPARZA"/>
    <s v="SAN RAFAEL"/>
    <s v="UNIV. DE CIENCIAS MEDICAS"/>
    <s v="MICROBIOLOGI Y QUIMICA CLINICA"/>
    <n v="931936"/>
    <x v="2"/>
    <n v="0"/>
    <s v="NINGUNO"/>
    <n v="100"/>
    <s v="COSTA RICA"/>
    <s v="-"/>
    <s v="-"/>
    <n v="1"/>
    <x v="2"/>
    <x v="0"/>
    <x v="0"/>
    <s v="-"/>
    <n v="17"/>
    <s v="BACHILLER"/>
    <s v=" "/>
    <s v=" "/>
    <s v=" "/>
    <s v=" "/>
    <s v="NORMAL"/>
    <s v="SOFIABALTOVILLEGAS@GMAIL.COM"/>
    <n v="26.53"/>
    <s v="-"/>
    <x v="0"/>
    <s v="-"/>
    <s v="SOLTERO(A)"/>
    <s v="ESTUDIANTE"/>
    <n v="3"/>
    <n v="2022"/>
    <n v="1"/>
    <n v="97"/>
    <s v="-"/>
    <s v="SIN ENFASIS"/>
    <s v="MICROBIOLOGIA"/>
    <n v="1"/>
    <s v="UNIV. PRIVADA"/>
    <s v="PRIVADO"/>
  </r>
  <r>
    <n v="133693"/>
    <n v="1"/>
    <n v="4271667"/>
    <d v="2023-01-16T00:00:00"/>
    <d v="2023-01-25T00:00:00"/>
    <d v="2023-02-23T00:00:00"/>
    <x v="7"/>
    <d v="2023-02-28T00:00:00"/>
    <n v="326535"/>
    <s v="RESOLI"/>
    <s v="1-PREG.COSTA-RICA"/>
    <x v="1"/>
    <x v="0"/>
    <s v="-"/>
    <n v="133693"/>
    <x v="7"/>
    <x v="1"/>
    <x v="3"/>
    <x v="1"/>
    <x v="1"/>
    <n v="2"/>
    <x v="2"/>
    <n v="6"/>
    <n v="2"/>
    <x v="0"/>
    <s v="CASTILLO MELENDEZ WILLIAM ALFREDO"/>
    <n v="113660502"/>
    <n v="31274470"/>
    <s v="NARANJO"/>
    <s v="SAN MIGUEL"/>
    <s v="UNIV.CIE.Y EL ARTE SEDE NARANJO"/>
    <s v="ADMINISTRACION"/>
    <n v="608061"/>
    <x v="3"/>
    <n v="0"/>
    <s v="NINGUNO"/>
    <n v="100"/>
    <s v="COSTA RICA"/>
    <s v="-"/>
    <s v="-"/>
    <n v="1"/>
    <x v="2"/>
    <x v="0"/>
    <x v="0"/>
    <s v="-"/>
    <n v="34"/>
    <s v="BACHILLER"/>
    <s v=" "/>
    <s v=" "/>
    <s v=" "/>
    <s v=" "/>
    <s v="NORMAL"/>
    <s v="CASTILLOMELENDEZWILLIAM@GMAIL.COM"/>
    <n v="26.55"/>
    <s v="-"/>
    <x v="5"/>
    <s v="AE"/>
    <s v="DIVORCIADO(A)"/>
    <s v="LIDER DE PRODUCCION"/>
    <n v="3"/>
    <n v="2016"/>
    <n v="7"/>
    <n v="100"/>
    <n v="24824421"/>
    <s v="SIN ENFASIS"/>
    <s v="ADMINISTRACION"/>
    <n v="1"/>
    <s v="UNIV. PRIVADA"/>
    <s v="PRIVADO"/>
  </r>
  <r>
    <n v="132860"/>
    <n v="1"/>
    <n v="4294600"/>
    <d v="2022-12-10T00:00:00"/>
    <d v="2022-12-15T00:00:00"/>
    <d v="2022-12-19T00:00:00"/>
    <x v="3"/>
    <s v="-"/>
    <n v="324308"/>
    <s v="RESOLI"/>
    <s v="1-PREG.COSTA-RICA"/>
    <x v="2"/>
    <x v="0"/>
    <s v="-"/>
    <n v="132860"/>
    <x v="3"/>
    <x v="0"/>
    <x v="1"/>
    <x v="1"/>
    <x v="0"/>
    <n v="4"/>
    <x v="6"/>
    <n v="7"/>
    <n v="3"/>
    <x v="0"/>
    <s v="JIMENEZ DE LA O MARIA DEL SOL"/>
    <n v="117240342"/>
    <n v="31222150"/>
    <s v="BELEN"/>
    <s v="ASUNCION"/>
    <s v="UNIV.LATINA DE C.R."/>
    <s v="MEDICINA Y CIRUGIA"/>
    <s v="-"/>
    <x v="0"/>
    <n v="6"/>
    <s v="UNIVERSIDAD LATINA"/>
    <n v="100"/>
    <s v="COSTA RICA"/>
    <s v="-"/>
    <s v="-"/>
    <n v="1"/>
    <x v="2"/>
    <x v="2"/>
    <x v="0"/>
    <s v="-"/>
    <n v="24"/>
    <s v="LICENCIATURA"/>
    <s v=" "/>
    <s v=" "/>
    <s v=" "/>
    <s v=" "/>
    <s v="NORMAL"/>
    <s v="MARIA.JIMENEZ44@ULATINA.NET"/>
    <n v="26.57"/>
    <s v="-"/>
    <x v="0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3363"/>
    <n v="1"/>
    <n v="4593860"/>
    <d v="2023-01-09T00:00:00"/>
    <d v="2023-01-10T00:00:00"/>
    <d v="2023-02-03T00:00:00"/>
    <x v="6"/>
    <d v="2023-02-21T00:00:00"/>
    <n v="325854"/>
    <s v="RESOLI"/>
    <s v="1-PREG.COSTA-RICA"/>
    <x v="1"/>
    <x v="0"/>
    <s v="-"/>
    <n v="133363"/>
    <x v="6"/>
    <x v="0"/>
    <x v="5"/>
    <x v="1"/>
    <x v="0"/>
    <n v="4"/>
    <x v="6"/>
    <n v="2"/>
    <n v="2"/>
    <x v="1"/>
    <s v="ROSALES BRENES SEBASTIAN"/>
    <n v="118570469"/>
    <n v="31272200"/>
    <s v="BARVA"/>
    <s v="SAN PEDRO"/>
    <s v="UNIVERSIDAD AMERICANA SEDE HEREDIA"/>
    <s v="INGENIERIA DE SISTEMAS"/>
    <n v="435625"/>
    <x v="4"/>
    <n v="0"/>
    <s v="NINGUNO"/>
    <n v="100"/>
    <s v="COSTA RICA"/>
    <s v="-"/>
    <s v="-"/>
    <n v="1"/>
    <x v="2"/>
    <x v="0"/>
    <x v="0"/>
    <s v="-"/>
    <n v="20"/>
    <s v="BACHILLER"/>
    <s v=" "/>
    <s v=" "/>
    <s v=" "/>
    <s v=" "/>
    <s v="NORMAL"/>
    <s v="SEBASROSALES189@GMAIL.COM"/>
    <n v="26.84"/>
    <s v="-"/>
    <x v="0"/>
    <s v="-"/>
    <s v="SOLTERO(A)"/>
    <s v="OFICINISTA"/>
    <n v="3"/>
    <n v="2020"/>
    <n v="3"/>
    <n v="100"/>
    <n v="22431800"/>
    <s v="SIN ENFASIS"/>
    <s v="COMPUTO"/>
    <n v="1"/>
    <s v="UNIV. PRIVADA"/>
    <s v="PRIVADO"/>
  </r>
  <r>
    <n v="132507"/>
    <n v="1"/>
    <n v="3833020"/>
    <d v="2022-11-02T00:00:00"/>
    <d v="2022-11-17T00:00:00"/>
    <d v="2022-11-18T00:00:00"/>
    <x v="1"/>
    <d v="2023-01-31T00:00:00"/>
    <n v="321996"/>
    <s v="RESOLI"/>
    <s v="1-PREG.COSTA-RICA"/>
    <x v="1"/>
    <x v="0"/>
    <s v="-"/>
    <n v="132507"/>
    <x v="1"/>
    <x v="1"/>
    <x v="3"/>
    <x v="1"/>
    <x v="1"/>
    <n v="1"/>
    <x v="3"/>
    <n v="1"/>
    <n v="6"/>
    <x v="1"/>
    <s v="CASTRO ALVARADO TOMMY ADRIAN"/>
    <n v="118190335"/>
    <n v="31270290"/>
    <s v="SAN JOSE"/>
    <s v="SAN FRANCISCO"/>
    <s v="UNIVERSIDAD FIDELITAS SEDE SAN PEDRO"/>
    <s v="CONTADURIA PUBLICA"/>
    <n v="455000"/>
    <x v="4"/>
    <n v="0"/>
    <s v="NINGUNO"/>
    <n v="100"/>
    <s v="COSTA RICA"/>
    <s v="-"/>
    <s v="-"/>
    <n v="1"/>
    <x v="2"/>
    <x v="2"/>
    <x v="0"/>
    <s v="-"/>
    <n v="21"/>
    <s v="BACHILLER"/>
    <s v=" "/>
    <s v=" "/>
    <s v=" "/>
    <s v=" "/>
    <s v="NORMAL"/>
    <s v="TOCASTRO14@GMAIL.COM"/>
    <n v="26.85"/>
    <s v="-"/>
    <x v="0"/>
    <s v="-"/>
    <s v="SOLTERO(A)"/>
    <s v="ESTUDIANTE"/>
    <n v="1"/>
    <n v="2019"/>
    <n v="4"/>
    <n v="95.35"/>
    <s v="-"/>
    <s v="SIN ENFASIS"/>
    <s v="ADMINISTRACION"/>
    <n v="1"/>
    <s v="UNIV. PRIVADA"/>
    <s v="PRIVADO"/>
  </r>
  <r>
    <n v="133665"/>
    <n v="1"/>
    <n v="9747983"/>
    <d v="2023-01-14T00:00:00"/>
    <d v="2023-01-17T00:00:00"/>
    <d v="2023-02-22T00:00:00"/>
    <x v="7"/>
    <d v="2023-02-28T00:00:00"/>
    <n v="326381"/>
    <s v="RESOLI"/>
    <s v="1-PREG.COSTA-RICA"/>
    <x v="1"/>
    <x v="0"/>
    <s v="-"/>
    <n v="133665"/>
    <x v="7"/>
    <x v="0"/>
    <x v="0"/>
    <x v="1"/>
    <x v="0"/>
    <n v="3"/>
    <x v="0"/>
    <n v="7"/>
    <n v="1"/>
    <x v="1"/>
    <s v="SALAS CHAVES GEYLAN ANDREY"/>
    <n v="305560139"/>
    <n v="31274630"/>
    <s v="OREAMUNO"/>
    <s v="SAN RAFAEL"/>
    <s v="UNIVERSIDAD FIDELITAS SEDE SAN PEDRO"/>
    <s v="ING SISTEMAS DE COMPUT PRESENC"/>
    <n v="2901357"/>
    <x v="6"/>
    <n v="0"/>
    <s v="NINGUNO"/>
    <n v="100"/>
    <s v="COSTA RICA"/>
    <s v="-"/>
    <s v="-"/>
    <n v="1"/>
    <x v="2"/>
    <x v="0"/>
    <x v="0"/>
    <s v="-"/>
    <n v="18"/>
    <s v="BACHILLER"/>
    <s v="LICENCIATURA"/>
    <s v=" "/>
    <s v=" "/>
    <s v=" "/>
    <s v="NORMAL"/>
    <s v="SALASYEILAN9@GMAIL.COM"/>
    <n v="26.93"/>
    <s v="-"/>
    <x v="5"/>
    <s v="AE"/>
    <s v="SOLTERO(A)"/>
    <s v="ESTUDIANTE"/>
    <n v="5"/>
    <n v="2022"/>
    <n v="1"/>
    <n v="100"/>
    <s v="-"/>
    <s v="SIN ENFASIS"/>
    <s v="INGENIERIA"/>
    <n v="1"/>
    <s v="UNIV. PRIVADA"/>
    <s v="PRIVADO"/>
  </r>
  <r>
    <n v="132716"/>
    <n v="1"/>
    <n v="2766680"/>
    <d v="2022-12-05T00:00:00"/>
    <d v="2022-12-09T00:00:00"/>
    <d v="2022-12-12T00:00:00"/>
    <x v="0"/>
    <d v="2023-01-17T00:00:00"/>
    <n v="323742"/>
    <s v="RESOLI"/>
    <s v="1-PREG.COSTA-RICA"/>
    <x v="1"/>
    <x v="0"/>
    <s v="-"/>
    <n v="132716"/>
    <x v="0"/>
    <x v="0"/>
    <x v="1"/>
    <x v="1"/>
    <x v="0"/>
    <n v="6"/>
    <x v="4"/>
    <n v="5"/>
    <n v="1"/>
    <x v="1"/>
    <s v="GONZALEZ SOTO JAFETH GEOVANNY"/>
    <n v="604580978"/>
    <n v="31269430"/>
    <s v="OSA"/>
    <s v="PUERTO CORTES"/>
    <s v="INSTITUTO DE CIENCIAS DE LA SALUD"/>
    <s v="ASISTENTE LAB QUIMICO CLINICO"/>
    <n v="745232"/>
    <x v="2"/>
    <n v="0"/>
    <s v="NINGUNO"/>
    <n v="100"/>
    <s v="COSTA RICA"/>
    <s v="-"/>
    <s v="-"/>
    <n v="1"/>
    <x v="2"/>
    <x v="1"/>
    <x v="0"/>
    <s v="-"/>
    <n v="22"/>
    <s v="DIPLOMADO"/>
    <s v=" "/>
    <s v=" "/>
    <s v=" "/>
    <s v=" "/>
    <s v="NORMAL"/>
    <s v="JAFGONZA29@GMAIL.COM"/>
    <n v="26.94"/>
    <s v="-"/>
    <x v="0"/>
    <s v="-"/>
    <s v="SOLTERO(A)"/>
    <s v="ESTUDIANTE"/>
    <n v="5"/>
    <n v="2018"/>
    <n v="5"/>
    <n v="80"/>
    <s v="-"/>
    <s v="SIN ENFASIS"/>
    <s v="MEDICINA HUMANA"/>
    <n v="1"/>
    <s v="UNIV. PRIVADA"/>
    <s v="PRIVADO"/>
  </r>
  <r>
    <n v="132533"/>
    <n v="1"/>
    <n v="2000000"/>
    <d v="2022-07-19T00:00:00"/>
    <d v="2022-11-24T00:00:00"/>
    <d v="2022-11-25T00:00:00"/>
    <x v="0"/>
    <d v="2023-01-20T00:00:00"/>
    <n v="317213"/>
    <s v="RESOLI"/>
    <s v="1-PREG.COSTA-RICA"/>
    <x v="2"/>
    <x v="0"/>
    <s v="-"/>
    <n v="132533"/>
    <x v="0"/>
    <x v="1"/>
    <x v="2"/>
    <x v="1"/>
    <x v="1"/>
    <n v="1"/>
    <x v="3"/>
    <n v="1"/>
    <n v="1"/>
    <x v="0"/>
    <s v="SHIRLEY  MONDRAGON VILLEGAS"/>
    <n v="702170698"/>
    <n v="31201510"/>
    <s v="SAN JOSE"/>
    <s v="CARMEN"/>
    <s v="UNIV POLITECNICA INTERNACIONAL SEDE HERE"/>
    <s v="CIENCIAS DE LA EDUCACION"/>
    <s v="-"/>
    <x v="0"/>
    <n v="0"/>
    <s v="NINGUNO"/>
    <n v="100"/>
    <s v="COSTA RICA"/>
    <s v="-"/>
    <s v="-"/>
    <n v="1"/>
    <x v="2"/>
    <x v="2"/>
    <x v="0"/>
    <s v="-"/>
    <n v="30"/>
    <s v="LICENCIATURA"/>
    <s v=" "/>
    <s v=" "/>
    <s v=" "/>
    <s v=" "/>
    <s v="NORMAL"/>
    <s v="CHIRMAXA@GMAIL.COM"/>
    <n v="26.99"/>
    <s v="-"/>
    <x v="0"/>
    <s v="-"/>
    <s v="SOLTERO(A)"/>
    <s v="ESTUDIANTE"/>
    <s v="-"/>
    <s v="-"/>
    <s v="-"/>
    <s v="-"/>
    <s v="-"/>
    <s v="EN I Y II CICLO"/>
    <s v="EDUCACION PRIMARIA"/>
    <n v="1"/>
    <s v="UNIV. PRIVADA"/>
    <s v="PRIVADO"/>
  </r>
  <r>
    <n v="132759"/>
    <n v="1"/>
    <n v="4816200"/>
    <d v="2022-12-02T00:00:00"/>
    <d v="2022-12-12T00:00:00"/>
    <d v="2022-12-16T00:00:00"/>
    <x v="0"/>
    <d v="2023-01-17T00:00:00"/>
    <n v="323516"/>
    <s v="RESOLI"/>
    <s v="1-PREG.COSTA-RICA"/>
    <x v="1"/>
    <x v="0"/>
    <s v="-"/>
    <n v="132759"/>
    <x v="0"/>
    <x v="1"/>
    <x v="3"/>
    <x v="1"/>
    <x v="1"/>
    <n v="1"/>
    <x v="3"/>
    <n v="1"/>
    <n v="1"/>
    <x v="0"/>
    <s v="DANIELA SUSANA  ARIAS RAMOS"/>
    <n v="207830893"/>
    <n v="31269380"/>
    <s v="SAN JOSE"/>
    <s v="CARMEN"/>
    <s v="UNIVERSIDAD CATOLICA DE COSTA RICA"/>
    <s v="PSICOLOGIA"/>
    <n v="99761"/>
    <x v="5"/>
    <n v="0"/>
    <s v="NINGUNO"/>
    <n v="100"/>
    <s v="COSTA RICA"/>
    <s v="-"/>
    <s v="-"/>
    <n v="1"/>
    <x v="2"/>
    <x v="2"/>
    <x v="0"/>
    <s v="-"/>
    <n v="24"/>
    <s v="LICENCIATURA"/>
    <s v=" "/>
    <s v=" "/>
    <s v=" "/>
    <s v=" "/>
    <s v="NORMAL"/>
    <s v="DARIASR@UCATOLICA.AC.CR"/>
    <n v="27.24"/>
    <s v="-"/>
    <x v="0"/>
    <s v="-"/>
    <s v="SOLTERO(A)"/>
    <s v="ESTUDIANTE"/>
    <n v="2"/>
    <n v="2017"/>
    <n v="6"/>
    <n v="85"/>
    <s v="-"/>
    <s v="SIN ENFASIS"/>
    <s v="PSICOLOGIA"/>
    <n v="1"/>
    <s v="UNIV. PRIVADA"/>
    <s v="PRIVADO"/>
  </r>
  <r>
    <n v="132706"/>
    <n v="1"/>
    <n v="2512420"/>
    <d v="2022-12-08T00:00:00"/>
    <d v="2022-12-09T00:00:00"/>
    <d v="2022-12-12T00:00:00"/>
    <x v="0"/>
    <d v="2023-01-17T00:00:00"/>
    <n v="324121"/>
    <s v="RESOLI"/>
    <s v="1-PREG.COSTA-RICA"/>
    <x v="1"/>
    <x v="0"/>
    <s v="-"/>
    <n v="132706"/>
    <x v="0"/>
    <x v="1"/>
    <x v="2"/>
    <x v="1"/>
    <x v="1"/>
    <n v="3"/>
    <x v="0"/>
    <n v="5"/>
    <n v="9"/>
    <x v="0"/>
    <s v="ROMERO AGUERO CATHERINE ROSALINA"/>
    <n v="304870229"/>
    <n v="31269220"/>
    <s v="TURRIALBA"/>
    <s v="SANTA ROSA"/>
    <s v="UNIV.FLO.DEL CASTILLO SEDE TURRIALBA"/>
    <s v="CS.EDUCACION I Y II CICLOS"/>
    <n v="300000"/>
    <x v="4"/>
    <n v="0"/>
    <s v="NINGUNO"/>
    <n v="100"/>
    <s v="COSTA RICA"/>
    <s v="-"/>
    <s v="-"/>
    <n v="1"/>
    <x v="2"/>
    <x v="0"/>
    <x v="0"/>
    <s v="-"/>
    <n v="27"/>
    <s v="BACHILLER"/>
    <s v=" "/>
    <s v=" "/>
    <s v=" "/>
    <s v=" "/>
    <s v="NORMAL"/>
    <s v="YESSMONN@HOTMAIL.COM"/>
    <n v="27.27"/>
    <s v="-"/>
    <x v="0"/>
    <s v="-"/>
    <s v="SOLTERO(A)"/>
    <s v="ESTUDIANTE"/>
    <n v="3"/>
    <n v="2012"/>
    <n v="11"/>
    <n v="80"/>
    <s v="-"/>
    <s v="SIN ENFASIS"/>
    <s v="EDUCACION PRIMARIA"/>
    <n v="1"/>
    <s v="UNIV. PRIVADA"/>
    <s v="PRIVADO"/>
  </r>
  <r>
    <n v="132779"/>
    <n v="4"/>
    <n v="16820901"/>
    <d v="2022-09-04T00:00:00"/>
    <d v="2022-12-12T00:00:00"/>
    <d v="2022-12-19T00:00:00"/>
    <x v="6"/>
    <d v="2023-02-21T00:00:00"/>
    <n v="319699"/>
    <s v="RESOLI"/>
    <s v="4-POSG.EXTERIOR"/>
    <x v="1"/>
    <x v="2"/>
    <s v="-"/>
    <n v="132779"/>
    <x v="6"/>
    <x v="0"/>
    <x v="0"/>
    <x v="1"/>
    <x v="0"/>
    <n v="2"/>
    <x v="2"/>
    <n v="1"/>
    <n v="5"/>
    <x v="0"/>
    <s v="AGUILAR GUARDIA MARIANA"/>
    <n v="117270694"/>
    <n v="31272660"/>
    <s v="ALAJUELA"/>
    <s v="GUACIMA"/>
    <s v="INST DE DISEÑO INTERNACIONAL FLORENCIA"/>
    <s v="DISEÑO DEL ESPACIO INTERNO"/>
    <n v="4590000"/>
    <x v="6"/>
    <n v="0"/>
    <s v="NINGUNO"/>
    <n v="200"/>
    <s v="ITALIA"/>
    <s v="-"/>
    <s v="-"/>
    <n v="1"/>
    <x v="2"/>
    <x v="0"/>
    <x v="0"/>
    <s v="-"/>
    <n v="24"/>
    <s v="MAESTRIA"/>
    <s v=" "/>
    <s v=" "/>
    <s v=" "/>
    <s v=" "/>
    <s v="NORMAL"/>
    <s v="NANAAGUILAR18@GMAIL.COM"/>
    <n v="27.29"/>
    <s v="-"/>
    <x v="0"/>
    <s v="-"/>
    <s v="SOLTERO(A)"/>
    <s v="ESTUDIANTE"/>
    <n v="5"/>
    <n v="2017"/>
    <n v="6"/>
    <n v="90"/>
    <s v="-"/>
    <s v="SIN ENFASIS"/>
    <s v="OBRAS CIVILES"/>
    <n v="1"/>
    <s v="UNIV. PRIVADA"/>
    <s v="PRIVADO"/>
  </r>
  <r>
    <n v="132670"/>
    <n v="1"/>
    <n v="3535720"/>
    <d v="2022-12-08T00:00:00"/>
    <d v="2022-12-08T00:00:00"/>
    <d v="2022-12-09T00:00:00"/>
    <x v="6"/>
    <d v="2023-02-21T00:00:00"/>
    <n v="324119"/>
    <s v="RESOLI"/>
    <s v="1-PREG.COSTA-RICA"/>
    <x v="1"/>
    <x v="0"/>
    <s v="-"/>
    <n v="132670"/>
    <x v="6"/>
    <x v="1"/>
    <x v="2"/>
    <x v="1"/>
    <x v="1"/>
    <n v="7"/>
    <x v="1"/>
    <n v="2"/>
    <n v="4"/>
    <x v="1"/>
    <s v="ESQUIVEL OBANDO JEFFRY ALEXANDER"/>
    <n v="702940502"/>
    <n v="31272580"/>
    <s v="POCOCI"/>
    <s v="ROXANA"/>
    <s v="USJ SEDE CENTRAL SAN CARLOS UNI SAN JOSE"/>
    <s v="ENSEÑANZA PRIMARIA"/>
    <n v="437918"/>
    <x v="4"/>
    <n v="0"/>
    <s v="NINGUNO"/>
    <n v="100"/>
    <s v="COSTA RICA"/>
    <s v="-"/>
    <s v="-"/>
    <n v="1"/>
    <x v="2"/>
    <x v="3"/>
    <x v="0"/>
    <s v="-"/>
    <n v="20"/>
    <s v="BACHILLER"/>
    <s v=" "/>
    <s v=" "/>
    <s v=" "/>
    <s v=" "/>
    <s v="NORMAL"/>
    <s v="JEFFRYESQUIVELOBANDO@GMAIL.COM"/>
    <n v="27.32"/>
    <s v="-"/>
    <x v="0"/>
    <s v="-"/>
    <s v="SOLTERO(A)"/>
    <s v="ESTUDIANTE"/>
    <n v="2"/>
    <n v="2021"/>
    <n v="2"/>
    <n v="85"/>
    <s v="-"/>
    <s v="ESPAÑOL"/>
    <s v="EDUCACION PRIMARIA"/>
    <n v="1"/>
    <s v="UNIV. PRIVADA"/>
    <s v="PRIVADO"/>
  </r>
  <r>
    <n v="132776"/>
    <n v="1"/>
    <n v="3636330"/>
    <d v="2022-11-09T00:00:00"/>
    <d v="2022-12-12T00:00:00"/>
    <d v="2022-12-19T00:00:00"/>
    <x v="3"/>
    <d v="2023-01-25T00:00:00"/>
    <n v="322262"/>
    <s v="RESOLI"/>
    <s v="1-PREG.COSTA-RICA"/>
    <x v="1"/>
    <x v="0"/>
    <s v="-"/>
    <n v="132776"/>
    <x v="3"/>
    <x v="0"/>
    <x v="1"/>
    <x v="1"/>
    <x v="0"/>
    <n v="2"/>
    <x v="2"/>
    <n v="6"/>
    <n v="3"/>
    <x v="0"/>
    <s v="MENDEZ SANCHEZ KIMBERLY SOFIA"/>
    <n v="208540921"/>
    <n v="31269840"/>
    <s v="NARANJO"/>
    <s v="SAN JOSE"/>
    <s v="INST.PARAUNIV. PLERUS"/>
    <s v="LABORATORIO CLINICO"/>
    <n v="996189"/>
    <x v="2"/>
    <n v="0"/>
    <s v="NINGUNO"/>
    <n v="100"/>
    <s v="COSTA RICA"/>
    <s v="-"/>
    <s v="-"/>
    <n v="1"/>
    <x v="2"/>
    <x v="0"/>
    <x v="0"/>
    <s v="-"/>
    <n v="18"/>
    <s v="DIPLOMADO"/>
    <s v=" "/>
    <s v=" "/>
    <s v=" "/>
    <s v=" "/>
    <s v="NORMAL"/>
    <s v="KIMBERLYMENDEZ584@GMAIL.COM"/>
    <n v="27.4"/>
    <s v="-"/>
    <x v="0"/>
    <s v="-"/>
    <s v="SOLTERO(A)"/>
    <s v="ESTUDIANTE"/>
    <n v="2"/>
    <n v="2021"/>
    <n v="2"/>
    <n v="90.5"/>
    <s v="-"/>
    <s v="SIN ENFASIS"/>
    <s v="MEDICINA HUMANA"/>
    <n v="3"/>
    <s v="PARAUNIV. PRIV"/>
    <s v="PRIVADO"/>
  </r>
  <r>
    <n v="132654"/>
    <n v="1"/>
    <n v="3695610"/>
    <d v="2022-11-28T00:00:00"/>
    <d v="2022-12-07T00:00:00"/>
    <d v="2022-12-08T00:00:00"/>
    <x v="0"/>
    <d v="2023-01-17T00:00:00"/>
    <n v="323109"/>
    <s v="RESOLI"/>
    <s v="1-PREG.COSTA-RICA"/>
    <x v="1"/>
    <x v="0"/>
    <s v="-"/>
    <n v="132654"/>
    <x v="0"/>
    <x v="0"/>
    <x v="1"/>
    <x v="1"/>
    <x v="0"/>
    <n v="7"/>
    <x v="1"/>
    <n v="3"/>
    <n v="6"/>
    <x v="0"/>
    <s v="MORA GRANT SAYLIN GABRIELA"/>
    <n v="702660533"/>
    <n v="31269480"/>
    <s v="SIQUIRRES"/>
    <s v="ALEGRIA"/>
    <s v="INSTITUTO DE CIENCIAS DE LA SALUD"/>
    <s v="ASISTENTE LAB QUIMICO CLINICO"/>
    <n v="405086"/>
    <x v="4"/>
    <n v="0"/>
    <s v="NINGUNO"/>
    <n v="100"/>
    <s v="COSTA RICA"/>
    <s v="-"/>
    <s v="-"/>
    <n v="1"/>
    <x v="2"/>
    <x v="1"/>
    <x v="0"/>
    <s v="-"/>
    <n v="23"/>
    <s v="DIPLOMADO"/>
    <s v=" "/>
    <s v=" "/>
    <s v=" "/>
    <s v=" "/>
    <s v="NORMAL"/>
    <s v="SAYLIN.GRANT@GMAIL.COM"/>
    <n v="27.42"/>
    <s v="-"/>
    <x v="0"/>
    <s v="-"/>
    <s v="SOLTERO(A)"/>
    <s v="ESTUDIANTE"/>
    <n v="3"/>
    <n v="2016"/>
    <n v="7"/>
    <n v="96.71"/>
    <s v="-"/>
    <s v="SIN ENFASIS"/>
    <s v="MEDICINA HUMANA"/>
    <n v="1"/>
    <s v="UNIV. PRIVADA"/>
    <s v="PRIVADO"/>
  </r>
  <r>
    <n v="132658"/>
    <n v="1"/>
    <n v="10611262"/>
    <d v="2022-11-16T00:00:00"/>
    <d v="2022-12-07T00:00:00"/>
    <d v="2022-12-08T00:00:00"/>
    <x v="5"/>
    <d v="2023-02-10T00:00:00"/>
    <n v="322552"/>
    <s v="RESOLI"/>
    <s v="1-PREG.COSTA-RICA"/>
    <x v="1"/>
    <x v="0"/>
    <s v="-"/>
    <n v="132658"/>
    <x v="5"/>
    <x v="0"/>
    <x v="1"/>
    <x v="1"/>
    <x v="0"/>
    <n v="1"/>
    <x v="3"/>
    <n v="3"/>
    <n v="11"/>
    <x v="0"/>
    <s v="SANCHEZ MORALES MONSERRAT DE LOS ANGELES"/>
    <n v="119160563"/>
    <n v="31270190"/>
    <s v="DESAMPARADOS"/>
    <s v="SAN RAFAEL ABAJO"/>
    <s v="UNIV.HISPANOAMERICANA SEDE ARANJUEZ"/>
    <s v="ENFERMERIA"/>
    <n v="390000"/>
    <x v="4"/>
    <n v="0"/>
    <s v="NINGUNO"/>
    <n v="100"/>
    <s v="COSTA RICA"/>
    <s v="-"/>
    <s v="-"/>
    <n v="1"/>
    <x v="2"/>
    <x v="0"/>
    <x v="0"/>
    <s v="-"/>
    <n v="18"/>
    <s v="LICENCIATURA"/>
    <s v=" "/>
    <s v=" "/>
    <s v=" "/>
    <s v=" "/>
    <s v="NORMAL"/>
    <s v="MONSE.SAN.09@HOTMAIL.COM"/>
    <n v="27.75"/>
    <s v="-"/>
    <x v="0"/>
    <s v="-"/>
    <s v="SOLTERO(A)"/>
    <s v="ESTUDIANTE"/>
    <n v="2"/>
    <n v="2022"/>
    <n v="1"/>
    <n v="90.94"/>
    <s v="-"/>
    <s v="SIN ENFASIS"/>
    <s v="ENFERMERIA"/>
    <n v="1"/>
    <s v="UNIV. PRIVADA"/>
    <s v="PRIVADO"/>
  </r>
  <r>
    <n v="133322"/>
    <n v="1"/>
    <n v="7954010"/>
    <d v="2023-01-08T00:00:00"/>
    <d v="2023-01-10T00:00:00"/>
    <d v="2023-01-20T00:00:00"/>
    <x v="7"/>
    <d v="2023-02-28T00:00:00"/>
    <n v="325791"/>
    <s v="RESOLI"/>
    <s v="1-PREG.COSTA-RICA"/>
    <x v="1"/>
    <x v="0"/>
    <s v="-"/>
    <n v="133322"/>
    <x v="7"/>
    <x v="0"/>
    <x v="0"/>
    <x v="1"/>
    <x v="0"/>
    <n v="2"/>
    <x v="2"/>
    <n v="1"/>
    <n v="9"/>
    <x v="0"/>
    <s v="MURILLO BRENES IRINA"/>
    <n v="208640967"/>
    <n v="31273200"/>
    <s v="ALAJUELA"/>
    <s v="RIO SEGUNDO"/>
    <s v="UNIV.LATINA SEDE HEREDIA"/>
    <s v="INGENIERIA SISTEMAS COMPUTACIO"/>
    <n v="547514"/>
    <x v="3"/>
    <n v="0"/>
    <s v="NINGUNO"/>
    <n v="100"/>
    <s v="COSTA RICA"/>
    <s v="-"/>
    <s v="-"/>
    <n v="1"/>
    <x v="2"/>
    <x v="0"/>
    <x v="0"/>
    <s v="-"/>
    <n v="17"/>
    <s v="BACHILLER"/>
    <s v=" "/>
    <s v=" "/>
    <s v=" "/>
    <s v=" "/>
    <s v="NORMAL"/>
    <s v="IRINAMB04@GMAIL.COM"/>
    <n v="27.79"/>
    <s v="-"/>
    <x v="0"/>
    <s v="-"/>
    <s v="SOLTERO(A)"/>
    <s v="ESTUDIANTE"/>
    <n v="3"/>
    <n v="2022"/>
    <n v="1"/>
    <n v="100"/>
    <s v="-"/>
    <s v="NINGUNO"/>
    <s v="INGENIERIA"/>
    <n v="1"/>
    <s v="UNIV. PRIVADA"/>
    <s v="PRIVADO"/>
  </r>
  <r>
    <n v="133430"/>
    <n v="1"/>
    <n v="3189996"/>
    <d v="2022-12-17T00:00:00"/>
    <d v="2023-01-06T00:00:00"/>
    <d v="2023-02-08T00:00:00"/>
    <x v="6"/>
    <d v="2023-02-22T00:00:00"/>
    <n v="324871"/>
    <s v="RESOLI"/>
    <s v="1-PREG.COSTA-RICA"/>
    <x v="1"/>
    <x v="0"/>
    <s v="-"/>
    <n v="133430"/>
    <x v="6"/>
    <x v="0"/>
    <x v="1"/>
    <x v="1"/>
    <x v="0"/>
    <n v="3"/>
    <x v="0"/>
    <n v="4"/>
    <n v="2"/>
    <x v="1"/>
    <s v="SALAZAR CAMACHO CARLOS DANIEL"/>
    <n v="305430830"/>
    <n v="31272340"/>
    <s v="JIMENEZ"/>
    <s v="TUCURRIQUE"/>
    <s v="COLEGIO UNIVERSITARIO DE CARTAGO"/>
    <s v="MECANICA DENTAL"/>
    <n v="328216"/>
    <x v="4"/>
    <n v="0"/>
    <s v="NINGUNO"/>
    <n v="100"/>
    <s v="COSTA RICA"/>
    <s v="-"/>
    <s v="-"/>
    <n v="1"/>
    <x v="2"/>
    <x v="1"/>
    <x v="0"/>
    <s v="-"/>
    <n v="20"/>
    <s v="DIPLOMADO"/>
    <s v=" "/>
    <s v=" "/>
    <s v=" "/>
    <s v=" "/>
    <s v="NORMAL"/>
    <s v="SALAZARCAMACHO811@GMAIL.COM"/>
    <n v="27.81"/>
    <s v="-"/>
    <x v="5"/>
    <s v="AE"/>
    <s v="SOLTERO(A)"/>
    <s v="ESTUDIANTE"/>
    <n v="1"/>
    <n v="2020"/>
    <n v="3"/>
    <n v="79.61"/>
    <s v="-"/>
    <s v="SIN ENFASIS"/>
    <s v="ODONTOLOGIA"/>
    <n v="4"/>
    <s v="PARAUNIV. PUB"/>
    <s v="PUBLICO"/>
  </r>
  <r>
    <n v="132761"/>
    <n v="1"/>
    <n v="5905900"/>
    <d v="2022-12-02T00:00:00"/>
    <d v="2022-12-12T00:00:00"/>
    <d v="2022-12-16T00:00:00"/>
    <x v="6"/>
    <d v="2023-02-21T00:00:00"/>
    <n v="323503"/>
    <s v="RESOLI"/>
    <s v="1-PREG.COSTA-RICA"/>
    <x v="1"/>
    <x v="0"/>
    <s v="-"/>
    <n v="132761"/>
    <x v="6"/>
    <x v="0"/>
    <x v="1"/>
    <x v="1"/>
    <x v="0"/>
    <n v="4"/>
    <x v="6"/>
    <n v="9"/>
    <n v="1"/>
    <x v="0"/>
    <s v="CARDOZA MEJIA MARIA BELEN"/>
    <n v="117650289"/>
    <n v="31272770"/>
    <s v="SAN PABLO"/>
    <s v="SAN PABLO"/>
    <s v="UNIV.DE LAS CS.Y ARTE DE C.R."/>
    <s v="ENFERMERIA"/>
    <n v="1643788"/>
    <x v="1"/>
    <n v="0"/>
    <s v="NINGUNO"/>
    <n v="100"/>
    <s v="COSTA RICA"/>
    <s v="-"/>
    <s v="-"/>
    <n v="1"/>
    <x v="2"/>
    <x v="2"/>
    <x v="0"/>
    <s v="-"/>
    <n v="23"/>
    <s v="BACHILLER"/>
    <s v="LICENCIATURA"/>
    <s v=" "/>
    <s v=" "/>
    <s v=" "/>
    <s v="NORMAL"/>
    <s v="MARICARDOZA2199@GMAIL.COM"/>
    <n v="27.83"/>
    <s v="-"/>
    <x v="0"/>
    <s v="-"/>
    <s v="UNION LIBRE"/>
    <s v="ESTUDIANTE"/>
    <n v="2"/>
    <n v="2018"/>
    <n v="5"/>
    <n v="85"/>
    <s v="-"/>
    <s v="SIN ENFASIS"/>
    <s v="ENFERMERIA"/>
    <n v="1"/>
    <s v="UNIV. PRIVADA"/>
    <s v="PRIVADO"/>
  </r>
  <r>
    <n v="132598"/>
    <n v="1"/>
    <n v="1394015"/>
    <d v="2022-11-10T00:00:00"/>
    <d v="2022-12-02T00:00:00"/>
    <d v="2022-12-06T00:00:00"/>
    <x v="3"/>
    <d v="2023-01-30T00:00:00"/>
    <n v="322309"/>
    <s v="RESOLI"/>
    <s v="1-PREG.COSTA-RICA"/>
    <x v="2"/>
    <x v="0"/>
    <s v="-"/>
    <n v="132598"/>
    <x v="3"/>
    <x v="1"/>
    <x v="2"/>
    <x v="1"/>
    <x v="1"/>
    <n v="1"/>
    <x v="3"/>
    <n v="19"/>
    <n v="3"/>
    <x v="0"/>
    <s v="FONSECA FONSECA LEIDY KARLA"/>
    <n v="112430002"/>
    <n v="31213500"/>
    <s v="PEREZ ZELEDON"/>
    <s v="DANIEL FLORES"/>
    <s v="U CASTRO CARAZO SEDE PEREZ ZELEDON"/>
    <s v="EDUCACION"/>
    <s v="-"/>
    <x v="0"/>
    <n v="0"/>
    <s v="NINGUNO"/>
    <n v="100"/>
    <s v="COSTA RICA"/>
    <s v="-"/>
    <s v="-"/>
    <n v="1"/>
    <x v="2"/>
    <x v="0"/>
    <x v="0"/>
    <s v="-"/>
    <n v="37"/>
    <s v="LICENCIATURA"/>
    <s v=" "/>
    <s v=" "/>
    <s v=" "/>
    <s v=" "/>
    <s v="NORMAL"/>
    <s v="KARLAFONSECA0815@GMAIL.COM"/>
    <n v="28.04"/>
    <s v="-"/>
    <x v="0"/>
    <s v="-"/>
    <s v="UNION LIBRE"/>
    <s v="ESTUDIANTE"/>
    <s v="-"/>
    <s v="-"/>
    <s v="-"/>
    <s v="-"/>
    <s v="-"/>
    <s v="DOCENCIA"/>
    <s v="EDUCACION GENERAL"/>
    <n v="1"/>
    <s v="UNIV. PRIVADA"/>
    <s v="PRIVADO"/>
  </r>
  <r>
    <n v="133279"/>
    <n v="1"/>
    <n v="5090255"/>
    <d v="2022-12-21T00:00:00"/>
    <d v="2023-01-16T00:00:00"/>
    <d v="2023-02-01T00:00:00"/>
    <x v="5"/>
    <d v="2023-02-10T00:00:00"/>
    <n v="325086"/>
    <s v="RESOLI"/>
    <s v="1-PREG.COSTA-RICA"/>
    <x v="1"/>
    <x v="0"/>
    <s v="-"/>
    <n v="133279"/>
    <x v="5"/>
    <x v="0"/>
    <x v="5"/>
    <x v="1"/>
    <x v="0"/>
    <n v="2"/>
    <x v="2"/>
    <n v="1"/>
    <n v="10"/>
    <x v="1"/>
    <s v="RODRIGUEZ SANCHEZ JEFFERSON"/>
    <n v="208430013"/>
    <n v="31271790"/>
    <s v="ALAJUELA"/>
    <s v="DESAMPARADOS"/>
    <s v="UNIV.HISPANOAMERICANA RECINTO HEREDIA"/>
    <s v="ING INFORMATICA"/>
    <n v="1434150"/>
    <x v="1"/>
    <n v="0"/>
    <s v="NINGUNO"/>
    <n v="100"/>
    <s v="COSTA RICA"/>
    <s v="-"/>
    <s v="-"/>
    <n v="1"/>
    <x v="2"/>
    <x v="0"/>
    <x v="0"/>
    <s v="-"/>
    <n v="19"/>
    <s v="BACHILLER"/>
    <s v=" "/>
    <s v=" "/>
    <s v=" "/>
    <s v=" "/>
    <s v="NORMAL"/>
    <s v="JEFF070703@GMAIL.COM"/>
    <n v="28.17"/>
    <s v="-"/>
    <x v="0"/>
    <s v="-"/>
    <s v="SOLTERO(A)"/>
    <s v="ESTUDIANTE"/>
    <n v="2"/>
    <n v="2021"/>
    <n v="2"/>
    <n v="100"/>
    <s v="-"/>
    <s v="SIN ENFASIS"/>
    <s v="COMPUTO"/>
    <n v="1"/>
    <s v="UNIV. PRIVADA"/>
    <s v="PRIVADO"/>
  </r>
  <r>
    <n v="133460"/>
    <n v="1"/>
    <n v="18079400"/>
    <d v="2023-01-15T00:00:00"/>
    <d v="2023-01-15T00:00:00"/>
    <d v="2023-02-10T00:00:00"/>
    <x v="6"/>
    <d v="2023-02-21T00:00:00"/>
    <n v="326428"/>
    <s v="RESOLI"/>
    <s v="1-PREG.COSTA-RICA"/>
    <x v="1"/>
    <x v="0"/>
    <s v="-"/>
    <n v="133460"/>
    <x v="6"/>
    <x v="0"/>
    <x v="0"/>
    <x v="1"/>
    <x v="0"/>
    <n v="1"/>
    <x v="3"/>
    <n v="18"/>
    <n v="3"/>
    <x v="1"/>
    <s v="MORERA HERNANDEZ CLAUDIO ANDREY"/>
    <n v="114330956"/>
    <n v="31272300"/>
    <s v="CURRIDABAT"/>
    <s v="SANCHEZ"/>
    <s v="UNIVERSIDAD LEAD"/>
    <s v="INGENIERIA CIENCIAS DE DATOS"/>
    <n v="605000"/>
    <x v="3"/>
    <n v="0"/>
    <s v="NINGUNO"/>
    <n v="100"/>
    <s v="COSTA RICA"/>
    <s v="-"/>
    <s v="-"/>
    <n v="1"/>
    <x v="2"/>
    <x v="2"/>
    <x v="0"/>
    <s v="-"/>
    <n v="32"/>
    <s v="BACHILLER"/>
    <s v=" "/>
    <s v=" "/>
    <s v=" "/>
    <s v=" "/>
    <s v="NORMAL"/>
    <s v="CRCLAU90@GMAIL.COM"/>
    <n v="28.22"/>
    <s v="-"/>
    <x v="0"/>
    <s v="-"/>
    <s v="SOLTERO(A)"/>
    <s v="ANALISTA FINANCIERO"/>
    <n v="1"/>
    <n v="2009"/>
    <n v="14"/>
    <n v="100"/>
    <n v="22150412"/>
    <s v="SIN ENFASIS"/>
    <s v="INGENIERIA"/>
    <n v="1"/>
    <s v="UNIV. PRIVADA"/>
    <s v="PRIVADO"/>
  </r>
  <r>
    <n v="132070"/>
    <n v="1"/>
    <n v="3375000"/>
    <d v="2022-09-22T00:00:00"/>
    <d v="2022-09-27T00:00:00"/>
    <d v="2022-09-28T00:00:00"/>
    <x v="0"/>
    <d v="2023-01-17T00:00:00"/>
    <n v="320467"/>
    <s v="RESOLI"/>
    <s v="1-PREG.COSTA-RICA"/>
    <x v="1"/>
    <x v="0"/>
    <s v="-"/>
    <n v="132070"/>
    <x v="0"/>
    <x v="0"/>
    <x v="1"/>
    <x v="1"/>
    <x v="0"/>
    <n v="4"/>
    <x v="6"/>
    <n v="4"/>
    <n v="3"/>
    <x v="0"/>
    <s v="ARAYA UMAÑA JOSENIA"/>
    <n v="109330694"/>
    <n v="31269490"/>
    <s v="SANTA BARBARA"/>
    <s v="SAN JUAN"/>
    <s v="UNIVERSIDAD SANTA LUCIA SEDE ALAJUELA"/>
    <s v="ENFERMERIA"/>
    <n v="953657"/>
    <x v="2"/>
    <n v="0"/>
    <s v="NINGUNO"/>
    <n v="100"/>
    <s v="COSTA RICA"/>
    <s v="-"/>
    <s v="-"/>
    <n v="1"/>
    <x v="2"/>
    <x v="2"/>
    <x v="0"/>
    <s v="-"/>
    <n v="46"/>
    <s v="BACHILLER"/>
    <s v="LICENCIATURA"/>
    <s v=" "/>
    <s v=" "/>
    <s v=" "/>
    <s v="NORMAL"/>
    <s v="JOSENIA12@HOTMAIL.COM"/>
    <n v="28.26"/>
    <s v="-"/>
    <x v="0"/>
    <s v="-"/>
    <s v="CASADO(A)"/>
    <s v="AUXILIAR DE ENFERMER"/>
    <n v="3"/>
    <n v="1993"/>
    <n v="30"/>
    <n v="85.6"/>
    <n v="22426852"/>
    <s v="SIN ENFASIS"/>
    <s v="ENFERMERIA"/>
    <n v="1"/>
    <s v="UNIV. PRIVADA"/>
    <s v="PRIVADO"/>
  </r>
  <r>
    <n v="133423"/>
    <n v="1"/>
    <n v="6360100"/>
    <d v="2023-02-06T00:00:00"/>
    <d v="2023-02-06T00:00:00"/>
    <d v="2023-02-08T00:00:00"/>
    <x v="6"/>
    <d v="2023-02-21T00:00:00"/>
    <n v="327892"/>
    <s v="RESOLI"/>
    <s v="1-PREG.COSTA-RICA"/>
    <x v="1"/>
    <x v="0"/>
    <s v="-"/>
    <n v="133423"/>
    <x v="6"/>
    <x v="1"/>
    <x v="3"/>
    <x v="1"/>
    <x v="1"/>
    <n v="1"/>
    <x v="3"/>
    <n v="3"/>
    <n v="3"/>
    <x v="0"/>
    <s v="GARCIA HERNANDEZ LEYLA MARIA"/>
    <n v="111930442"/>
    <n v="31273240"/>
    <s v="DESAMPARADOS"/>
    <s v="SAN JUAN DE DIOS"/>
    <s v="UNIV.LATINA DE C.R."/>
    <s v="RELACIONES PUBLICAS"/>
    <n v="774988"/>
    <x v="2"/>
    <n v="0"/>
    <s v="NINGUNO"/>
    <n v="100"/>
    <s v="COSTA RICA"/>
    <s v="-"/>
    <s v="-"/>
    <n v="1"/>
    <x v="2"/>
    <x v="0"/>
    <x v="0"/>
    <s v="-"/>
    <n v="39"/>
    <s v="BACHILLER"/>
    <s v=" "/>
    <s v=" "/>
    <s v=" "/>
    <s v=" "/>
    <s v="NORMAL"/>
    <s v="LEYLAGH13@GMAIL.COM"/>
    <n v="28.28"/>
    <s v="-"/>
    <x v="0"/>
    <s v="-"/>
    <s v="CASADO(A)"/>
    <s v="ASISTENTE BANCARIO"/>
    <n v="4"/>
    <n v="2005"/>
    <n v="18"/>
    <n v="100"/>
    <n v="21047875"/>
    <s v="SIN ENFASIS"/>
    <s v="COMUNICACION"/>
    <n v="1"/>
    <s v="UNIV. PRIVADA"/>
    <s v="PRIVADO"/>
  </r>
  <r>
    <n v="132635"/>
    <n v="1"/>
    <n v="1638780"/>
    <d v="2022-12-06T00:00:00"/>
    <d v="2022-12-07T00:00:00"/>
    <d v="2022-12-08T00:00:00"/>
    <x v="3"/>
    <d v="2023-01-27T00:00:00"/>
    <n v="323845"/>
    <s v="RESOLI"/>
    <s v="1-PREG.COSTA-RICA"/>
    <x v="2"/>
    <x v="0"/>
    <s v="-"/>
    <n v="132635"/>
    <x v="3"/>
    <x v="1"/>
    <x v="2"/>
    <x v="1"/>
    <x v="1"/>
    <n v="3"/>
    <x v="0"/>
    <n v="3"/>
    <n v="2"/>
    <x v="1"/>
    <s v="CORDERO CHINCHILLA MARIO ANTONIO"/>
    <n v="112150344"/>
    <n v="31163650"/>
    <s v="LA UNION"/>
    <s v="SAN DIEGO"/>
    <s v="UNIV.AMERICANA"/>
    <s v="CS. DE LA EDUCACION"/>
    <s v="-"/>
    <x v="0"/>
    <n v="0"/>
    <s v="NINGUNO"/>
    <n v="100"/>
    <s v="COSTA RICA"/>
    <s v="-"/>
    <s v="-"/>
    <n v="1"/>
    <x v="2"/>
    <x v="0"/>
    <x v="0"/>
    <s v="-"/>
    <n v="38"/>
    <s v="BACHILLER"/>
    <s v=" "/>
    <s v=" "/>
    <s v=" "/>
    <s v=" "/>
    <s v="NORMAL"/>
    <s v="CORDEROCH13@GMAIL.COM"/>
    <n v="28.29"/>
    <s v="-"/>
    <x v="5"/>
    <s v="AE"/>
    <s v="CASADO(A)"/>
    <s v="CAJERO"/>
    <s v="-"/>
    <s v="-"/>
    <s v="-"/>
    <s v="-"/>
    <n v="25221000"/>
    <s v="ENSEÑANZA DE LA MATEMATICA"/>
    <s v="EDUCACION GENERAL"/>
    <n v="1"/>
    <s v="UNIV. PRIVADA"/>
    <s v="PRIVADO"/>
  </r>
  <r>
    <n v="132555"/>
    <n v="3"/>
    <n v="6161000"/>
    <d v="2022-10-25T00:00:00"/>
    <d v="2022-11-30T00:00:00"/>
    <d v="2022-12-01T00:00:00"/>
    <x v="3"/>
    <d v="2023-01-25T00:00:00"/>
    <n v="321693"/>
    <s v="RESOLI"/>
    <s v="3-POSG.COSTA-RICA"/>
    <x v="1"/>
    <x v="1"/>
    <s v="-"/>
    <n v="132555"/>
    <x v="3"/>
    <x v="0"/>
    <x v="1"/>
    <x v="1"/>
    <x v="0"/>
    <n v="6"/>
    <x v="4"/>
    <n v="3"/>
    <n v="1"/>
    <x v="0"/>
    <s v="BOGANTES BARBOZA MILENA PATRICIA"/>
    <n v="114040804"/>
    <n v="31269740"/>
    <s v="BUENOS AIRES"/>
    <s v="BUENOS AIRES"/>
    <s v="ISEPA UNIVERSIDAD SANTA PAULA MAESTRIAS"/>
    <s v="CUIDADOS PALIATIVOS"/>
    <n v="1745610"/>
    <x v="1"/>
    <n v="0"/>
    <s v="NINGUNO"/>
    <n v="100"/>
    <s v="COSTA RICA"/>
    <s v="-"/>
    <s v="-"/>
    <n v="1"/>
    <x v="2"/>
    <x v="1"/>
    <x v="0"/>
    <s v="-"/>
    <n v="33"/>
    <s v="MAESTRIA"/>
    <s v=" "/>
    <s v=" "/>
    <s v=" "/>
    <s v=" "/>
    <s v="NORMAL"/>
    <s v="MILE_BOBA@YAHOO.ES"/>
    <n v="28.33"/>
    <s v="-"/>
    <x v="5"/>
    <s v="AE"/>
    <s v="CASADO(A)"/>
    <s v="MÉDICO GENERAL"/>
    <n v="3"/>
    <n v="2006"/>
    <n v="17"/>
    <n v="95"/>
    <n v="27300116"/>
    <s v="SIN ENFASIS"/>
    <s v="MEDICINA HUMANA"/>
    <n v="1"/>
    <s v="UNIV. PRIVADA"/>
    <s v="PRIVADO"/>
  </r>
  <r>
    <n v="133264"/>
    <n v="5"/>
    <n v="8325539"/>
    <d v="2022-12-17T00:00:00"/>
    <d v="2023-01-09T00:00:00"/>
    <d v="2023-01-25T00:00:00"/>
    <x v="7"/>
    <d v="2023-02-28T00:00:00"/>
    <n v="324870"/>
    <s v="RESOLI"/>
    <s v="5-REFUND.PREG.C.R"/>
    <x v="0"/>
    <x v="0"/>
    <s v="-"/>
    <n v="133264"/>
    <x v="7"/>
    <x v="1"/>
    <x v="3"/>
    <x v="1"/>
    <x v="1"/>
    <n v="2"/>
    <x v="2"/>
    <n v="10"/>
    <n v="2"/>
    <x v="0"/>
    <s v="DURAN CHAVES STEPHANIE PAOLA"/>
    <n v="113830832"/>
    <n v="31273870"/>
    <s v="SAN CARLOS"/>
    <s v="FLORENCIA"/>
    <s v="UNIV.AMERICANA"/>
    <s v="DERECHO"/>
    <n v="835176"/>
    <x v="2"/>
    <n v="0"/>
    <s v="NINGUNO"/>
    <n v="100"/>
    <s v="COSTA RICA"/>
    <s v="-"/>
    <s v="-"/>
    <n v="1"/>
    <x v="2"/>
    <x v="1"/>
    <x v="0"/>
    <s v="-"/>
    <n v="33"/>
    <s v="BACHILLER"/>
    <s v="LICENCIATURA"/>
    <s v=" "/>
    <s v=" "/>
    <s v=" "/>
    <s v="NORMAL"/>
    <s v="PAOLADURANCHAVES@GMAIL.COM"/>
    <n v="28.42"/>
    <s v="-"/>
    <x v="5"/>
    <s v="AE"/>
    <s v="SOLTERO(A)"/>
    <s v="ESTUDIANTE"/>
    <n v="1"/>
    <n v="2018"/>
    <n v="5"/>
    <n v="72"/>
    <s v="-"/>
    <s v="SIN ENFASIS"/>
    <s v="DERECHO"/>
    <n v="1"/>
    <s v="UNIV. PRIVADA"/>
    <s v="PRIVADO"/>
  </r>
  <r>
    <n v="132445"/>
    <n v="1"/>
    <n v="5447500"/>
    <d v="2022-10-26T00:00:00"/>
    <d v="2022-11-08T00:00:00"/>
    <d v="2022-11-09T00:00:00"/>
    <x v="3"/>
    <d v="2023-01-25T00:00:00"/>
    <n v="321743"/>
    <s v="RESOLI"/>
    <s v="1-PREG.COSTA-RICA"/>
    <x v="1"/>
    <x v="0"/>
    <s v="-"/>
    <n v="132445"/>
    <x v="3"/>
    <x v="1"/>
    <x v="2"/>
    <x v="1"/>
    <x v="1"/>
    <n v="7"/>
    <x v="1"/>
    <n v="2"/>
    <n v="3"/>
    <x v="0"/>
    <s v="CAMPOS MENA ANA YANCY"/>
    <n v="701870702"/>
    <n v="31269890"/>
    <s v="POCOCI"/>
    <s v="RITA"/>
    <s v="UNIV INT SAN ISIDRO LABRADOR GUAPILES"/>
    <s v="CS DE EDUCACION I Y II CICLO"/>
    <n v="1550389"/>
    <x v="1"/>
    <n v="0"/>
    <s v="NINGUNO"/>
    <n v="100"/>
    <s v="COSTA RICA"/>
    <s v="-"/>
    <s v="-"/>
    <n v="1"/>
    <x v="2"/>
    <x v="3"/>
    <x v="0"/>
    <s v="-"/>
    <n v="34"/>
    <s v="BACHILLER"/>
    <s v="LICENCIATURA"/>
    <s v=" "/>
    <s v=" "/>
    <s v=" "/>
    <s v="NORMAL"/>
    <s v="YANCYCAMPOS88@GMAIL.COM"/>
    <n v="28.46"/>
    <s v="-"/>
    <x v="0"/>
    <s v="-"/>
    <s v="CASADO(A)"/>
    <s v="ESTUDIANTE"/>
    <n v="3"/>
    <n v="2016"/>
    <n v="7"/>
    <n v="71.13"/>
    <s v="-"/>
    <s v="SIN ENFASIS"/>
    <s v="EDUCACION PRIMARIA"/>
    <n v="1"/>
    <s v="UNIV. PRIVADA"/>
    <s v="PRIVADO"/>
  </r>
  <r>
    <n v="132239"/>
    <n v="8"/>
    <n v="5046528"/>
    <d v="2022-09-22T00:00:00"/>
    <d v="2022-10-13T00:00:00"/>
    <d v="2022-10-14T00:00:00"/>
    <x v="6"/>
    <d v="2023-02-21T00:00:00"/>
    <n v="320473"/>
    <s v="RESOLI"/>
    <s v="8-REFUND.POSG.EXT"/>
    <x v="0"/>
    <x v="2"/>
    <s v="-"/>
    <n v="132239"/>
    <x v="6"/>
    <x v="1"/>
    <x v="4"/>
    <x v="1"/>
    <x v="1"/>
    <n v="1"/>
    <x v="3"/>
    <n v="7"/>
    <n v="3"/>
    <x v="1"/>
    <s v="LEON UREÑA GREIVIN STEVEN"/>
    <n v="113130305"/>
    <n v="31272590"/>
    <s v="MORA"/>
    <s v="TABARCIA"/>
    <s v="UNIVERSIDAD DE SALAMANCA  ESPAÑA "/>
    <s v="ESTUDIOS INGLESES AVANZADOS"/>
    <n v="678000"/>
    <x v="3"/>
    <n v="0"/>
    <s v="NINGUNO"/>
    <n v="130"/>
    <s v="ESPAÑA"/>
    <s v="-"/>
    <s v="-"/>
    <n v="1"/>
    <x v="2"/>
    <x v="1"/>
    <x v="0"/>
    <s v="-"/>
    <n v="35"/>
    <s v="MAESTRIA"/>
    <s v=" "/>
    <s v=" "/>
    <s v=" "/>
    <s v=" "/>
    <s v="NORMAL"/>
    <s v="GREIVIN123@YAHOO.COM"/>
    <n v="28.54"/>
    <s v="-"/>
    <x v="0"/>
    <s v="-"/>
    <s v="SOLTERO(A)"/>
    <s v="ESTUDIANTE"/>
    <n v="4"/>
    <n v="2005"/>
    <n v="18"/>
    <n v="84"/>
    <n v="22491516"/>
    <s v="LENGUAS Y CULTURA DE CONTACTO"/>
    <s v="LENGUAS"/>
    <n v="1"/>
    <s v="UNIV. PRIVADA"/>
    <s v="PRIVADO"/>
  </r>
  <r>
    <n v="133234"/>
    <n v="5"/>
    <n v="11841855"/>
    <d v="2023-01-09T00:00:00"/>
    <d v="2023-01-09T00:00:00"/>
    <d v="2023-01-31T00:00:00"/>
    <x v="6"/>
    <d v="2023-02-21T00:00:00"/>
    <n v="325833"/>
    <s v="RESOLI"/>
    <s v="5-REFUND.PREG.C.R"/>
    <x v="0"/>
    <x v="0"/>
    <s v="-"/>
    <n v="133234"/>
    <x v="6"/>
    <x v="0"/>
    <x v="0"/>
    <x v="1"/>
    <x v="0"/>
    <n v="1"/>
    <x v="3"/>
    <n v="19"/>
    <n v="10"/>
    <x v="0"/>
    <s v="FERNANDEZ ZELEDON LAIDY LAURA"/>
    <n v="116370366"/>
    <n v="31273020"/>
    <s v="PEREZ ZELEDON"/>
    <s v="RIO NUEVO"/>
    <s v="USJ SEDE SAN JOSE UNIV.DE SAN JOSE"/>
    <s v="TEC.ALIMENTOS"/>
    <n v="605008"/>
    <x v="3"/>
    <n v="0"/>
    <s v="NINGUNO"/>
    <n v="100"/>
    <s v="COSTA RICA"/>
    <s v="-"/>
    <s v="-"/>
    <n v="1"/>
    <x v="2"/>
    <x v="3"/>
    <x v="0"/>
    <s v="-"/>
    <n v="26"/>
    <s v="BACHILLER"/>
    <s v="LICENCIATURA"/>
    <s v=" "/>
    <s v=" "/>
    <s v=" "/>
    <s v="ESPECIAL"/>
    <s v="FERZEL-0323@HOTMAIL.COM"/>
    <n v="28.62"/>
    <s v="-"/>
    <x v="0"/>
    <s v="-"/>
    <s v="SOLTERO(A)"/>
    <s v="ENCARGADA DE SALUD O"/>
    <n v="1"/>
    <n v="2013"/>
    <n v="10"/>
    <n v="100"/>
    <n v="27714225"/>
    <s v="SIN ENFASIS"/>
    <s v="INDUSTRIA"/>
    <n v="1"/>
    <s v="UNIV. PRIVADA"/>
    <s v="PRIVADO"/>
  </r>
  <r>
    <n v="133434"/>
    <n v="5"/>
    <n v="8989427"/>
    <d v="2023-01-24T00:00:00"/>
    <d v="2023-01-25T00:00:00"/>
    <d v="2023-02-09T00:00:00"/>
    <x v="7"/>
    <d v="2023-02-28T00:00:00"/>
    <n v="327135"/>
    <s v="RESOLI"/>
    <s v="5-REFUND.PREG.C.R"/>
    <x v="0"/>
    <x v="0"/>
    <s v="-"/>
    <n v="133434"/>
    <x v="7"/>
    <x v="0"/>
    <x v="0"/>
    <x v="1"/>
    <x v="0"/>
    <n v="1"/>
    <x v="3"/>
    <n v="8"/>
    <n v="4"/>
    <x v="0"/>
    <s v="SANABRIA ESCALANTE XINIA MARIA"/>
    <n v="402240565"/>
    <n v="31273790"/>
    <s v="GOICOECHEA"/>
    <s v="MATA DE PLATANO"/>
    <s v="UNIVERSIDAD FIDELITAS SEDE SAN PEDRO"/>
    <s v="INGENIERIA INDUSTRIAL"/>
    <n v="718215"/>
    <x v="3"/>
    <n v="0"/>
    <s v="NINGUNO"/>
    <n v="100"/>
    <s v="COSTA RICA"/>
    <s v="-"/>
    <s v="-"/>
    <n v="1"/>
    <x v="2"/>
    <x v="2"/>
    <x v="0"/>
    <s v="-"/>
    <n v="28"/>
    <s v="LICENCIATURA"/>
    <s v=" "/>
    <s v=" "/>
    <s v=" "/>
    <s v=" "/>
    <s v="NORMAL"/>
    <s v="XSANABRIA10@GMAIL.COM"/>
    <n v="28.76"/>
    <s v="-"/>
    <x v="0"/>
    <s v="-"/>
    <s v="SOLTERO(A)"/>
    <s v="ASISTENTE ADMINISTRA"/>
    <n v="1"/>
    <n v="2012"/>
    <n v="11"/>
    <n v="100"/>
    <n v="22848500"/>
    <s v="CADENA DE SUMINISTROS Y LOGIST"/>
    <s v="INGENIERIA"/>
    <n v="1"/>
    <s v="UNIV. PRIVADA"/>
    <s v="PRIVADO"/>
  </r>
  <r>
    <n v="133286"/>
    <n v="1"/>
    <n v="9143600"/>
    <d v="2023-01-10T00:00:00"/>
    <d v="2023-01-18T00:00:00"/>
    <d v="2023-02-01T00:00:00"/>
    <x v="6"/>
    <d v="2023-02-21T00:00:00"/>
    <n v="326012"/>
    <s v="RESOLI"/>
    <s v="1-PREG.COSTA-RICA"/>
    <x v="1"/>
    <x v="0"/>
    <s v="-"/>
    <n v="133286"/>
    <x v="6"/>
    <x v="1"/>
    <x v="3"/>
    <x v="1"/>
    <x v="1"/>
    <n v="2"/>
    <x v="2"/>
    <n v="2"/>
    <n v="3"/>
    <x v="0"/>
    <s v="ALVARADO ZUÑIGA NAOMI"/>
    <n v="208650774"/>
    <n v="31272010"/>
    <s v="SAN RAMON"/>
    <s v="SAN JUAN"/>
    <s v="UNIV.LATINOAMERICANA DE CS.TECNOL."/>
    <s v="INTEL NEG Y GEST INFORMACION"/>
    <n v="1528029"/>
    <x v="1"/>
    <n v="0"/>
    <s v="NINGUNO"/>
    <n v="100"/>
    <s v="COSTA RICA"/>
    <s v="-"/>
    <s v="-"/>
    <n v="1"/>
    <x v="2"/>
    <x v="0"/>
    <x v="0"/>
    <s v="-"/>
    <n v="17"/>
    <s v="BACHILLER"/>
    <s v=" "/>
    <s v=" "/>
    <s v=" "/>
    <s v=" "/>
    <s v="NORMAL"/>
    <s v="NAOAZ210505@GMAIL.COM"/>
    <n v="28.82"/>
    <s v="-"/>
    <x v="0"/>
    <s v="-"/>
    <s v="SOLTERO(A)"/>
    <s v="ESTUDIANTE"/>
    <n v="2"/>
    <n v="2022"/>
    <n v="1"/>
    <n v="100"/>
    <s v="-"/>
    <s v="SIN ENFASIS"/>
    <s v="ADMINISTRACION"/>
    <n v="1"/>
    <s v="UNIV. PRIVADA"/>
    <s v="PRIVADO"/>
  </r>
  <r>
    <n v="132964"/>
    <n v="1"/>
    <n v="2694200"/>
    <d v="2022-12-05T00:00:00"/>
    <d v="2022-12-20T00:00:00"/>
    <d v="2022-12-22T00:00:00"/>
    <x v="7"/>
    <d v="2023-02-28T00:00:00"/>
    <n v="323765"/>
    <s v="RESOLI"/>
    <s v="1-PREG.COSTA-RICA"/>
    <x v="1"/>
    <x v="0"/>
    <s v="-"/>
    <n v="132964"/>
    <x v="7"/>
    <x v="0"/>
    <x v="5"/>
    <x v="1"/>
    <x v="0"/>
    <n v="1"/>
    <x v="3"/>
    <n v="3"/>
    <n v="1"/>
    <x v="1"/>
    <s v="MENA PIEDRA GABRIEL ANDRES"/>
    <n v="117270912"/>
    <n v="31273500"/>
    <s v="DESAMPARADOS"/>
    <s v="DESAMPARADOS"/>
    <s v="UNIV.INTERNAC.DE LAS AMERICAS"/>
    <s v="ING.SOFTWARE"/>
    <n v="356329"/>
    <x v="4"/>
    <n v="0"/>
    <s v="NINGUNO"/>
    <n v="100"/>
    <s v="COSTA RICA"/>
    <s v="-"/>
    <s v="-"/>
    <n v="1"/>
    <x v="2"/>
    <x v="2"/>
    <x v="0"/>
    <s v="-"/>
    <n v="24"/>
    <s v="BACHILLER"/>
    <s v=" "/>
    <s v=" "/>
    <s v=" "/>
    <s v=" "/>
    <s v="NORMAL"/>
    <s v="GANDRES1125@GMAIL.COM"/>
    <n v="28.89"/>
    <s v="-"/>
    <x v="0"/>
    <s v="-"/>
    <s v="SOLTERO(A)"/>
    <s v="BACK OFFICE"/>
    <n v="6"/>
    <n v="2017"/>
    <n v="6"/>
    <n v="80"/>
    <n v="22122000"/>
    <s v="SIN ENFASIS"/>
    <s v="COMPUTO"/>
    <n v="1"/>
    <s v="UNIV. PRIVADA"/>
    <s v="PRIVADO"/>
  </r>
  <r>
    <n v="132538"/>
    <n v="1"/>
    <n v="5200430"/>
    <d v="2022-11-25T00:00:00"/>
    <d v="2022-11-25T00:00:00"/>
    <d v="2022-11-28T00:00:00"/>
    <x v="3"/>
    <d v="2023-02-03T00:00:00"/>
    <n v="322998"/>
    <s v="RESOLI"/>
    <s v="1-PREG.COSTA-RICA"/>
    <x v="2"/>
    <x v="0"/>
    <s v="-"/>
    <n v="132538"/>
    <x v="3"/>
    <x v="0"/>
    <x v="1"/>
    <x v="1"/>
    <x v="0"/>
    <n v="1"/>
    <x v="3"/>
    <n v="14"/>
    <n v="1"/>
    <x v="0"/>
    <s v="SALAZAR RODRIGUEZ PAULINA"/>
    <n v="504260853"/>
    <n v="31135730"/>
    <s v="MORAVIA"/>
    <s v="SAN VICENTE"/>
    <s v="UNIV.LATINA DE C.R."/>
    <s v="OPTOMETRIA"/>
    <s v="-"/>
    <x v="0"/>
    <n v="0"/>
    <s v="NINGUNO"/>
    <n v="100"/>
    <s v="COSTA RICA"/>
    <s v="-"/>
    <s v="-"/>
    <n v="1"/>
    <x v="2"/>
    <x v="2"/>
    <x v="0"/>
    <s v="-"/>
    <n v="23"/>
    <s v="BACHILLER"/>
    <s v="LICENCIATURA"/>
    <s v=" "/>
    <s v=" "/>
    <s v=" "/>
    <s v="ESPECIAL"/>
    <s v="PAUSALAROD99@GMAIL.COM"/>
    <n v="28.98"/>
    <s v="-"/>
    <x v="0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902"/>
    <n v="1"/>
    <n v="11000000"/>
    <d v="2022-12-04T00:00:00"/>
    <d v="2022-12-16T00:00:00"/>
    <d v="2022-12-19T00:00:00"/>
    <x v="5"/>
    <d v="2023-02-10T00:00:00"/>
    <n v="323675"/>
    <s v="RESOLI"/>
    <s v="1-PREG.COSTA-RICA"/>
    <x v="1"/>
    <x v="0"/>
    <s v="-"/>
    <n v="132902"/>
    <x v="5"/>
    <x v="0"/>
    <x v="0"/>
    <x v="1"/>
    <x v="0"/>
    <n v="7"/>
    <x v="1"/>
    <n v="6"/>
    <n v="1"/>
    <x v="0"/>
    <s v="BARRIENTOS RODRIGUEZ EMILY"/>
    <n v="703120557"/>
    <n v="31271090"/>
    <s v="GUACIMO"/>
    <s v="GUACIMO"/>
    <s v="UNIV.LATINOAMERICANA DE CS.TECNOL."/>
    <s v="INGENIERIA BIOMEDICA"/>
    <n v="1564852"/>
    <x v="1"/>
    <n v="0"/>
    <s v="NINGUNO"/>
    <n v="100"/>
    <s v="COSTA RICA"/>
    <s v="-"/>
    <s v="-"/>
    <n v="1"/>
    <x v="2"/>
    <x v="1"/>
    <x v="0"/>
    <s v="-"/>
    <n v="18"/>
    <s v="LICENCIATURA"/>
    <s v=" "/>
    <s v=" "/>
    <s v=" "/>
    <s v=" "/>
    <s v="NORMAL"/>
    <s v="EMILYBARRIENTOSRODRIGUEZ727@GMAIL.COM"/>
    <n v="29.06"/>
    <s v="-"/>
    <x v="0"/>
    <s v="-"/>
    <s v="SOLTERO(A)"/>
    <s v="ESTUDIANTE"/>
    <n v="4"/>
    <n v="2022"/>
    <n v="1"/>
    <n v="93.21"/>
    <s v="-"/>
    <s v="SIN ENFASIS"/>
    <s v="INGENIERIA"/>
    <n v="1"/>
    <s v="UNIV. PRIVADA"/>
    <s v="PRIVADO"/>
  </r>
  <r>
    <n v="133186"/>
    <n v="1"/>
    <n v="6000000"/>
    <d v="2022-12-28T00:00:00"/>
    <d v="2023-01-10T00:00:00"/>
    <d v="2023-01-26T00:00:00"/>
    <x v="1"/>
    <d v="2023-02-10T00:00:00"/>
    <n v="325319"/>
    <s v="RESOLI"/>
    <s v="1-PREG.COSTA-RICA"/>
    <x v="2"/>
    <x v="0"/>
    <s v="-"/>
    <n v="133186"/>
    <x v="1"/>
    <x v="0"/>
    <x v="1"/>
    <x v="1"/>
    <x v="0"/>
    <n v="1"/>
    <x v="3"/>
    <n v="1"/>
    <n v="8"/>
    <x v="0"/>
    <s v="ARGUELLO FONSECA BRENDA"/>
    <n v="117320866"/>
    <n v="31159780"/>
    <s v="SAN JOSE"/>
    <s v="MATA REDONDA"/>
    <s v="UNIV. DE CIENCIAS MEDICAS"/>
    <s v="MEDICINA"/>
    <n v="3156323"/>
    <x v="6"/>
    <n v="0"/>
    <s v="NINGUNO"/>
    <n v="100"/>
    <s v="COSTA RICA"/>
    <s v="-"/>
    <s v="-"/>
    <n v="1"/>
    <x v="2"/>
    <x v="2"/>
    <x v="0"/>
    <s v="-"/>
    <n v="24"/>
    <s v="LICENCIATURA"/>
    <s v=" "/>
    <s v=" "/>
    <s v=" "/>
    <s v=" "/>
    <s v="NORMAL"/>
    <s v="BREN_ARGUELLOF@HOTMAIL.COM"/>
    <n v="29.06"/>
    <s v="-"/>
    <x v="0"/>
    <s v="-"/>
    <s v="SOLTERO(A)"/>
    <s v="ESTUDIANTE"/>
    <n v="4"/>
    <n v="2016"/>
    <n v="7"/>
    <n v="100"/>
    <n v="88294276"/>
    <s v="SIN ENFASIS"/>
    <s v="MEDICINA HUMANA"/>
    <n v="1"/>
    <s v="UNIV. PRIVADA"/>
    <s v="PRIVADO"/>
  </r>
  <r>
    <n v="132622"/>
    <n v="1"/>
    <n v="4724500"/>
    <d v="2022-11-23T00:00:00"/>
    <d v="2022-12-06T00:00:00"/>
    <d v="2022-12-07T00:00:00"/>
    <x v="1"/>
    <d v="2023-01-31T00:00:00"/>
    <n v="322893"/>
    <s v="RESOLI"/>
    <s v="1-PREG.COSTA-RICA"/>
    <x v="1"/>
    <x v="0"/>
    <s v="-"/>
    <n v="132622"/>
    <x v="1"/>
    <x v="0"/>
    <x v="0"/>
    <x v="1"/>
    <x v="0"/>
    <n v="1"/>
    <x v="3"/>
    <n v="2"/>
    <n v="2"/>
    <x v="1"/>
    <s v="PORRAS VARELA MINOR JOSUE"/>
    <n v="119000974"/>
    <n v="31270280"/>
    <s v="ESCAZU"/>
    <s v="SAN ANTONIO"/>
    <s v="UNIV.HISPANOAMERICANA RECINTO LLORENTE"/>
    <s v="INGENIERIA INFORMATICA"/>
    <n v="557381"/>
    <x v="3"/>
    <n v="0"/>
    <s v="NINGUNO"/>
    <n v="100"/>
    <s v="COSTA RICA"/>
    <s v="-"/>
    <s v="-"/>
    <n v="1"/>
    <x v="2"/>
    <x v="2"/>
    <x v="0"/>
    <s v="-"/>
    <n v="18"/>
    <s v="BACHILLER"/>
    <s v=" "/>
    <s v=" "/>
    <s v=" "/>
    <s v=" "/>
    <s v="NORMAL"/>
    <s v="INFO.BOLSOMANIA@GMAIL.COM"/>
    <n v="29.3"/>
    <s v="-"/>
    <x v="0"/>
    <s v="-"/>
    <s v="SOLTERO(A)"/>
    <s v="ESTUDIANTE"/>
    <n v="5"/>
    <n v="2021"/>
    <n v="2"/>
    <n v="97.05"/>
    <s v="-"/>
    <s v="SIN ENFASIS"/>
    <s v="INGENIERIA"/>
    <n v="1"/>
    <s v="UNIV. PRIVADA"/>
    <s v="PRIVADO"/>
  </r>
  <r>
    <n v="132280"/>
    <n v="1"/>
    <n v="1582760"/>
    <d v="2022-10-13T00:00:00"/>
    <d v="2022-10-19T00:00:00"/>
    <d v="2022-10-20T00:00:00"/>
    <x v="0"/>
    <d v="2023-01-20T00:00:00"/>
    <n v="321258"/>
    <s v="RESOLI"/>
    <s v="1-PREG.COSTA-RICA"/>
    <x v="2"/>
    <x v="0"/>
    <s v="-"/>
    <n v="132280"/>
    <x v="0"/>
    <x v="1"/>
    <x v="2"/>
    <x v="1"/>
    <x v="1"/>
    <n v="2"/>
    <x v="2"/>
    <n v="2"/>
    <n v="3"/>
    <x v="0"/>
    <s v="RIVERA BERMUDEZ CRISTY VALERIA"/>
    <n v="604650233"/>
    <n v="31211370"/>
    <s v="SAN RAMON"/>
    <s v="SAN JUAN"/>
    <s v="UNIV.SAN MARCOS"/>
    <s v="DOCENCIA"/>
    <s v="-"/>
    <x v="0"/>
    <n v="0"/>
    <s v="NINGUNO"/>
    <n v="100"/>
    <s v="COSTA RICA"/>
    <s v="-"/>
    <s v="-"/>
    <n v="1"/>
    <x v="2"/>
    <x v="0"/>
    <x v="0"/>
    <s v="-"/>
    <n v="21"/>
    <s v="LICENCIATURA"/>
    <s v=" "/>
    <s v=" "/>
    <s v=" "/>
    <s v=" "/>
    <s v="NORMAL"/>
    <s v="VALE_BERMUDEZ_01@HOTMAIL.COM"/>
    <n v="29.4"/>
    <s v="-"/>
    <x v="0"/>
    <s v="-"/>
    <s v="SOLTERO(A)"/>
    <s v="ESTUDIANTE"/>
    <s v="-"/>
    <s v="-"/>
    <s v="-"/>
    <s v="-"/>
    <s v="-"/>
    <s v="SIN ENFASIS"/>
    <s v="EDUCACION GENERAL"/>
    <n v="1"/>
    <s v="UNIV. PRIVADA"/>
    <s v="PRIVADO"/>
  </r>
  <r>
    <n v="132219"/>
    <n v="1"/>
    <n v="3558250"/>
    <d v="2022-09-28T00:00:00"/>
    <d v="2022-10-11T00:00:00"/>
    <d v="2022-10-12T00:00:00"/>
    <x v="3"/>
    <d v="2023-01-25T00:00:00"/>
    <n v="320705"/>
    <s v="RESOLI"/>
    <s v="1-PREG.COSTA-RICA"/>
    <x v="1"/>
    <x v="0"/>
    <s v="-"/>
    <n v="132219"/>
    <x v="3"/>
    <x v="1"/>
    <x v="3"/>
    <x v="1"/>
    <x v="1"/>
    <n v="4"/>
    <x v="6"/>
    <n v="1"/>
    <n v="3"/>
    <x v="1"/>
    <s v="LEON AVENDAÑO DARIO JOSE"/>
    <n v="402440113"/>
    <n v="31270060"/>
    <s v="HEREDIA"/>
    <s v="SAN FRANCISCO"/>
    <s v="UNIVERSIDAD FIDELITAS SEDE HEREDIA"/>
    <s v="ECONOMIA"/>
    <n v="468293"/>
    <x v="3"/>
    <n v="0"/>
    <s v="NINGUNO"/>
    <n v="100"/>
    <s v="COSTA RICA"/>
    <s v="-"/>
    <s v="-"/>
    <n v="1"/>
    <x v="2"/>
    <x v="0"/>
    <x v="0"/>
    <s v="-"/>
    <n v="23"/>
    <s v="BACHILLER"/>
    <s v=" "/>
    <s v=" "/>
    <s v=" "/>
    <s v=" "/>
    <s v="NORMAL"/>
    <s v="dariojoseleon@gmail.com"/>
    <n v="29.52"/>
    <s v="-"/>
    <x v="0"/>
    <s v="-"/>
    <s v="SOLTERO(A)"/>
    <s v="telefonista"/>
    <n v="5"/>
    <n v="2016"/>
    <n v="7"/>
    <n v="96"/>
    <n v="22619959"/>
    <s v="SIN ENFASIS"/>
    <s v="ECONOMIA"/>
    <n v="1"/>
    <s v="UNIV. PRIVADA"/>
    <s v="PRIVADO"/>
  </r>
  <r>
    <n v="133612"/>
    <n v="1"/>
    <n v="4450412"/>
    <d v="2023-01-23T00:00:00"/>
    <d v="2023-01-23T00:00:00"/>
    <d v="2023-02-17T00:00:00"/>
    <x v="7"/>
    <d v="2023-02-28T00:00:00"/>
    <n v="327044"/>
    <s v="RESOLI"/>
    <s v="1-PREG.COSTA-RICA"/>
    <x v="1"/>
    <x v="0"/>
    <s v="-"/>
    <n v="133612"/>
    <x v="7"/>
    <x v="1"/>
    <x v="2"/>
    <x v="1"/>
    <x v="1"/>
    <n v="2"/>
    <x v="2"/>
    <n v="10"/>
    <n v="2"/>
    <x v="0"/>
    <s v="CAMBRONERO ABARCA ELIZABETH DEL CARMEN"/>
    <n v="206210370"/>
    <n v="31274650"/>
    <s v="SAN CARLOS"/>
    <s v="FLORENCIA"/>
    <s v="USJ SEDE CENTRAL SAN CARLOS UNI SAN JOSE"/>
    <s v="CS EDUC I Y II CICLO"/>
    <n v="935650"/>
    <x v="2"/>
    <n v="0"/>
    <s v="NINGUNO"/>
    <n v="100"/>
    <s v="COSTA RICA"/>
    <s v="-"/>
    <s v="-"/>
    <n v="1"/>
    <x v="2"/>
    <x v="1"/>
    <x v="0"/>
    <s v="-"/>
    <n v="36"/>
    <s v="BACHILLER"/>
    <s v=" "/>
    <s v=" "/>
    <s v=" "/>
    <s v=" "/>
    <s v="NORMAL"/>
    <s v="ELIZCA25@GMAIL.COM"/>
    <n v="29.54"/>
    <s v="-"/>
    <x v="0"/>
    <s v="-"/>
    <s v="CASADO(A)"/>
    <s v="ESTUDIANTE"/>
    <n v="3"/>
    <n v="2009"/>
    <n v="14"/>
    <n v="100"/>
    <s v="-"/>
    <s v="ESPAÑOL"/>
    <s v="EDUCACION PRIMARIA"/>
    <n v="1"/>
    <s v="UNIV. PRIVADA"/>
    <s v="PRIVADO"/>
  </r>
  <r>
    <n v="132014"/>
    <n v="1"/>
    <n v="1127900"/>
    <d v="2022-09-20T00:00:00"/>
    <d v="2022-09-21T00:00:00"/>
    <d v="2022-09-26T00:00:00"/>
    <x v="0"/>
    <d v="2023-01-23T00:00:00"/>
    <n v="320389"/>
    <s v="RESOLI"/>
    <s v="1-PREG.COSTA-RICA"/>
    <x v="2"/>
    <x v="0"/>
    <s v="-"/>
    <n v="132014"/>
    <x v="0"/>
    <x v="0"/>
    <x v="5"/>
    <x v="1"/>
    <x v="0"/>
    <n v="7"/>
    <x v="1"/>
    <n v="3"/>
    <n v="1"/>
    <x v="1"/>
    <s v="VARGAS RODRIGUEZ LEUGARDO"/>
    <n v="701940749"/>
    <n v="31225080"/>
    <s v="SIQUIRRES"/>
    <s v="SIQUIRRES"/>
    <s v="UNIV.LATINOAMERICANA DE CS.TECNOL."/>
    <s v="INFORMATICA"/>
    <s v="-"/>
    <x v="0"/>
    <n v="0"/>
    <s v="NINGUNO"/>
    <n v="100"/>
    <s v="COSTA RICA"/>
    <s v="-"/>
    <s v="-"/>
    <n v="1"/>
    <x v="2"/>
    <x v="1"/>
    <x v="0"/>
    <s v="-"/>
    <n v="34"/>
    <s v="LICENCIATURA"/>
    <s v=" "/>
    <s v=" "/>
    <s v=" "/>
    <s v=" "/>
    <s v="NORMAL"/>
    <s v="L.VARGAS@HOTMAIL.ES"/>
    <n v="29.55"/>
    <s v="-"/>
    <x v="0"/>
    <s v="-"/>
    <s v="UNION LIBRE"/>
    <s v="TECNICO ESPECIALIZAD"/>
    <s v="-"/>
    <s v="-"/>
    <s v="-"/>
    <s v="-"/>
    <n v="27681270"/>
    <s v="REDES Y SISTEMAS TELEMATICOS"/>
    <s v="COMPUTO"/>
    <n v="1"/>
    <s v="UNIV. PRIVADA"/>
    <s v="PRIVADO"/>
  </r>
  <r>
    <n v="133433"/>
    <n v="1"/>
    <n v="6414700"/>
    <d v="2023-01-02T00:00:00"/>
    <d v="2023-01-08T00:00:00"/>
    <d v="2023-02-09T00:00:00"/>
    <x v="7"/>
    <d v="2023-02-28T00:00:00"/>
    <n v="325429"/>
    <s v="RESOLI"/>
    <s v="1-PREG.COSTA-RICA"/>
    <x v="1"/>
    <x v="0"/>
    <s v="-"/>
    <n v="133433"/>
    <x v="7"/>
    <x v="0"/>
    <x v="5"/>
    <x v="1"/>
    <x v="0"/>
    <n v="1"/>
    <x v="3"/>
    <n v="1"/>
    <n v="11"/>
    <x v="1"/>
    <s v="CRUZ ZUÑIGA JOSE PABLO"/>
    <n v="119260441"/>
    <n v="31273780"/>
    <s v="SAN JOSE"/>
    <s v="SAN SEBASTIAN"/>
    <s v="UNIV.INTERNAC.DE LAS AMERICAS"/>
    <s v="ING.SOFTWARE"/>
    <n v="1849947"/>
    <x v="1"/>
    <n v="0"/>
    <s v="NINGUNO"/>
    <n v="100"/>
    <s v="COSTA RICA"/>
    <s v="-"/>
    <s v="-"/>
    <n v="1"/>
    <x v="2"/>
    <x v="0"/>
    <x v="0"/>
    <s v="-"/>
    <n v="18"/>
    <s v="BACHILLER"/>
    <s v=" "/>
    <s v=" "/>
    <s v=" "/>
    <s v=" "/>
    <s v="NORMAL"/>
    <s v="C.JOSEPABLO22@GMAIL.COM"/>
    <n v="29.68"/>
    <s v="-"/>
    <x v="0"/>
    <s v="-"/>
    <s v="SOLTERO(A)"/>
    <s v="ESTUDIANTE"/>
    <n v="4"/>
    <n v="2022"/>
    <n v="1"/>
    <n v="100"/>
    <s v="-"/>
    <s v="SIN ENFASIS"/>
    <s v="COMPUTO"/>
    <n v="1"/>
    <s v="UNIV. PRIVADA"/>
    <s v="PRIVADO"/>
  </r>
  <r>
    <n v="132846"/>
    <n v="1"/>
    <n v="14999955"/>
    <d v="2022-10-23T00:00:00"/>
    <d v="2022-12-14T00:00:00"/>
    <d v="2022-12-19T00:00:00"/>
    <x v="3"/>
    <d v="2023-01-25T00:00:00"/>
    <n v="321621"/>
    <s v="RESOLI"/>
    <s v="1-PREG.COSTA-RICA"/>
    <x v="1"/>
    <x v="0"/>
    <s v="-"/>
    <n v="132846"/>
    <x v="3"/>
    <x v="1"/>
    <x v="4"/>
    <x v="1"/>
    <x v="1"/>
    <n v="1"/>
    <x v="3"/>
    <n v="6"/>
    <n v="1"/>
    <x v="0"/>
    <s v="MORA DIAZ REBECCA"/>
    <n v="118030194"/>
    <n v="31269980"/>
    <s v="ASERRI"/>
    <s v="ASERRI"/>
    <s v="UNIV.VERITAS"/>
    <s v="DISEÑO DEL PRODUCTO"/>
    <n v="2930107"/>
    <x v="6"/>
    <n v="0"/>
    <s v="NINGUNO"/>
    <n v="100"/>
    <s v="COSTA RICA"/>
    <s v="-"/>
    <s v="-"/>
    <n v="1"/>
    <x v="2"/>
    <x v="0"/>
    <x v="0"/>
    <s v="-"/>
    <n v="21"/>
    <s v="BACHILLER"/>
    <s v=" "/>
    <s v=" "/>
    <s v=" "/>
    <s v=" "/>
    <s v="NORMAL"/>
    <s v="RREBEKMD@GMAIL.COM"/>
    <n v="29.69"/>
    <s v="-"/>
    <x v="0"/>
    <s v="-"/>
    <s v="SOLTERO(A)"/>
    <s v="ESTUDIANTE"/>
    <n v="3"/>
    <n v="2017"/>
    <n v="6"/>
    <n v="90.4"/>
    <s v="-"/>
    <s v="DISEÑO DE MODA"/>
    <s v="ARTE PUBLICITARIO"/>
    <n v="1"/>
    <s v="UNIV. PRIVADA"/>
    <s v="PRIVADO"/>
  </r>
  <r>
    <n v="133346"/>
    <n v="1"/>
    <n v="4026936"/>
    <d v="2023-01-04T00:00:00"/>
    <d v="2023-01-17T00:00:00"/>
    <d v="2023-02-03T00:00:00"/>
    <x v="5"/>
    <d v="2023-02-10T00:00:00"/>
    <n v="325595"/>
    <s v="RESOLI"/>
    <s v="1-PREG.COSTA-RICA"/>
    <x v="1"/>
    <x v="0"/>
    <s v="-"/>
    <n v="133346"/>
    <x v="5"/>
    <x v="0"/>
    <x v="0"/>
    <x v="1"/>
    <x v="0"/>
    <n v="1"/>
    <x v="3"/>
    <n v="3"/>
    <n v="5"/>
    <x v="0"/>
    <s v="CUBERO MORA YERLANY KATERINE"/>
    <n v="118510366"/>
    <n v="31271370"/>
    <s v="DESAMPARADOS"/>
    <s v="SAN ANTONIO"/>
    <s v="UNIVERSIDAD FIDELITAS SEDE SAN PEDRO"/>
    <s v="ING SISTEMAS DE COMPUT PRESENC"/>
    <n v="296304"/>
    <x v="4"/>
    <n v="0"/>
    <s v="NINGUNO"/>
    <n v="100"/>
    <s v="COSTA RICA"/>
    <s v="-"/>
    <s v="-"/>
    <n v="1"/>
    <x v="2"/>
    <x v="2"/>
    <x v="0"/>
    <s v="-"/>
    <n v="20"/>
    <s v="BACHILLER"/>
    <s v=" "/>
    <s v=" "/>
    <s v=" "/>
    <s v=" "/>
    <s v="NORMAL"/>
    <s v="KATERINECUBEROMORA@GMAIL.COM"/>
    <n v="29.82"/>
    <s v="-"/>
    <x v="0"/>
    <s v="-"/>
    <s v="SOLTERO(A)"/>
    <s v="ESTUDIANTE"/>
    <n v="1"/>
    <n v="2021"/>
    <n v="2"/>
    <n v="100"/>
    <s v="-"/>
    <s v="SIN ENFASIS"/>
    <s v="INGENIERIA"/>
    <n v="1"/>
    <s v="UNIV. PRIVADA"/>
    <s v="PRIVADO"/>
  </r>
  <r>
    <n v="132705"/>
    <n v="1"/>
    <n v="16818658"/>
    <d v="2022-12-08T00:00:00"/>
    <d v="2022-12-09T00:00:00"/>
    <d v="2022-12-12T00:00:00"/>
    <x v="0"/>
    <d v="2023-01-17T00:00:00"/>
    <n v="324125"/>
    <s v="RESOLI"/>
    <s v="1-PREG.COSTA-RICA"/>
    <x v="1"/>
    <x v="0"/>
    <s v="-"/>
    <n v="132705"/>
    <x v="0"/>
    <x v="0"/>
    <x v="1"/>
    <x v="1"/>
    <x v="0"/>
    <n v="1"/>
    <x v="3"/>
    <n v="8"/>
    <n v="5"/>
    <x v="0"/>
    <s v="HERRERA SAGOT ABIGAIL"/>
    <n v="118560496"/>
    <n v="31269140"/>
    <s v="GOICOECHEA"/>
    <s v="IPIS"/>
    <s v="UNIV. DE CIENCIAS MEDICAS"/>
    <s v="MICROBIOLOGI Y QUIMICA CLINICA"/>
    <n v="3258040"/>
    <x v="6"/>
    <n v="0"/>
    <s v="NINGUNO"/>
    <n v="100"/>
    <s v="COSTA RICA"/>
    <s v="-"/>
    <s v="-"/>
    <n v="1"/>
    <x v="2"/>
    <x v="0"/>
    <x v="0"/>
    <s v="-"/>
    <n v="21"/>
    <s v="LICENCIATURA"/>
    <s v=" "/>
    <s v=" "/>
    <s v=" "/>
    <s v=" "/>
    <s v="NORMAL"/>
    <s v="HERRERASAGOTABI@GMAIL.COM"/>
    <n v="29.85"/>
    <s v="-"/>
    <x v="0"/>
    <s v="-"/>
    <s v="SOLTERO(A)"/>
    <s v="ESTUDIANTE"/>
    <n v="3"/>
    <n v="2019"/>
    <n v="4"/>
    <n v="98"/>
    <s v="-"/>
    <s v="SIN ENFASIS"/>
    <s v="MICROBIOLOGIA"/>
    <n v="1"/>
    <s v="UNIV. PRIVADA"/>
    <s v="PRIVADO"/>
  </r>
  <r>
    <n v="132615"/>
    <n v="1"/>
    <n v="10542762"/>
    <d v="2022-12-01T00:00:00"/>
    <d v="2022-12-06T00:00:00"/>
    <d v="2022-12-07T00:00:00"/>
    <x v="1"/>
    <d v="2023-01-31T00:00:00"/>
    <n v="323367"/>
    <s v="RESOLI"/>
    <s v="1-PREG.COSTA-RICA"/>
    <x v="1"/>
    <x v="0"/>
    <s v="-"/>
    <n v="132615"/>
    <x v="1"/>
    <x v="0"/>
    <x v="0"/>
    <x v="1"/>
    <x v="0"/>
    <n v="1"/>
    <x v="3"/>
    <n v="8"/>
    <n v="5"/>
    <x v="1"/>
    <s v="ROSALES RUIZ OSCAR STWART"/>
    <n v="118420960"/>
    <n v="31270940"/>
    <s v="GOICOECHEA"/>
    <s v="IPIS"/>
    <s v="UNIVERSIDAD FIDELITAS SEDE SAN PEDRO"/>
    <s v="ING SISTEMAS DE COMPUT PRESENC"/>
    <n v="1743142"/>
    <x v="1"/>
    <n v="0"/>
    <s v="NINGUNO"/>
    <n v="100"/>
    <s v="COSTA RICA"/>
    <s v="-"/>
    <s v="-"/>
    <n v="1"/>
    <x v="2"/>
    <x v="0"/>
    <x v="0"/>
    <s v="-"/>
    <n v="20"/>
    <s v="BACHILLER"/>
    <s v="LICENCIATURA"/>
    <s v=" "/>
    <s v=" "/>
    <s v=" "/>
    <s v="NORMAL"/>
    <s v="OSCARROSALES899@GMAIL.COM"/>
    <n v="29.91"/>
    <s v="-"/>
    <x v="5"/>
    <s v="AE"/>
    <s v="SOLTERO(A)"/>
    <s v="ESTUDIANTE"/>
    <n v="4"/>
    <n v="2020"/>
    <n v="3"/>
    <n v="87.21"/>
    <s v="-"/>
    <s v="SIN ENFASIS"/>
    <s v="INGENIERIA"/>
    <n v="1"/>
    <s v="UNIV. PRIVADA"/>
    <s v="PRIVADO"/>
  </r>
  <r>
    <n v="133463"/>
    <n v="5"/>
    <n v="5167935"/>
    <d v="2023-01-09T00:00:00"/>
    <d v="2023-01-18T00:00:00"/>
    <d v="2023-02-10T00:00:00"/>
    <x v="6"/>
    <d v="2023-02-21T00:00:00"/>
    <n v="325890"/>
    <s v="RESOLI"/>
    <s v="5-REFUND.PREG.C.R"/>
    <x v="0"/>
    <x v="0"/>
    <s v="-"/>
    <n v="133463"/>
    <x v="6"/>
    <x v="1"/>
    <x v="3"/>
    <x v="1"/>
    <x v="1"/>
    <n v="1"/>
    <x v="3"/>
    <n v="1"/>
    <n v="6"/>
    <x v="0"/>
    <s v="LOPEZ MEJIAS JENNIFER NICOLE"/>
    <n v="118660391"/>
    <n v="31272970"/>
    <s v="SAN JOSE"/>
    <s v="SAN FRANCISCO"/>
    <s v="UNIV.DE LAS CS.Y ARTE DE C.R."/>
    <s v="ADMINISTRACION DE EMPRESAS"/>
    <n v="1169000"/>
    <x v="1"/>
    <n v="0"/>
    <s v="NINGUNO"/>
    <n v="100"/>
    <s v="COSTA RICA"/>
    <s v="-"/>
    <s v="-"/>
    <n v="1"/>
    <x v="2"/>
    <x v="2"/>
    <x v="0"/>
    <s v="-"/>
    <n v="20"/>
    <s v="BACHILLER"/>
    <s v="LICENCIATURA"/>
    <s v=" "/>
    <s v=" "/>
    <s v=" "/>
    <s v="NORMAL"/>
    <s v="JNICOLE02@GMAIL.COM"/>
    <n v="30.13"/>
    <s v="-"/>
    <x v="0"/>
    <s v="-"/>
    <s v="SOLTERO(A)"/>
    <s v="ESTUDIANTE"/>
    <n v="2"/>
    <n v="2020"/>
    <n v="3"/>
    <n v="100"/>
    <n v="86046556"/>
    <s v="SIN ENFASIS"/>
    <s v="ADMINISTRACION"/>
    <n v="1"/>
    <s v="UNIV. PRIVADA"/>
    <s v="PRIVADO"/>
  </r>
  <r>
    <n v="133119"/>
    <n v="1"/>
    <n v="2083547"/>
    <d v="2022-10-28T00:00:00"/>
    <d v="2022-12-23T00:00:00"/>
    <d v="2023-01-19T00:00:00"/>
    <x v="1"/>
    <d v="2023-01-31T00:00:00"/>
    <n v="321828"/>
    <s v="RESOLI"/>
    <s v="1-PREG.COSTA-RICA"/>
    <x v="1"/>
    <x v="0"/>
    <s v="-"/>
    <n v="133119"/>
    <x v="1"/>
    <x v="1"/>
    <x v="4"/>
    <x v="1"/>
    <x v="1"/>
    <n v="1"/>
    <x v="3"/>
    <n v="3"/>
    <n v="1"/>
    <x v="1"/>
    <s v="HERNANDEZ ABARCA DANIEL JESUS"/>
    <n v="115850163"/>
    <n v="31270440"/>
    <s v="DESAMPARADOS"/>
    <s v="DESAMPARADOS"/>
    <s v="UNIV.VERITAS"/>
    <s v="TECNICO SUPERIOR ANIMACION 2D"/>
    <n v="1042323"/>
    <x v="2"/>
    <n v="0"/>
    <s v="NINGUNO"/>
    <n v="100"/>
    <s v="COSTA RICA"/>
    <s v="-"/>
    <s v="-"/>
    <n v="1"/>
    <x v="2"/>
    <x v="2"/>
    <x v="0"/>
    <s v="-"/>
    <n v="28"/>
    <s v="TECNICO"/>
    <s v=" "/>
    <s v=" "/>
    <s v=" "/>
    <s v=" "/>
    <s v="NORMAL"/>
    <s v="DHERNANDEZAB@OUTLOOK.COM"/>
    <n v="30.25"/>
    <s v="-"/>
    <x v="0"/>
    <s v="-"/>
    <s v="SOLTERO(A)"/>
    <s v="SOPORTE A CUENTAS DE VENDEDORES."/>
    <n v="2"/>
    <n v="2012"/>
    <n v="11"/>
    <n v="92"/>
    <n v="25425600"/>
    <s v="SIN ENFASIS"/>
    <s v="ARTES PLASTICAS"/>
    <n v="1"/>
    <s v="UNIV. PRIVADA"/>
    <s v="PRIVADO"/>
  </r>
  <r>
    <n v="132817"/>
    <n v="1"/>
    <n v="7301400"/>
    <d v="2022-12-11T00:00:00"/>
    <d v="2022-12-14T00:00:00"/>
    <d v="2022-12-19T00:00:00"/>
    <x v="1"/>
    <d v="2023-01-31T00:00:00"/>
    <n v="324348"/>
    <s v="RESOLI"/>
    <s v="1-PREG.COSTA-RICA"/>
    <x v="1"/>
    <x v="0"/>
    <s v="-"/>
    <n v="132817"/>
    <x v="1"/>
    <x v="0"/>
    <x v="0"/>
    <x v="1"/>
    <x v="0"/>
    <n v="1"/>
    <x v="3"/>
    <n v="14"/>
    <n v="3"/>
    <x v="1"/>
    <s v="MONTANO SILVA AARON ANDREY"/>
    <n v="119260979"/>
    <n v="31269970"/>
    <s v="MORAVIA"/>
    <s v="TRINIDAD"/>
    <s v="UNIV.INTERNAC.DE LAS AMERICAS"/>
    <s v="INGENIERIA INDUSTRIAL"/>
    <n v="320000"/>
    <x v="4"/>
    <n v="0"/>
    <s v="NINGUNO"/>
    <n v="100"/>
    <s v="COSTA RICA"/>
    <s v="-"/>
    <s v="-"/>
    <n v="1"/>
    <x v="2"/>
    <x v="0"/>
    <x v="0"/>
    <s v="-"/>
    <n v="18"/>
    <s v="BACHILLER"/>
    <s v=" "/>
    <s v=" "/>
    <s v=" "/>
    <s v=" "/>
    <s v="NORMAL"/>
    <s v="MONTANOAS8510@GMAIL.COM"/>
    <n v="30.41"/>
    <s v="-"/>
    <x v="5"/>
    <s v="AE"/>
    <s v="SOLTERO(A)"/>
    <s v="ESTUDIANTE"/>
    <n v="2"/>
    <n v="2022"/>
    <n v="1"/>
    <n v="75"/>
    <s v="-"/>
    <s v="SIN ENFASIS"/>
    <s v="INGENIERIA"/>
    <n v="1"/>
    <s v="UNIV. PRIVADA"/>
    <s v="PRIVADO"/>
  </r>
  <r>
    <n v="133178"/>
    <n v="1"/>
    <n v="2534000"/>
    <d v="2022-12-26T00:00:00"/>
    <d v="2023-01-02T00:00:00"/>
    <d v="2023-01-25T00:00:00"/>
    <x v="5"/>
    <d v="2023-02-10T00:00:00"/>
    <n v="325245"/>
    <s v="RESOLI"/>
    <s v="1-PREG.COSTA-RICA"/>
    <x v="1"/>
    <x v="0"/>
    <s v="-"/>
    <n v="133178"/>
    <x v="5"/>
    <x v="0"/>
    <x v="1"/>
    <x v="1"/>
    <x v="0"/>
    <n v="2"/>
    <x v="2"/>
    <n v="10"/>
    <n v="2"/>
    <x v="0"/>
    <s v="RODRIGUEZ SANCHEZ TRACY VALERIA"/>
    <n v="208540310"/>
    <n v="31271270"/>
    <s v="SAN CARLOS"/>
    <s v="FLORENCIA"/>
    <s v="UNIVERSIDAD SANTA LUCIA SEDE SAN CARLOS"/>
    <s v="ENFERMERIA"/>
    <n v="513911"/>
    <x v="3"/>
    <n v="0"/>
    <s v="NINGUNO"/>
    <n v="100"/>
    <s v="COSTA RICA"/>
    <s v="-"/>
    <s v="-"/>
    <n v="1"/>
    <x v="2"/>
    <x v="1"/>
    <x v="0"/>
    <s v="-"/>
    <n v="18"/>
    <s v="BACHILLER"/>
    <s v=" "/>
    <s v=" "/>
    <s v=" "/>
    <s v=" "/>
    <s v="NORMAL"/>
    <s v="TRACYVARS08@GMAIL.COM"/>
    <n v="30.43"/>
    <s v="-"/>
    <x v="0"/>
    <s v="-"/>
    <s v="SOLTERO(A)"/>
    <s v="GESTOR DE SERVICIO AL CLIENTE"/>
    <n v="3"/>
    <n v="2022"/>
    <n v="1"/>
    <n v="89"/>
    <n v="70027002"/>
    <s v="SIN ENFASIS"/>
    <s v="ENFERMERIA"/>
    <n v="1"/>
    <s v="UNIV. PRIVADA"/>
    <s v="PRIVADO"/>
  </r>
  <r>
    <n v="132727"/>
    <n v="1"/>
    <n v="5340700"/>
    <d v="2022-11-16T00:00:00"/>
    <d v="2022-12-09T00:00:00"/>
    <d v="2022-12-12T00:00:00"/>
    <x v="1"/>
    <d v="2023-01-31T00:00:00"/>
    <n v="322525"/>
    <s v="RESOLI"/>
    <s v="1-PREG.COSTA-RICA"/>
    <x v="1"/>
    <x v="0"/>
    <s v="-"/>
    <n v="132727"/>
    <x v="1"/>
    <x v="0"/>
    <x v="0"/>
    <x v="1"/>
    <x v="0"/>
    <n v="2"/>
    <x v="2"/>
    <n v="1"/>
    <n v="13"/>
    <x v="1"/>
    <s v="MUÑOZ AGUILAR ALONSO JOSE"/>
    <n v="118560293"/>
    <n v="31271010"/>
    <s v="ALAJUELA"/>
    <s v="GARITA"/>
    <s v="UNIVERSIDAD FIDELITAS SEDE HEREDIA"/>
    <s v="ING SISTEMAS COMPUT PRESENCIAL"/>
    <n v="1631381"/>
    <x v="1"/>
    <n v="0"/>
    <s v="NINGUNO"/>
    <n v="100"/>
    <s v="COSTA RICA"/>
    <s v="-"/>
    <s v="-"/>
    <n v="1"/>
    <x v="2"/>
    <x v="0"/>
    <x v="0"/>
    <s v="-"/>
    <n v="20"/>
    <s v="BACHILLER"/>
    <s v=" "/>
    <s v=" "/>
    <s v=" "/>
    <s v=" "/>
    <s v="NORMAL"/>
    <s v="ALONSOJOSE0520@GMAIL.COM"/>
    <n v="30.55"/>
    <s v="-"/>
    <x v="0"/>
    <s v="-"/>
    <s v="SOLTERO(A)"/>
    <s v="ESTUDIANTE"/>
    <n v="4"/>
    <n v="2019"/>
    <n v="4"/>
    <n v="90"/>
    <s v="-"/>
    <s v="SIN ENFASIS"/>
    <s v="INGENIERIA"/>
    <n v="1"/>
    <s v="UNIV. PRIVADA"/>
    <s v="PRIVADO"/>
  </r>
  <r>
    <n v="132840"/>
    <n v="3"/>
    <n v="2746650"/>
    <d v="2022-11-20T00:00:00"/>
    <d v="2022-12-14T00:00:00"/>
    <d v="2022-12-19T00:00:00"/>
    <x v="1"/>
    <d v="2023-02-10T00:00:00"/>
    <n v="322724"/>
    <s v="RESOLI"/>
    <s v="3-POSG.COSTA-RICA"/>
    <x v="2"/>
    <x v="1"/>
    <s v="-"/>
    <n v="132840"/>
    <x v="1"/>
    <x v="0"/>
    <x v="1"/>
    <x v="1"/>
    <x v="0"/>
    <n v="2"/>
    <x v="2"/>
    <n v="1"/>
    <n v="8"/>
    <x v="0"/>
    <s v="ALFARO SOLIS MARIA FERNANDA"/>
    <n v="207280024"/>
    <n v="31210110"/>
    <s v="ALAJUELA"/>
    <s v="SAN RAFAEL"/>
    <s v="UNIV.DE COSTA RICA"/>
    <s v="ODONTOPEDIATRIA"/>
    <s v="-"/>
    <x v="0"/>
    <n v="0"/>
    <s v="NINGUNO"/>
    <n v="100"/>
    <s v="COSTA RICA"/>
    <s v="-"/>
    <s v="-"/>
    <n v="1"/>
    <x v="2"/>
    <x v="0"/>
    <x v="0"/>
    <s v="-"/>
    <n v="28"/>
    <s v="ESPECIALIZACION"/>
    <s v=" "/>
    <s v=" "/>
    <s v=" "/>
    <s v=" "/>
    <s v="NORMAL"/>
    <s v="FER_ALSO09@HOTMAIL.COM"/>
    <n v="30.62"/>
    <s v="-"/>
    <x v="0"/>
    <s v="-"/>
    <s v="SOLTERO(A)"/>
    <s v="ESTUDIANTE"/>
    <s v="-"/>
    <s v="-"/>
    <s v="-"/>
    <s v="-"/>
    <n v="22091300"/>
    <s v="SIN ENFASIS"/>
    <s v="ODONTOLOGIA"/>
    <n v="2"/>
    <s v="UNIV. PUBLICA"/>
    <s v="PUBLICO"/>
  </r>
  <r>
    <n v="132676"/>
    <n v="1"/>
    <n v="21591478"/>
    <d v="2022-12-07T00:00:00"/>
    <d v="2022-12-08T00:00:00"/>
    <d v="2022-12-09T00:00:00"/>
    <x v="0"/>
    <d v="2023-01-17T00:00:00"/>
    <n v="323967"/>
    <s v="RESOLI"/>
    <s v="1-PREG.COSTA-RICA"/>
    <x v="1"/>
    <x v="0"/>
    <s v="-"/>
    <n v="132676"/>
    <x v="0"/>
    <x v="0"/>
    <x v="1"/>
    <x v="1"/>
    <x v="0"/>
    <n v="1"/>
    <x v="3"/>
    <n v="14"/>
    <n v="1"/>
    <x v="0"/>
    <s v="ANCHIA ROMAN MARIA LAURA"/>
    <n v="119230223"/>
    <n v="31269120"/>
    <s v="MORAVIA"/>
    <s v="SAN VICENTE"/>
    <s v="VERITAS-SAN FRANCISCO DE ASIS"/>
    <s v="MEDICINA Y CIRUGIA VETERINARIA"/>
    <n v="1711313"/>
    <x v="1"/>
    <n v="0"/>
    <s v="NINGUNO"/>
    <n v="100"/>
    <s v="COSTA RICA"/>
    <s v="-"/>
    <s v="-"/>
    <n v="1"/>
    <x v="2"/>
    <x v="2"/>
    <x v="0"/>
    <s v="-"/>
    <n v="18"/>
    <s v="LICENCIATURA"/>
    <s v=" "/>
    <s v=" "/>
    <s v=" "/>
    <s v=" "/>
    <s v="NORMAL"/>
    <s v="MARIALANCHIA06@GMAIL.COM"/>
    <n v="31.08"/>
    <s v="-"/>
    <x v="0"/>
    <s v="-"/>
    <s v="SOLTERO(A)"/>
    <s v="ESTUDIANTE"/>
    <n v="3"/>
    <n v="2022"/>
    <n v="1"/>
    <n v="80"/>
    <s v="-"/>
    <s v="SIN ENFASIS"/>
    <s v="MEDICINA VETERINARIA"/>
    <n v="1"/>
    <s v="UNIV. PRIVADA"/>
    <s v="PRIVADO"/>
  </r>
  <r>
    <n v="133113"/>
    <n v="1"/>
    <n v="6591900"/>
    <d v="2022-09-05T00:00:00"/>
    <d v="2022-12-23T00:00:00"/>
    <d v="2023-01-19T00:00:00"/>
    <x v="1"/>
    <d v="2023-01-31T00:00:00"/>
    <n v="319748"/>
    <s v="RESOLI"/>
    <s v="1-PREG.COSTA-RICA"/>
    <x v="1"/>
    <x v="0"/>
    <s v="-"/>
    <n v="133113"/>
    <x v="1"/>
    <x v="1"/>
    <x v="2"/>
    <x v="1"/>
    <x v="1"/>
    <n v="7"/>
    <x v="1"/>
    <n v="3"/>
    <n v="6"/>
    <x v="1"/>
    <s v="ANGULO CARBALLO ALEXANDER JOSE"/>
    <n v="703000629"/>
    <n v="31271080"/>
    <s v="SIQUIRRES"/>
    <s v="ALEGRIA"/>
    <s v="UNIV.LATINOAMERICANA DE CS.TECNOL."/>
    <s v="ENSEÑANZA DEL INGLES"/>
    <n v="450000"/>
    <x v="4"/>
    <n v="0"/>
    <s v="NINGUNO"/>
    <n v="100"/>
    <s v="COSTA RICA"/>
    <s v="-"/>
    <s v="-"/>
    <n v="1"/>
    <x v="2"/>
    <x v="1"/>
    <x v="0"/>
    <s v="-"/>
    <n v="19"/>
    <s v="BACHILLER"/>
    <s v=" "/>
    <s v=" "/>
    <s v=" "/>
    <s v=" "/>
    <s v="NORMAL"/>
    <s v="ALEXANDERANGULO35@GMAIL.COM"/>
    <n v="31.15"/>
    <s v="-"/>
    <x v="0"/>
    <s v="-"/>
    <s v="SOLTERO(A)"/>
    <s v="ESTUDIANTE"/>
    <n v="1"/>
    <n v="2020"/>
    <n v="3"/>
    <n v="99.5"/>
    <s v="-"/>
    <s v="SIN ENFASIS"/>
    <s v="EDUCACION SECUNDARIA"/>
    <n v="1"/>
    <s v="UNIV. PRIVADA"/>
    <s v="PRIVADO"/>
  </r>
  <r>
    <n v="132044"/>
    <n v="1"/>
    <n v="2859680"/>
    <d v="2022-09-13T00:00:00"/>
    <d v="2022-09-26T00:00:00"/>
    <d v="2022-09-27T00:00:00"/>
    <x v="0"/>
    <d v="2023-01-25T00:00:00"/>
    <n v="320151"/>
    <s v="RESOLI"/>
    <s v="1-PREG.COSTA-RICA"/>
    <x v="2"/>
    <x v="0"/>
    <s v="-"/>
    <n v="132044"/>
    <x v="0"/>
    <x v="0"/>
    <x v="0"/>
    <x v="1"/>
    <x v="0"/>
    <n v="1"/>
    <x v="3"/>
    <n v="3"/>
    <n v="4"/>
    <x v="1"/>
    <s v="GARRO VALVERDE JOSUE"/>
    <n v="117640064"/>
    <n v="31204170"/>
    <s v="DESAMPARADOS"/>
    <s v="SAN RAFAEL ARRIBA"/>
    <s v="UNIV.LATINOAMERICANA DE CS.TECNOL."/>
    <s v="INGENIERIA INFORMATICA"/>
    <s v="-"/>
    <x v="0"/>
    <n v="0"/>
    <s v="NINGUNO"/>
    <n v="100"/>
    <s v="COSTA RICA"/>
    <s v="-"/>
    <s v="-"/>
    <n v="1"/>
    <x v="2"/>
    <x v="0"/>
    <x v="0"/>
    <s v="-"/>
    <n v="23"/>
    <s v="BACHILLER"/>
    <s v=" "/>
    <s v=" "/>
    <s v=" "/>
    <s v=" "/>
    <s v="NORMAL"/>
    <s v="GARROJOSUE890@GMAIL.COM"/>
    <n v="31.25"/>
    <s v="-"/>
    <x v="0"/>
    <s v="-"/>
    <s v="SOLTERO(A)"/>
    <s v="ESTUDIANTE"/>
    <s v="-"/>
    <s v="-"/>
    <s v="-"/>
    <s v="-"/>
    <s v="-"/>
    <s v="SIN ENFASIS"/>
    <s v="INGENIERIA"/>
    <n v="1"/>
    <s v="UNIV. PRIVADA"/>
    <s v="PRIVADO"/>
  </r>
  <r>
    <n v="133512"/>
    <n v="1"/>
    <n v="4012790"/>
    <d v="2023-01-06T00:00:00"/>
    <d v="2023-01-19T00:00:00"/>
    <d v="2023-02-13T00:00:00"/>
    <x v="7"/>
    <d v="2023-02-28T00:00:00"/>
    <n v="325717"/>
    <s v="RESOLI"/>
    <s v="1-PREG.COSTA-RICA"/>
    <x v="1"/>
    <x v="0"/>
    <s v="-"/>
    <n v="133512"/>
    <x v="7"/>
    <x v="1"/>
    <x v="3"/>
    <x v="1"/>
    <x v="1"/>
    <n v="2"/>
    <x v="2"/>
    <n v="10"/>
    <n v="1"/>
    <x v="0"/>
    <s v="SOLANO CHACON ALLISSON FERNANDA"/>
    <n v="208540118"/>
    <n v="31274700"/>
    <s v="SAN CARLOS"/>
    <s v="QUESADA"/>
    <s v="USJ SEDE CENTRAL SAN CARLOS UNI SAN JOSE"/>
    <s v="DERECHO"/>
    <n v="621272"/>
    <x v="3"/>
    <n v="0"/>
    <s v="NINGUNO"/>
    <n v="100"/>
    <s v="COSTA RICA"/>
    <s v="-"/>
    <s v="-"/>
    <n v="1"/>
    <x v="2"/>
    <x v="0"/>
    <x v="0"/>
    <s v="-"/>
    <n v="18"/>
    <s v="BACHILLER"/>
    <s v=" "/>
    <s v=" "/>
    <s v=" "/>
    <s v=" "/>
    <s v="NORMAL"/>
    <s v="SOLANOCHALLISSON@GMAIL.COM"/>
    <n v="31.29"/>
    <s v="-"/>
    <x v="5"/>
    <s v="AE"/>
    <s v="SOLTERO(A)"/>
    <s v="ESTUDIANTE"/>
    <n v="4"/>
    <n v="2022"/>
    <n v="1"/>
    <n v="100"/>
    <s v="-"/>
    <s v="SIN ENFASIS"/>
    <s v="DERECHO"/>
    <n v="1"/>
    <s v="UNIV. PRIVADA"/>
    <s v="PRIVADO"/>
  </r>
  <r>
    <n v="133214"/>
    <n v="1"/>
    <n v="7722237"/>
    <d v="2023-01-13T00:00:00"/>
    <d v="2023-01-17T00:00:00"/>
    <d v="2023-01-31T00:00:00"/>
    <x v="5"/>
    <d v="2023-02-10T00:00:00"/>
    <n v="326333"/>
    <s v="RESOLI"/>
    <s v="1-PREG.COSTA-RICA"/>
    <x v="1"/>
    <x v="0"/>
    <s v="-"/>
    <n v="133214"/>
    <x v="5"/>
    <x v="0"/>
    <x v="1"/>
    <x v="1"/>
    <x v="0"/>
    <n v="1"/>
    <x v="3"/>
    <n v="6"/>
    <n v="1"/>
    <x v="0"/>
    <s v="BADILLA CHINCHILLA DANIELA MARIA"/>
    <n v="118780158"/>
    <n v="31271610"/>
    <s v="ASERRI"/>
    <s v="ASERRI"/>
    <s v="UNIV.LATINA DE C.R."/>
    <s v="ENFERMERIA"/>
    <n v="1029008"/>
    <x v="2"/>
    <n v="0"/>
    <s v="NINGUNO"/>
    <n v="100"/>
    <s v="COSTA RICA"/>
    <s v="-"/>
    <s v="-"/>
    <n v="1"/>
    <x v="2"/>
    <x v="0"/>
    <x v="0"/>
    <s v="-"/>
    <n v="19"/>
    <s v="LICENCIATURA"/>
    <s v=" "/>
    <s v=" "/>
    <s v=" "/>
    <s v=" "/>
    <s v="NORMAL"/>
    <s v="MBADILLA2406@GMAIL.COM"/>
    <n v="31.46"/>
    <s v="-"/>
    <x v="0"/>
    <s v="-"/>
    <s v="SOLTERO(A)"/>
    <s v="ESTUDIANTE"/>
    <n v="4"/>
    <n v="2020"/>
    <n v="3"/>
    <n v="100"/>
    <s v="-"/>
    <s v="SIN ENFASIS"/>
    <s v="ENFERMERIA"/>
    <n v="1"/>
    <s v="UNIV. PRIVADA"/>
    <s v="PRIVADO"/>
  </r>
  <r>
    <n v="132401"/>
    <n v="1"/>
    <n v="5665220"/>
    <d v="2022-10-20T00:00:00"/>
    <d v="2022-11-01T00:00:00"/>
    <d v="2022-11-02T00:00:00"/>
    <x v="6"/>
    <d v="2023-02-21T00:00:00"/>
    <n v="321513"/>
    <s v="RESOLI"/>
    <s v="1-PREG.COSTA-RICA"/>
    <x v="1"/>
    <x v="0"/>
    <s v="-"/>
    <n v="132401"/>
    <x v="6"/>
    <x v="0"/>
    <x v="0"/>
    <x v="1"/>
    <x v="0"/>
    <n v="2"/>
    <x v="2"/>
    <n v="13"/>
    <n v="1"/>
    <x v="1"/>
    <s v="CABEZAS CERDA AXEL NOEL"/>
    <n v="208580782"/>
    <n v="31272260"/>
    <s v="UPALA"/>
    <s v="UPALA"/>
    <s v="UNIVERSIDAD FIDELITAS SEDE HEREDIA"/>
    <s v="ING SISTEMAS COMPUT PRESENCIAL"/>
    <n v="1400000"/>
    <x v="1"/>
    <n v="0"/>
    <s v="NINGUNO"/>
    <n v="100"/>
    <s v="COSTA RICA"/>
    <s v="-"/>
    <s v="-"/>
    <n v="1"/>
    <x v="2"/>
    <x v="1"/>
    <x v="0"/>
    <s v="-"/>
    <n v="18"/>
    <s v="BACHILLER"/>
    <s v=" "/>
    <s v=" "/>
    <s v=" "/>
    <s v=" "/>
    <s v="NORMAL"/>
    <s v="AXELCABEZAS20@GMAIL.COM"/>
    <n v="31.7"/>
    <s v="-"/>
    <x v="5"/>
    <s v="AE"/>
    <s v="SOLTERO(A)"/>
    <s v="ESTUDIANTE"/>
    <n v="3"/>
    <n v="2022"/>
    <n v="1"/>
    <n v="94.46"/>
    <s v="-"/>
    <s v="SIN ENFASIS"/>
    <s v="INGENIERIA"/>
    <n v="1"/>
    <s v="UNIV. PRIVADA"/>
    <s v="PRIVADO"/>
  </r>
  <r>
    <n v="132694"/>
    <n v="1"/>
    <n v="3524345"/>
    <d v="2022-11-29T00:00:00"/>
    <d v="2022-12-08T00:00:00"/>
    <d v="2022-12-09T00:00:00"/>
    <x v="3"/>
    <d v="2023-01-25T00:00:00"/>
    <n v="323205"/>
    <s v="RESOLI"/>
    <s v="1-PREG.COSTA-RICA"/>
    <x v="1"/>
    <x v="0"/>
    <s v="-"/>
    <n v="132694"/>
    <x v="3"/>
    <x v="1"/>
    <x v="2"/>
    <x v="1"/>
    <x v="1"/>
    <n v="5"/>
    <x v="5"/>
    <n v="3"/>
    <n v="1"/>
    <x v="1"/>
    <s v="CARRILLO CASTILLO KEVIN ALEXANDER"/>
    <n v="116510692"/>
    <n v="31270080"/>
    <s v="SANTA CRUZ"/>
    <s v="SANTA CRUZ"/>
    <s v="UNIV.AUTONOMA DE C.A SEDE PACIFICO NORTE"/>
    <s v="EDUC FISICA Y DEPORTES"/>
    <n v="1823967"/>
    <x v="1"/>
    <n v="0"/>
    <s v="NINGUNO"/>
    <n v="100"/>
    <s v="COSTA RICA"/>
    <s v="-"/>
    <s v="-"/>
    <n v="1"/>
    <x v="2"/>
    <x v="0"/>
    <x v="0"/>
    <s v="-"/>
    <n v="26"/>
    <s v="BACHILLER"/>
    <s v=" "/>
    <s v=" "/>
    <s v=" "/>
    <s v=" "/>
    <s v="NORMAL"/>
    <s v="KEVINTAMA02@ICLOUD.COM"/>
    <n v="31.76"/>
    <s v="-"/>
    <x v="5"/>
    <s v="AE"/>
    <s v="SOLTERO(A)"/>
    <s v="ESTUDIANTE"/>
    <n v="2"/>
    <n v="2022"/>
    <n v="1"/>
    <n v="73.150000000000006"/>
    <s v="-"/>
    <s v="SIN ENFASIS"/>
    <s v="EDUCACION TECNICA,ARTISTICA Y DEPORTIVA"/>
    <n v="1"/>
    <s v="UNIV. PRIVADA"/>
    <s v="PRIVADO"/>
  </r>
  <r>
    <n v="129884"/>
    <n v="1"/>
    <n v="10041850"/>
    <d v="2022-04-07T00:00:00"/>
    <d v="2022-04-22T00:00:00"/>
    <d v="2022-04-25T00:00:00"/>
    <x v="7"/>
    <d v="2023-02-28T00:00:00"/>
    <n v="311838"/>
    <s v="RESOLI"/>
    <s v="1-PREG.COSTA-RICA"/>
    <x v="1"/>
    <x v="0"/>
    <s v="-"/>
    <n v="129884"/>
    <x v="7"/>
    <x v="1"/>
    <x v="3"/>
    <x v="1"/>
    <x v="1"/>
    <n v="7"/>
    <x v="1"/>
    <n v="3"/>
    <n v="6"/>
    <x v="1"/>
    <s v="VARGAS SIBAJA SAMUEL ALBERTO"/>
    <n v="402630471"/>
    <n v="31274340"/>
    <s v="SIQUIRRES"/>
    <s v="ALEGRIA"/>
    <s v="UNIV.LATINA SEDE HEREDIA"/>
    <s v="PERIODISMO"/>
    <n v="582442"/>
    <x v="3"/>
    <n v="0"/>
    <s v="NINGUNO"/>
    <n v="100"/>
    <s v="COSTA RICA"/>
    <s v="-"/>
    <s v="-"/>
    <n v="1"/>
    <x v="2"/>
    <x v="1"/>
    <x v="0"/>
    <s v="-"/>
    <n v="18"/>
    <s v="BACHILLER"/>
    <s v=" "/>
    <s v=" "/>
    <s v=" "/>
    <s v=" "/>
    <s v="NORMAL"/>
    <s v="SAMUVS1403@GMAIL.COM"/>
    <n v="31.8"/>
    <s v="-"/>
    <x v="5"/>
    <s v="AE"/>
    <s v="SOLTERO(A)"/>
    <s v="ESTUDIANTE"/>
    <n v="3"/>
    <n v="2021"/>
    <n v="2"/>
    <n v="98.73"/>
    <s v="-"/>
    <s v="SIN ENFASIS"/>
    <s v="COMUNICACION"/>
    <n v="1"/>
    <s v="UNIV. PRIVADA"/>
    <s v="PRIVADO"/>
  </r>
  <r>
    <n v="132432"/>
    <n v="1"/>
    <n v="3723950"/>
    <d v="2022-11-03T00:00:00"/>
    <d v="2022-11-07T00:00:00"/>
    <d v="2022-11-08T00:00:00"/>
    <x v="0"/>
    <d v="2023-01-17T00:00:00"/>
    <n v="322042"/>
    <s v="RESOLI"/>
    <s v="1-PREG.COSTA-RICA"/>
    <x v="1"/>
    <x v="0"/>
    <s v="-"/>
    <n v="132432"/>
    <x v="0"/>
    <x v="1"/>
    <x v="3"/>
    <x v="1"/>
    <x v="1"/>
    <n v="3"/>
    <x v="0"/>
    <n v="1"/>
    <n v="5"/>
    <x v="0"/>
    <s v="CORDERO ARAYA MARIA FERNANDA"/>
    <n v="304570204"/>
    <n v="31268630"/>
    <s v="CARTAGO"/>
    <s v="AGUACALIENTE (SAN FRANCISCO)"/>
    <s v="UNIV.AMERICANA"/>
    <s v="ADMINISTRACION"/>
    <n v="1621500"/>
    <x v="1"/>
    <n v="0"/>
    <s v="NINGUNO"/>
    <n v="100"/>
    <s v="COSTA RICA"/>
    <s v="-"/>
    <s v="-"/>
    <n v="1"/>
    <x v="2"/>
    <x v="0"/>
    <x v="0"/>
    <s v="-"/>
    <n v="31"/>
    <s v="BACHILLER"/>
    <s v=" "/>
    <s v=" "/>
    <s v=" "/>
    <s v=" "/>
    <s v="NORMAL"/>
    <s v="FERNANDACORDEROARAYA@HOTMAIL.COM"/>
    <n v="31.86"/>
    <s v="-"/>
    <x v="5"/>
    <s v="AE"/>
    <s v="CASADO(A)"/>
    <s v="EJECUTIVO DE CUENTAS"/>
    <n v="3"/>
    <n v="2008"/>
    <n v="15"/>
    <n v="70"/>
    <n v="22023000"/>
    <s v="MERCADEO Y VENTAS"/>
    <s v="ADMINISTRACION"/>
    <n v="1"/>
    <s v="UNIV. PRIVADA"/>
    <s v="PRIVADO"/>
  </r>
  <r>
    <n v="133281"/>
    <n v="1"/>
    <n v="4548300"/>
    <d v="2023-01-02T00:00:00"/>
    <d v="2023-01-13T00:00:00"/>
    <d v="2023-02-01T00:00:00"/>
    <x v="6"/>
    <d v="2023-02-21T00:00:00"/>
    <n v="325425"/>
    <s v="RESOLI"/>
    <s v="1-PREG.COSTA-RICA"/>
    <x v="1"/>
    <x v="0"/>
    <s v="-"/>
    <n v="133281"/>
    <x v="6"/>
    <x v="0"/>
    <x v="0"/>
    <x v="1"/>
    <x v="0"/>
    <n v="6"/>
    <x v="4"/>
    <n v="3"/>
    <n v="1"/>
    <x v="1"/>
    <s v="BARRANTES PRADO SEBASTIAN"/>
    <n v="119190490"/>
    <n v="31272440"/>
    <s v="BUENOS AIRES"/>
    <s v="BUENOS AIRES"/>
    <s v="UNIV.LATINOAMERICANA DE CS.TECNOL."/>
    <s v="ING. SEGURIDAD LABORAL Y AMBIE"/>
    <n v="2156883"/>
    <x v="1"/>
    <n v="0"/>
    <s v="NINGUNO"/>
    <n v="100"/>
    <s v="COSTA RICA"/>
    <s v="-"/>
    <s v="-"/>
    <n v="1"/>
    <x v="2"/>
    <x v="1"/>
    <x v="0"/>
    <s v="-"/>
    <n v="18"/>
    <s v="BACHILLER"/>
    <s v=" "/>
    <s v=" "/>
    <s v=" "/>
    <s v=" "/>
    <s v="NORMAL"/>
    <s v="SEBASTIAN37563@GMAIL.COM"/>
    <n v="31.87"/>
    <s v="-"/>
    <x v="5"/>
    <s v="AE"/>
    <s v="SOLTERO(A)"/>
    <s v="ESTUDIANTE"/>
    <n v="4"/>
    <n v="2022"/>
    <n v="1"/>
    <n v="100"/>
    <s v="-"/>
    <s v="SIN ENFASIS"/>
    <s v="INGENIERIA"/>
    <n v="1"/>
    <s v="UNIV. PRIVADA"/>
    <s v="PRIVADO"/>
  </r>
  <r>
    <n v="133332"/>
    <n v="1"/>
    <n v="10199285"/>
    <d v="2023-01-10T00:00:00"/>
    <d v="2023-01-10T00:00:00"/>
    <d v="2023-01-26T00:00:00"/>
    <x v="6"/>
    <d v="2023-02-21T00:00:00"/>
    <n v="326115"/>
    <s v="RESOLI"/>
    <s v="1-PREG.COSTA-RICA"/>
    <x v="1"/>
    <x v="0"/>
    <s v="-"/>
    <n v="133332"/>
    <x v="6"/>
    <x v="0"/>
    <x v="1"/>
    <x v="1"/>
    <x v="0"/>
    <n v="2"/>
    <x v="2"/>
    <n v="1"/>
    <n v="10"/>
    <x v="0"/>
    <s v="JIMENEZ GARCIA MELISSA"/>
    <n v="208280565"/>
    <n v="31272210"/>
    <s v="ALAJUELA"/>
    <s v="DESAMPARADOS"/>
    <s v="UNIV. DE CIENCIAS MEDICAS"/>
    <s v="MICROBIOLOGI Y QUIMICA CLINICA"/>
    <n v="400000"/>
    <x v="4"/>
    <n v="0"/>
    <s v="NINGUNO"/>
    <n v="100"/>
    <s v="COSTA RICA"/>
    <s v="-"/>
    <s v="-"/>
    <n v="1"/>
    <x v="2"/>
    <x v="0"/>
    <x v="0"/>
    <s v="-"/>
    <n v="20"/>
    <s v="LICENCIATURA"/>
    <s v=" "/>
    <s v=" "/>
    <s v=" "/>
    <s v=" "/>
    <s v="NORMAL"/>
    <s v="MELJMNZ11@GMAIL.COM"/>
    <n v="31.9"/>
    <s v="-"/>
    <x v="0"/>
    <s v="-"/>
    <s v="SOLTERO(A)"/>
    <s v="ESTUDIANTE"/>
    <n v="3"/>
    <n v="2019"/>
    <n v="4"/>
    <n v="100"/>
    <s v="-"/>
    <s v="SIN ENFASIS"/>
    <s v="MICROBIOLOGIA"/>
    <n v="1"/>
    <s v="UNIV. PRIVADA"/>
    <s v="PRIVADO"/>
  </r>
  <r>
    <n v="133407"/>
    <n v="1"/>
    <n v="8656253"/>
    <d v="2023-01-09T00:00:00"/>
    <d v="2023-01-20T00:00:00"/>
    <d v="2023-02-07T00:00:00"/>
    <x v="7"/>
    <d v="2023-02-28T00:00:00"/>
    <n v="325837"/>
    <s v="RESOLI"/>
    <s v="1-PREG.COSTA-RICA"/>
    <x v="1"/>
    <x v="0"/>
    <s v="-"/>
    <n v="133407"/>
    <x v="7"/>
    <x v="0"/>
    <x v="0"/>
    <x v="1"/>
    <x v="0"/>
    <n v="1"/>
    <x v="3"/>
    <n v="1"/>
    <n v="1"/>
    <x v="1"/>
    <s v="GIBSON JISMARKS  PIEDRA BRENES"/>
    <n v="117570075"/>
    <n v="31274070"/>
    <s v="SAN JOSE"/>
    <s v="CARMEN"/>
    <s v="UNIV.INTERNAC.DE LAS AMERICAS"/>
    <s v="INGENIERIA INDUSTRIAL"/>
    <n v="2768322"/>
    <x v="6"/>
    <n v="0"/>
    <s v="NINGUNO"/>
    <n v="100"/>
    <s v="COSTA RICA"/>
    <s v="-"/>
    <s v="-"/>
    <n v="1"/>
    <x v="2"/>
    <x v="2"/>
    <x v="0"/>
    <s v="-"/>
    <n v="23"/>
    <s v="BACHILLER"/>
    <s v="LICENCIATURA"/>
    <s v=" "/>
    <s v=" "/>
    <s v=" "/>
    <s v="NORMAL"/>
    <s v="PIEDRAGIBSON@GMAIL.COM"/>
    <n v="31.98"/>
    <s v="-"/>
    <x v="0"/>
    <s v="-"/>
    <s v="SOLTERO(A)"/>
    <s v="ESTUDIANTE"/>
    <n v="6"/>
    <n v="2017"/>
    <n v="6"/>
    <n v="100"/>
    <s v="-"/>
    <s v="SIN ENFASIS"/>
    <s v="INGENIERIA"/>
    <n v="1"/>
    <s v="UNIV. PRIVADA"/>
    <s v="PRIVADO"/>
  </r>
  <r>
    <n v="132863"/>
    <n v="1"/>
    <n v="4409950"/>
    <d v="2022-12-07T00:00:00"/>
    <d v="2022-12-15T00:00:00"/>
    <d v="2022-12-19T00:00:00"/>
    <x v="1"/>
    <d v="2023-01-31T00:00:00"/>
    <n v="324064"/>
    <s v="RESOLI"/>
    <s v="1-PREG.COSTA-RICA"/>
    <x v="1"/>
    <x v="0"/>
    <s v="-"/>
    <n v="132863"/>
    <x v="1"/>
    <x v="0"/>
    <x v="0"/>
    <x v="1"/>
    <x v="0"/>
    <n v="1"/>
    <x v="3"/>
    <n v="3"/>
    <n v="12"/>
    <x v="0"/>
    <s v="SEGURA GARBANZO ESTEFANIA"/>
    <n v="119180279"/>
    <n v="31270760"/>
    <s v="DESAMPARADOS"/>
    <s v="GRAVILIAS"/>
    <s v="UNIV.LATINOAMERICANA DE CS.TECNOL."/>
    <s v="INGENIERIA INDUSTRIAL"/>
    <n v="1416338"/>
    <x v="1"/>
    <n v="0"/>
    <s v="NINGUNO"/>
    <n v="100"/>
    <s v="COSTA RICA"/>
    <s v="-"/>
    <s v="-"/>
    <n v="1"/>
    <x v="2"/>
    <x v="2"/>
    <x v="0"/>
    <s v="-"/>
    <n v="18"/>
    <s v="BACHILLER"/>
    <s v=" "/>
    <s v=" "/>
    <s v=" "/>
    <s v=" "/>
    <s v="NORMAL"/>
    <s v="NIASEGURAGARBANZO@GMAIL.COM"/>
    <n v="32.119999999999997"/>
    <s v="-"/>
    <x v="0"/>
    <s v="-"/>
    <s v="SOLTERO(A)"/>
    <s v="ESTUDIANTE"/>
    <n v="4"/>
    <n v="2021"/>
    <n v="2"/>
    <n v="95.69"/>
    <s v="-"/>
    <s v="SIN ENFASIS"/>
    <s v="INGENIERIA"/>
    <n v="1"/>
    <s v="UNIV. PRIVADA"/>
    <s v="PRIVADO"/>
  </r>
  <r>
    <n v="132823"/>
    <n v="1"/>
    <n v="8945000"/>
    <d v="2022-12-08T00:00:00"/>
    <d v="2022-12-14T00:00:00"/>
    <d v="2022-12-19T00:00:00"/>
    <x v="7"/>
    <d v="2023-02-28T00:00:00"/>
    <n v="324130"/>
    <s v="RESOLI"/>
    <s v="1-PREG.COSTA-RICA"/>
    <x v="1"/>
    <x v="0"/>
    <s v="-"/>
    <n v="132823"/>
    <x v="7"/>
    <x v="0"/>
    <x v="1"/>
    <x v="1"/>
    <x v="0"/>
    <n v="6"/>
    <x v="4"/>
    <n v="1"/>
    <n v="5"/>
    <x v="0"/>
    <s v="CORTES SANCHEZ VALERIA"/>
    <n v="118600567"/>
    <n v="31274190"/>
    <s v="PUNTARENAS"/>
    <s v="PAQUERA"/>
    <s v="UNIV.SANTA LUCIA SEDE PUNTARENAS"/>
    <s v="ENFERMERIA"/>
    <n v="847157"/>
    <x v="2"/>
    <n v="0"/>
    <s v="NINGUNO"/>
    <n v="100"/>
    <s v="COSTA RICA"/>
    <s v="-"/>
    <s v="-"/>
    <n v="1"/>
    <x v="2"/>
    <x v="1"/>
    <x v="0"/>
    <s v="-"/>
    <n v="20"/>
    <s v="BACHILLER"/>
    <s v="LICENCIATURA"/>
    <s v=" "/>
    <s v=" "/>
    <s v=" "/>
    <s v="NORMAL"/>
    <s v="VALERIACORTES2611@GMAIL.COM"/>
    <n v="32.130000000000003"/>
    <s v="-"/>
    <x v="0"/>
    <s v="-"/>
    <s v="SOLTERO(A)"/>
    <s v="ESTUDIANTE"/>
    <n v="3"/>
    <n v="2021"/>
    <n v="2"/>
    <n v="98"/>
    <s v="-"/>
    <s v="SIN ENFASIS"/>
    <s v="ENFERMERIA"/>
    <n v="1"/>
    <s v="UNIV. PRIVADA"/>
    <s v="PRIVADO"/>
  </r>
  <r>
    <n v="132425"/>
    <n v="1"/>
    <n v="647450"/>
    <d v="2022-11-04T00:00:00"/>
    <d v="2022-11-04T00:00:00"/>
    <d v="2022-11-07T00:00:00"/>
    <x v="1"/>
    <d v="2023-02-07T00:00:00"/>
    <n v="322074"/>
    <s v="RESOLI"/>
    <s v="1-PREG.COSTA-RICA"/>
    <x v="2"/>
    <x v="0"/>
    <s v="-"/>
    <n v="132425"/>
    <x v="1"/>
    <x v="0"/>
    <x v="0"/>
    <x v="1"/>
    <x v="0"/>
    <n v="1"/>
    <x v="3"/>
    <n v="14"/>
    <n v="1"/>
    <x v="0"/>
    <s v="DELGADO ARTAVIA MARIA DEL MAR"/>
    <n v="207760061"/>
    <n v="31183000"/>
    <s v="MORAVIA"/>
    <s v="SAN VICENTE"/>
    <s v="UNIV.DE COSTA RICA"/>
    <s v="ARQUITECTURA"/>
    <s v="-"/>
    <x v="0"/>
    <n v="0"/>
    <s v="NINGUNO"/>
    <n v="100"/>
    <s v="COSTA RICA"/>
    <s v="-"/>
    <s v="-"/>
    <n v="1"/>
    <x v="2"/>
    <x v="2"/>
    <x v="0"/>
    <s v="-"/>
    <n v="24"/>
    <s v="LICENCIATURA"/>
    <s v=" "/>
    <s v=" "/>
    <s v=" "/>
    <s v=" "/>
    <s v="NORMAL"/>
    <s v="MARIADELMAR.DELGADO.A@GMAIL.COM"/>
    <n v="32.26"/>
    <s v="-"/>
    <x v="0"/>
    <s v="-"/>
    <s v="SOLTERO(A)"/>
    <s v="ESTUDIANTE"/>
    <s v="-"/>
    <s v="-"/>
    <s v="-"/>
    <s v="-"/>
    <s v="-"/>
    <s v="SIN ENFASIS"/>
    <s v="OBRAS CIVILES"/>
    <n v="2"/>
    <s v="UNIV. PUBLICA"/>
    <s v="PUBLICO"/>
  </r>
  <r>
    <n v="132641"/>
    <n v="1"/>
    <n v="1412150"/>
    <d v="2022-12-02T00:00:00"/>
    <d v="2022-12-07T00:00:00"/>
    <d v="2022-12-08T00:00:00"/>
    <x v="1"/>
    <d v="2023-01-31T00:00:00"/>
    <n v="323475"/>
    <s v="RESOLI"/>
    <s v="1-PREG.COSTA-RICA"/>
    <x v="1"/>
    <x v="0"/>
    <s v="-"/>
    <n v="132641"/>
    <x v="1"/>
    <x v="1"/>
    <x v="2"/>
    <x v="1"/>
    <x v="1"/>
    <n v="1"/>
    <x v="3"/>
    <n v="7"/>
    <n v="7"/>
    <x v="0"/>
    <s v="VARELA PEREZ MICHELLE DAYANA"/>
    <n v="118840619"/>
    <n v="31270590"/>
    <s v="MORA"/>
    <s v="QUITIRRISI"/>
    <s v="UNIVERSIDAD ESTATAL DISTANCIA PURISCAL"/>
    <s v="EDUCACION PREESCOLAR"/>
    <n v="456045"/>
    <x v="4"/>
    <n v="0"/>
    <s v="NINGUNO"/>
    <n v="100"/>
    <s v="COSTA RICA"/>
    <s v="-"/>
    <s v="-"/>
    <n v="1"/>
    <x v="2"/>
    <x v="1"/>
    <x v="0"/>
    <s v="-"/>
    <n v="19"/>
    <s v="DIPLOMADO"/>
    <s v=" "/>
    <s v=" "/>
    <s v=" "/>
    <s v=" "/>
    <s v="NORMAL"/>
    <s v="DAYANA09VARELA@GMAIL.COM"/>
    <n v="32.29"/>
    <s v="-"/>
    <x v="5"/>
    <s v="AE"/>
    <s v="SOLTERO(A)"/>
    <s v="ESTUDIANTE"/>
    <n v="3"/>
    <n v="2022"/>
    <n v="1"/>
    <n v="82"/>
    <s v="-"/>
    <s v="SIN ENFASIS"/>
    <s v="EDUCACION PREESCOLAR"/>
    <n v="2"/>
    <s v="UNIV. PUBLICA"/>
    <s v="PUBLICO"/>
  </r>
  <r>
    <n v="132736"/>
    <n v="1"/>
    <n v="1070000"/>
    <d v="2022-03-07T00:00:00"/>
    <d v="2022-06-10T00:00:00"/>
    <d v="2022-12-16T00:00:00"/>
    <x v="4"/>
    <d v="2023-02-06T00:00:00"/>
    <n v="308878"/>
    <s v="RESOLI"/>
    <s v="1-PREG.COSTA-RICA"/>
    <x v="2"/>
    <x v="0"/>
    <s v="-"/>
    <n v="132736"/>
    <x v="4"/>
    <x v="0"/>
    <x v="1"/>
    <x v="1"/>
    <x v="0"/>
    <n v="2"/>
    <x v="2"/>
    <n v="14"/>
    <n v="1"/>
    <x v="0"/>
    <s v="BLANCO SERRANO ADRIANA LUCIA"/>
    <n v="207840375"/>
    <n v="31165280"/>
    <s v="LOS CHILES"/>
    <s v="LOS CHILES"/>
    <s v="UNIVERSIDAD SANTA LUCIA SEDE SAN CARLOS"/>
    <s v="ENFERMERIA"/>
    <s v="-"/>
    <x v="0"/>
    <n v="0"/>
    <s v="NINGUNO"/>
    <n v="100"/>
    <s v="COSTA RICA"/>
    <n v="6"/>
    <s v="MARIO PORTA GARCIA"/>
    <n v="1"/>
    <x v="2"/>
    <x v="3"/>
    <x v="0"/>
    <s v="-"/>
    <n v="24"/>
    <s v="LICENCIATURA"/>
    <s v=" "/>
    <s v=" "/>
    <s v=" "/>
    <s v=" "/>
    <s v="NORMAL"/>
    <s v="marl.cr9@hotmail.com"/>
    <n v="32.549999999999997"/>
    <s v="-"/>
    <x v="0"/>
    <s v="-"/>
    <s v="SOLTERO(A)"/>
    <s v="ESTUDIANTE"/>
    <s v="-"/>
    <s v="-"/>
    <s v="-"/>
    <s v="-"/>
    <s v="-"/>
    <s v="SIN ENFASIS"/>
    <s v="ENFERMERIA"/>
    <n v="1"/>
    <s v="UNIV. PRIVADA"/>
    <s v="PRIVADO"/>
  </r>
  <r>
    <n v="132608"/>
    <n v="1"/>
    <n v="3672954"/>
    <d v="2022-12-02T00:00:00"/>
    <d v="2022-12-06T00:00:00"/>
    <d v="2022-12-07T00:00:00"/>
    <x v="1"/>
    <d v="2023-01-31T00:00:00"/>
    <n v="323552"/>
    <s v="RESOLI"/>
    <s v="1-PREG.COSTA-RICA"/>
    <x v="1"/>
    <x v="0"/>
    <s v="-"/>
    <n v="132608"/>
    <x v="1"/>
    <x v="0"/>
    <x v="0"/>
    <x v="1"/>
    <x v="0"/>
    <n v="1"/>
    <x v="3"/>
    <n v="10"/>
    <n v="2"/>
    <x v="0"/>
    <s v="ZARATE LOPEZ JENNIFER CATALINA"/>
    <n v="118500062"/>
    <n v="31270890"/>
    <s v="ALAJUELITA"/>
    <s v="SAN JOSECITO"/>
    <s v="UNIVERSIDAD FIDELITAS SEDE SAN PEDRO"/>
    <s v="INGENIERIA CIVIL"/>
    <n v="1204730"/>
    <x v="1"/>
    <n v="0"/>
    <s v="NINGUNO"/>
    <n v="100"/>
    <s v="COSTA RICA"/>
    <s v="-"/>
    <s v="-"/>
    <n v="1"/>
    <x v="2"/>
    <x v="0"/>
    <x v="0"/>
    <s v="-"/>
    <n v="20"/>
    <s v="BACHILLER"/>
    <s v="LICENCIATURA"/>
    <s v=" "/>
    <s v=" "/>
    <s v=" "/>
    <s v="NORMAL"/>
    <s v="JENNICZL682@GMAIL.COM"/>
    <n v="32.799999999999997"/>
    <s v="-"/>
    <x v="5"/>
    <s v="AE"/>
    <s v="SOLTERO(A)"/>
    <s v="ESTUDIANTE"/>
    <n v="2"/>
    <n v="2019"/>
    <n v="4"/>
    <n v="95.05"/>
    <s v="-"/>
    <s v="SIN ENFASIS"/>
    <s v="OBRAS CIVILES"/>
    <n v="1"/>
    <s v="UNIV. PRIVADA"/>
    <s v="PRIVADO"/>
  </r>
  <r>
    <n v="133628"/>
    <n v="1"/>
    <n v="7766800"/>
    <d v="2023-01-10T00:00:00"/>
    <d v="2023-01-17T00:00:00"/>
    <d v="2023-02-14T00:00:00"/>
    <x v="7"/>
    <d v="2023-02-28T00:00:00"/>
    <n v="326020"/>
    <s v="RESOLI"/>
    <s v="1-PREG.COSTA-RICA"/>
    <x v="1"/>
    <x v="0"/>
    <s v="-"/>
    <n v="133628"/>
    <x v="7"/>
    <x v="0"/>
    <x v="1"/>
    <x v="1"/>
    <x v="0"/>
    <n v="6"/>
    <x v="4"/>
    <n v="2"/>
    <n v="1"/>
    <x v="0"/>
    <s v="SOSA RAMIREZ JIMENA MARIA"/>
    <n v="604830697"/>
    <n v="31274690"/>
    <s v="ESPARZA"/>
    <s v="ESPIRITU SANTO"/>
    <s v="UNIVERSIDAD SANTA PAULA"/>
    <s v="TERAPIA OCUPACIONAL"/>
    <n v="1000000"/>
    <x v="2"/>
    <n v="0"/>
    <s v="NINGUNO"/>
    <n v="100"/>
    <s v="COSTA RICA"/>
    <s v="-"/>
    <s v="-"/>
    <n v="1"/>
    <x v="2"/>
    <x v="0"/>
    <x v="0"/>
    <s v="-"/>
    <n v="19"/>
    <s v="BACHILLER"/>
    <s v=" "/>
    <s v=" "/>
    <s v=" "/>
    <s v=" "/>
    <s v="NORMAL"/>
    <s v="JIMENA222003@GMAIL.COM"/>
    <n v="32.979999999999997"/>
    <s v="-"/>
    <x v="5"/>
    <s v="AE"/>
    <s v="SOLTERO(A)"/>
    <s v="ESTUDIANTE"/>
    <n v="3"/>
    <n v="2021"/>
    <n v="2"/>
    <n v="100"/>
    <s v="-"/>
    <s v="SIN ENFASIS"/>
    <s v="MEDICINA HUMANA"/>
    <n v="1"/>
    <s v="UNIV. PRIVADA"/>
    <s v="PRIVADO"/>
  </r>
  <r>
    <n v="133352"/>
    <n v="1"/>
    <n v="11030900"/>
    <d v="2022-12-20T00:00:00"/>
    <d v="2023-01-12T00:00:00"/>
    <d v="2023-02-03T00:00:00"/>
    <x v="7"/>
    <d v="2023-02-28T00:00:00"/>
    <n v="325010"/>
    <s v="RESOLI"/>
    <s v="1-PREG.COSTA-RICA"/>
    <x v="1"/>
    <x v="0"/>
    <s v="-"/>
    <n v="133352"/>
    <x v="7"/>
    <x v="0"/>
    <x v="0"/>
    <x v="1"/>
    <x v="0"/>
    <n v="1"/>
    <x v="3"/>
    <n v="13"/>
    <n v="1"/>
    <x v="1"/>
    <s v="BARRIOS ALVARADO ARIEL"/>
    <n v="119340480"/>
    <n v="31273660"/>
    <s v="TIBAS"/>
    <s v="SAN JUAN"/>
    <s v="UNIV.LATINOAMERICANA DE CS.TECNOL."/>
    <s v="INGENIERIA INFORMATICA"/>
    <n v="2142038"/>
    <x v="1"/>
    <n v="0"/>
    <s v="NINGUNO"/>
    <n v="100"/>
    <s v="COSTA RICA"/>
    <s v="-"/>
    <s v="-"/>
    <n v="1"/>
    <x v="2"/>
    <x v="2"/>
    <x v="0"/>
    <s v="-"/>
    <n v="17"/>
    <s v="BACHILLER"/>
    <s v=" "/>
    <s v=" "/>
    <s v=" "/>
    <s v=" "/>
    <s v="NORMAL"/>
    <s v="ARIELBAR205@GMAIL.COM"/>
    <n v="33.020000000000003"/>
    <s v="-"/>
    <x v="0"/>
    <s v="-"/>
    <s v="SOLTERO(A)"/>
    <s v="ESTUDIANTE"/>
    <n v="4"/>
    <n v="2023"/>
    <n v="0"/>
    <n v="100"/>
    <s v="-"/>
    <s v="SIN ENFASIS"/>
    <s v="INGENIERIA"/>
    <n v="1"/>
    <s v="UNIV. PRIVADA"/>
    <s v="PRIVADO"/>
  </r>
  <r>
    <n v="133361"/>
    <n v="1"/>
    <n v="2045612"/>
    <d v="2023-01-16T00:00:00"/>
    <d v="2023-01-17T00:00:00"/>
    <d v="2023-02-03T00:00:00"/>
    <x v="6"/>
    <d v="2023-02-21T00:00:00"/>
    <n v="326534"/>
    <s v="RESOLI"/>
    <s v="1-PREG.COSTA-RICA"/>
    <x v="1"/>
    <x v="0"/>
    <s v="-"/>
    <n v="133361"/>
    <x v="6"/>
    <x v="0"/>
    <x v="1"/>
    <x v="1"/>
    <x v="0"/>
    <n v="1"/>
    <x v="3"/>
    <n v="1"/>
    <n v="1"/>
    <x v="0"/>
    <s v="MARILYN NATACHA  LOPEZ GAITAN"/>
    <n v="504610036"/>
    <n v="31272470"/>
    <s v="SAN JOSE"/>
    <s v="CARMEN"/>
    <s v="UNIV.IBEROAMERICA"/>
    <s v="TECNICO ATENCION PRIMARIA"/>
    <n v="678120"/>
    <x v="3"/>
    <n v="0"/>
    <s v="NINGUNO"/>
    <n v="100"/>
    <s v="COSTA RICA"/>
    <s v="-"/>
    <s v="-"/>
    <n v="1"/>
    <x v="2"/>
    <x v="2"/>
    <x v="0"/>
    <s v="-"/>
    <n v="17"/>
    <s v="TECNICO"/>
    <s v=" "/>
    <s v=" "/>
    <s v=" "/>
    <s v=" "/>
    <s v="NORMAL"/>
    <s v="MARILYNNATACHA26@GMAIL.COM"/>
    <n v="33.15"/>
    <s v="-"/>
    <x v="0"/>
    <s v="-"/>
    <s v="SOLTERO(A)"/>
    <s v="ESTUDIANTE"/>
    <n v="6"/>
    <n v="2022"/>
    <n v="1"/>
    <n v="100"/>
    <s v="-"/>
    <s v="SIN ENFASIS"/>
    <s v="MEDICINA HUMANA"/>
    <n v="1"/>
    <s v="UNIV. PRIVADA"/>
    <s v="PRIVADO"/>
  </r>
  <r>
    <n v="132563"/>
    <n v="1"/>
    <n v="15911904"/>
    <d v="2022-11-30T00:00:00"/>
    <d v="2022-12-01T00:00:00"/>
    <d v="2022-12-02T00:00:00"/>
    <x v="6"/>
    <d v="2023-02-21T00:00:00"/>
    <n v="323213"/>
    <s v="RESOLI"/>
    <s v="1-PREG.COSTA-RICA"/>
    <x v="1"/>
    <x v="0"/>
    <s v="-"/>
    <n v="132563"/>
    <x v="6"/>
    <x v="0"/>
    <x v="0"/>
    <x v="1"/>
    <x v="0"/>
    <n v="1"/>
    <x v="3"/>
    <n v="15"/>
    <n v="4"/>
    <x v="1"/>
    <s v="ROJAS PEREZ ANDRES MATHIAS"/>
    <n v="119250524"/>
    <n v="31272140"/>
    <s v="MONTES DE OCA"/>
    <s v="SAN RAFAEL"/>
    <s v="UNIVERSIDAD INVENIO"/>
    <s v="INGENIERIA MECATRONICA"/>
    <n v="1495956"/>
    <x v="1"/>
    <n v="0"/>
    <s v="NINGUNO"/>
    <n v="100"/>
    <s v="COSTA RICA"/>
    <s v="-"/>
    <s v="-"/>
    <n v="1"/>
    <x v="2"/>
    <x v="2"/>
    <x v="0"/>
    <s v="-"/>
    <n v="18"/>
    <s v="LICENCIATURA"/>
    <s v=" "/>
    <s v=" "/>
    <s v=" "/>
    <s v=" "/>
    <s v="ESPECIAL"/>
    <s v="ANDIMATHI123@HOTMAIL.COM"/>
    <n v="33.39"/>
    <s v="-"/>
    <x v="0"/>
    <s v="-"/>
    <s v="SOLTERO(A)"/>
    <s v="ESTUDIANTE"/>
    <n v="3"/>
    <n v="2022"/>
    <n v="1"/>
    <n v="93.17"/>
    <s v="-"/>
    <s v="SIN ENFASIS"/>
    <s v="INGENIERIA"/>
    <n v="1"/>
    <s v="UNIV. PRIVADA"/>
    <s v="PRIVADO"/>
  </r>
  <r>
    <n v="132991"/>
    <n v="1"/>
    <n v="10899700"/>
    <d v="2022-12-19T00:00:00"/>
    <d v="2022-12-22T00:00:00"/>
    <d v="2022-12-23T00:00:00"/>
    <x v="6"/>
    <d v="2023-02-21T00:00:00"/>
    <n v="324972"/>
    <s v="RESOLI"/>
    <s v="1-PREG.COSTA-RICA"/>
    <x v="1"/>
    <x v="0"/>
    <s v="-"/>
    <n v="132991"/>
    <x v="6"/>
    <x v="1"/>
    <x v="4"/>
    <x v="1"/>
    <x v="1"/>
    <n v="2"/>
    <x v="2"/>
    <n v="1"/>
    <n v="5"/>
    <x v="0"/>
    <s v="HERRERA ROJAS MARIA DEL MAR"/>
    <n v="118870649"/>
    <n v="31272940"/>
    <s v="ALAJUELA"/>
    <s v="GUACIMA"/>
    <s v="UNIV.VERITAS"/>
    <s v="DISENO PUBLICITARIO"/>
    <n v="561703"/>
    <x v="3"/>
    <n v="0"/>
    <s v="NINGUNO"/>
    <n v="100"/>
    <s v="COSTA RICA"/>
    <s v="-"/>
    <s v="-"/>
    <n v="1"/>
    <x v="2"/>
    <x v="0"/>
    <x v="0"/>
    <s v="-"/>
    <n v="19"/>
    <s v="BACHILLER"/>
    <s v="LICENCIATURA"/>
    <s v=" "/>
    <s v=" "/>
    <s v=" "/>
    <s v="NORMAL"/>
    <s v="TUTI2003@OUTLOOK.COM"/>
    <n v="33.409999999999997"/>
    <s v="-"/>
    <x v="0"/>
    <s v="-"/>
    <s v="SOLTERO(A)"/>
    <s v="ESTUDIANTE"/>
    <n v="4"/>
    <n v="2021"/>
    <n v="2"/>
    <n v="95.2"/>
    <s v="-"/>
    <s v="SIN ENFASIS"/>
    <s v="ARTE PUBLICITARIO"/>
    <n v="1"/>
    <s v="UNIV. PRIVADA"/>
    <s v="PRIVADO"/>
  </r>
  <r>
    <n v="133516"/>
    <n v="1"/>
    <n v="2586250"/>
    <d v="2023-01-20T00:00:00"/>
    <d v="2023-01-21T00:00:00"/>
    <d v="2023-02-13T00:00:00"/>
    <x v="7"/>
    <d v="2023-02-28T00:00:00"/>
    <n v="326955"/>
    <s v="RESOLI"/>
    <s v="1-PREG.COSTA-RICA"/>
    <x v="1"/>
    <x v="0"/>
    <s v="-"/>
    <n v="133516"/>
    <x v="7"/>
    <x v="0"/>
    <x v="0"/>
    <x v="1"/>
    <x v="0"/>
    <n v="7"/>
    <x v="1"/>
    <n v="1"/>
    <n v="1"/>
    <x v="1"/>
    <s v="MARCHENA ESQUIVEL BAYRON D JAIR"/>
    <n v="702780917"/>
    <n v="31273760"/>
    <s v="LIMON"/>
    <s v="LIMON"/>
    <s v="UNIVERSIDAD FIDELITAS SEDE SAN PEDRO"/>
    <s v="INGENIERIA CIVIL"/>
    <n v="721906"/>
    <x v="3"/>
    <n v="0"/>
    <s v="NINGUNO"/>
    <n v="100"/>
    <s v="COSTA RICA"/>
    <s v="-"/>
    <s v="-"/>
    <n v="1"/>
    <x v="2"/>
    <x v="0"/>
    <x v="0"/>
    <s v="-"/>
    <n v="22"/>
    <s v="BACHILLER"/>
    <s v="LICENCIATURA"/>
    <s v=" "/>
    <s v=" "/>
    <s v=" "/>
    <s v="NORMAL"/>
    <s v="DJAMARCHENA08@GMAIL.COM"/>
    <n v="33.47"/>
    <s v="-"/>
    <x v="0"/>
    <s v="-"/>
    <s v="SOLTERO(A)"/>
    <s v="ESTUDIANTE"/>
    <n v="5"/>
    <n v="2018"/>
    <n v="5"/>
    <n v="100"/>
    <s v="-"/>
    <s v="SIN ENFASIS"/>
    <s v="OBRAS CIVILES"/>
    <n v="1"/>
    <s v="UNIV. PRIVADA"/>
    <s v="PRIVADO"/>
  </r>
  <r>
    <n v="133400"/>
    <n v="1"/>
    <n v="3887500"/>
    <d v="2023-01-06T00:00:00"/>
    <d v="2023-01-10T00:00:00"/>
    <d v="2023-02-06T00:00:00"/>
    <x v="7"/>
    <d v="2023-02-28T00:00:00"/>
    <n v="325708"/>
    <s v="RESOLI"/>
    <s v="1-PREG.COSTA-RICA"/>
    <x v="1"/>
    <x v="0"/>
    <s v="-"/>
    <n v="133400"/>
    <x v="7"/>
    <x v="0"/>
    <x v="1"/>
    <x v="1"/>
    <x v="0"/>
    <n v="1"/>
    <x v="3"/>
    <n v="13"/>
    <n v="1"/>
    <x v="0"/>
    <s v="CHINCHILLA VENEGAS WENDY GABRIELA"/>
    <n v="111930678"/>
    <n v="31274050"/>
    <s v="TIBAS"/>
    <s v="SAN JUAN"/>
    <s v="UNIV.SANTA LUCIA"/>
    <s v="ENFERMERIA"/>
    <n v="1301556"/>
    <x v="1"/>
    <n v="0"/>
    <s v="NINGUNO"/>
    <n v="100"/>
    <s v="COSTA RICA"/>
    <s v="-"/>
    <s v="-"/>
    <n v="1"/>
    <x v="2"/>
    <x v="2"/>
    <x v="0"/>
    <s v="-"/>
    <n v="39"/>
    <s v="BACHILLER"/>
    <s v=" "/>
    <s v=" "/>
    <s v=" "/>
    <s v=" "/>
    <s v="NORMAL"/>
    <s v="WEN2683@GMAIL.COM"/>
    <n v="33.479999999999997"/>
    <s v="-"/>
    <x v="0"/>
    <s v="-"/>
    <s v="UNION LIBRE"/>
    <s v="ESTUDIANTE"/>
    <n v="4"/>
    <n v="2020"/>
    <n v="3"/>
    <n v="89"/>
    <s v="-"/>
    <s v="SIN ENFASIS"/>
    <s v="ENFERMERIA"/>
    <n v="1"/>
    <s v="UNIV. PRIVADA"/>
    <s v="PRIVADO"/>
  </r>
  <r>
    <n v="133225"/>
    <n v="1"/>
    <n v="5056706"/>
    <d v="2023-01-10T00:00:00"/>
    <d v="2023-01-12T00:00:00"/>
    <d v="2023-01-31T00:00:00"/>
    <x v="6"/>
    <d v="2023-02-21T00:00:00"/>
    <n v="326105"/>
    <s v="RESOLI"/>
    <s v="1-PREG.COSTA-RICA"/>
    <x v="1"/>
    <x v="0"/>
    <s v="-"/>
    <n v="133225"/>
    <x v="6"/>
    <x v="0"/>
    <x v="0"/>
    <x v="1"/>
    <x v="0"/>
    <n v="3"/>
    <x v="0"/>
    <n v="1"/>
    <n v="1"/>
    <x v="0"/>
    <s v="BARAHONA ZELAYA BRENDA VANESSA"/>
    <n v="305290523"/>
    <n v="31272460"/>
    <s v="CARTAGO"/>
    <s v="ORIENTE DE CARTAGO"/>
    <s v="UNIVERSIDAD FIDELITAS SEDE SAN PEDRO"/>
    <s v="INGENIERIA INDUSTRIAL"/>
    <n v="330299"/>
    <x v="4"/>
    <n v="0"/>
    <s v="NINGUNO"/>
    <n v="100"/>
    <s v="COSTA RICA"/>
    <s v="-"/>
    <s v="-"/>
    <n v="1"/>
    <x v="2"/>
    <x v="2"/>
    <x v="0"/>
    <s v="-"/>
    <n v="22"/>
    <s v="BACHILLER"/>
    <s v=" "/>
    <s v=" "/>
    <s v=" "/>
    <s v=" "/>
    <s v="NORMAL"/>
    <s v="BRENZELAYA12@GMAIL.COM"/>
    <n v="33.54"/>
    <s v="-"/>
    <x v="0"/>
    <s v="-"/>
    <s v="SOLTERO(A)"/>
    <s v="ESTUDIANTE"/>
    <n v="4"/>
    <n v="2019"/>
    <n v="4"/>
    <n v="100"/>
    <s v="-"/>
    <s v="SIN ENFASIS"/>
    <s v="INGENIERIA"/>
    <n v="1"/>
    <s v="UNIV. PRIVADA"/>
    <s v="PRIVADO"/>
  </r>
  <r>
    <n v="131806"/>
    <n v="1"/>
    <n v="2597500"/>
    <d v="2022-09-02T00:00:00"/>
    <d v="2022-09-02T00:00:00"/>
    <d v="2022-09-05T00:00:00"/>
    <x v="0"/>
    <d v="2023-01-17T00:00:00"/>
    <n v="319625"/>
    <s v="RESOLI"/>
    <s v="1-PREG.COSTA-RICA"/>
    <x v="1"/>
    <x v="0"/>
    <s v="-"/>
    <n v="131806"/>
    <x v="0"/>
    <x v="0"/>
    <x v="6"/>
    <x v="1"/>
    <x v="0"/>
    <n v="1"/>
    <x v="3"/>
    <n v="2"/>
    <n v="2"/>
    <x v="1"/>
    <s v="ARTIÑANO SOTELA ESTEBAN"/>
    <n v="113220027"/>
    <n v="31269040"/>
    <s v="ESCAZU"/>
    <s v="SAN ANTONIO"/>
    <s v="INSTITUTO DE FORMACION AERONAUTICA"/>
    <s v="MANTENIMIENTO DE AERONAVES"/>
    <n v="1781548"/>
    <x v="1"/>
    <n v="0"/>
    <s v="NINGUNO"/>
    <n v="100"/>
    <s v="COSTA RICA"/>
    <s v="-"/>
    <s v="-"/>
    <n v="1"/>
    <x v="2"/>
    <x v="2"/>
    <x v="0"/>
    <s v="-"/>
    <n v="35"/>
    <s v="TECNICO"/>
    <s v=" "/>
    <s v=" "/>
    <s v=" "/>
    <s v=" "/>
    <s v="NORMAL"/>
    <s v="CORREOEAS@GMAIL.COM"/>
    <n v="33.549999999999997"/>
    <s v="-"/>
    <x v="0"/>
    <s v="-"/>
    <s v="CASADO(A)"/>
    <s v="MERCADEO Y VENTAS"/>
    <n v="3"/>
    <n v="2004"/>
    <n v="19"/>
    <n v="87"/>
    <n v="63679676"/>
    <s v="SIN ENFASIS"/>
    <s v="TECNICO"/>
    <n v="1"/>
    <s v="UNIV. PRIVADA"/>
    <s v="PRIVADO"/>
  </r>
  <r>
    <n v="133232"/>
    <n v="1"/>
    <n v="1060800"/>
    <d v="2022-12-26T00:00:00"/>
    <d v="2022-12-28T00:00:00"/>
    <d v="2023-02-01T00:00:00"/>
    <x v="5"/>
    <d v="2023-02-10T00:00:00"/>
    <n v="325253"/>
    <s v="RESOLI"/>
    <s v="1-PREG.COSTA-RICA"/>
    <x v="1"/>
    <x v="0"/>
    <s v="-"/>
    <n v="133232"/>
    <x v="5"/>
    <x v="1"/>
    <x v="3"/>
    <x v="1"/>
    <x v="1"/>
    <n v="2"/>
    <x v="2"/>
    <n v="2"/>
    <n v="14"/>
    <x v="1"/>
    <s v="VARGAS JUAREZ BERNAL ALBERTO"/>
    <n v="305200107"/>
    <n v="31271730"/>
    <s v="SAN RAMON"/>
    <s v="SAN LORENZO"/>
    <s v="INSTITUTO TECNOLOGICO DE COSTA RICA"/>
    <s v="ADMINISTRACION DE EMPRESAS"/>
    <n v="356330"/>
    <x v="4"/>
    <n v="0"/>
    <s v="NINGUNO"/>
    <n v="100"/>
    <s v="COSTA RICA"/>
    <s v="-"/>
    <s v="-"/>
    <n v="1"/>
    <x v="2"/>
    <x v="1"/>
    <x v="0"/>
    <s v="-"/>
    <n v="23"/>
    <s v="TECNICO"/>
    <s v=" "/>
    <s v=" "/>
    <s v=" "/>
    <s v=" "/>
    <s v="ESPECIAL"/>
    <s v="BERNALVARGAS87@GMAIL.COM"/>
    <n v="33.590000000000003"/>
    <s v="-"/>
    <x v="0"/>
    <s v="-"/>
    <s v="SOLTERO(A)"/>
    <s v="OFICINISTA"/>
    <n v="2"/>
    <n v="2017"/>
    <n v="6"/>
    <n v="100"/>
    <n v="24479331"/>
    <s v="SIN ENFASIS"/>
    <s v="ADMINISTRACION"/>
    <n v="2"/>
    <s v="UNIV. PUBLICA"/>
    <s v="PUBLICO"/>
  </r>
  <r>
    <n v="132573"/>
    <n v="1"/>
    <n v="6635344"/>
    <d v="2022-12-02T00:00:00"/>
    <d v="2022-12-02T00:00:00"/>
    <d v="2022-12-06T00:00:00"/>
    <x v="1"/>
    <d v="2023-02-23T00:00:00"/>
    <n v="323478"/>
    <s v="RESOLI"/>
    <s v="1-PREG.COSTA-RICA"/>
    <x v="2"/>
    <x v="0"/>
    <s v="-"/>
    <n v="132573"/>
    <x v="1"/>
    <x v="0"/>
    <x v="1"/>
    <x v="1"/>
    <x v="0"/>
    <n v="1"/>
    <x v="3"/>
    <n v="14"/>
    <n v="1"/>
    <x v="0"/>
    <s v="ALFARO GUIDO MELISSA"/>
    <n v="207460792"/>
    <n v="31143050"/>
    <s v="MORAVIA"/>
    <s v="SAN VICENTE"/>
    <s v="UNIV.LATINA DE C.R."/>
    <s v="ODONTOLOGIA"/>
    <s v="-"/>
    <x v="0"/>
    <n v="0"/>
    <s v="NINGUNO"/>
    <n v="100"/>
    <s v="COSTA RICA"/>
    <s v="-"/>
    <s v="-"/>
    <n v="1"/>
    <x v="2"/>
    <x v="2"/>
    <x v="0"/>
    <s v="-"/>
    <n v="27"/>
    <s v="LICENCIATURA"/>
    <s v=" "/>
    <s v=" "/>
    <s v=" "/>
    <s v=" "/>
    <s v="ESPECIAL"/>
    <s v="MELIALG95@GMAIL.COM"/>
    <n v="33.700000000000003"/>
    <s v="-"/>
    <x v="0"/>
    <s v="-"/>
    <s v="SOLTERO(A)"/>
    <s v="ESTUDIANTE"/>
    <s v="-"/>
    <s v="-"/>
    <s v="-"/>
    <s v="-"/>
    <s v="-"/>
    <s v="SIN ENFASIS"/>
    <s v="ODONTOLOGIA"/>
    <n v="1"/>
    <s v="UNIV. PRIVADA"/>
    <s v="PRIVADO"/>
  </r>
  <r>
    <n v="133285"/>
    <n v="1"/>
    <n v="10892014"/>
    <d v="2023-01-09T00:00:00"/>
    <d v="2023-01-09T00:00:00"/>
    <d v="2023-02-01T00:00:00"/>
    <x v="5"/>
    <d v="2023-02-10T00:00:00"/>
    <n v="325948"/>
    <s v="RESOLI"/>
    <s v="1-PREG.COSTA-RICA"/>
    <x v="1"/>
    <x v="0"/>
    <s v="-"/>
    <n v="133285"/>
    <x v="5"/>
    <x v="1"/>
    <x v="3"/>
    <x v="1"/>
    <x v="1"/>
    <n v="2"/>
    <x v="2"/>
    <n v="7"/>
    <n v="6"/>
    <x v="0"/>
    <s v="HERNANDEZ VASQUEZ AMANDA"/>
    <n v="208740824"/>
    <n v="31271920"/>
    <s v="PALMARES"/>
    <s v="ESQUIPULAS"/>
    <s v="UNIVERSIDAD ESCUELA LIBRE DE DERECHO"/>
    <s v="DERECHO"/>
    <n v="2531459"/>
    <x v="1"/>
    <n v="0"/>
    <s v="NINGUNO"/>
    <n v="100"/>
    <s v="COSTA RICA"/>
    <s v="-"/>
    <s v="-"/>
    <n v="1"/>
    <x v="2"/>
    <x v="0"/>
    <x v="0"/>
    <s v="-"/>
    <n v="17"/>
    <s v="BACHILLER"/>
    <s v="LICENCIATURA"/>
    <s v=" "/>
    <s v=" "/>
    <s v=" "/>
    <s v="ESPECIAL"/>
    <s v="AMANDA.HERNANDEZ.VASQUEZ@GMAIL.COM"/>
    <n v="33.71"/>
    <s v="-"/>
    <x v="5"/>
    <s v="AE"/>
    <s v="SOLTERO(A)"/>
    <s v="ESTUDIANTE"/>
    <n v="4"/>
    <n v="2022"/>
    <n v="1"/>
    <n v="100"/>
    <s v="-"/>
    <s v="SIN ENFASIS"/>
    <s v="DERECHO"/>
    <n v="1"/>
    <s v="UNIV. PRIVADA"/>
    <s v="PRIVADO"/>
  </r>
  <r>
    <n v="132753"/>
    <n v="1"/>
    <n v="2676000"/>
    <d v="2022-12-04T00:00:00"/>
    <d v="2022-12-12T00:00:00"/>
    <d v="2022-12-16T00:00:00"/>
    <x v="1"/>
    <d v="2023-02-07T00:00:00"/>
    <n v="323652"/>
    <s v="RESOLI"/>
    <s v="1-PREG.COSTA-RICA"/>
    <x v="2"/>
    <x v="0"/>
    <s v="-"/>
    <n v="132753"/>
    <x v="1"/>
    <x v="1"/>
    <x v="2"/>
    <x v="1"/>
    <x v="1"/>
    <n v="1"/>
    <x v="3"/>
    <n v="19"/>
    <n v="5"/>
    <x v="0"/>
    <s v="MORA PRENDAS JENNY JAZMIN"/>
    <n v="115210006"/>
    <n v="31222940"/>
    <s v="PEREZ ZELEDON"/>
    <s v="SAN PEDRO"/>
    <s v="UNIV.INT.S.I.LABRADOR SEDE PEREZ ZELEDON"/>
    <s v="ENSEÑANZA DEL ESPAÑOL"/>
    <s v="-"/>
    <x v="0"/>
    <n v="0"/>
    <s v="NINGUNO"/>
    <n v="100"/>
    <s v="COSTA RICA"/>
    <s v="-"/>
    <s v="-"/>
    <n v="1"/>
    <x v="2"/>
    <x v="1"/>
    <x v="0"/>
    <s v="-"/>
    <n v="30"/>
    <s v="LICENCIATURA"/>
    <s v=" "/>
    <s v=" "/>
    <s v=" "/>
    <s v=" "/>
    <s v="NORMAL"/>
    <s v="JENNYMM7274@GMAIL.COM"/>
    <n v="33.74"/>
    <s v="-"/>
    <x v="0"/>
    <s v="-"/>
    <s v="CASADO(A)"/>
    <s v="ESTUDIANTE"/>
    <s v="-"/>
    <s v="-"/>
    <s v="-"/>
    <s v="-"/>
    <s v="-"/>
    <s v="SIN ENFASIS"/>
    <s v="EDUCACION GENERAL"/>
    <n v="1"/>
    <s v="UNIV. PRIVADA"/>
    <s v="PRIVADO"/>
  </r>
  <r>
    <n v="132422"/>
    <n v="5"/>
    <n v="9355426"/>
    <d v="2022-08-30T00:00:00"/>
    <d v="2022-11-03T00:00:00"/>
    <d v="2022-11-04T00:00:00"/>
    <x v="0"/>
    <d v="2023-01-17T00:00:00"/>
    <n v="319384"/>
    <s v="RESOLI"/>
    <s v="5-REFUND.PREG.C.R"/>
    <x v="0"/>
    <x v="0"/>
    <s v="-"/>
    <n v="132422"/>
    <x v="0"/>
    <x v="0"/>
    <x v="5"/>
    <x v="1"/>
    <x v="0"/>
    <n v="6"/>
    <x v="4"/>
    <n v="2"/>
    <n v="4"/>
    <x v="0"/>
    <s v="ARAYA PARRA MARIA EUNICE"/>
    <n v="604200085"/>
    <n v="31269070"/>
    <s v="ESPARZA"/>
    <s v="SAN RAFAEL"/>
    <s v="U CASTRO CARAZO SEDE PUNTARENAS"/>
    <s v="INGENIERIA INFORMATICA"/>
    <n v="1352000"/>
    <x v="1"/>
    <n v="1"/>
    <s v="FAESUTP"/>
    <n v="100"/>
    <s v="COSTA RICA"/>
    <s v="-"/>
    <s v="-"/>
    <n v="1"/>
    <x v="2"/>
    <x v="0"/>
    <x v="0"/>
    <s v="-"/>
    <n v="28"/>
    <s v="BACHILLER"/>
    <s v=" "/>
    <s v=" "/>
    <s v=" "/>
    <s v=" "/>
    <s v="NORMAL"/>
    <s v="MEUNICE.AP@GMAIL.COM"/>
    <n v="33.770000000000003"/>
    <s v="-"/>
    <x v="0"/>
    <s v="-"/>
    <s v="CASADO(A)"/>
    <s v="ESTUDIANTE"/>
    <n v="3"/>
    <n v="2012"/>
    <n v="11"/>
    <n v="85"/>
    <s v="-"/>
    <s v="SIN ENFASIS"/>
    <s v="COMPUTO"/>
    <n v="1"/>
    <s v="UNIV. PRIVADA"/>
    <s v="PRIVADO"/>
  </r>
  <r>
    <n v="132303"/>
    <n v="1"/>
    <n v="5895010"/>
    <d v="2022-10-20T00:00:00"/>
    <d v="2022-10-21T00:00:00"/>
    <d v="2022-10-24T00:00:00"/>
    <x v="3"/>
    <d v="2023-01-25T00:00:00"/>
    <n v="321501"/>
    <s v="RESOLI"/>
    <s v="1-PREG.COSTA-RICA"/>
    <x v="1"/>
    <x v="0"/>
    <s v="-"/>
    <n v="132303"/>
    <x v="3"/>
    <x v="1"/>
    <x v="3"/>
    <x v="1"/>
    <x v="1"/>
    <n v="1"/>
    <x v="3"/>
    <n v="3"/>
    <n v="5"/>
    <x v="1"/>
    <s v="SANCHEZ CERDAS AARON ANDRES"/>
    <n v="116770064"/>
    <n v="31270150"/>
    <s v="DESAMPARADOS"/>
    <s v="SAN ANTONIO"/>
    <s v="UNIV.LATINA DE C.R."/>
    <s v="PUBLICIDAD"/>
    <n v="1997688"/>
    <x v="1"/>
    <n v="0"/>
    <s v="NINGUNO"/>
    <n v="100"/>
    <s v="COSTA RICA"/>
    <s v="-"/>
    <s v="-"/>
    <n v="1"/>
    <x v="2"/>
    <x v="2"/>
    <x v="0"/>
    <s v="-"/>
    <n v="25"/>
    <s v="BACHILLER"/>
    <s v=" "/>
    <s v=" "/>
    <s v=" "/>
    <s v=" "/>
    <s v="NORMAL"/>
    <s v="AARONSANCHEZCERDAS@GMAIL.COM"/>
    <n v="33.89"/>
    <s v="-"/>
    <x v="5"/>
    <s v="AE"/>
    <s v="SOLTERO(A)"/>
    <s v="ESTUDIANTE"/>
    <n v="4"/>
    <n v="2016"/>
    <n v="7"/>
    <n v="89"/>
    <s v="-"/>
    <s v="SIN ENFASIS"/>
    <s v="COMUNICACION"/>
    <n v="1"/>
    <s v="UNIV. PRIVADA"/>
    <s v="PRIVADO"/>
  </r>
  <r>
    <n v="132599"/>
    <n v="1"/>
    <n v="2300400"/>
    <d v="2022-11-09T00:00:00"/>
    <d v="2022-12-02T00:00:00"/>
    <d v="2022-12-06T00:00:00"/>
    <x v="6"/>
    <s v="-"/>
    <n v="322270"/>
    <s v="RESOLI"/>
    <s v="1-PREG.COSTA-RICA"/>
    <x v="2"/>
    <x v="0"/>
    <s v="-"/>
    <n v="132599"/>
    <x v="6"/>
    <x v="1"/>
    <x v="3"/>
    <x v="1"/>
    <x v="1"/>
    <n v="1"/>
    <x v="3"/>
    <n v="9"/>
    <n v="3"/>
    <x v="1"/>
    <s v="SANDI PIEDRA DANIEL ENRIQUE"/>
    <n v="117280732"/>
    <n v="31180300"/>
    <s v="SANTA ANA"/>
    <s v="POZOS"/>
    <s v="UNIV.LATINOAMERICANA DE CS.TECNOL."/>
    <s v="FINANZAS"/>
    <s v="-"/>
    <x v="0"/>
    <n v="0"/>
    <s v="NINGUNO"/>
    <n v="100"/>
    <s v="COSTA RICA"/>
    <s v="-"/>
    <s v="-"/>
    <n v="1"/>
    <x v="2"/>
    <x v="2"/>
    <x v="0"/>
    <s v="-"/>
    <n v="24"/>
    <s v="LICENCIATURA"/>
    <s v=" "/>
    <s v=" "/>
    <s v=" "/>
    <s v=" "/>
    <s v="NORMAL"/>
    <s v="REBEPIEZA@GMAIL.COM"/>
    <n v="33.92"/>
    <s v="-"/>
    <x v="0"/>
    <s v="-"/>
    <s v="SOLTERO(A)"/>
    <s v="ESTUDIANTE"/>
    <s v="-"/>
    <s v="-"/>
    <s v="-"/>
    <s v="-"/>
    <s v="-"/>
    <s v="SIN ENFASIS"/>
    <s v="ADMINISTRACION"/>
    <n v="1"/>
    <s v="UNIV. PRIVADA"/>
    <s v="PRIVADO"/>
  </r>
  <r>
    <n v="133102"/>
    <n v="1"/>
    <n v="5329295"/>
    <d v="2022-12-22T00:00:00"/>
    <d v="2022-12-22T00:00:00"/>
    <d v="2023-01-19T00:00:00"/>
    <x v="5"/>
    <d v="2023-02-10T00:00:00"/>
    <n v="325130"/>
    <s v="RESOLI"/>
    <s v="1-PREG.COSTA-RICA"/>
    <x v="1"/>
    <x v="0"/>
    <s v="-"/>
    <n v="133102"/>
    <x v="5"/>
    <x v="0"/>
    <x v="1"/>
    <x v="1"/>
    <x v="0"/>
    <n v="7"/>
    <x v="1"/>
    <n v="2"/>
    <n v="5"/>
    <x v="0"/>
    <s v="PICADO AGUIRRE SURY YARETH"/>
    <n v="702420407"/>
    <n v="31271440"/>
    <s v="POCOCI"/>
    <s v="CARIARI"/>
    <s v="INSTITUTO DE CIENCIAS DE LA SALUD"/>
    <s v="ASISTENTE LAB QUIMICO CLINICO"/>
    <n v="414315"/>
    <x v="4"/>
    <n v="0"/>
    <s v="NINGUNO"/>
    <n v="100"/>
    <s v="COSTA RICA"/>
    <s v="-"/>
    <s v="-"/>
    <n v="1"/>
    <x v="2"/>
    <x v="1"/>
    <x v="0"/>
    <s v="-"/>
    <n v="27"/>
    <s v="DIPLOMADO"/>
    <s v=" "/>
    <s v=" "/>
    <s v=" "/>
    <s v=" "/>
    <s v="NORMAL"/>
    <s v="SUYARETHP@GMAIL.COM"/>
    <n v="33.96"/>
    <s v="-"/>
    <x v="0"/>
    <s v="-"/>
    <s v="UNION LIBRE"/>
    <s v="ESTUDIANTE"/>
    <n v="3"/>
    <n v="2013"/>
    <n v="10"/>
    <n v="100"/>
    <s v="-"/>
    <s v="SIN ENFASIS"/>
    <s v="MEDICINA HUMANA"/>
    <n v="1"/>
    <s v="UNIV. PRIVADA"/>
    <s v="PRIVADO"/>
  </r>
  <r>
    <n v="132395"/>
    <n v="1"/>
    <n v="4702800"/>
    <d v="2022-10-26T00:00:00"/>
    <d v="2022-11-01T00:00:00"/>
    <d v="2022-11-02T00:00:00"/>
    <x v="1"/>
    <d v="2023-01-31T00:00:00"/>
    <n v="321737"/>
    <s v="RESOLI"/>
    <s v="1-PREG.COSTA-RICA"/>
    <x v="1"/>
    <x v="0"/>
    <s v="-"/>
    <n v="132395"/>
    <x v="1"/>
    <x v="1"/>
    <x v="2"/>
    <x v="1"/>
    <x v="1"/>
    <n v="1"/>
    <x v="3"/>
    <n v="1"/>
    <n v="1"/>
    <x v="0"/>
    <s v="GUADALUPE DEL CARMEN  ALVARADO MORA"/>
    <n v="504270636"/>
    <n v="31270840"/>
    <s v="SAN JOSE"/>
    <s v="CARMEN"/>
    <s v="UNIVERSIDAD CATOLICA  SEDE NICOYA"/>
    <s v="CS.EDUCACION"/>
    <n v="300000"/>
    <x v="4"/>
    <n v="0"/>
    <s v="NINGUNO"/>
    <n v="100"/>
    <s v="COSTA RICA"/>
    <s v="-"/>
    <s v="-"/>
    <n v="1"/>
    <x v="2"/>
    <x v="2"/>
    <x v="0"/>
    <s v="-"/>
    <n v="23"/>
    <s v="BACHILLER"/>
    <s v="LICENCIATURA"/>
    <s v=" "/>
    <s v=" "/>
    <s v=" "/>
    <s v="NORMAL"/>
    <s v="GUADALVARADO3171@GMAIL.COM"/>
    <n v="33.97"/>
    <s v="-"/>
    <x v="0"/>
    <s v="-"/>
    <s v="CASADO(A)"/>
    <s v="ESTUDIANTE"/>
    <n v="2"/>
    <n v="2016"/>
    <n v="7"/>
    <n v="91"/>
    <s v="-"/>
    <s v="ORIENTACION EDUCATIVA"/>
    <s v="EDUCACION GENERAL"/>
    <n v="1"/>
    <s v="UNIV. PRIVADA"/>
    <s v="PRIVADO"/>
  </r>
  <r>
    <n v="132275"/>
    <n v="1"/>
    <n v="3108960"/>
    <d v="2022-09-10T00:00:00"/>
    <d v="2022-10-18T00:00:00"/>
    <d v="2022-10-20T00:00:00"/>
    <x v="0"/>
    <d v="2023-01-17T00:00:00"/>
    <n v="320023"/>
    <s v="RESOLI"/>
    <s v="1-PREG.COSTA-RICA"/>
    <x v="1"/>
    <x v="0"/>
    <s v="-"/>
    <n v="132275"/>
    <x v="0"/>
    <x v="0"/>
    <x v="1"/>
    <x v="1"/>
    <x v="0"/>
    <n v="4"/>
    <x v="6"/>
    <n v="1"/>
    <n v="3"/>
    <x v="0"/>
    <s v="CORTES BARRANTES KEYRIN DAYANNA"/>
    <n v="115100448"/>
    <n v="31269270"/>
    <s v="HEREDIA"/>
    <s v="SAN FRANCISCO"/>
    <s v="UNIV.LATINA DE C.R."/>
    <s v="OPTOMETRIA"/>
    <n v="450000"/>
    <x v="4"/>
    <n v="0"/>
    <s v="NINGUNO"/>
    <n v="100"/>
    <s v="COSTA RICA"/>
    <s v="-"/>
    <s v="-"/>
    <n v="1"/>
    <x v="2"/>
    <x v="0"/>
    <x v="0"/>
    <s v="-"/>
    <n v="30"/>
    <s v="LICENCIATURA"/>
    <s v=" "/>
    <s v=" "/>
    <s v=" "/>
    <s v=" "/>
    <s v="NORMAL"/>
    <s v="KEY_CB@HOTMAIL.COM"/>
    <n v="34.03"/>
    <s v="-"/>
    <x v="0"/>
    <s v="-"/>
    <s v="CASADO(A)"/>
    <s v="ESTUDIANTE"/>
    <n v="8"/>
    <n v="2011"/>
    <n v="12"/>
    <n v="83.6"/>
    <s v="-"/>
    <s v="SIN ENFASIS"/>
    <s v="MEDICINA HUMANA"/>
    <n v="1"/>
    <s v="UNIV. PRIVADA"/>
    <s v="PRIVADO"/>
  </r>
  <r>
    <n v="132427"/>
    <n v="1"/>
    <n v="5877960"/>
    <d v="2022-11-02T00:00:00"/>
    <d v="2022-11-04T00:00:00"/>
    <d v="2022-11-07T00:00:00"/>
    <x v="3"/>
    <d v="2023-01-25T00:00:00"/>
    <n v="321983"/>
    <s v="RESOLI"/>
    <s v="1-PREG.COSTA-RICA"/>
    <x v="1"/>
    <x v="0"/>
    <s v="-"/>
    <n v="132427"/>
    <x v="3"/>
    <x v="0"/>
    <x v="0"/>
    <x v="1"/>
    <x v="0"/>
    <n v="7"/>
    <x v="1"/>
    <n v="2"/>
    <n v="1"/>
    <x v="1"/>
    <s v="RIOS CORDOBA MANFRED ANDRES"/>
    <n v="703070739"/>
    <n v="31269680"/>
    <s v="POCOCI"/>
    <s v="GUAPILES"/>
    <s v="UNIV.LATINA DE COSTA RICA SEDE GUAPILES"/>
    <s v="INGENIERIA INDUSTRIAL"/>
    <n v="1253627"/>
    <x v="1"/>
    <n v="0"/>
    <s v="NINGUNO"/>
    <n v="100"/>
    <s v="COSTA RICA"/>
    <s v="-"/>
    <s v="-"/>
    <n v="1"/>
    <x v="2"/>
    <x v="0"/>
    <x v="0"/>
    <s v="-"/>
    <n v="18"/>
    <s v="BACHILLER"/>
    <s v=" "/>
    <s v=" "/>
    <s v=" "/>
    <s v=" "/>
    <s v="ESPECIAL"/>
    <s v="ANDRESRIOSCORDOBA17@GMAIL.COM"/>
    <n v="34.090000000000003"/>
    <s v="-"/>
    <x v="0"/>
    <s v="-"/>
    <s v="SOLTERO(A)"/>
    <s v="ESTUDIANTE"/>
    <n v="3"/>
    <n v="2022"/>
    <n v="1"/>
    <n v="84.54"/>
    <s v="-"/>
    <s v="SIN ENFASIS"/>
    <s v="INDUSTRIA"/>
    <n v="1"/>
    <s v="UNIV. PRIVADA"/>
    <s v="PRIVADO"/>
  </r>
  <r>
    <n v="133143"/>
    <n v="1"/>
    <n v="2987500"/>
    <d v="2022-12-21T00:00:00"/>
    <d v="2022-12-22T00:00:00"/>
    <d v="2023-01-18T00:00:00"/>
    <x v="7"/>
    <s v="-"/>
    <n v="325101"/>
    <s v="RESOLI"/>
    <s v="1-PREG.COSTA-RICA"/>
    <x v="2"/>
    <x v="0"/>
    <s v="-"/>
    <n v="133143"/>
    <x v="7"/>
    <x v="0"/>
    <x v="1"/>
    <x v="1"/>
    <x v="0"/>
    <n v="6"/>
    <x v="4"/>
    <n v="1"/>
    <n v="15"/>
    <x v="0"/>
    <s v="CASTILLO CORTES TAHIS MARIEL"/>
    <n v="604420619"/>
    <n v="31138950"/>
    <s v="PUNTARENAS"/>
    <s v="EL ROBLE"/>
    <s v="UNIV.HISPANOAMERICANA SEDE ARANJUEZ"/>
    <s v="ENFERMERIA"/>
    <n v="612020"/>
    <x v="3"/>
    <n v="1"/>
    <s v="FAESUTP"/>
    <n v="100"/>
    <s v="COSTA RICA"/>
    <s v="-"/>
    <s v="-"/>
    <n v="1"/>
    <x v="2"/>
    <x v="0"/>
    <x v="0"/>
    <s v="-"/>
    <n v="25"/>
    <s v="BACHILLER"/>
    <s v="LICENCIATURA"/>
    <s v=" "/>
    <s v=" "/>
    <s v=" "/>
    <s v="ESPECIAL"/>
    <s v="TAHISMCC@GMAIL.COM"/>
    <n v="34.200000000000003"/>
    <s v="-"/>
    <x v="0"/>
    <s v="-"/>
    <s v="SOLTERO(A)"/>
    <s v="ESTUDIANTE"/>
    <n v="4"/>
    <n v="2017"/>
    <n v="6"/>
    <n v="100"/>
    <s v="-"/>
    <s v="SIN ENFASIS"/>
    <s v="ENFERMERIA"/>
    <n v="1"/>
    <s v="UNIV. PRIVADA"/>
    <s v="PRIVADO"/>
  </r>
  <r>
    <n v="132590"/>
    <n v="1"/>
    <n v="13703240"/>
    <d v="2022-11-28T00:00:00"/>
    <d v="2022-12-02T00:00:00"/>
    <d v="2022-12-06T00:00:00"/>
    <x v="3"/>
    <d v="2023-01-25T00:00:00"/>
    <n v="323133"/>
    <s v="RESOLI"/>
    <s v="1-PREG.COSTA-RICA"/>
    <x v="1"/>
    <x v="0"/>
    <s v="-"/>
    <n v="132590"/>
    <x v="3"/>
    <x v="0"/>
    <x v="1"/>
    <x v="1"/>
    <x v="0"/>
    <n v="6"/>
    <x v="4"/>
    <n v="8"/>
    <n v="3"/>
    <x v="0"/>
    <s v="MARIA PAULA  CASTRILLO MENDEZ"/>
    <n v="604600087"/>
    <n v="31269720"/>
    <s v="COTO BRUS"/>
    <s v="AGUA BUENA"/>
    <s v="UNIV.LATINA DE C.R. PEREZ ZELEDON"/>
    <s v="ENFERMERIA"/>
    <n v="1482406"/>
    <x v="1"/>
    <n v="0"/>
    <s v="NINGUNO"/>
    <n v="100"/>
    <s v="COSTA RICA"/>
    <s v="-"/>
    <s v="-"/>
    <n v="1"/>
    <x v="2"/>
    <x v="1"/>
    <x v="0"/>
    <s v="-"/>
    <n v="22"/>
    <s v="BACHILLER"/>
    <s v="LICENCIATURA"/>
    <s v=" "/>
    <s v=" "/>
    <s v=" "/>
    <s v="NORMAL"/>
    <s v="MPAULA0406@GMAIL.COM"/>
    <n v="34.28"/>
    <s v="-"/>
    <x v="0"/>
    <s v="-"/>
    <s v="SOLTERO(A)"/>
    <s v="ESTUDIANTE"/>
    <n v="4"/>
    <n v="2017"/>
    <n v="6"/>
    <n v="79"/>
    <s v="-"/>
    <s v="SIN ENFASIS"/>
    <s v="ENFERMERIA"/>
    <n v="1"/>
    <s v="UNIV. PRIVADA"/>
    <s v="PRIVADO"/>
  </r>
  <r>
    <n v="133229"/>
    <n v="1"/>
    <n v="3597000"/>
    <d v="2023-01-02T00:00:00"/>
    <d v="2023-01-10T00:00:00"/>
    <d v="2023-01-31T00:00:00"/>
    <x v="6"/>
    <s v="-"/>
    <n v="325419"/>
    <s v="RESOLI"/>
    <s v="1-PREG.COSTA-RICA"/>
    <x v="2"/>
    <x v="0"/>
    <s v="-"/>
    <n v="133229"/>
    <x v="6"/>
    <x v="0"/>
    <x v="1"/>
    <x v="1"/>
    <x v="0"/>
    <n v="6"/>
    <x v="4"/>
    <n v="2"/>
    <n v="1"/>
    <x v="1"/>
    <s v="MENDEZ VINDEL JASHLEY JAROTH"/>
    <n v="604860604"/>
    <n v="31224800"/>
    <s v="ESPARZA"/>
    <s v="ESPIRITU SANTO"/>
    <s v="UNIV.SANTA LUCIA SEDE PUNTARENAS"/>
    <s v="ENFERMERIA"/>
    <n v="1060000"/>
    <x v="2"/>
    <n v="0"/>
    <s v="NINGUNO"/>
    <n v="100"/>
    <s v="COSTA RICA"/>
    <s v="-"/>
    <s v="-"/>
    <n v="1"/>
    <x v="2"/>
    <x v="0"/>
    <x v="0"/>
    <s v="-"/>
    <n v="19"/>
    <s v="BACHILLER"/>
    <s v=" "/>
    <s v=" "/>
    <s v=" "/>
    <s v=" "/>
    <s v="ESPECIAL"/>
    <s v="JAROTH.MEN7@GMAIL.COM"/>
    <n v="34.32"/>
    <s v="-"/>
    <x v="0"/>
    <s v="-"/>
    <s v="SOLTERO(A)"/>
    <s v="ESTUDIANTE"/>
    <n v="3"/>
    <n v="2020"/>
    <n v="3"/>
    <n v="100"/>
    <s v="-"/>
    <s v="SIN ENFASIS"/>
    <s v="ENFERMERIA"/>
    <n v="1"/>
    <s v="UNIV. PRIVADA"/>
    <s v="PRIVADO"/>
  </r>
  <r>
    <n v="132642"/>
    <n v="1"/>
    <n v="6747000"/>
    <d v="2022-12-02T00:00:00"/>
    <d v="2022-12-07T00:00:00"/>
    <d v="2022-12-08T00:00:00"/>
    <x v="3"/>
    <d v="2023-01-25T00:00:00"/>
    <n v="323468"/>
    <s v="RESOLI"/>
    <s v="1-PREG.COSTA-RICA"/>
    <x v="1"/>
    <x v="0"/>
    <s v="-"/>
    <n v="132642"/>
    <x v="3"/>
    <x v="0"/>
    <x v="1"/>
    <x v="1"/>
    <x v="0"/>
    <n v="6"/>
    <x v="4"/>
    <n v="10"/>
    <n v="1"/>
    <x v="0"/>
    <s v="GOMEZ MATARRITA ALISON PRISCILA"/>
    <n v="604770345"/>
    <n v="31269960"/>
    <s v="CORREDORES"/>
    <s v="CORREDOR"/>
    <s v="COLEGIO UNIVERSITARIO TECNOSALUD"/>
    <s v="ASISTENTE LAB QUIMICO CLINICO"/>
    <n v="1305861"/>
    <x v="1"/>
    <n v="0"/>
    <s v="NINGUNO"/>
    <n v="100"/>
    <s v="COSTA RICA"/>
    <s v="-"/>
    <s v="-"/>
    <n v="1"/>
    <x v="2"/>
    <x v="1"/>
    <x v="0"/>
    <s v="-"/>
    <n v="20"/>
    <s v="DIPLOMADO"/>
    <s v=" "/>
    <s v=" "/>
    <s v=" "/>
    <s v=" "/>
    <s v="NORMAL"/>
    <s v="ALISONPRISCILA00@GMAIL.COM"/>
    <n v="34.36"/>
    <s v="-"/>
    <x v="5"/>
    <s v="AE"/>
    <s v="SOLTERO(A)"/>
    <s v="ESTUDIANTE"/>
    <n v="4"/>
    <n v="2019"/>
    <n v="4"/>
    <n v="98.92"/>
    <s v="-"/>
    <s v="SIN ENFASIS"/>
    <s v="MEDICINA HUMANA"/>
    <n v="1"/>
    <s v="UNIV. PRIVADA"/>
    <s v="PRIVADO"/>
  </r>
  <r>
    <n v="132704"/>
    <n v="1"/>
    <n v="14377700"/>
    <d v="2022-12-09T00:00:00"/>
    <d v="2022-12-09T00:00:00"/>
    <d v="2022-12-12T00:00:00"/>
    <x v="6"/>
    <d v="2023-02-22T00:00:00"/>
    <n v="324174"/>
    <s v="RESOLI"/>
    <s v="1-PREG.COSTA-RICA"/>
    <x v="1"/>
    <x v="0"/>
    <s v="-"/>
    <n v="132704"/>
    <x v="6"/>
    <x v="0"/>
    <x v="0"/>
    <x v="1"/>
    <x v="0"/>
    <n v="1"/>
    <x v="3"/>
    <n v="1"/>
    <n v="4"/>
    <x v="0"/>
    <s v="FUNG ACUÑA NAYELI SOFIA"/>
    <n v="119280250"/>
    <n v="31273540"/>
    <s v="SAN JOSE"/>
    <s v="CATEDRAL"/>
    <s v="UNIV.LATINOAMERICANA DE CS.TECNOL."/>
    <s v="INGENIERIA BIOMEDICA"/>
    <n v="2033000"/>
    <x v="1"/>
    <n v="0"/>
    <s v="NINGUNO"/>
    <n v="100"/>
    <s v="COSTA RICA"/>
    <s v="-"/>
    <s v="-"/>
    <n v="1"/>
    <x v="2"/>
    <x v="0"/>
    <x v="0"/>
    <s v="-"/>
    <n v="18"/>
    <s v="LICENCIATURA"/>
    <s v=" "/>
    <s v=" "/>
    <s v=" "/>
    <s v=" "/>
    <s v="NORMAL"/>
    <s v="SOFIAFUNGA@GMAIL.COM"/>
    <n v="34.51"/>
    <s v="-"/>
    <x v="0"/>
    <s v="-"/>
    <s v="SOLTERO(A)"/>
    <s v="ESTUDIANTE"/>
    <n v="4"/>
    <n v="2022"/>
    <n v="1"/>
    <n v="94.46"/>
    <s v="-"/>
    <s v="SIN ENFASIS"/>
    <s v="INGENIERIA"/>
    <n v="1"/>
    <s v="UNIV. PRIVADA"/>
    <s v="PRIVADO"/>
  </r>
  <r>
    <n v="132653"/>
    <n v="4"/>
    <n v="12164976"/>
    <d v="2022-11-28T00:00:00"/>
    <d v="2022-12-07T00:00:00"/>
    <d v="2022-12-08T00:00:00"/>
    <x v="1"/>
    <d v="2023-01-31T00:00:00"/>
    <n v="323117"/>
    <s v="RESOLI"/>
    <s v="4-POSG.EXTERIOR"/>
    <x v="1"/>
    <x v="2"/>
    <s v="-"/>
    <n v="132653"/>
    <x v="1"/>
    <x v="0"/>
    <x v="1"/>
    <x v="1"/>
    <x v="0"/>
    <n v="1"/>
    <x v="3"/>
    <n v="8"/>
    <n v="6"/>
    <x v="1"/>
    <s v="PAEZ VARGAS JUAN ESTEBAN"/>
    <n v="115130618"/>
    <n v="31270390"/>
    <s v="GOICOECHEA"/>
    <s v="RANCHO REDONDO"/>
    <s v="PONTIFICIA UNIV.JAVERIANA COLOMBIA"/>
    <s v="PERIODONCIA"/>
    <n v="1387119"/>
    <x v="1"/>
    <n v="0"/>
    <s v="NINGUNO"/>
    <n v="250"/>
    <s v="COLOMBIA"/>
    <s v="-"/>
    <s v="-"/>
    <n v="1"/>
    <x v="2"/>
    <x v="0"/>
    <x v="0"/>
    <s v="-"/>
    <n v="30"/>
    <s v="ESPECIALIZACION"/>
    <s v=" "/>
    <s v=" "/>
    <s v=" "/>
    <s v=" "/>
    <s v="NORMAL"/>
    <s v="JEPAEZV@GMAIL.COM"/>
    <n v="34.65"/>
    <s v="-"/>
    <x v="0"/>
    <s v="-"/>
    <s v="SOLTERO(A)"/>
    <s v="ESTUDIANTE"/>
    <n v="4"/>
    <n v="2011"/>
    <n v="12"/>
    <n v="75"/>
    <s v="-"/>
    <s v="SIN ENFASIS"/>
    <s v="ODONTOLOGIA"/>
    <n v="1"/>
    <s v="UNIV. PRIVADA"/>
    <s v="PRIVADO"/>
  </r>
  <r>
    <n v="133707"/>
    <n v="1"/>
    <n v="4028538"/>
    <d v="2023-01-25T00:00:00"/>
    <d v="2023-02-15T00:00:00"/>
    <d v="2023-02-23T00:00:00"/>
    <x v="7"/>
    <d v="2023-02-28T00:00:00"/>
    <n v="327307"/>
    <s v="RESOLI"/>
    <s v="1-PREG.COSTA-RICA"/>
    <x v="1"/>
    <x v="0"/>
    <s v="-"/>
    <n v="133707"/>
    <x v="7"/>
    <x v="0"/>
    <x v="1"/>
    <x v="1"/>
    <x v="0"/>
    <n v="5"/>
    <x v="5"/>
    <n v="5"/>
    <n v="1"/>
    <x v="0"/>
    <s v="CARMONA RODRIGUEZ HEILYN MARIA"/>
    <n v="504500768"/>
    <n v="31274540"/>
    <s v="CARRILLO"/>
    <s v="FILADELFIA"/>
    <s v="INSTITUTO DE CIENCIAS DE LA SALUD"/>
    <s v="ASISTENTE LAB QUIMICO CLINICO"/>
    <n v="1278962"/>
    <x v="1"/>
    <n v="0"/>
    <s v="NINGUNO"/>
    <n v="100"/>
    <s v="COSTA RICA"/>
    <s v="-"/>
    <s v="-"/>
    <n v="1"/>
    <x v="2"/>
    <x v="0"/>
    <x v="0"/>
    <s v="-"/>
    <n v="19"/>
    <s v="DIPLOMADO"/>
    <s v=" "/>
    <s v=" "/>
    <s v=" "/>
    <s v=" "/>
    <s v="NORMAL"/>
    <s v="KEROC04@HOTMAIL.COM"/>
    <n v="34.75"/>
    <s v="-"/>
    <x v="0"/>
    <s v="-"/>
    <s v="SOLTERO(A)"/>
    <s v="ESTUDIANTE"/>
    <n v="4"/>
    <n v="2020"/>
    <n v="3"/>
    <n v="100"/>
    <s v="-"/>
    <s v="SIN ENFASIS"/>
    <s v="MEDICINA HUMANA"/>
    <n v="1"/>
    <s v="UNIV. PRIVADA"/>
    <s v="PRIVADO"/>
  </r>
  <r>
    <n v="132675"/>
    <n v="1"/>
    <n v="5029740"/>
    <d v="2022-12-07T00:00:00"/>
    <d v="2022-12-08T00:00:00"/>
    <d v="2022-12-09T00:00:00"/>
    <x v="5"/>
    <d v="2023-02-10T00:00:00"/>
    <n v="323986"/>
    <s v="RESOLI"/>
    <s v="1-PREG.COSTA-RICA"/>
    <x v="1"/>
    <x v="0"/>
    <s v="-"/>
    <n v="132675"/>
    <x v="5"/>
    <x v="1"/>
    <x v="3"/>
    <x v="1"/>
    <x v="1"/>
    <n v="1"/>
    <x v="3"/>
    <n v="3"/>
    <n v="11"/>
    <x v="0"/>
    <s v="MORA GARCIA VALERIA VANESSA"/>
    <n v="117230955"/>
    <n v="31270450"/>
    <s v="DESAMPARADOS"/>
    <s v="SAN RAFAEL ABAJO"/>
    <s v="UNIV.LIBRE COSTA RICA"/>
    <s v="CRIMINOLOGIA"/>
    <n v="834548"/>
    <x v="2"/>
    <n v="0"/>
    <s v="NINGUNO"/>
    <n v="100"/>
    <s v="COSTA RICA"/>
    <s v="-"/>
    <s v="-"/>
    <n v="1"/>
    <x v="2"/>
    <x v="0"/>
    <x v="0"/>
    <s v="-"/>
    <n v="24"/>
    <s v="BACHILLER"/>
    <s v="LICENCIATURA"/>
    <s v=" "/>
    <s v=" "/>
    <s v=" "/>
    <s v="NORMAL"/>
    <s v="VANE.9513@HOTMAIL.COM"/>
    <n v="34.94"/>
    <s v="-"/>
    <x v="5"/>
    <s v="AE"/>
    <s v="CASADO(A)"/>
    <s v="SERVICIO AL CLIENTE"/>
    <n v="3"/>
    <n v="2015"/>
    <n v="8"/>
    <n v="85"/>
    <n v="22102270"/>
    <s v="SIN ENFASIS"/>
    <s v="DERECHO"/>
    <n v="1"/>
    <s v="UNIV. PRIVADA"/>
    <s v="PRIVADO"/>
  </r>
  <r>
    <n v="132828"/>
    <n v="1"/>
    <n v="4959000"/>
    <d v="2022-12-05T00:00:00"/>
    <d v="2022-12-14T00:00:00"/>
    <d v="2022-12-19T00:00:00"/>
    <x v="7"/>
    <d v="2023-02-28T00:00:00"/>
    <n v="323739"/>
    <s v="RESOLI"/>
    <s v="1-PREG.COSTA-RICA"/>
    <x v="1"/>
    <x v="0"/>
    <s v="-"/>
    <n v="132828"/>
    <x v="7"/>
    <x v="1"/>
    <x v="3"/>
    <x v="1"/>
    <x v="1"/>
    <n v="6"/>
    <x v="4"/>
    <n v="1"/>
    <n v="3"/>
    <x v="0"/>
    <s v="QUESADA AREAS MARIA GABRIELA"/>
    <n v="604770229"/>
    <n v="31274200"/>
    <s v="PUNTARENAS"/>
    <s v="CHOMES"/>
    <s v="U CASTRO CARAZO"/>
    <s v="ADM. ADUANERA"/>
    <n v="835082"/>
    <x v="2"/>
    <n v="0"/>
    <s v="NINGUNO"/>
    <n v="100"/>
    <s v="COSTA RICA"/>
    <s v="-"/>
    <s v="-"/>
    <n v="1"/>
    <x v="2"/>
    <x v="3"/>
    <x v="0"/>
    <s v="-"/>
    <n v="20"/>
    <s v="BACHILLER"/>
    <s v=" "/>
    <s v=" "/>
    <s v=" "/>
    <s v=" "/>
    <s v="NORMAL"/>
    <s v="DAREASCUBERO@GMAIL.COM"/>
    <n v="35"/>
    <s v="-"/>
    <x v="0"/>
    <s v="-"/>
    <s v="SOLTERO(A)"/>
    <s v="ESTUDIANTE"/>
    <n v="3"/>
    <n v="2020"/>
    <n v="3"/>
    <n v="87.65"/>
    <s v="-"/>
    <s v="SIN ENFASIS"/>
    <s v="ADMINISTRACION"/>
    <n v="1"/>
    <s v="UNIV. PRIVADA"/>
    <s v="PRIVADO"/>
  </r>
  <r>
    <n v="133068"/>
    <n v="1"/>
    <n v="2172876"/>
    <d v="2022-12-01T00:00:00"/>
    <d v="2023-01-10T00:00:00"/>
    <d v="2023-01-11T00:00:00"/>
    <x v="7"/>
    <s v="-"/>
    <n v="323342"/>
    <s v="RESOLI"/>
    <s v="1-PREG.COSTA-RICA"/>
    <x v="2"/>
    <x v="0"/>
    <s v="-"/>
    <n v="133068"/>
    <x v="7"/>
    <x v="0"/>
    <x v="1"/>
    <x v="1"/>
    <x v="0"/>
    <n v="5"/>
    <x v="5"/>
    <n v="5"/>
    <n v="1"/>
    <x v="0"/>
    <s v="SANTANA MENDOZA MELANNY SUZETTE"/>
    <n v="504360771"/>
    <n v="31122520"/>
    <s v="CARRILLO"/>
    <s v="FILADELFIA"/>
    <s v="UNIV.LATINA DE C.R. SANTA CRUZ"/>
    <s v="ENFERMERIA"/>
    <s v="-"/>
    <x v="0"/>
    <n v="0"/>
    <s v="NINGUNO"/>
    <n v="100"/>
    <s v="COSTA RICA"/>
    <s v="-"/>
    <s v="-"/>
    <n v="1"/>
    <x v="2"/>
    <x v="0"/>
    <x v="0"/>
    <s v="-"/>
    <n v="22"/>
    <s v="LICENCIATURA"/>
    <s v=" "/>
    <s v=" "/>
    <s v=" "/>
    <s v=" "/>
    <s v="NORMAL"/>
    <s v="MELSANTANA001@GMAIL.COM"/>
    <n v="35.369999999999997"/>
    <s v="-"/>
    <x v="0"/>
    <s v="-"/>
    <s v="SOLTERO(A)"/>
    <s v="ESTUDIANTE"/>
    <s v="-"/>
    <s v="-"/>
    <s v="-"/>
    <s v="-"/>
    <s v="-"/>
    <s v="SIN ENFASIS"/>
    <s v="ENFERMERIA"/>
    <n v="1"/>
    <s v="UNIV. PRIVADA"/>
    <s v="PRIVADO"/>
  </r>
  <r>
    <n v="132637"/>
    <n v="1"/>
    <n v="2983108"/>
    <d v="2022-12-03T00:00:00"/>
    <d v="2022-12-07T00:00:00"/>
    <d v="2022-12-08T00:00:00"/>
    <x v="3"/>
    <d v="2023-01-25T00:00:00"/>
    <n v="323627"/>
    <s v="RESOLI"/>
    <s v="1-PREG.COSTA-RICA"/>
    <x v="1"/>
    <x v="0"/>
    <s v="-"/>
    <n v="132637"/>
    <x v="3"/>
    <x v="1"/>
    <x v="3"/>
    <x v="1"/>
    <x v="1"/>
    <n v="1"/>
    <x v="3"/>
    <n v="15"/>
    <n v="1"/>
    <x v="1"/>
    <s v="MATARRITA ACUÑA DANILO ANDRES"/>
    <n v="115700811"/>
    <n v="31270010"/>
    <s v="MONTES DE OCA"/>
    <s v="SAN PEDRO"/>
    <s v="UNIV.ESTATAL A DISTANCIA"/>
    <s v="ADMINISTRACION DE EMPRESAS"/>
    <n v="330000"/>
    <x v="4"/>
    <n v="0"/>
    <s v="NINGUNO"/>
    <n v="100"/>
    <s v="COSTA RICA"/>
    <s v="-"/>
    <s v="-"/>
    <n v="1"/>
    <x v="2"/>
    <x v="2"/>
    <x v="0"/>
    <s v="-"/>
    <n v="28"/>
    <s v="DIPLOMADO"/>
    <s v=" "/>
    <s v=" "/>
    <s v=" "/>
    <s v=" "/>
    <s v="NORMAL"/>
    <s v="DANILOHAO@GMAIL.COM"/>
    <n v="35.479999999999997"/>
    <s v="-"/>
    <x v="5"/>
    <s v="AE"/>
    <s v="SOLTERO(A)"/>
    <s v="ASISTENTE ADMINISTRATIVO"/>
    <n v="1"/>
    <n v="2011"/>
    <n v="12"/>
    <n v="92"/>
    <n v="25271000"/>
    <s v="SIN ENFASIS"/>
    <s v="ADMINISTRACION"/>
    <n v="2"/>
    <s v="UNIV. PUBLICA"/>
    <s v="PUBLICO"/>
  </r>
  <r>
    <n v="132992"/>
    <n v="1"/>
    <n v="6208000"/>
    <d v="2022-12-19T00:00:00"/>
    <d v="2022-12-22T00:00:00"/>
    <d v="2022-12-23T00:00:00"/>
    <x v="1"/>
    <d v="2023-02-06T00:00:00"/>
    <n v="324938"/>
    <s v="RESOLI"/>
    <s v="1-PREG.COSTA-RICA"/>
    <x v="2"/>
    <x v="0"/>
    <s v="-"/>
    <n v="132992"/>
    <x v="1"/>
    <x v="0"/>
    <x v="1"/>
    <x v="1"/>
    <x v="0"/>
    <n v="1"/>
    <x v="3"/>
    <n v="4"/>
    <n v="2"/>
    <x v="0"/>
    <s v="MADRIGAL SOLANO JENNIFER MARIA"/>
    <n v="116900832"/>
    <n v="31194760"/>
    <s v="PURISCAL"/>
    <s v="MERCEDES SUR"/>
    <s v="UNIVERSIDAD SANTA PAULA"/>
    <s v="TERAPIA FISICA"/>
    <s v="-"/>
    <x v="0"/>
    <n v="0"/>
    <s v="NINGUNO"/>
    <n v="100"/>
    <s v="COSTA RICA"/>
    <s v="-"/>
    <s v="-"/>
    <n v="1"/>
    <x v="2"/>
    <x v="1"/>
    <x v="0"/>
    <s v="-"/>
    <n v="25"/>
    <s v="LICENCIATURA"/>
    <s v=" "/>
    <s v=" "/>
    <s v=" "/>
    <s v=" "/>
    <s v="NORMAL"/>
    <s v="JMS151097@GMAIL.COM"/>
    <n v="35.950000000000003"/>
    <s v="-"/>
    <x v="0"/>
    <s v="-"/>
    <s v="SOLTERO(A)"/>
    <s v="ESTUDIANTE"/>
    <s v="-"/>
    <s v="-"/>
    <s v="-"/>
    <s v="-"/>
    <n v="87567476"/>
    <s v="SIN ENFASIS"/>
    <s v="MEDICINA HUMANA"/>
    <n v="1"/>
    <s v="UNIV. PRIVADA"/>
    <s v="PRIVADO"/>
  </r>
  <r>
    <n v="132757"/>
    <n v="1"/>
    <n v="15010500"/>
    <d v="2022-12-02T00:00:00"/>
    <d v="2022-12-12T00:00:00"/>
    <d v="2022-12-16T00:00:00"/>
    <x v="6"/>
    <d v="2023-02-21T00:00:00"/>
    <n v="323570"/>
    <s v="RESOLI"/>
    <s v="1-PREG.COSTA-RICA"/>
    <x v="1"/>
    <x v="0"/>
    <s v="-"/>
    <n v="132757"/>
    <x v="6"/>
    <x v="1"/>
    <x v="4"/>
    <x v="1"/>
    <x v="1"/>
    <n v="4"/>
    <x v="6"/>
    <n v="5"/>
    <n v="4"/>
    <x v="0"/>
    <s v="KEANE MURRELL THAMARA"/>
    <n v="118220223"/>
    <n v="31272620"/>
    <s v="SAN RAFAEL"/>
    <s v="ANGELES"/>
    <s v="UNIV.VERITAS"/>
    <s v="DISEÑO DEL PRODUCTO"/>
    <n v="450904"/>
    <x v="4"/>
    <n v="0"/>
    <s v="NINGUNO"/>
    <n v="100"/>
    <s v="COSTA RICA"/>
    <s v="-"/>
    <s v="-"/>
    <n v="1"/>
    <x v="2"/>
    <x v="2"/>
    <x v="0"/>
    <s v="-"/>
    <n v="21"/>
    <s v="BACHILLER"/>
    <s v=" "/>
    <s v=" "/>
    <s v=" "/>
    <s v=" "/>
    <s v="NORMAL"/>
    <s v="THAMARA.KEANE.M@GMAIL.COM"/>
    <n v="36.11"/>
    <s v="-"/>
    <x v="0"/>
    <s v="-"/>
    <s v="SOLTERO(A)"/>
    <s v="ESTUDIANTE"/>
    <n v="4"/>
    <n v="2018"/>
    <n v="5"/>
    <n v="92.36"/>
    <s v="-"/>
    <s v="DISEÑO DE MODA"/>
    <s v="ARTE PUBLICITARIO"/>
    <n v="1"/>
    <s v="UNIV. PRIVADA"/>
    <s v="PRIVADO"/>
  </r>
  <r>
    <n v="133276"/>
    <n v="1"/>
    <n v="2667292"/>
    <d v="2022-12-19T00:00:00"/>
    <d v="2023-01-15T00:00:00"/>
    <d v="2023-02-01T00:00:00"/>
    <x v="5"/>
    <d v="2023-02-10T00:00:00"/>
    <n v="324886"/>
    <s v="RESOLI"/>
    <s v="1-PREG.COSTA-RICA"/>
    <x v="1"/>
    <x v="0"/>
    <s v="-"/>
    <n v="133276"/>
    <x v="5"/>
    <x v="0"/>
    <x v="0"/>
    <x v="1"/>
    <x v="0"/>
    <n v="1"/>
    <x v="3"/>
    <n v="3"/>
    <n v="12"/>
    <x v="0"/>
    <s v="CRUZ AGUERO GENESIS VIRGINIA"/>
    <n v="117640432"/>
    <n v="31271770"/>
    <s v="DESAMPARADOS"/>
    <s v="GRAVILIAS"/>
    <s v="UNIVERSIDAD FIDELITAS SEDE SAN PEDRO"/>
    <s v="INGENIERIA INDUSTRIAL"/>
    <n v="500000"/>
    <x v="3"/>
    <n v="0"/>
    <s v="NINGUNO"/>
    <n v="100"/>
    <s v="COSTA RICA"/>
    <s v="-"/>
    <s v="-"/>
    <n v="1"/>
    <x v="2"/>
    <x v="2"/>
    <x v="0"/>
    <s v="-"/>
    <n v="23"/>
    <s v="BACHILLER"/>
    <s v=" "/>
    <s v=" "/>
    <s v=" "/>
    <s v=" "/>
    <s v="NORMAL"/>
    <s v="GENESISCRUZ2299@GMAIL.COM"/>
    <n v="36.590000000000003"/>
    <s v="-"/>
    <x v="0"/>
    <s v="-"/>
    <s v="SOLTERO(A)"/>
    <s v="INGENIERA CALIDAD "/>
    <n v="5"/>
    <n v="2018"/>
    <n v="5"/>
    <n v="100"/>
    <n v="22399298"/>
    <s v="SIN ENFASIS"/>
    <s v="INGENIERIA"/>
    <n v="1"/>
    <s v="UNIV. PRIVADA"/>
    <s v="PRIVADO"/>
  </r>
  <r>
    <n v="133585"/>
    <n v="1"/>
    <n v="2760755"/>
    <d v="2023-01-23T00:00:00"/>
    <d v="2023-01-25T00:00:00"/>
    <d v="2023-02-15T00:00:00"/>
    <x v="6"/>
    <d v="2023-02-21T00:00:00"/>
    <n v="327028"/>
    <s v="RESOLI"/>
    <s v="1-PREG.COSTA-RICA"/>
    <x v="1"/>
    <x v="0"/>
    <s v="-"/>
    <n v="133585"/>
    <x v="6"/>
    <x v="1"/>
    <x v="3"/>
    <x v="1"/>
    <x v="1"/>
    <n v="4"/>
    <x v="6"/>
    <n v="9"/>
    <n v="1"/>
    <x v="0"/>
    <s v="SANABRIA CHAVES ERICKA JACQUELINE"/>
    <n v="401660006"/>
    <n v="31272830"/>
    <s v="SAN PABLO"/>
    <s v="SAN PABLO"/>
    <s v="UNIV.HISPANOAMERICANA RECINTO HEREDIA"/>
    <s v="DERECHO"/>
    <n v="1395417"/>
    <x v="1"/>
    <n v="0"/>
    <s v="NINGUNO"/>
    <n v="100"/>
    <s v="COSTA RICA"/>
    <s v="-"/>
    <s v="-"/>
    <n v="1"/>
    <x v="2"/>
    <x v="2"/>
    <x v="0"/>
    <s v="-"/>
    <n v="45"/>
    <s v="LICENCIATURA"/>
    <s v=" "/>
    <s v=" "/>
    <s v=" "/>
    <s v=" "/>
    <s v="NORMAL"/>
    <s v="ERICKA@CAMPOSESPINOZA.COM"/>
    <n v="36.6"/>
    <s v="-"/>
    <x v="0"/>
    <s v="-"/>
    <s v="CASADO(A)"/>
    <s v="COORDINADORA JUDICIA"/>
    <n v="3"/>
    <n v="1995"/>
    <n v="28"/>
    <n v="100"/>
    <n v="22623804"/>
    <s v="SIN ENFASIS"/>
    <s v="DERECHO"/>
    <n v="1"/>
    <s v="UNIV. PRIVADA"/>
    <s v="PRIVADO"/>
  </r>
  <r>
    <n v="133584"/>
    <n v="1"/>
    <n v="4231721"/>
    <d v="2023-01-13T00:00:00"/>
    <d v="2023-01-18T00:00:00"/>
    <d v="2023-02-14T00:00:00"/>
    <x v="6"/>
    <d v="2023-02-21T00:00:00"/>
    <n v="326308"/>
    <s v="RESOLI"/>
    <s v="1-PREG.COSTA-RICA"/>
    <x v="1"/>
    <x v="0"/>
    <s v="-"/>
    <n v="133584"/>
    <x v="6"/>
    <x v="1"/>
    <x v="2"/>
    <x v="1"/>
    <x v="1"/>
    <n v="2"/>
    <x v="2"/>
    <n v="10"/>
    <n v="13"/>
    <x v="1"/>
    <s v="MORALES ALFARO JOSE LUIS"/>
    <n v="206790753"/>
    <n v="31273320"/>
    <s v="SAN CARLOS"/>
    <s v="POCOSOL"/>
    <s v="USJ SEDE AGUAS ZARCAS UNIV SAN JOSE"/>
    <s v="CIENCIAS DE LA EDUCACION III C"/>
    <n v="1557872.55"/>
    <x v="1"/>
    <n v="0"/>
    <s v="NINGUNO"/>
    <n v="100"/>
    <s v="COSTA RICA"/>
    <s v="-"/>
    <s v="-"/>
    <n v="1"/>
    <x v="2"/>
    <x v="3"/>
    <x v="0"/>
    <s v="-"/>
    <n v="32"/>
    <s v="BACHILLER"/>
    <s v=" "/>
    <s v=" "/>
    <s v=" "/>
    <s v=" "/>
    <s v="NORMAL"/>
    <s v="JLMORALES17@HOTMAIL.COM"/>
    <n v="36.81"/>
    <s v="-"/>
    <x v="5"/>
    <s v="AE"/>
    <s v="CASADO(A)"/>
    <s v="SUPERVISO FORESTAL"/>
    <n v="4"/>
    <n v="2015"/>
    <n v="8"/>
    <n v="100"/>
    <n v="21053500"/>
    <s v="ENSEÑANZA DE LA MATEMATICA"/>
    <s v="EDUCACION SECUNDARIA"/>
    <n v="1"/>
    <s v="UNIV. PRIVADA"/>
    <s v="PRIVADO"/>
  </r>
  <r>
    <n v="132931"/>
    <n v="1"/>
    <n v="1175090"/>
    <d v="2022-12-10T00:00:00"/>
    <d v="2022-12-19T00:00:00"/>
    <d v="2022-12-22T00:00:00"/>
    <x v="6"/>
    <d v="2023-02-21T00:00:00"/>
    <n v="324302"/>
    <s v="RESOLI"/>
    <s v="1-PREG.COSTA-RICA"/>
    <x v="1"/>
    <x v="0"/>
    <s v="-"/>
    <n v="132931"/>
    <x v="6"/>
    <x v="0"/>
    <x v="6"/>
    <x v="1"/>
    <x v="0"/>
    <n v="7"/>
    <x v="1"/>
    <n v="6"/>
    <n v="5"/>
    <x v="1"/>
    <s v="ESPINOZA SALAZAR ANDRES"/>
    <n v="702500098"/>
    <n v="31272630"/>
    <s v="GUACIMO"/>
    <s v="DUACARI"/>
    <s v="TECNOSALUD"/>
    <s v="ASIST ADM EN CENTROS DE SALUD"/>
    <n v="437872"/>
    <x v="4"/>
    <n v="0"/>
    <s v="NINGUNO"/>
    <n v="100"/>
    <s v="COSTA RICA"/>
    <s v="-"/>
    <s v="-"/>
    <n v="1"/>
    <x v="2"/>
    <x v="3"/>
    <x v="0"/>
    <s v="-"/>
    <n v="26"/>
    <s v="TECNICO"/>
    <s v=" "/>
    <s v=" "/>
    <s v=" "/>
    <s v=" "/>
    <s v="NORMAL"/>
    <s v="GEOAND_16ES@HOTMAIL.COM"/>
    <n v="37.26"/>
    <s v="-"/>
    <x v="5"/>
    <s v="AE"/>
    <s v="SOLTERO(A)"/>
    <s v="AUXILIAR DE VIGILANCIA"/>
    <n v="1"/>
    <n v="2018"/>
    <n v="5"/>
    <n v="84.2"/>
    <n v="44092721"/>
    <s v="SIN ENFASIS"/>
    <s v="TECNICO"/>
    <n v="3"/>
    <s v="PARAUNIV. PRIV"/>
    <s v="PRIVADO"/>
  </r>
  <r>
    <n v="133207"/>
    <n v="1"/>
    <n v="3790050"/>
    <d v="2023-01-09T00:00:00"/>
    <d v="2023-01-10T00:00:00"/>
    <d v="2023-01-27T00:00:00"/>
    <x v="5"/>
    <d v="2023-02-10T00:00:00"/>
    <n v="325866"/>
    <s v="RESOLI"/>
    <s v="1-PREG.COSTA-RICA"/>
    <x v="1"/>
    <x v="0"/>
    <s v="-"/>
    <n v="133207"/>
    <x v="5"/>
    <x v="1"/>
    <x v="2"/>
    <x v="1"/>
    <x v="1"/>
    <n v="5"/>
    <x v="5"/>
    <n v="2"/>
    <n v="3"/>
    <x v="1"/>
    <s v="ESPINOZA CHAVARRIA DILAN JOEL"/>
    <n v="504530660"/>
    <n v="31271540"/>
    <s v="NICOYA"/>
    <s v="SAN ANTONIO"/>
    <s v="UNIVERSIDAD INDEPENDIENTE DE COSTA RICA"/>
    <s v="ENSEÑANZA INF EDUC I Y II CICL"/>
    <n v="180000"/>
    <x v="5"/>
    <n v="0"/>
    <s v="NINGUNO"/>
    <n v="100"/>
    <s v="COSTA RICA"/>
    <s v="-"/>
    <s v="-"/>
    <n v="1"/>
    <x v="2"/>
    <x v="1"/>
    <x v="0"/>
    <s v="-"/>
    <n v="18"/>
    <s v="BACHILLER"/>
    <s v=" "/>
    <s v=" "/>
    <s v=" "/>
    <s v=" "/>
    <s v="NORMAL"/>
    <s v="ESPINOZACHAVARRIADYLAN355@GMAIL.COM"/>
    <n v="37.4"/>
    <s v="-"/>
    <x v="0"/>
    <s v="-"/>
    <s v="CASADO(A)"/>
    <s v="ESTUDIANTE"/>
    <n v="2"/>
    <n v="2021"/>
    <n v="2"/>
    <n v="100"/>
    <s v="-"/>
    <s v="SIN ENFASIS"/>
    <s v="EDUCACION PRIMARIA"/>
    <n v="1"/>
    <s v="UNIV. PRIVADA"/>
    <s v="PRIVADO"/>
  </r>
  <r>
    <n v="133344"/>
    <n v="2"/>
    <n v="18913248"/>
    <d v="2022-12-06T00:00:00"/>
    <d v="2022-12-21T00:00:00"/>
    <d v="2023-01-20T00:00:00"/>
    <x v="7"/>
    <d v="2023-02-28T00:00:00"/>
    <n v="323869"/>
    <s v="RESOLI"/>
    <s v="2-PREG.EXTERIOR"/>
    <x v="1"/>
    <x v="3"/>
    <s v="-"/>
    <n v="133344"/>
    <x v="7"/>
    <x v="1"/>
    <x v="4"/>
    <x v="1"/>
    <x v="1"/>
    <n v="1"/>
    <x v="3"/>
    <n v="18"/>
    <n v="3"/>
    <x v="1"/>
    <s v="VARGAS ARDON EMILIANO"/>
    <n v="118510211"/>
    <n v="31273510"/>
    <s v="CURRIDABAT"/>
    <s v="SANCHEZ"/>
    <s v="VANCOUVER FILM SCHOOL"/>
    <s v="ANIMACION Y ARTE CONCEPTUAL"/>
    <n v="1390645"/>
    <x v="1"/>
    <n v="0"/>
    <s v="NINGUNO"/>
    <n v="190"/>
    <s v="CANADA"/>
    <s v="-"/>
    <s v="-"/>
    <n v="1"/>
    <x v="2"/>
    <x v="2"/>
    <x v="0"/>
    <s v="-"/>
    <n v="21"/>
    <s v="DIPLOMADO"/>
    <s v=" "/>
    <s v=" "/>
    <s v=" "/>
    <s v=" "/>
    <s v="NORMAL"/>
    <s v="EMILIANO.VA23@GMAIL.COM"/>
    <n v="37.6"/>
    <s v="-"/>
    <x v="0"/>
    <s v="-"/>
    <s v="CASADO(A)"/>
    <s v="ESTUDIANTE"/>
    <n v="1"/>
    <n v="2018"/>
    <n v="5"/>
    <n v="100"/>
    <s v="-"/>
    <s v="SIN ENFASIS"/>
    <s v="ARTES Y LETRAS "/>
    <n v="1"/>
    <s v="UNIV. PRIVADA"/>
    <s v="PRIVADO"/>
  </r>
  <r>
    <n v="132911"/>
    <n v="1"/>
    <n v="2516900"/>
    <d v="2022-11-12T00:00:00"/>
    <d v="2022-12-16T00:00:00"/>
    <d v="2022-12-19T00:00:00"/>
    <x v="1"/>
    <d v="2023-01-31T00:00:00"/>
    <n v="322374"/>
    <s v="RESOLI"/>
    <s v="1-PREG.COSTA-RICA"/>
    <x v="1"/>
    <x v="0"/>
    <s v="-"/>
    <n v="132911"/>
    <x v="1"/>
    <x v="0"/>
    <x v="1"/>
    <x v="1"/>
    <x v="0"/>
    <n v="1"/>
    <x v="3"/>
    <n v="4"/>
    <n v="5"/>
    <x v="0"/>
    <s v="MARIN SALAZAR INGRID DANIELA"/>
    <n v="116850676"/>
    <n v="31270910"/>
    <s v="PURISCAL"/>
    <s v="SAN RAFAEL"/>
    <s v="ASOCIACION SERV MEDICOS COSTARRICENSES"/>
    <s v="ASISTENTE DE FARMACIA"/>
    <n v="177000"/>
    <x v="5"/>
    <n v="0"/>
    <s v="NINGUNO"/>
    <n v="100"/>
    <s v="COSTA RICA"/>
    <s v="-"/>
    <s v="-"/>
    <n v="1"/>
    <x v="2"/>
    <x v="1"/>
    <x v="0"/>
    <s v="-"/>
    <n v="25"/>
    <s v="DIPLOMADO"/>
    <s v=" "/>
    <s v=" "/>
    <s v=" "/>
    <s v=" "/>
    <s v="NORMAL"/>
    <s v="INGRIDMARIN05@GMAIL.COM"/>
    <n v="37.659999999999997"/>
    <s v="-"/>
    <x v="0"/>
    <s v="-"/>
    <s v="SOLTERO(A)"/>
    <s v="ESTUDIANTE"/>
    <n v="2"/>
    <n v="2014"/>
    <n v="9"/>
    <n v="77"/>
    <s v="-"/>
    <s v="SIN ENFASIS"/>
    <s v="FARMACIA"/>
    <n v="1"/>
    <s v="UNIV. PRIVADA"/>
    <s v="PRIVADO"/>
  </r>
  <r>
    <n v="132508"/>
    <n v="1"/>
    <n v="1623000"/>
    <d v="2022-10-31T00:00:00"/>
    <d v="2022-11-17T00:00:00"/>
    <d v="2022-11-18T00:00:00"/>
    <x v="1"/>
    <d v="2023-01-31T00:00:00"/>
    <n v="321894"/>
    <s v="RESOLI"/>
    <s v="1-PREG.COSTA-RICA"/>
    <x v="1"/>
    <x v="0"/>
    <s v="-"/>
    <n v="132508"/>
    <x v="1"/>
    <x v="1"/>
    <x v="3"/>
    <x v="1"/>
    <x v="1"/>
    <n v="2"/>
    <x v="2"/>
    <n v="5"/>
    <n v="5"/>
    <x v="1"/>
    <s v="ARROYO VASQUEZ LUIS GUSTAVO"/>
    <n v="118200433"/>
    <n v="31270050"/>
    <s v="ATENAS"/>
    <s v="CONCEPCION"/>
    <s v="UNIV.CS.ARTE DE COSTA RICA SEDE ALAJUELA"/>
    <s v="ADMINISTRACION EMPRESAS"/>
    <n v="1193413"/>
    <x v="1"/>
    <n v="0"/>
    <s v="NINGUNO"/>
    <n v="100"/>
    <s v="COSTA RICA"/>
    <s v="-"/>
    <s v="-"/>
    <n v="1"/>
    <x v="2"/>
    <x v="0"/>
    <x v="0"/>
    <s v="-"/>
    <n v="21"/>
    <s v="BACHILLER"/>
    <s v=" "/>
    <s v=" "/>
    <s v=" "/>
    <s v=" "/>
    <s v="NORMAL"/>
    <s v="LUISARROYOVASQ3@GMAIL.COM"/>
    <n v="37.71"/>
    <s v="-"/>
    <x v="0"/>
    <s v="-"/>
    <s v="SOLTERO(A)"/>
    <s v="ESTUDIANTE"/>
    <n v="4"/>
    <n v="2019"/>
    <n v="4"/>
    <n v="75.23"/>
    <s v="-"/>
    <s v="SIN ENFASIS"/>
    <s v="ADMINISTRACION"/>
    <n v="1"/>
    <s v="UNIV. PRIVADA"/>
    <s v="PRIVADO"/>
  </r>
  <r>
    <n v="133239"/>
    <n v="1"/>
    <n v="10117352"/>
    <d v="2023-01-04T00:00:00"/>
    <d v="2023-01-05T00:00:00"/>
    <d v="2023-02-01T00:00:00"/>
    <x v="5"/>
    <d v="2023-02-10T00:00:00"/>
    <n v="325582"/>
    <s v="RESOLI"/>
    <s v="1-PREG.COSTA-RICA"/>
    <x v="1"/>
    <x v="0"/>
    <s v="-"/>
    <n v="133239"/>
    <x v="5"/>
    <x v="0"/>
    <x v="0"/>
    <x v="1"/>
    <x v="0"/>
    <n v="1"/>
    <x v="3"/>
    <n v="9"/>
    <n v="4"/>
    <x v="1"/>
    <s v="CALDERON GUADAMUZ MAURO"/>
    <n v="118920027"/>
    <n v="31271550"/>
    <s v="SANTA ANA"/>
    <s v="URUCA"/>
    <s v="UNIV.LATINOAMERICANA DE CS.TECNOL."/>
    <s v="INGENIERIA INFORMATICA"/>
    <n v="3831815"/>
    <x v="6"/>
    <n v="0"/>
    <s v="NINGUNO"/>
    <n v="100"/>
    <s v="COSTA RICA"/>
    <s v="-"/>
    <s v="-"/>
    <n v="1"/>
    <x v="2"/>
    <x v="2"/>
    <x v="0"/>
    <s v="-"/>
    <n v="21"/>
    <s v="BACHILLER"/>
    <s v=" "/>
    <s v=" "/>
    <s v=" "/>
    <s v=" "/>
    <s v="NORMAL"/>
    <s v="MAURO.CALDERON.GUADAMUZ@GMAIL.COM"/>
    <n v="37.869999999999997"/>
    <s v="-"/>
    <x v="5"/>
    <s v="AE"/>
    <s v="SOLTERO(A)"/>
    <s v="ESTUDIANTE"/>
    <n v="3"/>
    <n v="2018"/>
    <n v="5"/>
    <n v="100"/>
    <s v="-"/>
    <s v="SIN ENFASIS"/>
    <s v="INGENIERIA"/>
    <n v="1"/>
    <s v="UNIV. PRIVADA"/>
    <s v="PRIVADO"/>
  </r>
  <r>
    <n v="132923"/>
    <n v="1"/>
    <n v="3419900"/>
    <d v="2022-12-13T00:00:00"/>
    <d v="2022-12-19T00:00:00"/>
    <d v="2022-12-22T00:00:00"/>
    <x v="7"/>
    <d v="2023-02-28T00:00:00"/>
    <n v="324535"/>
    <s v="RESOLI"/>
    <s v="1-PREG.COSTA-RICA"/>
    <x v="1"/>
    <x v="0"/>
    <s v="-"/>
    <n v="132923"/>
    <x v="7"/>
    <x v="1"/>
    <x v="3"/>
    <x v="1"/>
    <x v="1"/>
    <n v="7"/>
    <x v="1"/>
    <n v="2"/>
    <n v="5"/>
    <x v="0"/>
    <s v="AVILA AGUERO ASHELY YARIELA"/>
    <n v="703040854"/>
    <n v="31274250"/>
    <s v="POCOCI"/>
    <s v="CARIARI"/>
    <s v="UNIV.LATINA DE COSTA RICA SEDE GUAPILES"/>
    <s v="CONTADURIA PUBLICA"/>
    <n v="1300403"/>
    <x v="1"/>
    <n v="0"/>
    <s v="NINGUNO"/>
    <n v="100"/>
    <s v="COSTA RICA"/>
    <s v="-"/>
    <s v="-"/>
    <n v="1"/>
    <x v="2"/>
    <x v="1"/>
    <x v="0"/>
    <s v="-"/>
    <n v="19"/>
    <s v="BACHILLER"/>
    <s v=" "/>
    <s v=" "/>
    <s v=" "/>
    <s v=" "/>
    <s v="NORMAL"/>
    <s v="ASHELYYARIELAA@GMAIL.COM"/>
    <n v="38.020000000000003"/>
    <s v="-"/>
    <x v="0"/>
    <s v="-"/>
    <s v="SOLTERO(A)"/>
    <s v="ESTUDIANTE"/>
    <n v="2"/>
    <n v="2021"/>
    <n v="2"/>
    <n v="98.5"/>
    <s v="-"/>
    <s v="SIN ENFASIS"/>
    <s v="ADMINISTRACION"/>
    <n v="1"/>
    <s v="UNIV. PRIVADA"/>
    <s v="PRIVADO"/>
  </r>
  <r>
    <n v="132714"/>
    <n v="5"/>
    <n v="1653708"/>
    <d v="2022-12-05T00:00:00"/>
    <d v="2022-12-09T00:00:00"/>
    <d v="2022-12-12T00:00:00"/>
    <x v="0"/>
    <d v="2023-01-17T00:00:00"/>
    <n v="323797"/>
    <s v="RESOLI"/>
    <s v="5-REFUND.PREG.C.R"/>
    <x v="0"/>
    <x v="0"/>
    <s v="-"/>
    <n v="132714"/>
    <x v="0"/>
    <x v="1"/>
    <x v="3"/>
    <x v="1"/>
    <x v="1"/>
    <n v="2"/>
    <x v="2"/>
    <n v="9"/>
    <n v="1"/>
    <x v="0"/>
    <s v="SEGURA CASTRO GRETTY LORENA"/>
    <n v="112080039"/>
    <n v="31269310"/>
    <s v="OROTINA"/>
    <s v="OROTINA"/>
    <s v="U CASTRO CARAZO SEDE PUNTARENAS"/>
    <s v="CONTADURIA PUBLICA"/>
    <n v="573000"/>
    <x v="3"/>
    <n v="0"/>
    <s v="NINGUNO"/>
    <n v="100"/>
    <s v="COSTA RICA"/>
    <s v="-"/>
    <s v="-"/>
    <n v="1"/>
    <x v="2"/>
    <x v="0"/>
    <x v="0"/>
    <s v="-"/>
    <n v="38"/>
    <s v="LICENCIATURA"/>
    <s v=" "/>
    <s v=" "/>
    <s v=" "/>
    <s v=" "/>
    <s v="NORMAL"/>
    <s v="GRETTYSEGURA.GS@GMAIL.COM"/>
    <n v="38.020000000000003"/>
    <s v="-"/>
    <x v="0"/>
    <s v="-"/>
    <s v="DIVORCIADO(A)"/>
    <s v="ENCARGADA DEL FONDO "/>
    <n v="2"/>
    <n v="2007"/>
    <n v="16"/>
    <n v="86.4"/>
    <n v="84655555"/>
    <s v="SIN ENFASIS"/>
    <s v="ADMINISTRACION"/>
    <n v="1"/>
    <s v="UNIV. PRIVADA"/>
    <s v="PRIVADO"/>
  </r>
  <r>
    <n v="133551"/>
    <n v="1"/>
    <n v="3208500"/>
    <d v="2022-12-14T00:00:00"/>
    <d v="2022-12-22T00:00:00"/>
    <d v="2023-02-07T00:00:00"/>
    <x v="7"/>
    <d v="2023-02-28T00:00:00"/>
    <n v="324618"/>
    <s v="RESOLI"/>
    <s v="1-PREG.COSTA-RICA"/>
    <x v="1"/>
    <x v="0"/>
    <s v="-"/>
    <n v="133551"/>
    <x v="7"/>
    <x v="0"/>
    <x v="0"/>
    <x v="1"/>
    <x v="0"/>
    <n v="5"/>
    <x v="5"/>
    <n v="2"/>
    <n v="1"/>
    <x v="1"/>
    <s v="ROMERO GRIJALBA FABIAN"/>
    <n v="504220946"/>
    <n v="31273530"/>
    <s v="NICOYA"/>
    <s v="NICOYA"/>
    <s v="UNIVERSIDAD FIDELITAS SEDE SAN PEDRO"/>
    <s v="INGENIERIA ELECTRICA PRESENCIA"/>
    <n v="1224730"/>
    <x v="1"/>
    <n v="0"/>
    <s v="NINGUNO"/>
    <n v="100"/>
    <s v="COSTA RICA"/>
    <s v="-"/>
    <s v="-"/>
    <n v="1"/>
    <x v="2"/>
    <x v="0"/>
    <x v="0"/>
    <s v="-"/>
    <n v="24"/>
    <s v="BACHILLER"/>
    <s v=" "/>
    <s v=" "/>
    <s v=" "/>
    <s v=" "/>
    <s v="NORMAL"/>
    <s v="FABIRG2419@GMAIL.COM"/>
    <n v="38.17"/>
    <s v="-"/>
    <x v="0"/>
    <s v="-"/>
    <s v="SOLTERO(A)"/>
    <s v="ESTUDIANTE"/>
    <n v="3"/>
    <n v="2015"/>
    <n v="8"/>
    <n v="80.84"/>
    <s v="-"/>
    <s v="SIN ENFASIS"/>
    <s v="INGENIERIA"/>
    <n v="1"/>
    <s v="UNIV. PRIVADA"/>
    <s v="PRIVADO"/>
  </r>
  <r>
    <n v="132864"/>
    <n v="1"/>
    <n v="2952400"/>
    <d v="2022-12-07T00:00:00"/>
    <d v="2022-12-15T00:00:00"/>
    <d v="2022-12-19T00:00:00"/>
    <x v="6"/>
    <d v="2023-02-21T00:00:00"/>
    <n v="324036"/>
    <s v="RESOLI"/>
    <s v="1-PREG.COSTA-RICA"/>
    <x v="1"/>
    <x v="0"/>
    <s v="-"/>
    <n v="132864"/>
    <x v="6"/>
    <x v="0"/>
    <x v="0"/>
    <x v="1"/>
    <x v="0"/>
    <n v="1"/>
    <x v="3"/>
    <n v="2"/>
    <n v="1"/>
    <x v="0"/>
    <s v="CORDERO HERRERA MARIA PAULA"/>
    <n v="118420508"/>
    <n v="31272680"/>
    <s v="ESCAZU"/>
    <s v="ESCAZU"/>
    <s v="UNIV.VERITAS"/>
    <s v="DISEÑO GRAFICO"/>
    <n v="2012460"/>
    <x v="1"/>
    <n v="0"/>
    <s v="NINGUNO"/>
    <n v="100"/>
    <s v="COSTA RICA"/>
    <s v="-"/>
    <s v="-"/>
    <n v="1"/>
    <x v="2"/>
    <x v="2"/>
    <x v="0"/>
    <s v="-"/>
    <n v="20"/>
    <s v="TECNICO"/>
    <s v=" "/>
    <s v=" "/>
    <s v=" "/>
    <s v=" "/>
    <s v="NORMAL"/>
    <s v="MARYPAUCORHER@GMAIL.COM"/>
    <n v="38.24"/>
    <s v="-"/>
    <x v="0"/>
    <s v="-"/>
    <s v="SOLTERO(A)"/>
    <s v="ESTUDIANTE"/>
    <n v="4"/>
    <n v="2019"/>
    <n v="4"/>
    <n v="89.31"/>
    <s v="-"/>
    <s v="SIN ENFASIS"/>
    <s v="OBRAS CIVILES"/>
    <n v="1"/>
    <s v="UNIV. PRIVADA"/>
    <s v="PRIVADO"/>
  </r>
  <r>
    <n v="133330"/>
    <n v="7"/>
    <n v="20240459"/>
    <d v="2022-12-06T00:00:00"/>
    <d v="2022-12-22T00:00:00"/>
    <d v="2023-01-26T00:00:00"/>
    <x v="6"/>
    <d v="2023-02-21T00:00:00"/>
    <n v="323926"/>
    <s v="RESOLI"/>
    <s v="7-REFUND.POSG.C.R"/>
    <x v="0"/>
    <x v="1"/>
    <s v="-"/>
    <n v="133330"/>
    <x v="6"/>
    <x v="0"/>
    <x v="1"/>
    <x v="1"/>
    <x v="0"/>
    <n v="3"/>
    <x v="0"/>
    <n v="8"/>
    <n v="1"/>
    <x v="0"/>
    <s v="ARIAS ARRIETA TATIANA LINNETTE"/>
    <n v="304270865"/>
    <n v="31272250"/>
    <s v="EL GUARCO"/>
    <s v="TEJAR"/>
    <s v="VERITAS-FACULTAD AUT CIEN ODONTOLOGICAS"/>
    <s v="ORTOD Y OPERATORIA FUNCIONAL"/>
    <n v="1494166"/>
    <x v="1"/>
    <n v="0"/>
    <s v="NINGUNO"/>
    <n v="100"/>
    <s v="COSTA RICA"/>
    <s v="-"/>
    <s v="-"/>
    <n v="1"/>
    <x v="2"/>
    <x v="0"/>
    <x v="0"/>
    <s v="-"/>
    <n v="34"/>
    <s v="ESPECIALIZACION"/>
    <s v=" "/>
    <s v=" "/>
    <s v=" "/>
    <s v=" "/>
    <s v="NORMAL"/>
    <s v="TATIARIAS0916@HOTMAIL.COM"/>
    <n v="38.409999999999997"/>
    <s v="-"/>
    <x v="0"/>
    <s v="-"/>
    <s v="SOLTERO(A)"/>
    <s v="ESTUDIANTE"/>
    <n v="1"/>
    <n v="2005"/>
    <n v="18"/>
    <n v="85"/>
    <n v="88927141"/>
    <s v="SIN ENFASIS"/>
    <s v="ODONTOLOGIA"/>
    <n v="1"/>
    <s v="UNIV. PRIVADA"/>
    <s v="PRIVADO"/>
  </r>
  <r>
    <n v="132384"/>
    <n v="3"/>
    <n v="12144165"/>
    <d v="2022-10-25T00:00:00"/>
    <d v="2022-10-31T00:00:00"/>
    <d v="2022-11-01T00:00:00"/>
    <x v="6"/>
    <d v="2023-02-21T00:00:00"/>
    <n v="321679"/>
    <s v="RESOLI"/>
    <s v="3-POSG.COSTA-RICA"/>
    <x v="1"/>
    <x v="1"/>
    <s v="-"/>
    <n v="132384"/>
    <x v="6"/>
    <x v="1"/>
    <x v="3"/>
    <x v="1"/>
    <x v="1"/>
    <n v="3"/>
    <x v="0"/>
    <n v="2"/>
    <n v="1"/>
    <x v="0"/>
    <s v="SANCHEZ BRENES ALINA NATALIA"/>
    <n v="304030681"/>
    <n v="31272790"/>
    <s v="PARAISO"/>
    <s v="PARAISO"/>
    <s v="INST.CENTROAMERICANO ADMON.EMP."/>
    <s v="MBA ESPECIALIZADO MAESTRIA ESP"/>
    <n v="1709248"/>
    <x v="1"/>
    <n v="0"/>
    <s v="NINGUNO"/>
    <n v="100"/>
    <s v="COSTA RICA"/>
    <s v="-"/>
    <s v="-"/>
    <n v="1"/>
    <x v="2"/>
    <x v="0"/>
    <x v="0"/>
    <s v="-"/>
    <n v="37"/>
    <s v="MAESTRIA"/>
    <s v=" "/>
    <s v=" "/>
    <s v=" "/>
    <s v=" "/>
    <s v="NORMAL"/>
    <s v="SBRENESAL@GMAIL.COM"/>
    <n v="38.74"/>
    <s v="-"/>
    <x v="0"/>
    <s v="-"/>
    <s v="SOLTERO(A)"/>
    <s v="SENIOR LEADER SECTION"/>
    <n v="2"/>
    <n v="2003"/>
    <n v="20"/>
    <n v="87"/>
    <n v="25902400"/>
    <s v="SIN ENFASIS"/>
    <s v="ADMINISTRACION"/>
    <n v="1"/>
    <s v="UNIV. PRIVADA"/>
    <s v="PRIVADO"/>
  </r>
  <r>
    <n v="132567"/>
    <n v="1"/>
    <n v="9855075"/>
    <d v="2022-11-23T00:00:00"/>
    <d v="2022-12-01T00:00:00"/>
    <d v="2022-12-02T00:00:00"/>
    <x v="0"/>
    <d v="2023-01-17T00:00:00"/>
    <n v="322906"/>
    <s v="RESOLI"/>
    <s v="1-PREG.COSTA-RICA"/>
    <x v="1"/>
    <x v="0"/>
    <s v="-"/>
    <n v="132567"/>
    <x v="0"/>
    <x v="0"/>
    <x v="0"/>
    <x v="1"/>
    <x v="0"/>
    <n v="1"/>
    <x v="3"/>
    <n v="4"/>
    <n v="8"/>
    <x v="1"/>
    <s v="BERMUDEZ DELGADO SEBASTIAN"/>
    <n v="118650511"/>
    <n v="31268900"/>
    <s v="PURISCAL"/>
    <s v="SAN ANTONIO"/>
    <s v="UNIVERSIDAD FIDELITAS SEDE SAN PEDRO"/>
    <s v="ING ELECTROMECANICA PRESENCIAL"/>
    <n v="380000"/>
    <x v="4"/>
    <n v="0"/>
    <s v="NINGUNO"/>
    <n v="100"/>
    <s v="COSTA RICA"/>
    <s v="-"/>
    <s v="-"/>
    <n v="1"/>
    <x v="2"/>
    <x v="0"/>
    <x v="0"/>
    <s v="-"/>
    <n v="19"/>
    <s v="BACHILLER"/>
    <s v=" "/>
    <s v=" "/>
    <s v=" "/>
    <s v=" "/>
    <s v="NORMAL"/>
    <s v="SEBASBERDE23@GMAIL.COM"/>
    <n v="38.85"/>
    <s v="-"/>
    <x v="5"/>
    <s v="AE"/>
    <s v="SOLTERO(A)"/>
    <s v="ESTUDIANTE"/>
    <n v="6"/>
    <n v="2020"/>
    <n v="3"/>
    <n v="88.34"/>
    <s v="-"/>
    <s v="SIN ENFASIS"/>
    <s v="INGENIERIA"/>
    <n v="1"/>
    <s v="UNIV. PRIVADA"/>
    <s v="PRIVADO"/>
  </r>
  <r>
    <n v="132628"/>
    <n v="1"/>
    <n v="2680820"/>
    <d v="2022-09-14T00:00:00"/>
    <d v="2022-12-06T00:00:00"/>
    <d v="2022-12-07T00:00:00"/>
    <x v="5"/>
    <d v="2023-02-10T00:00:00"/>
    <n v="320192"/>
    <s v="RESOLI"/>
    <s v="1-PREG.COSTA-RICA"/>
    <x v="1"/>
    <x v="0"/>
    <s v="-"/>
    <n v="132628"/>
    <x v="5"/>
    <x v="1"/>
    <x v="2"/>
    <x v="1"/>
    <x v="1"/>
    <n v="1"/>
    <x v="3"/>
    <n v="11"/>
    <n v="1"/>
    <x v="0"/>
    <s v="NAVARRO BARQUERO KARLA VANESSA"/>
    <n v="113330832"/>
    <n v="31271390"/>
    <s v="VAZQUEZ DE CORONADO"/>
    <s v="SAN ISIDRO"/>
    <s v="UNIV.LIBRE COSTA RICA"/>
    <s v="CS.EDUC. I Y II CICLO"/>
    <n v="1727666"/>
    <x v="1"/>
    <n v="0"/>
    <s v="NINGUNO"/>
    <n v="100"/>
    <s v="COSTA RICA"/>
    <s v="-"/>
    <s v="-"/>
    <n v="1"/>
    <x v="2"/>
    <x v="2"/>
    <x v="0"/>
    <s v="-"/>
    <n v="35"/>
    <s v="BACHILLER"/>
    <s v="LICENCIATURA"/>
    <s v=" "/>
    <s v=" "/>
    <s v=" "/>
    <s v="NORMAL"/>
    <s v="KARLANB_24@HOTMAIL.COM"/>
    <n v="38.869999999999997"/>
    <s v="-"/>
    <x v="0"/>
    <s v="-"/>
    <s v="CASADO(A)"/>
    <s v="ASISTENTE ADMINSITRA"/>
    <n v="4"/>
    <n v="2007"/>
    <n v="16"/>
    <n v="85"/>
    <n v="22959000"/>
    <s v="SIN ENFASIS"/>
    <s v="EDUCACION PRIMARIA"/>
    <n v="1"/>
    <s v="UNIV. PRIVADA"/>
    <s v="PRIVADO"/>
  </r>
  <r>
    <n v="133668"/>
    <n v="7"/>
    <n v="3202636"/>
    <d v="2023-01-27T00:00:00"/>
    <d v="2023-01-27T00:00:00"/>
    <d v="2023-02-22T00:00:00"/>
    <x v="7"/>
    <d v="2023-02-28T00:00:00"/>
    <n v="327388"/>
    <s v="RESOLI"/>
    <s v="7-REFUND.POSG.C.R"/>
    <x v="0"/>
    <x v="1"/>
    <s v="-"/>
    <n v="133668"/>
    <x v="7"/>
    <x v="1"/>
    <x v="3"/>
    <x v="1"/>
    <x v="1"/>
    <n v="4"/>
    <x v="6"/>
    <n v="7"/>
    <n v="1"/>
    <x v="1"/>
    <s v="JOSUE SEBASTIAN  BRENES GARRO"/>
    <n v="304300512"/>
    <n v="31274600"/>
    <s v="BELEN"/>
    <s v="SAN ANTONIO"/>
    <s v="UNIV.ESTATAL A DISTANCIA"/>
    <s v="DERECHOS HUMANOS"/>
    <n v="1246317"/>
    <x v="1"/>
    <n v="0"/>
    <s v="NINGUNO"/>
    <n v="100"/>
    <s v="COSTA RICA"/>
    <s v="-"/>
    <s v="-"/>
    <n v="1"/>
    <x v="2"/>
    <x v="2"/>
    <x v="0"/>
    <s v="-"/>
    <n v="34"/>
    <s v="MAESTRIA"/>
    <s v=" "/>
    <s v=" "/>
    <s v=" "/>
    <s v=" "/>
    <s v="NORMAL"/>
    <s v="SEBASTIAN.BRENES.GARRO@GMAIL.COM"/>
    <n v="38.92"/>
    <s v="-"/>
    <x v="0"/>
    <s v="-"/>
    <s v="SOLTERO(A)"/>
    <s v="ORIENTADOR"/>
    <n v="1"/>
    <n v="2008"/>
    <n v="15"/>
    <n v="100"/>
    <n v="24384132"/>
    <s v="SIN ENFASIS"/>
    <s v="DERECHO"/>
    <n v="2"/>
    <s v="UNIV. PUBLICA"/>
    <s v="PUBLICO"/>
  </r>
  <r>
    <n v="133221"/>
    <n v="1"/>
    <n v="9500000"/>
    <d v="2023-01-09T00:00:00"/>
    <d v="2023-01-16T00:00:00"/>
    <d v="2023-01-31T00:00:00"/>
    <x v="5"/>
    <d v="2023-02-10T00:00:00"/>
    <n v="325824"/>
    <s v="RESOLI"/>
    <s v="1-PREG.COSTA-RICA"/>
    <x v="1"/>
    <x v="0"/>
    <s v="-"/>
    <n v="133221"/>
    <x v="5"/>
    <x v="0"/>
    <x v="1"/>
    <x v="1"/>
    <x v="0"/>
    <n v="2"/>
    <x v="2"/>
    <n v="10"/>
    <n v="1"/>
    <x v="1"/>
    <s v="SOLANO ARAYA FABIAN ALONSO"/>
    <n v="208630675"/>
    <n v="31271700"/>
    <s v="SAN CARLOS"/>
    <s v="QUESADA"/>
    <s v="UNIVERSIDAD SANTA LUCIA SEDE SAN CARLOS"/>
    <s v="ENFERMERIA"/>
    <n v="903922"/>
    <x v="2"/>
    <n v="0"/>
    <s v="NINGUNO"/>
    <n v="100"/>
    <s v="COSTA RICA"/>
    <s v="-"/>
    <s v="-"/>
    <n v="1"/>
    <x v="2"/>
    <x v="0"/>
    <x v="0"/>
    <s v="-"/>
    <n v="17"/>
    <s v="BACHILLER"/>
    <s v="LICENCIATURA"/>
    <s v=" "/>
    <s v=" "/>
    <s v=" "/>
    <s v="ESPECIAL"/>
    <s v="FSOLANO133@GMAIL.COM"/>
    <n v="39"/>
    <s v="-"/>
    <x v="0"/>
    <s v="-"/>
    <s v="SOLTERO(A)"/>
    <s v="ESTUDIANTE"/>
    <n v="3"/>
    <n v="2022"/>
    <n v="1"/>
    <n v="100"/>
    <s v="-"/>
    <s v="SIN ENFASIS"/>
    <s v="ENFERMERIA"/>
    <n v="1"/>
    <s v="UNIV. PRIVADA"/>
    <s v="PRIVADO"/>
  </r>
  <r>
    <n v="133694"/>
    <n v="1"/>
    <n v="3161000"/>
    <d v="2023-01-16T00:00:00"/>
    <d v="2023-01-26T00:00:00"/>
    <d v="2023-02-23T00:00:00"/>
    <x v="7"/>
    <d v="2023-02-28T00:00:00"/>
    <n v="326462"/>
    <s v="RESOLI"/>
    <s v="1-PREG.COSTA-RICA"/>
    <x v="1"/>
    <x v="0"/>
    <s v="-"/>
    <n v="133694"/>
    <x v="7"/>
    <x v="0"/>
    <x v="1"/>
    <x v="1"/>
    <x v="0"/>
    <n v="1"/>
    <x v="3"/>
    <n v="1"/>
    <n v="6"/>
    <x v="0"/>
    <s v="BARRANTES BEJARANO TATIANA"/>
    <n v="116350445"/>
    <n v="31274570"/>
    <s v="SAN JOSE"/>
    <s v="SAN FRANCISCO"/>
    <s v="UNIVERSIDAD SANTA PAULA"/>
    <s v="TERAPIA OCUPACIONAL"/>
    <n v="1237788"/>
    <x v="1"/>
    <n v="0"/>
    <s v="NINGUNO"/>
    <n v="100"/>
    <s v="COSTA RICA"/>
    <s v="-"/>
    <s v="-"/>
    <n v="1"/>
    <x v="2"/>
    <x v="2"/>
    <x v="0"/>
    <s v="-"/>
    <n v="26"/>
    <s v="BACHILLER"/>
    <s v=" "/>
    <s v=" "/>
    <s v=" "/>
    <s v=" "/>
    <s v="NORMAL"/>
    <s v="TATIANABARRANTES2123@GMAIL.COM"/>
    <n v="39.15"/>
    <s v="-"/>
    <x v="0"/>
    <s v="-"/>
    <s v="CASADO(A)"/>
    <s v="ESTUDIANTE"/>
    <n v="5"/>
    <n v="2019"/>
    <n v="4"/>
    <n v="100"/>
    <s v="-"/>
    <s v="SIN ENFASIS"/>
    <s v="MEDICINA HUMANA"/>
    <n v="1"/>
    <s v="UNIV. PRIVADA"/>
    <s v="PRIVADO"/>
  </r>
  <r>
    <n v="132586"/>
    <n v="1"/>
    <n v="1086000"/>
    <d v="2022-11-29T00:00:00"/>
    <d v="2022-12-02T00:00:00"/>
    <d v="2022-12-06T00:00:00"/>
    <x v="3"/>
    <d v="2023-01-25T00:00:00"/>
    <n v="323156"/>
    <s v="RESOLI"/>
    <s v="1-PREG.COSTA-RICA"/>
    <x v="1"/>
    <x v="0"/>
    <s v="-"/>
    <n v="132586"/>
    <x v="3"/>
    <x v="1"/>
    <x v="3"/>
    <x v="1"/>
    <x v="1"/>
    <n v="1"/>
    <x v="3"/>
    <n v="3"/>
    <n v="10"/>
    <x v="0"/>
    <s v="FERNANDEZ ANGULO VIVIANA PATRICIA"/>
    <n v="113430975"/>
    <n v="31270090"/>
    <s v="DESAMPARADOS"/>
    <s v="DAMAS"/>
    <s v="UNIV POLITECNICA INTERNACIONAL SEDE HERE"/>
    <s v="DERECHO"/>
    <n v="416052"/>
    <x v="4"/>
    <n v="0"/>
    <s v="NINGUNO"/>
    <n v="100"/>
    <s v="COSTA RICA"/>
    <s v="-"/>
    <s v="-"/>
    <n v="1"/>
    <x v="2"/>
    <x v="2"/>
    <x v="0"/>
    <s v="-"/>
    <n v="34"/>
    <s v="LICENCIATURA"/>
    <s v=" "/>
    <s v=" "/>
    <s v=" "/>
    <s v=" "/>
    <s v="NORMAL"/>
    <s v="VIVI.FERNANDEZ.21@GMAIL.COM"/>
    <n v="39.950000000000003"/>
    <s v="-"/>
    <x v="0"/>
    <s v="-"/>
    <s v="SOLTERO(A)"/>
    <s v="SDS CAP ASSOCIATE"/>
    <n v="3"/>
    <n v="2018"/>
    <n v="5"/>
    <n v="90"/>
    <n v="25399281"/>
    <s v="SIN ENFASIS"/>
    <s v="DERECHO"/>
    <n v="1"/>
    <s v="UNIV. PRIVADA"/>
    <s v="PRIVADO"/>
  </r>
  <r>
    <n v="133502"/>
    <n v="1"/>
    <n v="2806000"/>
    <d v="2022-12-15T00:00:00"/>
    <d v="2023-01-12T00:00:00"/>
    <d v="2023-02-09T00:00:00"/>
    <x v="7"/>
    <d v="2023-02-28T00:00:00"/>
    <n v="324789"/>
    <s v="RESOLI"/>
    <s v="1-PREG.COSTA-RICA"/>
    <x v="1"/>
    <x v="0"/>
    <s v="-"/>
    <n v="133502"/>
    <x v="7"/>
    <x v="0"/>
    <x v="1"/>
    <x v="1"/>
    <x v="0"/>
    <n v="1"/>
    <x v="3"/>
    <n v="11"/>
    <n v="1"/>
    <x v="0"/>
    <s v="SEQUEIRA BARBOZA NICOLE"/>
    <n v="118150267"/>
    <n v="31273820"/>
    <s v="VAZQUEZ DE CORONADO"/>
    <s v="SAN ISIDRO"/>
    <s v="UNIVERSIDAD SANTA PAULA"/>
    <s v="TERAPIA FISICA"/>
    <n v="1124478"/>
    <x v="2"/>
    <n v="0"/>
    <s v="NINGUNO"/>
    <n v="100"/>
    <s v="COSTA RICA"/>
    <s v="-"/>
    <s v="-"/>
    <n v="1"/>
    <x v="2"/>
    <x v="2"/>
    <x v="0"/>
    <s v="-"/>
    <n v="21"/>
    <s v="LICENCIATURA"/>
    <s v=" "/>
    <s v=" "/>
    <s v=" "/>
    <s v=" "/>
    <s v="NORMAL"/>
    <s v="NICOLE.SEQUEIRA@OUTLOOK.COM"/>
    <n v="40.07"/>
    <s v="-"/>
    <x v="0"/>
    <s v="-"/>
    <s v="SOLTERO(A)"/>
    <s v="ESTUDIANTE"/>
    <n v="5"/>
    <n v="2018"/>
    <n v="5"/>
    <n v="85.83"/>
    <s v="-"/>
    <s v="SIN ENFASIS"/>
    <s v="MEDICINA HUMANA"/>
    <n v="1"/>
    <s v="UNIV. PRIVADA"/>
    <s v="PRIVADO"/>
  </r>
  <r>
    <n v="133024"/>
    <n v="5"/>
    <n v="3292463"/>
    <d v="2022-12-07T00:00:00"/>
    <d v="2022-12-22T00:00:00"/>
    <d v="2022-12-23T00:00:00"/>
    <x v="6"/>
    <d v="2023-02-21T00:00:00"/>
    <n v="323979"/>
    <s v="RESOLI"/>
    <s v="5-REFUND.PREG.C.R"/>
    <x v="0"/>
    <x v="0"/>
    <s v="-"/>
    <n v="133024"/>
    <x v="6"/>
    <x v="1"/>
    <x v="3"/>
    <x v="1"/>
    <x v="1"/>
    <n v="3"/>
    <x v="0"/>
    <n v="8"/>
    <n v="1"/>
    <x v="0"/>
    <s v="ARROYO GOMEZ ADRIANA"/>
    <n v="115200158"/>
    <n v="31273190"/>
    <s v="EL GUARCO"/>
    <s v="TEJAR"/>
    <s v="UNIV.ESTATAL A DISTANCIA SEDE CARTAGO"/>
    <s v="ADMINISTRACION EMPRESAS"/>
    <n v="1329061"/>
    <x v="1"/>
    <n v="0"/>
    <s v="NINGUNO"/>
    <n v="100"/>
    <s v="COSTA RICA"/>
    <s v="-"/>
    <s v="-"/>
    <n v="1"/>
    <x v="2"/>
    <x v="0"/>
    <x v="0"/>
    <s v="-"/>
    <n v="30"/>
    <s v="DIPLOMADO"/>
    <s v=" "/>
    <s v=" "/>
    <s v=" "/>
    <s v=" "/>
    <s v="NORMAL"/>
    <s v="ADRI_GOMEZ0711@HOTMAIL.COM"/>
    <n v="40.369999999999997"/>
    <s v="-"/>
    <x v="0"/>
    <s v="-"/>
    <s v="UNION LIBRE"/>
    <s v="ESTUDIANTE"/>
    <n v="4"/>
    <n v="2010"/>
    <n v="13"/>
    <n v="81.83"/>
    <s v="-"/>
    <s v="SIN ENFASIS"/>
    <s v="ADMINISTRACION"/>
    <n v="2"/>
    <s v="UNIV. PUBLICA"/>
    <s v="PUBLICO"/>
  </r>
  <r>
    <n v="132540"/>
    <n v="4"/>
    <n v="3872050"/>
    <d v="2022-11-10T00:00:00"/>
    <d v="2022-11-25T00:00:00"/>
    <d v="2022-11-28T00:00:00"/>
    <x v="0"/>
    <d v="2023-01-17T00:00:00"/>
    <n v="322293"/>
    <s v="RESOLI"/>
    <s v="4-POSG.EXTERIOR"/>
    <x v="1"/>
    <x v="2"/>
    <s v="-"/>
    <n v="132540"/>
    <x v="0"/>
    <x v="1"/>
    <x v="3"/>
    <x v="1"/>
    <x v="1"/>
    <n v="1"/>
    <x v="3"/>
    <n v="15"/>
    <n v="2"/>
    <x v="0"/>
    <s v="PACHECO PAYNE ADRIANNE DOMINIQUE"/>
    <n v="113380668"/>
    <n v="31269000"/>
    <s v="MONTES DE OCA"/>
    <s v="SABANILLA"/>
    <s v="ADEN INTERNATIONAL BUSINESS SCHOOL PANA"/>
    <s v="DIRECCION DE PROYECTOS"/>
    <n v="1568351"/>
    <x v="1"/>
    <n v="0"/>
    <s v="NINGUNO"/>
    <n v="360"/>
    <s v="PANAMA"/>
    <s v="-"/>
    <s v="-"/>
    <n v="1"/>
    <x v="2"/>
    <x v="2"/>
    <x v="0"/>
    <s v="-"/>
    <n v="35"/>
    <s v="MAESTRIA"/>
    <s v=" "/>
    <s v=" "/>
    <s v=" "/>
    <s v=" "/>
    <s v="NORMAL"/>
    <s v="ADRIANNE.PACHECO.PAYNE@GMAIL.COM"/>
    <n v="40.5"/>
    <s v="-"/>
    <x v="0"/>
    <s v="-"/>
    <s v="SOLTERO(A)"/>
    <s v="EJECUTIVA PROGRAMA INTERNACIONAL STUDY ABROAD"/>
    <n v="1"/>
    <n v="2005"/>
    <n v="18"/>
    <n v="82"/>
    <n v="21063012"/>
    <s v="SIN ENFASIS"/>
    <s v="ADMINISTRACION"/>
    <n v="1"/>
    <s v="UNIV. PRIVADA"/>
    <s v="PRIVADO"/>
  </r>
  <r>
    <n v="133253"/>
    <n v="1"/>
    <n v="4460000"/>
    <d v="2023-01-04T00:00:00"/>
    <d v="2023-01-05T00:00:00"/>
    <d v="2023-01-25T00:00:00"/>
    <x v="6"/>
    <d v="2023-02-21T00:00:00"/>
    <n v="325610"/>
    <s v="RESOLI"/>
    <s v="1-PREG.COSTA-RICA"/>
    <x v="1"/>
    <x v="0"/>
    <s v="-"/>
    <n v="133253"/>
    <x v="6"/>
    <x v="0"/>
    <x v="1"/>
    <x v="1"/>
    <x v="0"/>
    <n v="1"/>
    <x v="3"/>
    <n v="19"/>
    <n v="1"/>
    <x v="0"/>
    <s v="PICADO VARGAS SOFIA VICTORIA"/>
    <n v="119410066"/>
    <n v="31272480"/>
    <s v="PEREZ ZELEDON"/>
    <s v="SAN ISIDRO DE EL GENERAL"/>
    <s v="COLEGIO UNIVERSITARIO IPARAMEDICA"/>
    <s v="DISECCION Y TANATOPRAXIA"/>
    <n v="450000"/>
    <x v="4"/>
    <n v="0"/>
    <s v="NINGUNO"/>
    <n v="100"/>
    <s v="COSTA RICA"/>
    <s v="-"/>
    <s v="-"/>
    <n v="1"/>
    <x v="2"/>
    <x v="0"/>
    <x v="0"/>
    <s v="-"/>
    <n v="17"/>
    <s v="DIPLOMADO"/>
    <s v=" "/>
    <s v=" "/>
    <s v=" "/>
    <s v=" "/>
    <s v="NORMAL"/>
    <s v="MONIVAMO7@GMAIL.COM"/>
    <n v="40.56"/>
    <s v="-"/>
    <x v="0"/>
    <s v="-"/>
    <s v="SOLTERO(A)"/>
    <s v="ESTUDIANTE"/>
    <n v="3"/>
    <n v="2022"/>
    <n v="1"/>
    <n v="100"/>
    <s v="-"/>
    <s v="SIN ENFASIS"/>
    <s v="MEDICINA HUMANA"/>
    <n v="3"/>
    <s v="PARAUNIV. PRIV"/>
    <s v="PRIVADO"/>
  </r>
  <r>
    <n v="132932"/>
    <n v="1"/>
    <n v="1055400"/>
    <d v="2022-12-09T00:00:00"/>
    <d v="2022-12-19T00:00:00"/>
    <d v="2022-12-22T00:00:00"/>
    <x v="6"/>
    <d v="2023-02-21T00:00:00"/>
    <n v="324213"/>
    <s v="RESOLI"/>
    <s v="1-PREG.COSTA-RICA"/>
    <x v="1"/>
    <x v="0"/>
    <s v="-"/>
    <n v="132932"/>
    <x v="6"/>
    <x v="1"/>
    <x v="3"/>
    <x v="1"/>
    <x v="1"/>
    <n v="6"/>
    <x v="4"/>
    <n v="5"/>
    <n v="2"/>
    <x v="0"/>
    <s v="CAÑAS HERRERA LISSETTE DEYANIRA"/>
    <n v="701980187"/>
    <n v="31272700"/>
    <s v="OSA"/>
    <s v="PALMAR"/>
    <s v="UNIV,LIBRE DE C. RICA SEDE PEREZ ZELEDON"/>
    <s v="TRABAJO SOCIAL"/>
    <n v="428954"/>
    <x v="4"/>
    <n v="0"/>
    <s v="NINGUNO"/>
    <n v="100"/>
    <s v="COSTA RICA"/>
    <s v="-"/>
    <s v="-"/>
    <n v="1"/>
    <x v="2"/>
    <x v="1"/>
    <x v="0"/>
    <s v="-"/>
    <n v="32"/>
    <s v="BACHILLER"/>
    <s v=" "/>
    <s v=" "/>
    <s v=" "/>
    <s v=" "/>
    <s v="NORMAL"/>
    <s v="YERZAI1812@GMAIL.COM"/>
    <n v="40.64"/>
    <s v="-"/>
    <x v="5"/>
    <s v="AE"/>
    <s v="SOLTERO(A)"/>
    <s v="AUXILIAR DE VIGILANC"/>
    <n v="3"/>
    <n v="2022"/>
    <n v="1"/>
    <n v="77.33"/>
    <n v="27888330"/>
    <s v="SIN ENFASIS"/>
    <s v="SOCIOLOGIA"/>
    <n v="1"/>
    <s v="UNIV. PRIVADA"/>
    <s v="PRIVADO"/>
  </r>
  <r>
    <n v="132664"/>
    <n v="1"/>
    <n v="3000000"/>
    <d v="2022-10-30T00:00:00"/>
    <d v="2022-12-07T00:00:00"/>
    <d v="2022-12-08T00:00:00"/>
    <x v="1"/>
    <d v="2023-02-02T00:00:00"/>
    <n v="321879"/>
    <s v="RESOLI"/>
    <s v="1-PREG.COSTA-RICA"/>
    <x v="2"/>
    <x v="0"/>
    <s v="-"/>
    <n v="132664"/>
    <x v="1"/>
    <x v="1"/>
    <x v="2"/>
    <x v="1"/>
    <x v="1"/>
    <n v="2"/>
    <x v="2"/>
    <n v="10"/>
    <n v="2"/>
    <x v="1"/>
    <s v="BERROCAL MONGE RONNY"/>
    <n v="208340529"/>
    <n v="31191810"/>
    <s v="SAN CARLOS"/>
    <s v="FLORENCIA"/>
    <s v="UN.INT.SAN ISIDRO LABRADOR SEDE S.CARLOS"/>
    <s v="CIEN.EDU.I Y II CICLOS"/>
    <s v="-"/>
    <x v="0"/>
    <n v="0"/>
    <s v="NINGUNO"/>
    <n v="100"/>
    <s v="COSTA RICA"/>
    <s v="-"/>
    <s v="-"/>
    <n v="1"/>
    <x v="2"/>
    <x v="1"/>
    <x v="0"/>
    <s v="-"/>
    <n v="20"/>
    <s v="LICENCIATURA"/>
    <s v=" "/>
    <s v=" "/>
    <s v=" "/>
    <s v=" "/>
    <s v="NORMAL"/>
    <s v="RONNYBERROCAL009@GMAIL.COM"/>
    <n v="40.909999999999997"/>
    <s v="-"/>
    <x v="0"/>
    <s v="-"/>
    <s v="SOLTERO(A)"/>
    <s v="ESTUDIANTE"/>
    <s v="-"/>
    <s v="-"/>
    <s v="-"/>
    <s v="-"/>
    <n v="24740096"/>
    <s v="CS.ED.I Y II CICLO ENF INGLES"/>
    <s v="EDUCACION PRIMARIA"/>
    <n v="1"/>
    <s v="UNIV. PRIVADA"/>
    <s v="PRIVADO"/>
  </r>
  <r>
    <n v="132548"/>
    <n v="1"/>
    <n v="2501810"/>
    <d v="2022-10-29T00:00:00"/>
    <d v="2022-11-29T00:00:00"/>
    <d v="2022-11-30T00:00:00"/>
    <x v="1"/>
    <d v="2023-02-15T00:00:00"/>
    <n v="321850"/>
    <s v="RESOLI"/>
    <s v="1-PREG.COSTA-RICA"/>
    <x v="2"/>
    <x v="0"/>
    <s v="-"/>
    <n v="132548"/>
    <x v="1"/>
    <x v="0"/>
    <x v="1"/>
    <x v="1"/>
    <x v="0"/>
    <n v="1"/>
    <x v="3"/>
    <n v="1"/>
    <n v="4"/>
    <x v="1"/>
    <s v="COLLADO AGUERO MARIA JOSE"/>
    <n v="115590401"/>
    <n v="31162660"/>
    <s v="SAN JOSE"/>
    <s v="CATEDRAL"/>
    <s v="UNIV.INTERNAC.DE LAS AMERICAS"/>
    <s v="FARMACIA"/>
    <s v="-"/>
    <x v="0"/>
    <n v="0"/>
    <s v="NINGUNO"/>
    <n v="100"/>
    <s v="COSTA RICA"/>
    <s v="-"/>
    <s v="-"/>
    <n v="1"/>
    <x v="2"/>
    <x v="0"/>
    <x v="0"/>
    <s v="-"/>
    <n v="29"/>
    <s v="LICENCIATURA"/>
    <s v=" "/>
    <s v=" "/>
    <s v=" "/>
    <s v=" "/>
    <s v="NORMAL"/>
    <s v="MARIA8JOSE@GMAIL.COM"/>
    <n v="41"/>
    <s v="-"/>
    <x v="0"/>
    <s v="-"/>
    <s v="SOLTERO(A)"/>
    <s v="ESTUDIANTE"/>
    <s v="-"/>
    <s v="-"/>
    <s v="-"/>
    <s v="-"/>
    <s v="-"/>
    <s v="SIN ENFASIS"/>
    <s v="FARMACIA"/>
    <n v="1"/>
    <s v="UNIV. PRIVADA"/>
    <s v="PRIVADO"/>
  </r>
  <r>
    <n v="133204"/>
    <n v="1"/>
    <n v="4841200"/>
    <d v="2023-01-06T00:00:00"/>
    <d v="2023-01-06T00:00:00"/>
    <d v="2023-01-30T00:00:00"/>
    <x v="5"/>
    <d v="2023-02-10T00:00:00"/>
    <n v="325735"/>
    <s v="RESOLI"/>
    <s v="1-PREG.COSTA-RICA"/>
    <x v="1"/>
    <x v="0"/>
    <s v="-"/>
    <n v="133204"/>
    <x v="5"/>
    <x v="1"/>
    <x v="3"/>
    <x v="1"/>
    <x v="1"/>
    <n v="1"/>
    <x v="3"/>
    <n v="5"/>
    <n v="1"/>
    <x v="0"/>
    <s v="SANCHEZ ARCE JOSELYN MARIA"/>
    <n v="304670276"/>
    <n v="31271490"/>
    <s v="TARRAZU"/>
    <s v="SAN MARCOS"/>
    <s v="UNIVERSIDAD FIDELITAS SEDE SAN PEDRO"/>
    <s v="CONTADURIA PUBLICA"/>
    <n v="2000000"/>
    <x v="1"/>
    <n v="0"/>
    <s v="NINGUNO"/>
    <n v="100"/>
    <s v="COSTA RICA"/>
    <s v="-"/>
    <s v="-"/>
    <n v="1"/>
    <x v="2"/>
    <x v="1"/>
    <x v="0"/>
    <s v="-"/>
    <n v="30"/>
    <s v="BACHILLER"/>
    <s v=" "/>
    <s v=" "/>
    <s v=" "/>
    <s v=" "/>
    <s v="NORMAL"/>
    <s v="YOSARCE20@GMAIL.COM"/>
    <n v="41.31"/>
    <s v="-"/>
    <x v="0"/>
    <s v="-"/>
    <s v="UNION LIBRE"/>
    <s v="ESTUDIANTE"/>
    <n v="2"/>
    <n v="2009"/>
    <n v="14"/>
    <n v="100"/>
    <s v="-"/>
    <s v="SIN ENFASIS"/>
    <s v="ADMINISTRACION"/>
    <n v="1"/>
    <s v="UNIV. PRIVADA"/>
    <s v="PRIVADO"/>
  </r>
  <r>
    <n v="133581"/>
    <n v="1"/>
    <n v="5184249"/>
    <d v="2022-12-27T00:00:00"/>
    <d v="2023-01-06T00:00:00"/>
    <d v="2023-02-14T00:00:00"/>
    <x v="7"/>
    <d v="2023-02-28T00:00:00"/>
    <n v="325290"/>
    <s v="RESOLI"/>
    <s v="1-PREG.COSTA-RICA"/>
    <x v="1"/>
    <x v="0"/>
    <s v="-"/>
    <n v="133581"/>
    <x v="7"/>
    <x v="0"/>
    <x v="0"/>
    <x v="1"/>
    <x v="0"/>
    <n v="1"/>
    <x v="3"/>
    <n v="15"/>
    <n v="1"/>
    <x v="1"/>
    <s v="SILIEZAR MARIN OSCAR LEONARDO"/>
    <n v="119430418"/>
    <n v="31274680"/>
    <s v="MONTES DE OCA"/>
    <s v="SAN PEDRO"/>
    <s v="UNIVERSIDAD FIDELITAS SEDE SAN PEDRO"/>
    <s v="INGENIERIA EN MECATRONICA"/>
    <n v="2558795"/>
    <x v="1"/>
    <n v="0"/>
    <s v="NINGUNO"/>
    <n v="100"/>
    <s v="COSTA RICA"/>
    <s v="-"/>
    <s v="-"/>
    <n v="1"/>
    <x v="2"/>
    <x v="2"/>
    <x v="0"/>
    <s v="-"/>
    <n v="17"/>
    <s v="BACHILLER"/>
    <s v=" "/>
    <s v=" "/>
    <s v=" "/>
    <s v=" "/>
    <s v="NORMAL"/>
    <s v="OSCAR.SILIEZAR.MARIN2005@GMAIL.COM"/>
    <n v="41.7"/>
    <s v="-"/>
    <x v="0"/>
    <s v="-"/>
    <s v="SOLTERO(A)"/>
    <s v="ESTUDIANTE"/>
    <n v="5"/>
    <n v="2022"/>
    <n v="1"/>
    <n v="100"/>
    <s v="-"/>
    <s v="SIN ENFASIS"/>
    <s v="INGENIERIA"/>
    <n v="1"/>
    <s v="UNIV. PRIVADA"/>
    <s v="PRIVADO"/>
  </r>
  <r>
    <n v="133358"/>
    <n v="1"/>
    <n v="12218500"/>
    <d v="2022-12-20T00:00:00"/>
    <d v="2022-12-20T00:00:00"/>
    <d v="2022-12-21T00:00:00"/>
    <x v="6"/>
    <d v="2023-02-21T00:00:00"/>
    <n v="325028"/>
    <s v="RESOLI"/>
    <s v="1-PREG.COSTA-RICA"/>
    <x v="1"/>
    <x v="0"/>
    <s v="-"/>
    <n v="133358"/>
    <x v="6"/>
    <x v="1"/>
    <x v="4"/>
    <x v="1"/>
    <x v="1"/>
    <n v="1"/>
    <x v="3"/>
    <n v="18"/>
    <n v="3"/>
    <x v="0"/>
    <s v="GREENWOOD SANABRIA NICOLE"/>
    <n v="118080271"/>
    <n v="31272450"/>
    <s v="CURRIDABAT"/>
    <s v="SANCHEZ"/>
    <s v="UNIV.VERITAS"/>
    <s v="DISENO PUBLICITARIO"/>
    <n v="335000"/>
    <x v="4"/>
    <n v="0"/>
    <s v="NINGUNO"/>
    <n v="100"/>
    <s v="COSTA RICA"/>
    <s v="-"/>
    <s v="-"/>
    <n v="1"/>
    <x v="2"/>
    <x v="2"/>
    <x v="0"/>
    <s v="-"/>
    <n v="21"/>
    <s v="BACHILLER"/>
    <s v="LICENCIATURA"/>
    <s v=" "/>
    <s v=" "/>
    <s v=" "/>
    <s v="NORMAL"/>
    <s v="GREENWOODS.NICOLE@GMAIL.COM"/>
    <n v="41.87"/>
    <s v="-"/>
    <x v="0"/>
    <s v="-"/>
    <s v="SOLTERO(A)"/>
    <s v="ESTUDIANTE"/>
    <n v="4"/>
    <n v="2018"/>
    <n v="5"/>
    <n v="100"/>
    <s v="-"/>
    <s v="SIN ENFASIS"/>
    <s v="ARTE PUBLICITARIO"/>
    <n v="1"/>
    <s v="UNIV. PRIVADA"/>
    <s v="PRIVADO"/>
  </r>
  <r>
    <n v="132756"/>
    <n v="1"/>
    <n v="673000"/>
    <d v="2022-12-02T00:00:00"/>
    <d v="2022-12-12T00:00:00"/>
    <d v="2022-12-16T00:00:00"/>
    <x v="1"/>
    <d v="2023-02-15T00:00:00"/>
    <n v="323572"/>
    <s v="RESOLI"/>
    <s v="1-PREG.COSTA-RICA"/>
    <x v="2"/>
    <x v="0"/>
    <s v="-"/>
    <n v="132756"/>
    <x v="1"/>
    <x v="0"/>
    <x v="1"/>
    <x v="1"/>
    <x v="0"/>
    <n v="1"/>
    <x v="3"/>
    <n v="8"/>
    <n v="1"/>
    <x v="0"/>
    <s v="MORA HERNANDEZ KEREN SOFIA"/>
    <n v="117880510"/>
    <n v="31193920"/>
    <s v="GOICOECHEA"/>
    <s v="GUADALUPE"/>
    <s v="UNIVERSIDAD SANTA PAULA"/>
    <s v="AUDIOLOGIA"/>
    <s v="-"/>
    <x v="0"/>
    <n v="0"/>
    <s v="NINGUNO"/>
    <n v="100"/>
    <s v="COSTA RICA"/>
    <s v="-"/>
    <s v="-"/>
    <n v="1"/>
    <x v="2"/>
    <x v="2"/>
    <x v="0"/>
    <s v="-"/>
    <n v="22"/>
    <s v="BACHILLER"/>
    <s v=" "/>
    <s v=" "/>
    <s v=" "/>
    <s v=" "/>
    <s v="NORMAL"/>
    <s v="KESOF120@GMAIL.COM"/>
    <n v="41.88"/>
    <s v="-"/>
    <x v="0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603"/>
    <n v="1"/>
    <n v="4076680"/>
    <d v="2022-12-06T00:00:00"/>
    <d v="2022-12-06T00:00:00"/>
    <d v="2022-12-07T00:00:00"/>
    <x v="1"/>
    <d v="2023-01-31T00:00:00"/>
    <n v="323841"/>
    <s v="RESOLI"/>
    <s v="1-PREG.COSTA-RICA"/>
    <x v="1"/>
    <x v="0"/>
    <s v="-"/>
    <n v="132603"/>
    <x v="1"/>
    <x v="0"/>
    <x v="5"/>
    <x v="1"/>
    <x v="0"/>
    <n v="1"/>
    <x v="3"/>
    <n v="1"/>
    <n v="10"/>
    <x v="0"/>
    <s v="VEGA PEREZ REYCHELL DE LOS ANGELES"/>
    <n v="117190806"/>
    <n v="31270880"/>
    <s v="SAN JOSE"/>
    <s v="HATILLO"/>
    <s v="UNIV.AMERICANA"/>
    <s v="INGENIERIA DE SISTEMAS"/>
    <n v="390671"/>
    <x v="4"/>
    <n v="0"/>
    <s v="NINGUNO"/>
    <n v="100"/>
    <s v="COSTA RICA"/>
    <s v="-"/>
    <s v="-"/>
    <n v="1"/>
    <x v="2"/>
    <x v="0"/>
    <x v="0"/>
    <s v="-"/>
    <n v="24"/>
    <s v="BACHILLER"/>
    <s v=" "/>
    <s v=" "/>
    <s v=" "/>
    <s v=" "/>
    <s v="NORMAL"/>
    <s v="REYCHELLPEREZ@HOTMAIL.COM"/>
    <n v="42.39"/>
    <s v="-"/>
    <x v="0"/>
    <s v="-"/>
    <s v="SOLTERO(A)"/>
    <s v="PENSION POR MUERTE"/>
    <n v="1"/>
    <n v="2016"/>
    <n v="7"/>
    <n v="8.2100000000000009"/>
    <s v="-"/>
    <s v="SIN ENFASIS"/>
    <s v="COMPUTO"/>
    <n v="1"/>
    <s v="UNIV. PRIVADA"/>
    <s v="PRIVADO"/>
  </r>
  <r>
    <n v="132769"/>
    <n v="1"/>
    <n v="9464500"/>
    <d v="2022-11-27T00:00:00"/>
    <d v="2022-12-12T00:00:00"/>
    <d v="2022-12-16T00:00:00"/>
    <x v="1"/>
    <d v="2023-01-31T00:00:00"/>
    <n v="323062"/>
    <s v="RESOLI"/>
    <s v="1-PREG.COSTA-RICA"/>
    <x v="1"/>
    <x v="0"/>
    <s v="-"/>
    <n v="132769"/>
    <x v="1"/>
    <x v="0"/>
    <x v="1"/>
    <x v="1"/>
    <x v="0"/>
    <n v="3"/>
    <x v="0"/>
    <n v="1"/>
    <n v="4"/>
    <x v="0"/>
    <s v="MONTERO GONZALEZ PRISCILLA DE LOS ANGELE"/>
    <n v="119050385"/>
    <n v="31270340"/>
    <s v="CARTAGO"/>
    <s v="SAN NICOLAS"/>
    <s v="UNIV.HISPANOAMERICANA SEDE ARANJUEZ"/>
    <s v="ENFERMERIA"/>
    <n v="2166127"/>
    <x v="1"/>
    <n v="0"/>
    <s v="NINGUNO"/>
    <n v="100"/>
    <s v="COSTA RICA"/>
    <s v="-"/>
    <s v="-"/>
    <n v="1"/>
    <x v="2"/>
    <x v="0"/>
    <x v="0"/>
    <s v="-"/>
    <n v="18"/>
    <s v="LICENCIATURA"/>
    <s v=" "/>
    <s v=" "/>
    <s v=" "/>
    <s v=" "/>
    <s v="NORMAL"/>
    <s v="PRISCILLA.MONTERO0385@UHISPANO.AC.CR"/>
    <n v="42.95"/>
    <s v="-"/>
    <x v="0"/>
    <s v="-"/>
    <s v="SOLTERO(A)"/>
    <s v="ESTUDIANTE"/>
    <n v="1"/>
    <n v="2022"/>
    <n v="1"/>
    <n v="80.540000000000006"/>
    <s v="-"/>
    <s v="SIN ENFASIS"/>
    <s v="ENFERMERIA"/>
    <n v="1"/>
    <s v="UNIV. PRIVADA"/>
    <s v="PRIVADO"/>
  </r>
  <r>
    <n v="133002"/>
    <n v="3"/>
    <n v="2763211"/>
    <d v="2022-12-14T00:00:00"/>
    <d v="2022-12-22T00:00:00"/>
    <d v="2022-12-23T00:00:00"/>
    <x v="1"/>
    <d v="2023-01-31T00:00:00"/>
    <n v="324652"/>
    <s v="RESOLI"/>
    <s v="3-POSG.COSTA-RICA"/>
    <x v="1"/>
    <x v="1"/>
    <s v="-"/>
    <n v="133002"/>
    <x v="1"/>
    <x v="1"/>
    <x v="3"/>
    <x v="1"/>
    <x v="1"/>
    <n v="2"/>
    <x v="2"/>
    <n v="1"/>
    <n v="1"/>
    <x v="0"/>
    <s v="BOLAÑOS CABEZAS SILVIA ELENA"/>
    <n v="207030019"/>
    <n v="31270970"/>
    <s v="ALAJUELA"/>
    <s v="ALAJUELA"/>
    <s v="UNIV.IBEROAMERICA"/>
    <s v="PSICOLOGIA CLINICA"/>
    <n v="1187500"/>
    <x v="1"/>
    <n v="0"/>
    <s v="NINGUNO"/>
    <n v="100"/>
    <s v="COSTA RICA"/>
    <s v="-"/>
    <s v="-"/>
    <n v="1"/>
    <x v="2"/>
    <x v="2"/>
    <x v="0"/>
    <s v="-"/>
    <n v="30"/>
    <s v="MAESTRIA"/>
    <s v=" "/>
    <s v=" "/>
    <s v=" "/>
    <s v=" "/>
    <s v="NORMAL"/>
    <s v="SILVIA.BOLANOS92@GMAIL.COM"/>
    <n v="42.98"/>
    <s v="-"/>
    <x v="0"/>
    <s v="-"/>
    <s v="CASADO(A)"/>
    <s v="ESTUDIANTE"/>
    <n v="2"/>
    <n v="2009"/>
    <n v="14"/>
    <n v="89"/>
    <s v="-"/>
    <s v="SIN ENFASIS"/>
    <s v="PSICOLOGIA"/>
    <n v="1"/>
    <s v="UNIV. PRIVADA"/>
    <s v="PRIVADO"/>
  </r>
  <r>
    <n v="132845"/>
    <n v="3"/>
    <n v="4461000"/>
    <d v="2022-10-25T00:00:00"/>
    <d v="2022-12-14T00:00:00"/>
    <d v="2022-12-19T00:00:00"/>
    <x v="1"/>
    <d v="2023-01-31T00:00:00"/>
    <n v="321722"/>
    <s v="RESOLI"/>
    <s v="3-POSG.COSTA-RICA"/>
    <x v="1"/>
    <x v="1"/>
    <s v="-"/>
    <n v="132845"/>
    <x v="1"/>
    <x v="0"/>
    <x v="5"/>
    <x v="1"/>
    <x v="0"/>
    <n v="4"/>
    <x v="6"/>
    <n v="3"/>
    <n v="2"/>
    <x v="1"/>
    <s v="CAMACHO BENAVIDES DIEGO ELIAS"/>
    <n v="401830739"/>
    <n v="31270980"/>
    <s v="SANTO DOMINGO"/>
    <s v="SAN VICENTE"/>
    <s v="UNIV.NACIONAL"/>
    <s v="ADM.TECNOLOGIA DE LA INFORMAC."/>
    <n v="1919192"/>
    <x v="1"/>
    <n v="0"/>
    <s v="NINGUNO"/>
    <n v="100"/>
    <s v="COSTA RICA"/>
    <s v="-"/>
    <s v="-"/>
    <n v="1"/>
    <x v="2"/>
    <x v="2"/>
    <x v="0"/>
    <s v="-"/>
    <n v="38"/>
    <s v="MAESTRIA"/>
    <s v=" "/>
    <s v=" "/>
    <s v=" "/>
    <s v=" "/>
    <s v="NORMAL"/>
    <s v="DIECAMBE@HOTMAIL.COM"/>
    <n v="43.02"/>
    <s v="-"/>
    <x v="5"/>
    <s v="AE"/>
    <s v="CASADO(A)"/>
    <s v="INGENIERO DE SOPORTE DE PRODUCTO"/>
    <n v="4"/>
    <n v="2001"/>
    <n v="22"/>
    <n v="97"/>
    <n v="41024121"/>
    <s v="ADMINISTRACION DE PROYECTOS"/>
    <s v="COMPUTO"/>
    <n v="2"/>
    <s v="UNIV. PUBLICA"/>
    <s v="PUBLICO"/>
  </r>
  <r>
    <n v="132247"/>
    <n v="1"/>
    <n v="2858540"/>
    <d v="2022-09-29T00:00:00"/>
    <d v="2022-10-14T00:00:00"/>
    <d v="2022-10-17T00:00:00"/>
    <x v="3"/>
    <d v="2023-01-25T00:00:00"/>
    <n v="320739"/>
    <s v="RESOLI"/>
    <s v="1-PREG.COSTA-RICA"/>
    <x v="1"/>
    <x v="0"/>
    <s v="-"/>
    <n v="132247"/>
    <x v="3"/>
    <x v="1"/>
    <x v="2"/>
    <x v="1"/>
    <x v="1"/>
    <n v="4"/>
    <x v="6"/>
    <n v="10"/>
    <n v="2"/>
    <x v="0"/>
    <s v="VILLEGAS MURILLO MARIA DANIELA"/>
    <n v="207590957"/>
    <n v="31270110"/>
    <s v="SARAPIQUI"/>
    <s v="LA VIRGEN"/>
    <s v="UNIV.AUTONOMA DE C.A SEDE CARIBE"/>
    <s v="ENSEÑANZA DE EDUCACION FISICA"/>
    <n v="400000"/>
    <x v="4"/>
    <n v="0"/>
    <s v="NINGUNO"/>
    <n v="100"/>
    <s v="COSTA RICA"/>
    <s v="-"/>
    <s v="-"/>
    <n v="1"/>
    <x v="2"/>
    <x v="1"/>
    <x v="0"/>
    <s v="-"/>
    <n v="26"/>
    <s v="BACHILLER"/>
    <s v=" "/>
    <s v=" "/>
    <s v=" "/>
    <s v=" "/>
    <s v="NORMAL"/>
    <s v="MARITKD84@GMAIL.COM"/>
    <n v="43.06"/>
    <s v="-"/>
    <x v="0"/>
    <s v="-"/>
    <s v="SOLTERO(A)"/>
    <s v="INSTRUCTORA"/>
    <n v="2"/>
    <n v="2022"/>
    <n v="1"/>
    <n v="84"/>
    <n v="60723849"/>
    <s v="SIN ENFASIS"/>
    <s v="EDUCACION TECNICA,ARTISTICA Y DEPORTIVA"/>
    <n v="1"/>
    <s v="UNIV. PRIVADA"/>
    <s v="PRIVADO"/>
  </r>
  <r>
    <n v="133627"/>
    <n v="1"/>
    <n v="2592000"/>
    <d v="2022-12-15T00:00:00"/>
    <d v="2023-01-21T00:00:00"/>
    <d v="2023-02-17T00:00:00"/>
    <x v="6"/>
    <d v="2023-02-22T00:00:00"/>
    <n v="324771"/>
    <s v="RESOLI"/>
    <s v="1-PREG.COSTA-RICA"/>
    <x v="1"/>
    <x v="0"/>
    <s v="-"/>
    <n v="133627"/>
    <x v="6"/>
    <x v="1"/>
    <x v="2"/>
    <x v="1"/>
    <x v="1"/>
    <n v="6"/>
    <x v="4"/>
    <n v="3"/>
    <n v="1"/>
    <x v="0"/>
    <s v="GRAJALES RODRIGUEZ DUNIA DANIELA"/>
    <n v="604380996"/>
    <n v="31273520"/>
    <s v="BUENOS AIRES"/>
    <s v="BUENOS AIRES"/>
    <s v="UNIV.INT.S.I.LABRADOR SEDE PEREZ ZELEDON"/>
    <s v="ENS DEL ESPAÑOL"/>
    <n v="601097"/>
    <x v="3"/>
    <n v="0"/>
    <s v="NINGUNO"/>
    <n v="100"/>
    <s v="COSTA RICA"/>
    <s v="-"/>
    <s v="-"/>
    <n v="1"/>
    <x v="2"/>
    <x v="1"/>
    <x v="0"/>
    <s v="-"/>
    <n v="25"/>
    <s v="BACHILLER"/>
    <s v=" "/>
    <s v=" "/>
    <s v=" "/>
    <s v=" "/>
    <s v="NORMAL"/>
    <s v="DANIGRA975@GMAIL.COM"/>
    <n v="43.26"/>
    <s v="-"/>
    <x v="0"/>
    <s v="-"/>
    <s v="CASADO(A)"/>
    <s v="ESTUDIANTE"/>
    <n v="2"/>
    <n v="2021"/>
    <n v="2"/>
    <n v="85"/>
    <s v="-"/>
    <s v="SIN ENFASIS"/>
    <s v="EDUCACION SECUNDARIA"/>
    <n v="1"/>
    <s v="UNIV. PRIVADA"/>
    <s v="PRIVADO"/>
  </r>
  <r>
    <n v="132376"/>
    <n v="1"/>
    <n v="6663323"/>
    <d v="2022-10-31T00:00:00"/>
    <d v="2022-10-31T00:00:00"/>
    <d v="2022-11-01T00:00:00"/>
    <x v="3"/>
    <d v="2023-01-25T00:00:00"/>
    <n v="321883"/>
    <s v="RESOLI"/>
    <s v="1-PREG.COSTA-RICA"/>
    <x v="1"/>
    <x v="0"/>
    <s v="-"/>
    <n v="132376"/>
    <x v="3"/>
    <x v="1"/>
    <x v="3"/>
    <x v="1"/>
    <x v="1"/>
    <n v="1"/>
    <x v="3"/>
    <n v="8"/>
    <n v="1"/>
    <x v="0"/>
    <s v="MORALES HERRERA MARIA DANIELA"/>
    <n v="305350118"/>
    <n v="31269560"/>
    <s v="GOICOECHEA"/>
    <s v="GUADALUPE"/>
    <s v="UNIV.IBEROAMERICA"/>
    <s v="PSICOLOGIA"/>
    <n v="181130"/>
    <x v="5"/>
    <n v="0"/>
    <s v="NINGUNO"/>
    <n v="100"/>
    <s v="COSTA RICA"/>
    <s v="-"/>
    <s v="-"/>
    <n v="1"/>
    <x v="2"/>
    <x v="2"/>
    <x v="0"/>
    <s v="-"/>
    <n v="21"/>
    <s v="BACHILLER"/>
    <s v="LICENCIATURA"/>
    <s v=" "/>
    <s v=" "/>
    <s v=" "/>
    <s v="NORMAL"/>
    <s v="DANIELAMORALES2801@GMAIL.COM"/>
    <n v="43.27"/>
    <s v="-"/>
    <x v="0"/>
    <s v="-"/>
    <s v="SOLTERO(A)"/>
    <s v="ESTUDIANTE"/>
    <n v="4"/>
    <n v="2018"/>
    <n v="5"/>
    <n v="90"/>
    <s v="-"/>
    <s v="CLINICA"/>
    <s v="PSICOLOGIA"/>
    <n v="1"/>
    <s v="UNIV. PRIVADA"/>
    <s v="PRIVADO"/>
  </r>
  <r>
    <n v="133237"/>
    <n v="1"/>
    <n v="11375623"/>
    <d v="2022-12-27T00:00:00"/>
    <d v="2023-01-06T00:00:00"/>
    <d v="2023-01-31T00:00:00"/>
    <x v="6"/>
    <d v="2023-02-21T00:00:00"/>
    <n v="325294"/>
    <s v="RESOLI"/>
    <s v="1-PREG.COSTA-RICA"/>
    <x v="1"/>
    <x v="0"/>
    <s v="-"/>
    <n v="133237"/>
    <x v="6"/>
    <x v="0"/>
    <x v="1"/>
    <x v="1"/>
    <x v="0"/>
    <n v="1"/>
    <x v="3"/>
    <n v="9"/>
    <n v="5"/>
    <x v="0"/>
    <s v="COTO PACHECO VALERIA"/>
    <n v="901130308"/>
    <n v="31271410"/>
    <s v="SANTA ANA"/>
    <s v="PIEDADES"/>
    <s v="UNIV. DE CIENCIAS MEDICAS"/>
    <s v="MEDICINA"/>
    <n v="4937000"/>
    <x v="6"/>
    <n v="0"/>
    <s v="NINGUNO"/>
    <n v="100"/>
    <s v="COSTA RICA"/>
    <s v="-"/>
    <s v="-"/>
    <n v="1"/>
    <x v="2"/>
    <x v="2"/>
    <x v="0"/>
    <s v="-"/>
    <n v="21"/>
    <s v="BACHILLER"/>
    <s v="LICENCIATURA"/>
    <s v=" "/>
    <s v=" "/>
    <s v=" "/>
    <s v="NORMAL"/>
    <s v="VALERIA.COTO.PACHECO@GMAIL.COM"/>
    <n v="43.41"/>
    <s v="-"/>
    <x v="0"/>
    <s v="-"/>
    <s v="SOLTERO(A)"/>
    <s v="ESTUDIANTE"/>
    <n v="1"/>
    <n v="2019"/>
    <n v="4"/>
    <n v="85"/>
    <s v="-"/>
    <s v="SIN ENFASIS"/>
    <s v="MEDICINA HUMANA"/>
    <n v="1"/>
    <s v="UNIV. PRIVADA"/>
    <s v="PRIVADO"/>
  </r>
  <r>
    <n v="132922"/>
    <n v="5"/>
    <n v="1961643"/>
    <d v="2022-12-14T00:00:00"/>
    <d v="2022-12-19T00:00:00"/>
    <d v="2022-12-22T00:00:00"/>
    <x v="6"/>
    <d v="2023-02-21T00:00:00"/>
    <n v="324584"/>
    <s v="RESOLI"/>
    <s v="5-REFUND.PREG.C.R"/>
    <x v="0"/>
    <x v="0"/>
    <s v="-"/>
    <n v="132922"/>
    <x v="6"/>
    <x v="1"/>
    <x v="2"/>
    <x v="1"/>
    <x v="1"/>
    <n v="1"/>
    <x v="3"/>
    <n v="1"/>
    <n v="1"/>
    <x v="0"/>
    <s v="ANA VICTORIA  LOBO CAMPOS"/>
    <n v="113530370"/>
    <n v="31272530"/>
    <s v="SAN JOSE"/>
    <s v="CARMEN"/>
    <s v="UNIV.SAN MARCOS"/>
    <s v="DOCENCIA"/>
    <n v="451553"/>
    <x v="4"/>
    <n v="0"/>
    <s v="NINGUNO"/>
    <n v="100"/>
    <s v="COSTA RICA"/>
    <s v="-"/>
    <s v="-"/>
    <n v="1"/>
    <x v="2"/>
    <x v="2"/>
    <x v="0"/>
    <s v="-"/>
    <n v="34"/>
    <s v="LICENCIATURA"/>
    <s v=" "/>
    <s v=" "/>
    <s v=" "/>
    <s v=" "/>
    <s v="NORMAL"/>
    <s v="ANAVIC15@GMAIL.COM"/>
    <n v="43.98"/>
    <s v="-"/>
    <x v="0"/>
    <s v="-"/>
    <s v="CASADO(A)"/>
    <s v="ESTUDIANTE"/>
    <n v="4"/>
    <n v="2005"/>
    <n v="18"/>
    <n v="88.32"/>
    <s v="-"/>
    <s v="SIN ENFASIS"/>
    <s v="EDUCACION GENERAL"/>
    <n v="1"/>
    <s v="UNIV. PRIVADA"/>
    <s v="PRIVADO"/>
  </r>
  <r>
    <n v="132719"/>
    <n v="1"/>
    <n v="6350000"/>
    <d v="2022-12-02T00:00:00"/>
    <d v="2022-12-09T00:00:00"/>
    <d v="2022-12-12T00:00:00"/>
    <x v="6"/>
    <d v="2023-02-21T00:00:00"/>
    <n v="323530"/>
    <s v="RESOLI"/>
    <s v="1-PREG.COSTA-RICA"/>
    <x v="1"/>
    <x v="0"/>
    <s v="-"/>
    <n v="132719"/>
    <x v="6"/>
    <x v="0"/>
    <x v="1"/>
    <x v="1"/>
    <x v="0"/>
    <n v="2"/>
    <x v="2"/>
    <n v="7"/>
    <n v="6"/>
    <x v="0"/>
    <s v="GONZALEZ AGUILAR KRISTHEL"/>
    <n v="118600842"/>
    <n v="31272610"/>
    <s v="PALMARES"/>
    <s v="ESQUIPULAS"/>
    <s v="UNIV. DE CIENCIAS MEDICAS"/>
    <s v="NUTRICION HUMANA Y DIETETICA"/>
    <n v="784000"/>
    <x v="2"/>
    <n v="0"/>
    <s v="NINGUNO"/>
    <n v="100"/>
    <s v="COSTA RICA"/>
    <s v="-"/>
    <s v="-"/>
    <n v="1"/>
    <x v="2"/>
    <x v="0"/>
    <x v="0"/>
    <s v="-"/>
    <n v="20"/>
    <s v="BACHILLER"/>
    <s v="LICENCIATURA"/>
    <s v=" "/>
    <s v=" "/>
    <s v=" "/>
    <s v="NORMAL"/>
    <s v="KRISGONZ0312@HOTMAIL.COM"/>
    <n v="44.09"/>
    <s v="-"/>
    <x v="0"/>
    <s v="-"/>
    <s v="SOLTERO(A)"/>
    <s v="ESTUDIANTE"/>
    <n v="3"/>
    <n v="2020"/>
    <n v="3"/>
    <n v="86.4"/>
    <s v="-"/>
    <s v="SIN ENFASIS"/>
    <s v="MEDICINA HUMANA"/>
    <n v="1"/>
    <s v="UNIV. PRIVADA"/>
    <s v="PRIVADO"/>
  </r>
  <r>
    <n v="132962"/>
    <n v="1"/>
    <n v="3025000"/>
    <d v="2022-12-06T00:00:00"/>
    <d v="2022-12-20T00:00:00"/>
    <d v="2022-12-22T00:00:00"/>
    <x v="6"/>
    <d v="2023-02-21T00:00:00"/>
    <n v="323872"/>
    <s v="RESOLI"/>
    <s v="1-PREG.COSTA-RICA"/>
    <x v="1"/>
    <x v="0"/>
    <s v="-"/>
    <n v="132962"/>
    <x v="6"/>
    <x v="0"/>
    <x v="5"/>
    <x v="1"/>
    <x v="0"/>
    <n v="2"/>
    <x v="2"/>
    <n v="10"/>
    <n v="2"/>
    <x v="1"/>
    <s v="JIMENEZ ROCHA JEFRY GERARDO"/>
    <n v="208320789"/>
    <n v="31272690"/>
    <s v="SAN CARLOS"/>
    <s v="FLORENCIA"/>
    <s v="UNIVERSIDAD TECNICA NACIONAL SAN CARLOS"/>
    <s v="ING DEL SOFTWARE"/>
    <n v="1337475"/>
    <x v="1"/>
    <n v="0"/>
    <s v="NINGUNO"/>
    <n v="100"/>
    <s v="COSTA RICA"/>
    <s v="-"/>
    <s v="-"/>
    <n v="1"/>
    <x v="2"/>
    <x v="1"/>
    <x v="0"/>
    <s v="-"/>
    <n v="20"/>
    <s v="BACHILLER"/>
    <s v=" "/>
    <s v=" "/>
    <s v=" "/>
    <s v=" "/>
    <s v="NORMAL"/>
    <s v="JEFRYJIMENEZ2011@GMAIL.COM"/>
    <n v="44.21"/>
    <s v="-"/>
    <x v="0"/>
    <s v="-"/>
    <s v="SOLTERO(A)"/>
    <s v="ESTUDIANTE"/>
    <n v="4"/>
    <n v="2020"/>
    <n v="3"/>
    <n v="95.66"/>
    <s v="-"/>
    <s v="SIN ENFASIS"/>
    <s v="COMPUTO"/>
    <n v="2"/>
    <s v="UNIV. PUBLICA"/>
    <s v="PUBLICO"/>
  </r>
  <r>
    <n v="133247"/>
    <n v="1"/>
    <n v="823500"/>
    <d v="2022-12-01T00:00:00"/>
    <d v="2022-12-29T00:00:00"/>
    <d v="2023-01-24T00:00:00"/>
    <x v="5"/>
    <d v="2023-02-23T00:00:00"/>
    <n v="323442"/>
    <s v="RESOLI"/>
    <s v="1-PREG.COSTA-RICA"/>
    <x v="2"/>
    <x v="0"/>
    <s v="-"/>
    <n v="133247"/>
    <x v="5"/>
    <x v="0"/>
    <x v="1"/>
    <x v="1"/>
    <x v="0"/>
    <n v="1"/>
    <x v="3"/>
    <n v="13"/>
    <n v="3"/>
    <x v="0"/>
    <s v="ZUÑIGA GUADAMUZ ANDREA PRISCYLA"/>
    <n v="117740240"/>
    <n v="31180490"/>
    <s v="TIBAS"/>
    <s v="ANSELMO LLORENTE"/>
    <s v="INST.PARAUNIV. PLERUS"/>
    <s v="IMAGENES MEDICAS"/>
    <n v="1460835"/>
    <x v="1"/>
    <n v="0"/>
    <s v="NINGUNO"/>
    <n v="100"/>
    <s v="COSTA RICA"/>
    <s v="-"/>
    <s v="-"/>
    <n v="1"/>
    <x v="2"/>
    <x v="2"/>
    <x v="0"/>
    <s v="-"/>
    <n v="22"/>
    <s v="DIPLOMADO"/>
    <s v=" "/>
    <s v=" "/>
    <s v=" "/>
    <s v=" "/>
    <s v="NORMAL"/>
    <s v="ANDREAZG048@HOTMAIL.COM"/>
    <n v="44.57"/>
    <s v="-"/>
    <x v="0"/>
    <s v="-"/>
    <s v="SOLTERO(A)"/>
    <s v="ESTUDIANTE"/>
    <n v="1"/>
    <n v="2018"/>
    <n v="5"/>
    <n v="100"/>
    <s v="-"/>
    <s v="SIN ENFASIS"/>
    <s v="MEDICINA HUMANA"/>
    <n v="3"/>
    <s v="PARAUNIV. PRIV"/>
    <s v="PRIVADO"/>
  </r>
  <r>
    <n v="133115"/>
    <n v="1"/>
    <n v="3482400"/>
    <d v="2022-12-21T00:00:00"/>
    <d v="2022-12-23T00:00:00"/>
    <d v="2023-01-19T00:00:00"/>
    <x v="1"/>
    <d v="2023-02-10T00:00:00"/>
    <n v="325103"/>
    <s v="RESOLI"/>
    <s v="1-PREG.COSTA-RICA"/>
    <x v="2"/>
    <x v="0"/>
    <s v="-"/>
    <n v="133115"/>
    <x v="1"/>
    <x v="1"/>
    <x v="3"/>
    <x v="1"/>
    <x v="1"/>
    <n v="3"/>
    <x v="0"/>
    <n v="3"/>
    <n v="7"/>
    <x v="1"/>
    <s v="SOTO ZUÑIGA HUGO ANDRES"/>
    <n v="118500410"/>
    <n v="31196510"/>
    <s v="LA UNION"/>
    <s v="SAN RAMON"/>
    <s v="UNIV.AUTONOMA DE C.A SEDE CENTRAL"/>
    <s v="DERECHO"/>
    <n v="519750"/>
    <x v="3"/>
    <n v="0"/>
    <s v="NINGUNO"/>
    <n v="100"/>
    <s v="COSTA RICA"/>
    <s v="-"/>
    <s v="-"/>
    <n v="1"/>
    <x v="2"/>
    <x v="2"/>
    <x v="0"/>
    <s v="-"/>
    <n v="20"/>
    <s v="LICENCIATURA"/>
    <s v=" "/>
    <s v=" "/>
    <s v=" "/>
    <s v=" "/>
    <s v="NORMAL"/>
    <s v="ASOTOZ0808@GMAIL.COM"/>
    <n v="44.57"/>
    <s v="-"/>
    <x v="0"/>
    <s v="-"/>
    <s v="SOLTERO(A)"/>
    <s v="ESTUDIANTE"/>
    <n v="2"/>
    <n v="2019"/>
    <n v="4"/>
    <n v="100"/>
    <s v="-"/>
    <s v="SIN ENFASIS"/>
    <s v="DERECHO"/>
    <n v="1"/>
    <s v="UNIV. PRIVADA"/>
    <s v="PRIVADO"/>
  </r>
  <r>
    <n v="132320"/>
    <n v="1"/>
    <n v="5799723"/>
    <d v="2022-10-10T00:00:00"/>
    <d v="2022-10-24T00:00:00"/>
    <d v="2022-10-25T00:00:00"/>
    <x v="3"/>
    <d v="2023-01-25T00:00:00"/>
    <n v="321054"/>
    <s v="RESOLI"/>
    <s v="1-PREG.COSTA-RICA"/>
    <x v="1"/>
    <x v="0"/>
    <s v="-"/>
    <n v="132320"/>
    <x v="3"/>
    <x v="1"/>
    <x v="3"/>
    <x v="1"/>
    <x v="1"/>
    <n v="5"/>
    <x v="5"/>
    <n v="3"/>
    <n v="7"/>
    <x v="1"/>
    <s v="RAMIREZ BARRANTES JEFRY FRANCISCO"/>
    <n v="504120056"/>
    <n v="31269610"/>
    <s v="SANTA CRUZ"/>
    <s v="DIRIA"/>
    <s v="UNIV.LIBRE DE C.R.SEDE SANTA CRUZ"/>
    <s v="TRABAJO SOCIAL"/>
    <n v="82000"/>
    <x v="5"/>
    <n v="0"/>
    <s v="NINGUNO"/>
    <n v="100"/>
    <s v="COSTA RICA"/>
    <s v="-"/>
    <s v="-"/>
    <n v="1"/>
    <x v="2"/>
    <x v="0"/>
    <x v="0"/>
    <s v="-"/>
    <n v="26"/>
    <s v="BACHILLER"/>
    <s v="LICENCIATURA"/>
    <s v=" "/>
    <s v=" "/>
    <s v=" "/>
    <s v="NORMAL"/>
    <s v="JEFRY.R62@YAHOO.COM"/>
    <n v="44.89"/>
    <s v="-"/>
    <x v="5"/>
    <s v="AE"/>
    <s v="SOLTERO(A)"/>
    <s v="ESTUDIANTE"/>
    <n v="3"/>
    <n v="2016"/>
    <n v="7"/>
    <n v="83.45"/>
    <s v="-"/>
    <s v="NINGUNA"/>
    <s v="SOCIOLOGIA"/>
    <n v="1"/>
    <s v="UNIV. PRIVADA"/>
    <s v="PRIVADO"/>
  </r>
  <r>
    <n v="132365"/>
    <n v="1"/>
    <n v="3549850"/>
    <d v="2022-10-28T00:00:00"/>
    <d v="2022-10-28T00:00:00"/>
    <d v="2022-10-31T00:00:00"/>
    <x v="0"/>
    <d v="2023-01-17T00:00:00"/>
    <n v="321823"/>
    <s v="RESOLI"/>
    <s v="1-PREG.COSTA-RICA"/>
    <x v="1"/>
    <x v="0"/>
    <s v="-"/>
    <n v="132365"/>
    <x v="0"/>
    <x v="1"/>
    <x v="3"/>
    <x v="1"/>
    <x v="1"/>
    <n v="3"/>
    <x v="0"/>
    <n v="8"/>
    <n v="3"/>
    <x v="0"/>
    <s v="TORRES MARTINEZ MARIA AUXILIADORA"/>
    <n v="304590003"/>
    <n v="31269530"/>
    <s v="EL GUARCO"/>
    <s v="TOBOSI"/>
    <s v="UNIV.AMERICANA  SEDE CARTAGO"/>
    <s v="ADMINISTRACION DE EMPRESAS"/>
    <n v="255779.06"/>
    <x v="4"/>
    <n v="0"/>
    <s v="NINGUNO"/>
    <n v="100"/>
    <s v="COSTA RICA"/>
    <s v="-"/>
    <s v="-"/>
    <n v="1"/>
    <x v="2"/>
    <x v="0"/>
    <x v="0"/>
    <s v="-"/>
    <n v="31"/>
    <s v="BACHILLER"/>
    <s v=" "/>
    <s v=" "/>
    <s v=" "/>
    <s v=" "/>
    <s v="NORMAL"/>
    <s v="AUXITORRES20@GMAIL.COM"/>
    <n v="45.25"/>
    <s v="-"/>
    <x v="0"/>
    <s v="-"/>
    <s v="DIVORCIADO(A)"/>
    <s v="ESTUDIANTE"/>
    <n v="3"/>
    <n v="2018"/>
    <n v="5"/>
    <n v="70"/>
    <s v="-"/>
    <s v="RECURSOS HUMANOS"/>
    <s v="ADMINISTRACION"/>
    <n v="1"/>
    <s v="UNIV. PRIVADA"/>
    <s v="PRIVADO"/>
  </r>
  <r>
    <n v="132869"/>
    <n v="1"/>
    <n v="2745612"/>
    <d v="2022-12-02T00:00:00"/>
    <d v="2022-12-15T00:00:00"/>
    <d v="2022-12-19T00:00:00"/>
    <x v="0"/>
    <d v="2023-01-17T00:00:00"/>
    <n v="323523"/>
    <s v="RESOLI"/>
    <s v="1-PREG.COSTA-RICA"/>
    <x v="1"/>
    <x v="0"/>
    <s v="-"/>
    <n v="132869"/>
    <x v="0"/>
    <x v="0"/>
    <x v="1"/>
    <x v="1"/>
    <x v="0"/>
    <n v="1"/>
    <x v="3"/>
    <n v="4"/>
    <n v="1"/>
    <x v="0"/>
    <s v="ELIZONDO GUERRERO ELENA ALEXANDRA"/>
    <n v="117590858"/>
    <n v="31269460"/>
    <s v="PURISCAL"/>
    <s v="SANTIAGO"/>
    <s v="UNIV.IBEROAMERICA"/>
    <s v="TECNICO ATENCION PRIMARIA"/>
    <n v="1244519"/>
    <x v="1"/>
    <n v="0"/>
    <s v="NINGUNO"/>
    <n v="100"/>
    <s v="COSTA RICA"/>
    <s v="-"/>
    <s v="-"/>
    <n v="1"/>
    <x v="2"/>
    <x v="0"/>
    <x v="0"/>
    <s v="-"/>
    <n v="23"/>
    <s v="TECNICO"/>
    <s v=" "/>
    <s v=" "/>
    <s v=" "/>
    <s v=" "/>
    <s v="NORMAL"/>
    <s v="ALEXANDRAELIZONDOGUERRERO@GMAIL.COM"/>
    <n v="45.33"/>
    <s v="-"/>
    <x v="0"/>
    <s v="-"/>
    <s v="SOLTERO(A)"/>
    <s v="ESTUDIANTE"/>
    <n v="5"/>
    <n v="2018"/>
    <n v="5"/>
    <n v="84.03"/>
    <s v="-"/>
    <s v="SIN ENFASIS"/>
    <s v="MEDICINA HUMANA"/>
    <n v="1"/>
    <s v="UNIV. PRIVADA"/>
    <s v="PRIVADO"/>
  </r>
  <r>
    <n v="133129"/>
    <n v="1"/>
    <n v="13190302"/>
    <d v="2022-12-19T00:00:00"/>
    <d v="2022-12-21T00:00:00"/>
    <d v="2023-01-17T00:00:00"/>
    <x v="1"/>
    <d v="2023-01-31T00:00:00"/>
    <n v="324912"/>
    <s v="RESOLI"/>
    <s v="1-PREG.COSTA-RICA"/>
    <x v="1"/>
    <x v="0"/>
    <s v="-"/>
    <n v="133129"/>
    <x v="1"/>
    <x v="0"/>
    <x v="1"/>
    <x v="1"/>
    <x v="0"/>
    <n v="3"/>
    <x v="0"/>
    <n v="3"/>
    <n v="3"/>
    <x v="0"/>
    <s v="ARCE CASTRO ANGELA MARIANA"/>
    <n v="117610459"/>
    <n v="31270620"/>
    <s v="LA UNION"/>
    <s v="SAN JUAN"/>
    <s v="UNIV.LATINA DE C.R."/>
    <s v="MEDICINA Y CIRUGIA"/>
    <n v="4632724"/>
    <x v="6"/>
    <n v="0"/>
    <s v="NINGUNO"/>
    <n v="100"/>
    <s v="COSTA RICA"/>
    <s v="-"/>
    <s v="-"/>
    <n v="1"/>
    <x v="2"/>
    <x v="2"/>
    <x v="0"/>
    <s v="-"/>
    <n v="23"/>
    <s v="LICENCIATURA"/>
    <s v=" "/>
    <s v=" "/>
    <s v=" "/>
    <s v=" "/>
    <s v="NORMAL"/>
    <s v="CASTROROSSY@HOTMAIL.COM"/>
    <n v="45.36"/>
    <s v="-"/>
    <x v="0"/>
    <s v="-"/>
    <s v="SOLTERO(A)"/>
    <s v="ESTUDIANTE"/>
    <n v="2"/>
    <n v="2017"/>
    <n v="6"/>
    <n v="83.28"/>
    <s v="-"/>
    <s v="SIN ENFASIS"/>
    <s v="MEDICINA HUMANA"/>
    <n v="1"/>
    <s v="UNIV. PRIVADA"/>
    <s v="PRIVADO"/>
  </r>
  <r>
    <n v="133117"/>
    <n v="1"/>
    <n v="7895400"/>
    <d v="2022-12-01T00:00:00"/>
    <d v="2022-12-22T00:00:00"/>
    <d v="2023-01-18T00:00:00"/>
    <x v="1"/>
    <d v="2023-01-31T00:00:00"/>
    <n v="323334"/>
    <s v="RESOLI"/>
    <s v="1-PREG.COSTA-RICA"/>
    <x v="1"/>
    <x v="0"/>
    <s v="-"/>
    <n v="133117"/>
    <x v="1"/>
    <x v="1"/>
    <x v="3"/>
    <x v="1"/>
    <x v="1"/>
    <n v="1"/>
    <x v="3"/>
    <n v="1"/>
    <n v="1"/>
    <x v="0"/>
    <s v="BRENDA  MADRIGAL MONGE"/>
    <n v="119020549"/>
    <n v="31270400"/>
    <s v="SAN JOSE"/>
    <s v="CARMEN"/>
    <s v="UNIV.CENTRAL COSTARRICENSE SEDE PURISCAL"/>
    <s v="ADMINISTRACION"/>
    <n v="389364"/>
    <x v="4"/>
    <n v="0"/>
    <s v="NINGUNO"/>
    <n v="100"/>
    <s v="COSTA RICA"/>
    <s v="-"/>
    <s v="-"/>
    <n v="1"/>
    <x v="2"/>
    <x v="2"/>
    <x v="0"/>
    <s v="-"/>
    <n v="18"/>
    <s v="BACHILLER"/>
    <s v="LICENCIATURA"/>
    <s v=" "/>
    <s v=" "/>
    <s v=" "/>
    <s v="NORMAL"/>
    <s v="MADRIGALMONGEB@GMAIL.COM"/>
    <n v="45.56"/>
    <s v="-"/>
    <x v="0"/>
    <s v="-"/>
    <s v="SOLTERO(A)"/>
    <s v="ESTUDIANTE"/>
    <n v="4"/>
    <n v="2021"/>
    <n v="2"/>
    <n v="100"/>
    <s v="-"/>
    <s v="RECURSOS HUMANOS"/>
    <s v="ADMINISTRACION"/>
    <n v="1"/>
    <s v="UNIV. PRIVADA"/>
    <s v="PRIVADO"/>
  </r>
  <r>
    <n v="133331"/>
    <n v="3"/>
    <n v="1360000"/>
    <d v="2022-12-01T00:00:00"/>
    <d v="2023-01-10T00:00:00"/>
    <d v="2023-01-26T00:00:00"/>
    <x v="6"/>
    <d v="2023-02-21T00:00:00"/>
    <n v="323280"/>
    <s v="RESOLI"/>
    <s v="3-POSG.COSTA-RICA"/>
    <x v="1"/>
    <x v="1"/>
    <s v="-"/>
    <n v="133331"/>
    <x v="6"/>
    <x v="1"/>
    <x v="3"/>
    <x v="1"/>
    <x v="1"/>
    <n v="2"/>
    <x v="2"/>
    <n v="10"/>
    <n v="1"/>
    <x v="1"/>
    <s v="SOLIS GAMBOA DAVID RICARDO"/>
    <n v="205860047"/>
    <n v="31272230"/>
    <s v="SAN CARLOS"/>
    <s v="QUESADA"/>
    <s v="INST.CENTROAMERICANO ADMON.EMP."/>
    <s v="BUSINESS ANALYTICS"/>
    <n v="1736488"/>
    <x v="1"/>
    <n v="0"/>
    <s v="NINGUNO"/>
    <n v="100"/>
    <s v="COSTA RICA"/>
    <s v="-"/>
    <s v="-"/>
    <n v="1"/>
    <x v="2"/>
    <x v="0"/>
    <x v="0"/>
    <s v="-"/>
    <n v="39"/>
    <s v="MAESTRIA"/>
    <s v=" "/>
    <s v=" "/>
    <s v=" "/>
    <s v=" "/>
    <s v="NORMAL"/>
    <s v="RICARSOGA@GMAIL.COM"/>
    <n v="45.66"/>
    <s v="-"/>
    <x v="0"/>
    <s v="-"/>
    <s v="CASADO(A)"/>
    <s v="GESTOR DE CALIDAD DE ATENCION AL ASOCIADO"/>
    <n v="3"/>
    <n v="2000"/>
    <n v="23"/>
    <n v="80"/>
    <s v="-"/>
    <s v="SIN NEFASIS"/>
    <s v="ADMINISTRACION"/>
    <n v="1"/>
    <s v="UNIV. PRIVADA"/>
    <s v="PRIVADO"/>
  </r>
  <r>
    <n v="132995"/>
    <n v="1"/>
    <n v="1314460"/>
    <d v="2022-12-16T00:00:00"/>
    <d v="2022-12-22T00:00:00"/>
    <d v="2022-12-23T00:00:00"/>
    <x v="6"/>
    <d v="2023-02-21T00:00:00"/>
    <n v="324837"/>
    <s v="RESOLI"/>
    <s v="1-PREG.COSTA-RICA"/>
    <x v="1"/>
    <x v="0"/>
    <s v="-"/>
    <n v="132995"/>
    <x v="6"/>
    <x v="0"/>
    <x v="0"/>
    <x v="1"/>
    <x v="0"/>
    <n v="3"/>
    <x v="0"/>
    <n v="7"/>
    <n v="4"/>
    <x v="1"/>
    <s v="MARTINEZ CHACON JUAN FELIPE"/>
    <n v="304490891"/>
    <n v="31273060"/>
    <s v="OREAMUNO"/>
    <s v="CIPRESES"/>
    <s v="UNIVERSIDAD FIDELITAS SEDE SAN PEDRO"/>
    <s v="INGENIERIA INDUSTRIAL"/>
    <n v="602000"/>
    <x v="3"/>
    <n v="0"/>
    <s v="NINGUNO"/>
    <n v="100"/>
    <s v="COSTA RICA"/>
    <s v="-"/>
    <s v="-"/>
    <n v="1"/>
    <x v="2"/>
    <x v="1"/>
    <x v="0"/>
    <s v="-"/>
    <n v="32"/>
    <s v="LICENCIATURA"/>
    <s v=" "/>
    <s v=" "/>
    <s v=" "/>
    <s v=" "/>
    <s v="NORMAL"/>
    <s v="FELIPEMARTINEZCHACON@HOTMAIL.COM"/>
    <n v="45.8"/>
    <s v="-"/>
    <x v="0"/>
    <s v="-"/>
    <s v="CASADO(A)"/>
    <s v="DIRECTOR DE LOGISTICA NACIONAL"/>
    <n v="3"/>
    <n v="2010"/>
    <n v="13"/>
    <n v="85"/>
    <n v="70891342"/>
    <s v="SIN ENFASIS"/>
    <s v="INGENIERIA"/>
    <n v="1"/>
    <s v="UNIV. PRIVADA"/>
    <s v="PRIVADO"/>
  </r>
  <r>
    <n v="132372"/>
    <n v="1"/>
    <n v="4093300"/>
    <d v="2022-10-19T00:00:00"/>
    <d v="2022-10-28T00:00:00"/>
    <d v="2022-10-31T00:00:00"/>
    <x v="0"/>
    <d v="2023-01-17T00:00:00"/>
    <n v="321413"/>
    <s v="RESOLI"/>
    <s v="1-PREG.COSTA-RICA"/>
    <x v="1"/>
    <x v="0"/>
    <s v="-"/>
    <n v="132372"/>
    <x v="0"/>
    <x v="1"/>
    <x v="4"/>
    <x v="1"/>
    <x v="1"/>
    <n v="4"/>
    <x v="6"/>
    <n v="1"/>
    <n v="1"/>
    <x v="0"/>
    <s v="ALVAREZ ZUÑIGA JOSELIN MARIA"/>
    <n v="118760273"/>
    <n v="31268990"/>
    <s v="HEREDIA"/>
    <s v="HEREDIA"/>
    <s v="UNIV.CONTINENTAL  DE LAS CIEN.Y EL ARTE"/>
    <s v="BELLAS ARTES"/>
    <n v="2222833"/>
    <x v="1"/>
    <n v="0"/>
    <s v="NINGUNO"/>
    <n v="100"/>
    <s v="COSTA RICA"/>
    <s v="-"/>
    <s v="-"/>
    <n v="1"/>
    <x v="2"/>
    <x v="2"/>
    <x v="0"/>
    <s v="-"/>
    <n v="19"/>
    <s v="BACHILLER"/>
    <s v=" "/>
    <s v=" "/>
    <s v=" "/>
    <s v=" "/>
    <s v="NORMAL"/>
    <s v="JOSELINEAZ23@GMAIL.COM"/>
    <n v="46.02"/>
    <s v="-"/>
    <x v="0"/>
    <s v="-"/>
    <s v="SOLTERO(A)"/>
    <s v="ESTUDIANTE"/>
    <n v="2"/>
    <n v="2021"/>
    <n v="2"/>
    <n v="84"/>
    <s v="-"/>
    <s v="SIN ENFASIS"/>
    <s v="ARTES Y LETRAS "/>
    <n v="1"/>
    <s v="UNIV. PRIVADA"/>
    <s v="PRIVADO"/>
  </r>
  <r>
    <n v="131999"/>
    <n v="1"/>
    <n v="1372237"/>
    <d v="2022-08-20T00:00:00"/>
    <d v="2022-09-16T00:00:00"/>
    <d v="2022-09-20T00:00:00"/>
    <x v="1"/>
    <d v="2023-01-31T00:00:00"/>
    <n v="318893"/>
    <s v="RESOLI"/>
    <s v="1-PREG.COSTA-RICA"/>
    <x v="1"/>
    <x v="0"/>
    <s v="-"/>
    <n v="131999"/>
    <x v="1"/>
    <x v="1"/>
    <x v="2"/>
    <x v="1"/>
    <x v="1"/>
    <n v="2"/>
    <x v="2"/>
    <n v="15"/>
    <n v="1"/>
    <x v="1"/>
    <s v="ARAGON RAMIREZ GERARDO ALBERTO"/>
    <n v="207620166"/>
    <n v="31270510"/>
    <s v="GUATUSO"/>
    <s v="SAN RAFAEL"/>
    <s v="USJ SEDE CENTRAL SAN CARLOS UNI SAN JOSE"/>
    <s v="CS EDUC I Y II CICLO"/>
    <n v="703484"/>
    <x v="3"/>
    <n v="0"/>
    <s v="NINGUNO"/>
    <n v="100"/>
    <s v="COSTA RICA"/>
    <s v="-"/>
    <s v="-"/>
    <n v="1"/>
    <x v="2"/>
    <x v="3"/>
    <x v="0"/>
    <s v="-"/>
    <n v="26"/>
    <s v="BACHILLER"/>
    <s v=" "/>
    <s v=" "/>
    <s v=" "/>
    <s v=" "/>
    <s v="NORMAL"/>
    <s v="GERARDOARAGON2712@GMAIL.COM"/>
    <n v="46.49"/>
    <s v="-"/>
    <x v="5"/>
    <s v="AE"/>
    <s v="SOLTERO(A)"/>
    <s v="ESTUDIANTE"/>
    <n v="5"/>
    <n v="2015"/>
    <n v="8"/>
    <n v="88"/>
    <s v="-"/>
    <s v="INGLES"/>
    <s v="EDUCACION PRIMARIA"/>
    <n v="1"/>
    <s v="UNIV. PRIVADA"/>
    <s v="PRIVADO"/>
  </r>
  <r>
    <n v="132681"/>
    <n v="1"/>
    <n v="7821242"/>
    <d v="2022-12-06T00:00:00"/>
    <d v="2022-12-08T00:00:00"/>
    <d v="2022-12-09T00:00:00"/>
    <x v="0"/>
    <d v="2023-01-17T00:00:00"/>
    <n v="323826"/>
    <s v="RESOLI"/>
    <s v="1-PREG.COSTA-RICA"/>
    <x v="1"/>
    <x v="0"/>
    <s v="-"/>
    <n v="132681"/>
    <x v="0"/>
    <x v="0"/>
    <x v="1"/>
    <x v="1"/>
    <x v="0"/>
    <n v="1"/>
    <x v="3"/>
    <n v="18"/>
    <n v="1"/>
    <x v="0"/>
    <s v="CHAVES SEQUEIRA STEPHANIE MARIA"/>
    <n v="117150033"/>
    <n v="31269330"/>
    <s v="CURRIDABAT"/>
    <s v="CURRIDABAT"/>
    <s v="VERITAS-SAN FRANCISCO DE ASIS"/>
    <s v="MEDICINA Y CIRUGIA VETERINARIA"/>
    <n v="3641522"/>
    <x v="6"/>
    <n v="0"/>
    <s v="NINGUNO"/>
    <n v="100"/>
    <s v="COSTA RICA"/>
    <s v="-"/>
    <s v="-"/>
    <n v="1"/>
    <x v="2"/>
    <x v="2"/>
    <x v="0"/>
    <s v="-"/>
    <n v="24"/>
    <s v="LICENCIATURA"/>
    <s v=" "/>
    <s v=" "/>
    <s v=" "/>
    <s v=" "/>
    <s v="NORMAL"/>
    <s v="SCHAVES1998@GMAIL.COM"/>
    <n v="46.56"/>
    <s v="-"/>
    <x v="0"/>
    <s v="-"/>
    <s v="SOLTERO(A)"/>
    <s v="ESTUDIANTE"/>
    <n v="4"/>
    <n v="2015"/>
    <n v="8"/>
    <n v="78"/>
    <s v="-"/>
    <s v="SIN ENFASIS"/>
    <s v="MEDICINA VETERINARIA"/>
    <n v="1"/>
    <s v="UNIV. PRIVADA"/>
    <s v="PRIVADO"/>
  </r>
  <r>
    <n v="132604"/>
    <n v="1"/>
    <n v="4787080"/>
    <d v="2022-12-05T00:00:00"/>
    <d v="2022-12-06T00:00:00"/>
    <d v="2022-12-07T00:00:00"/>
    <x v="0"/>
    <d v="2023-01-17T00:00:00"/>
    <n v="323800"/>
    <s v="RESOLI"/>
    <s v="1-PREG.COSTA-RICA"/>
    <x v="1"/>
    <x v="0"/>
    <s v="-"/>
    <n v="132604"/>
    <x v="0"/>
    <x v="1"/>
    <x v="3"/>
    <x v="1"/>
    <x v="1"/>
    <n v="1"/>
    <x v="3"/>
    <n v="13"/>
    <n v="1"/>
    <x v="0"/>
    <s v="LOPEZ CHAVES MONSERRAT"/>
    <n v="119080268"/>
    <n v="31269440"/>
    <s v="TIBAS"/>
    <s v="SAN JUAN"/>
    <s v="UNIV.LATINOAMERICANA DE CS.TECNOL."/>
    <s v="MERCADEO Y MEDIOS DIGITALES"/>
    <n v="2230136"/>
    <x v="1"/>
    <n v="0"/>
    <s v="NINGUNO"/>
    <n v="100"/>
    <s v="COSTA RICA"/>
    <s v="-"/>
    <s v="-"/>
    <n v="1"/>
    <x v="2"/>
    <x v="2"/>
    <x v="0"/>
    <s v="-"/>
    <n v="18"/>
    <s v="BACHILLER"/>
    <s v=" "/>
    <s v=" "/>
    <s v=" "/>
    <s v=" "/>
    <s v="NORMAL"/>
    <s v="MONSELOPEZ0906@HOTMAIL.COM"/>
    <n v="46.59"/>
    <s v="-"/>
    <x v="0"/>
    <s v="-"/>
    <s v="SOLTERO(A)"/>
    <s v="ESTUDIANTE"/>
    <n v="4"/>
    <n v="2021"/>
    <n v="2"/>
    <n v="90.1"/>
    <s v="-"/>
    <s v="SIN ENFASIS"/>
    <s v="ADMINISTRACION"/>
    <n v="1"/>
    <s v="UNIV. PRIVADA"/>
    <s v="PRIVADO"/>
  </r>
  <r>
    <n v="132663"/>
    <n v="1"/>
    <n v="3014320"/>
    <d v="2022-11-01T00:00:00"/>
    <d v="2022-12-07T00:00:00"/>
    <d v="2022-12-08T00:00:00"/>
    <x v="0"/>
    <d v="2023-01-17T00:00:00"/>
    <n v="321934"/>
    <s v="RESOLI"/>
    <s v="1-PREG.COSTA-RICA"/>
    <x v="1"/>
    <x v="0"/>
    <s v="-"/>
    <n v="132663"/>
    <x v="0"/>
    <x v="1"/>
    <x v="2"/>
    <x v="1"/>
    <x v="1"/>
    <n v="3"/>
    <x v="0"/>
    <n v="1"/>
    <n v="5"/>
    <x v="0"/>
    <s v="MONTES MURILLO SHARON MARCELA"/>
    <n v="304990889"/>
    <n v="31269020"/>
    <s v="CARTAGO"/>
    <s v="AGUACALIENTE (SAN FRANCISCO)"/>
    <s v="UNIV.FLORENCIO DEL CASTILLO"/>
    <s v="EDUCACION EN I Y II CICLO"/>
    <n v="1428347"/>
    <x v="1"/>
    <n v="0"/>
    <s v="NINGUNO"/>
    <n v="100"/>
    <s v="COSTA RICA"/>
    <s v="-"/>
    <s v="-"/>
    <n v="1"/>
    <x v="2"/>
    <x v="0"/>
    <x v="0"/>
    <s v="-"/>
    <n v="26"/>
    <s v="BACHILLER"/>
    <s v=" "/>
    <s v=" "/>
    <s v=" "/>
    <s v=" "/>
    <s v="NORMAL"/>
    <s v="SHAMARC13@GMAIL.COM"/>
    <n v="47.39"/>
    <s v="-"/>
    <x v="0"/>
    <s v="-"/>
    <s v="SOLTERO(A)"/>
    <s v="ESTUDIANTE"/>
    <n v="3"/>
    <n v="2022"/>
    <n v="1"/>
    <n v="90"/>
    <s v="-"/>
    <s v="SIN ENFASIS"/>
    <s v="EDUCACION PRIMARIA"/>
    <n v="1"/>
    <s v="UNIV. PRIVADA"/>
    <s v="PRIVADO"/>
  </r>
  <r>
    <n v="133648"/>
    <n v="1"/>
    <n v="3586500"/>
    <d v="2023-01-08T00:00:00"/>
    <d v="2023-01-18T00:00:00"/>
    <d v="2023-02-22T00:00:00"/>
    <x v="7"/>
    <d v="2023-02-28T00:00:00"/>
    <n v="325798"/>
    <s v="RESOLI"/>
    <s v="1-PREG.COSTA-RICA"/>
    <x v="1"/>
    <x v="0"/>
    <s v="-"/>
    <n v="133648"/>
    <x v="7"/>
    <x v="1"/>
    <x v="2"/>
    <x v="1"/>
    <x v="1"/>
    <n v="4"/>
    <x v="6"/>
    <n v="10"/>
    <n v="1"/>
    <x v="0"/>
    <s v="SALAZAR SELIN DILANI SUSANA"/>
    <n v="207230803"/>
    <n v="31274450"/>
    <s v="SARAPIQUI"/>
    <s v="PUERTO VIEJO"/>
    <s v="UNIVERSIDAD CATOLICA SEDE SAN CARLOS"/>
    <s v="CS. EDUCACION"/>
    <n v="1715995"/>
    <x v="1"/>
    <n v="0"/>
    <s v="NINGUNO"/>
    <n v="100"/>
    <s v="COSTA RICA"/>
    <s v="-"/>
    <s v="-"/>
    <n v="1"/>
    <x v="2"/>
    <x v="3"/>
    <x v="0"/>
    <s v="-"/>
    <n v="28"/>
    <s v="BACHILLER"/>
    <s v=" "/>
    <s v=" "/>
    <s v=" "/>
    <s v=" "/>
    <s v="NORMAL"/>
    <s v="DILANYSELIM11@GMAIL.COM"/>
    <n v="47.85"/>
    <s v="-"/>
    <x v="5"/>
    <s v="AE"/>
    <s v="CASADO(A)"/>
    <s v="ESTUDIANTE"/>
    <n v="3"/>
    <n v="2020"/>
    <n v="3"/>
    <n v="100"/>
    <s v="-"/>
    <s v="ORIENTACION EDUCATIVA"/>
    <s v="EDUCACION GENERAL"/>
    <n v="1"/>
    <s v="UNIV. PRIVADA"/>
    <s v="PRIVADO"/>
  </r>
  <r>
    <n v="132523"/>
    <n v="1"/>
    <n v="7759220"/>
    <d v="2022-11-11T00:00:00"/>
    <d v="2022-11-22T00:00:00"/>
    <d v="2022-11-23T00:00:00"/>
    <x v="7"/>
    <d v="2023-02-28T00:00:00"/>
    <n v="322364"/>
    <s v="RESOLI"/>
    <s v="1-PREG.COSTA-RICA"/>
    <x v="1"/>
    <x v="0"/>
    <s v="-"/>
    <n v="132523"/>
    <x v="7"/>
    <x v="0"/>
    <x v="5"/>
    <x v="1"/>
    <x v="0"/>
    <n v="5"/>
    <x v="5"/>
    <n v="9"/>
    <n v="1"/>
    <x v="1"/>
    <s v="BRENES AGUERO JOSE CARLOS"/>
    <n v="118970293"/>
    <n v="31274080"/>
    <s v="NANDAYURE"/>
    <s v="CARMONA"/>
    <s v="UNIVERSIDAD AMERICANA SEDE HEREDIA"/>
    <s v="INGENIERIA DE SISTEMAS"/>
    <n v="400032"/>
    <x v="4"/>
    <n v="0"/>
    <s v="NINGUNO"/>
    <n v="100"/>
    <s v="COSTA RICA"/>
    <s v="-"/>
    <s v="-"/>
    <n v="1"/>
    <x v="2"/>
    <x v="0"/>
    <x v="0"/>
    <s v="-"/>
    <n v="19"/>
    <s v="BACHILLER"/>
    <s v=" "/>
    <s v=" "/>
    <s v=" "/>
    <s v=" "/>
    <s v="NORMAL"/>
    <s v="1SERIOUSJC@GMAIL.COM"/>
    <n v="48.14"/>
    <s v="-"/>
    <x v="5"/>
    <s v="AE"/>
    <s v="SOLTERO(A)"/>
    <s v="ESTUDIANTE"/>
    <n v="4"/>
    <n v="2022"/>
    <n v="1"/>
    <n v="97.42"/>
    <s v="-"/>
    <s v="SIN ENFASIS"/>
    <s v="COMPUTO"/>
    <n v="1"/>
    <s v="UNIV. PRIVADA"/>
    <s v="PRIVADO"/>
  </r>
  <r>
    <n v="132605"/>
    <n v="1"/>
    <n v="2488600"/>
    <d v="2022-12-02T00:00:00"/>
    <d v="2022-12-06T00:00:00"/>
    <d v="2022-12-07T00:00:00"/>
    <x v="3"/>
    <d v="2023-01-25T00:00:00"/>
    <n v="323584"/>
    <s v="RESOLI"/>
    <s v="1-PREG.COSTA-RICA"/>
    <x v="1"/>
    <x v="0"/>
    <s v="-"/>
    <n v="132605"/>
    <x v="3"/>
    <x v="1"/>
    <x v="3"/>
    <x v="1"/>
    <x v="1"/>
    <n v="1"/>
    <x v="3"/>
    <n v="1"/>
    <n v="1"/>
    <x v="0"/>
    <s v="MONICA ADRIANA  MORA RIVAS"/>
    <n v="113890701"/>
    <n v="31269580"/>
    <s v="SAN JOSE"/>
    <s v="CARMEN"/>
    <s v="UNIV.AMERICANA"/>
    <s v="CONTADURIA"/>
    <n v="430000"/>
    <x v="4"/>
    <n v="0"/>
    <s v="NINGUNO"/>
    <n v="100"/>
    <s v="COSTA RICA"/>
    <s v="-"/>
    <s v="-"/>
    <n v="1"/>
    <x v="2"/>
    <x v="2"/>
    <x v="0"/>
    <s v="-"/>
    <n v="33"/>
    <s v="BACHILLER"/>
    <s v=" "/>
    <s v=" "/>
    <s v=" "/>
    <s v=" "/>
    <s v="NORMAL"/>
    <s v="MMORAR20@YAHOO.ES"/>
    <n v="48.22"/>
    <s v="-"/>
    <x v="0"/>
    <s v="-"/>
    <s v="DIVORCIADO(A)"/>
    <s v="ASISTENTE CONTABLE "/>
    <n v="3"/>
    <n v="2007"/>
    <n v="16"/>
    <n v="86"/>
    <n v="22970672"/>
    <s v="SIN ENFASIS"/>
    <s v="ADMINISTRACION"/>
    <n v="1"/>
    <s v="UNIV. PRIVADA"/>
    <s v="PRIVADO"/>
  </r>
  <r>
    <n v="133444"/>
    <n v="1"/>
    <n v="1754250"/>
    <d v="2023-01-06T00:00:00"/>
    <d v="2023-01-18T00:00:00"/>
    <d v="2023-02-10T00:00:00"/>
    <x v="6"/>
    <d v="2023-02-21T00:00:00"/>
    <n v="325734"/>
    <s v="RESOLI"/>
    <s v="1-PREG.COSTA-RICA"/>
    <x v="1"/>
    <x v="0"/>
    <s v="-"/>
    <n v="133444"/>
    <x v="6"/>
    <x v="1"/>
    <x v="3"/>
    <x v="1"/>
    <x v="1"/>
    <n v="1"/>
    <x v="3"/>
    <n v="1"/>
    <n v="6"/>
    <x v="0"/>
    <s v="JIMENEZ RIOS MARIA FERNANDA"/>
    <n v="304290710"/>
    <n v="31273310"/>
    <s v="SAN JOSE"/>
    <s v="SAN FRANCISCO"/>
    <s v="UNIV.SAN MARCOS"/>
    <s v="ADM EMPRESAS MODALIDAD VIRTUAL"/>
    <n v="846225"/>
    <x v="2"/>
    <n v="0"/>
    <s v="NINGUNO"/>
    <n v="100"/>
    <s v="COSTA RICA"/>
    <s v="-"/>
    <s v="-"/>
    <n v="1"/>
    <x v="2"/>
    <x v="2"/>
    <x v="0"/>
    <s v="-"/>
    <n v="34"/>
    <s v="LICENCIATURA"/>
    <s v=" "/>
    <s v=" "/>
    <s v=" "/>
    <s v=" "/>
    <s v="NORMAL"/>
    <s v="MAFEJIRI@GMAIL.COM"/>
    <n v="48.24"/>
    <s v="-"/>
    <x v="0"/>
    <s v="-"/>
    <s v="SOLTERO(A)"/>
    <s v="ASESORA DE SERVICIOS"/>
    <n v="1"/>
    <n v="2005"/>
    <n v="18"/>
    <n v="100"/>
    <n v="22022020"/>
    <s v="SIN ENFASIS"/>
    <s v="ADMINISTRACION"/>
    <n v="1"/>
    <s v="UNIV. PRIVADA"/>
    <s v="PRIVADO"/>
  </r>
  <r>
    <n v="132970"/>
    <n v="1"/>
    <n v="6758105"/>
    <d v="2022-11-27T00:00:00"/>
    <d v="2022-12-20T00:00:00"/>
    <d v="2022-12-22T00:00:00"/>
    <x v="7"/>
    <d v="2023-02-28T00:00:00"/>
    <n v="323039"/>
    <s v="RESOLI"/>
    <s v="1-PREG.COSTA-RICA"/>
    <x v="1"/>
    <x v="0"/>
    <s v="-"/>
    <n v="132970"/>
    <x v="7"/>
    <x v="0"/>
    <x v="0"/>
    <x v="1"/>
    <x v="0"/>
    <n v="1"/>
    <x v="3"/>
    <n v="8"/>
    <n v="4"/>
    <x v="1"/>
    <s v="CHACON JIMENEZ GABRIEL DAVID"/>
    <n v="118730101"/>
    <n v="31273050"/>
    <s v="GOICOECHEA"/>
    <s v="MATA DE PLATANO"/>
    <s v="UNIVERSIDAD FIDELITAS SEDE SAN PEDRO"/>
    <s v="ING SEGURIDAD INFORMATICA"/>
    <n v="3286592"/>
    <x v="6"/>
    <n v="0"/>
    <s v="NINGUNO"/>
    <n v="100"/>
    <s v="COSTA RICA"/>
    <s v="-"/>
    <s v="-"/>
    <n v="1"/>
    <x v="2"/>
    <x v="2"/>
    <x v="0"/>
    <s v="-"/>
    <n v="19"/>
    <s v="BACHILLER"/>
    <s v=" "/>
    <s v=" "/>
    <s v=" "/>
    <s v=" "/>
    <s v="NORMAL"/>
    <s v="GDCJ2622@GMAIL.COM"/>
    <n v="48.63"/>
    <s v="-"/>
    <x v="0"/>
    <s v="-"/>
    <s v="SOLTERO(A)"/>
    <s v="ESTUDIANTE"/>
    <n v="2"/>
    <n v="2020"/>
    <n v="3"/>
    <n v="80.67"/>
    <s v="-"/>
    <s v="SIN ENFASIS"/>
    <s v="INGENIERIA"/>
    <n v="1"/>
    <s v="UNIV. PRIVADA"/>
    <s v="PRIVADO"/>
  </r>
  <r>
    <n v="133227"/>
    <n v="1"/>
    <n v="2979500"/>
    <d v="2022-12-22T00:00:00"/>
    <d v="2022-12-22T00:00:00"/>
    <d v="2023-01-31T00:00:00"/>
    <x v="6"/>
    <d v="2023-02-21T00:00:00"/>
    <n v="325120"/>
    <s v="RESOLI"/>
    <s v="1-PREG.COSTA-RICA"/>
    <x v="1"/>
    <x v="0"/>
    <s v="-"/>
    <n v="133227"/>
    <x v="6"/>
    <x v="0"/>
    <x v="1"/>
    <x v="1"/>
    <x v="0"/>
    <n v="7"/>
    <x v="1"/>
    <n v="5"/>
    <n v="2"/>
    <x v="0"/>
    <s v="MATARRITA VARGAS ISAMAR LALESKHA"/>
    <n v="702900132"/>
    <n v="31272490"/>
    <s v="MATINA"/>
    <s v="BATAN"/>
    <s v="INST.PARAUNIV. PLERUS"/>
    <s v="LABORATORIO CLINICO"/>
    <n v="1461065"/>
    <x v="1"/>
    <n v="0"/>
    <s v="NINGUNO"/>
    <n v="100"/>
    <s v="COSTA RICA"/>
    <s v="-"/>
    <s v="-"/>
    <n v="1"/>
    <x v="2"/>
    <x v="1"/>
    <x v="0"/>
    <s v="-"/>
    <n v="21"/>
    <s v="DIPLOMADO"/>
    <s v=" "/>
    <s v=" "/>
    <s v=" "/>
    <s v=" "/>
    <s v="NORMAL"/>
    <s v="ISAMARMATARRITA59@GMAIL.COM"/>
    <n v="49.04"/>
    <s v="-"/>
    <x v="0"/>
    <s v="-"/>
    <s v="SOLTERO(A)"/>
    <s v="ESTUDIANTE"/>
    <n v="1"/>
    <n v="2018"/>
    <n v="5"/>
    <n v="75"/>
    <s v="-"/>
    <s v="SIN ENFASIS"/>
    <s v="MEDICINA HUMANA"/>
    <n v="3"/>
    <s v="PARAUNIV. PRIV"/>
    <s v="PRIVADO"/>
  </r>
  <r>
    <n v="133309"/>
    <n v="1"/>
    <n v="6032200"/>
    <d v="2022-12-20T00:00:00"/>
    <d v="2022-12-21T00:00:00"/>
    <d v="2023-01-18T00:00:00"/>
    <x v="5"/>
    <d v="2023-02-10T00:00:00"/>
    <n v="325034"/>
    <s v="RESOLI"/>
    <s v="1-PREG.COSTA-RICA"/>
    <x v="1"/>
    <x v="0"/>
    <s v="-"/>
    <n v="133309"/>
    <x v="5"/>
    <x v="0"/>
    <x v="0"/>
    <x v="1"/>
    <x v="0"/>
    <n v="1"/>
    <x v="3"/>
    <n v="15"/>
    <n v="2"/>
    <x v="0"/>
    <s v="BRYAN CORDERO TANISHA"/>
    <n v="703110694"/>
    <n v="31271820"/>
    <s v="MONTES DE OCA"/>
    <s v="SABANILLA"/>
    <s v="UNIV.HISPANOAMERICANA SEDE ARANJUEZ"/>
    <s v="INGENIERIA INDUSTRIAL"/>
    <n v="500000"/>
    <x v="3"/>
    <n v="0"/>
    <s v="NINGUNO"/>
    <n v="100"/>
    <s v="COSTA RICA"/>
    <s v="-"/>
    <s v="-"/>
    <n v="1"/>
    <x v="2"/>
    <x v="2"/>
    <x v="0"/>
    <s v="-"/>
    <n v="18"/>
    <s v="BACHILLER"/>
    <s v=" "/>
    <s v=" "/>
    <s v=" "/>
    <s v=" "/>
    <s v="NORMAL"/>
    <s v="TABRYCO@HOTMAIL.COM"/>
    <n v="49.13"/>
    <s v="-"/>
    <x v="0"/>
    <s v="-"/>
    <s v="SOLTERO(A)"/>
    <s v="ESTUDIANTE"/>
    <n v="3"/>
    <n v="2021"/>
    <n v="2"/>
    <n v="100"/>
    <s v="-"/>
    <s v="SIN ENFASIS"/>
    <s v="INDUSTRIA"/>
    <n v="1"/>
    <s v="UNIV. PRIVADA"/>
    <s v="PRIVADO"/>
  </r>
  <r>
    <n v="132809"/>
    <n v="1"/>
    <n v="4962500"/>
    <d v="2022-11-27T00:00:00"/>
    <d v="2022-12-13T00:00:00"/>
    <d v="2022-12-19T00:00:00"/>
    <x v="0"/>
    <d v="2023-01-17T00:00:00"/>
    <n v="323047"/>
    <s v="RESOLI"/>
    <s v="1-PREG.COSTA-RICA"/>
    <x v="1"/>
    <x v="0"/>
    <s v="-"/>
    <n v="132809"/>
    <x v="0"/>
    <x v="1"/>
    <x v="3"/>
    <x v="1"/>
    <x v="1"/>
    <n v="3"/>
    <x v="0"/>
    <n v="3"/>
    <n v="4"/>
    <x v="1"/>
    <s v="GUZMAN JIMENEZ RAFAEL ANGEL"/>
    <n v="116260040"/>
    <n v="31269390"/>
    <s v="LA UNION"/>
    <s v="SAN RAFAEL"/>
    <s v="U CASTRO CARAZO"/>
    <s v="ADM. ADUANERA"/>
    <n v="2501105"/>
    <x v="1"/>
    <n v="0"/>
    <s v="NINGUNO"/>
    <n v="100"/>
    <s v="COSTA RICA"/>
    <s v="-"/>
    <s v="-"/>
    <n v="1"/>
    <x v="2"/>
    <x v="0"/>
    <x v="0"/>
    <s v="-"/>
    <n v="27"/>
    <s v="BACHILLER"/>
    <s v=" "/>
    <s v=" "/>
    <s v=" "/>
    <s v=" "/>
    <s v="NORMAL"/>
    <s v="RG3862889@GMAIL.COM"/>
    <n v="50.4"/>
    <s v="-"/>
    <x v="0"/>
    <s v="-"/>
    <s v="SOLTERO(A)"/>
    <s v="ESTUDIANTE"/>
    <n v="6"/>
    <n v="2019"/>
    <n v="4"/>
    <n v="70"/>
    <s v="-"/>
    <s v="SIN ENFASIS"/>
    <s v="ADMINISTRACION"/>
    <n v="1"/>
    <s v="UNIV. PRIVADA"/>
    <s v="PRIVADO"/>
  </r>
  <r>
    <n v="133307"/>
    <n v="1"/>
    <n v="2818510"/>
    <d v="2023-01-12T00:00:00"/>
    <d v="2023-01-13T00:00:00"/>
    <d v="2023-01-18T00:00:00"/>
    <x v="7"/>
    <d v="2023-02-28T00:00:00"/>
    <n v="326246"/>
    <s v="RESOLI"/>
    <s v="1-PREG.COSTA-RICA"/>
    <x v="1"/>
    <x v="0"/>
    <s v="-"/>
    <n v="133307"/>
    <x v="7"/>
    <x v="1"/>
    <x v="3"/>
    <x v="1"/>
    <x v="1"/>
    <n v="3"/>
    <x v="0"/>
    <n v="1"/>
    <n v="9"/>
    <x v="0"/>
    <s v="SANCHEZ SOLANO KATHERINE CRISTINA"/>
    <n v="304720269"/>
    <n v="31274350"/>
    <s v="CARTAGO"/>
    <s v="DULCE NOMBRE"/>
    <s v="UNIV.AMERICANA"/>
    <s v="ADMINISTRACION"/>
    <n v="1422000"/>
    <x v="1"/>
    <n v="0"/>
    <s v="NINGUNO"/>
    <n v="100"/>
    <s v="COSTA RICA"/>
    <s v="-"/>
    <s v="-"/>
    <n v="1"/>
    <x v="2"/>
    <x v="2"/>
    <x v="0"/>
    <s v="-"/>
    <n v="30"/>
    <s v="BACHILLER"/>
    <s v=" "/>
    <s v=" "/>
    <s v=" "/>
    <s v=" "/>
    <s v="NORMAL"/>
    <s v="KATSANCSOL@GMAIL.COM"/>
    <n v="50.45"/>
    <s v="-"/>
    <x v="0"/>
    <s v="-"/>
    <s v="UNION LIBRE"/>
    <s v="EJECUTIVO COMERCIAL"/>
    <n v="3"/>
    <n v="2010"/>
    <n v="13"/>
    <n v="100"/>
    <n v="41040200"/>
    <s v="SIN ENFASIS"/>
    <s v="ADMINISTRACION"/>
    <n v="1"/>
    <s v="UNIV. PRIVADA"/>
    <s v="PRIVADO"/>
  </r>
  <r>
    <n v="133578"/>
    <n v="1"/>
    <n v="2240000"/>
    <d v="2022-12-09T00:00:00"/>
    <d v="2023-01-09T00:00:00"/>
    <d v="2023-02-14T00:00:00"/>
    <x v="6"/>
    <d v="2023-02-22T00:00:00"/>
    <n v="324255"/>
    <s v="RESOLI"/>
    <s v="1-PREG.COSTA-RICA"/>
    <x v="1"/>
    <x v="0"/>
    <s v="-"/>
    <n v="133578"/>
    <x v="6"/>
    <x v="1"/>
    <x v="3"/>
    <x v="1"/>
    <x v="1"/>
    <n v="1"/>
    <x v="3"/>
    <n v="3"/>
    <n v="12"/>
    <x v="0"/>
    <s v="NAVARRO MORA SEIDY CRISTINA"/>
    <n v="109720188"/>
    <n v="31273400"/>
    <s v="DESAMPARADOS"/>
    <s v="GRAVILIAS"/>
    <s v="UNIV.SAN JUAN DE LA CRUZ"/>
    <s v="ADMINISTRACION DE EMPRESAS"/>
    <n v="491940"/>
    <x v="3"/>
    <n v="0"/>
    <s v="NINGUNO"/>
    <n v="100"/>
    <s v="COSTA RICA"/>
    <s v="-"/>
    <s v="-"/>
    <n v="1"/>
    <x v="2"/>
    <x v="2"/>
    <x v="0"/>
    <s v="-"/>
    <n v="45"/>
    <s v="BACHILLER"/>
    <s v=" "/>
    <s v=" "/>
    <s v=" "/>
    <s v=" "/>
    <s v="NORMAL"/>
    <s v="SEIDYNAV@HOTMAIL.COM"/>
    <n v="50.98"/>
    <s v="-"/>
    <x v="0"/>
    <s v="-"/>
    <s v="DIVORCIADO(A)"/>
    <s v="GESTOR DE CALIDAD"/>
    <n v="4"/>
    <n v="1995"/>
    <n v="28"/>
    <n v="100"/>
    <n v="22848500"/>
    <s v="SIN ENFASIS"/>
    <s v="ADMINISTRACION"/>
    <n v="1"/>
    <s v="UNIV. PRIVADA"/>
    <s v="PRIVADO"/>
  </r>
  <r>
    <n v="133582"/>
    <n v="3"/>
    <n v="4486806"/>
    <d v="2023-01-03T00:00:00"/>
    <d v="2023-01-09T00:00:00"/>
    <d v="2023-02-14T00:00:00"/>
    <x v="7"/>
    <d v="2023-02-28T00:00:00"/>
    <n v="325498"/>
    <s v="RESOLI"/>
    <s v="3-POSG.COSTA-RICA"/>
    <x v="1"/>
    <x v="1"/>
    <s v="-"/>
    <n v="133582"/>
    <x v="7"/>
    <x v="1"/>
    <x v="3"/>
    <x v="1"/>
    <x v="1"/>
    <n v="1"/>
    <x v="3"/>
    <n v="2"/>
    <n v="1"/>
    <x v="0"/>
    <s v="HERRERA ARAYA KARLA JOHANNA"/>
    <n v="113540811"/>
    <n v="31274660"/>
    <s v="ESCAZU"/>
    <s v="ESCAZU"/>
    <s v="UNIV.LATINOAMERICANA DE CS.TECNOL."/>
    <s v="ADMINISTRACION DE EMPRESAS"/>
    <n v="2287708.9500000002"/>
    <x v="1"/>
    <n v="0"/>
    <s v="NINGUNO"/>
    <n v="100"/>
    <s v="COSTA RICA"/>
    <s v="-"/>
    <s v="-"/>
    <n v="1"/>
    <x v="2"/>
    <x v="2"/>
    <x v="0"/>
    <s v="-"/>
    <n v="34"/>
    <s v="MAESTRIA"/>
    <s v=" "/>
    <s v=" "/>
    <s v=" "/>
    <s v=" "/>
    <s v="NORMAL"/>
    <s v="KALY-HERRERA@HOTMAIL.COM"/>
    <n v="50.99"/>
    <s v="-"/>
    <x v="0"/>
    <s v="-"/>
    <s v="DIVORCIADO(A)"/>
    <s v="R2R SR TEAM LEAD"/>
    <n v="1"/>
    <n v="2006"/>
    <n v="17"/>
    <n v="100"/>
    <n v="22011799"/>
    <s v="ADMON EMP. ENF. FINANZAS"/>
    <s v="ADMINISTRACION"/>
    <n v="1"/>
    <s v="UNIV. PRIVADA"/>
    <s v="PRIVADO"/>
  </r>
  <r>
    <n v="132585"/>
    <n v="1"/>
    <n v="2955724"/>
    <d v="2022-11-30T00:00:00"/>
    <d v="2022-12-02T00:00:00"/>
    <d v="2022-12-06T00:00:00"/>
    <x v="3"/>
    <d v="2023-01-25T00:00:00"/>
    <n v="323222"/>
    <s v="RESOLI"/>
    <s v="1-PREG.COSTA-RICA"/>
    <x v="1"/>
    <x v="0"/>
    <s v="-"/>
    <n v="132585"/>
    <x v="3"/>
    <x v="0"/>
    <x v="0"/>
    <x v="1"/>
    <x v="0"/>
    <n v="2"/>
    <x v="2"/>
    <n v="6"/>
    <n v="5"/>
    <x v="0"/>
    <s v="ARCE CASTRO MARIA PAULA"/>
    <n v="208440639"/>
    <n v="31269730"/>
    <s v="NARANJO"/>
    <s v="SAN JERONIMO"/>
    <s v="UNIV.LATINOAMERICANA DE CS.TECNOL."/>
    <s v="INGENIERIA INFORMATICA"/>
    <n v="1485814"/>
    <x v="1"/>
    <n v="0"/>
    <s v="NINGUNO"/>
    <n v="100"/>
    <s v="COSTA RICA"/>
    <s v="-"/>
    <s v="-"/>
    <n v="1"/>
    <x v="2"/>
    <x v="0"/>
    <x v="0"/>
    <s v="-"/>
    <n v="19"/>
    <s v="BACHILLER"/>
    <s v=" "/>
    <s v=" "/>
    <s v=" "/>
    <s v=" "/>
    <s v="NORMAL"/>
    <s v="PAOARCA11@GMAIL.COM"/>
    <n v="51.38"/>
    <s v="-"/>
    <x v="0"/>
    <s v="-"/>
    <s v="SOLTERO(A)"/>
    <s v="ESTUDIANTE"/>
    <n v="3"/>
    <n v="2020"/>
    <n v="3"/>
    <n v="94.21"/>
    <s v="-"/>
    <s v="SIN ENFASIS"/>
    <s v="INGENIERIA"/>
    <n v="1"/>
    <s v="UNIV. PRIVADA"/>
    <s v="PRIVADO"/>
  </r>
  <r>
    <n v="132709"/>
    <n v="3"/>
    <n v="2704800"/>
    <d v="2022-12-07T00:00:00"/>
    <d v="2022-12-09T00:00:00"/>
    <d v="2022-12-12T00:00:00"/>
    <x v="0"/>
    <d v="2023-01-17T00:00:00"/>
    <n v="324000"/>
    <s v="RESOLI"/>
    <s v="3-POSG.COSTA-RICA"/>
    <x v="1"/>
    <x v="1"/>
    <s v="-"/>
    <n v="132709"/>
    <x v="0"/>
    <x v="0"/>
    <x v="1"/>
    <x v="1"/>
    <x v="0"/>
    <n v="4"/>
    <x v="6"/>
    <n v="9"/>
    <n v="1"/>
    <x v="1"/>
    <s v="SIBAJA CAMPOS JAIRO ALBERTO"/>
    <n v="503020825"/>
    <n v="31269550"/>
    <s v="SAN PABLO"/>
    <s v="SAN PABLO"/>
    <s v="UNIV.IBEROAMERICA"/>
    <s v="MBA PROF ATENCIOS FARCEUTICA"/>
    <n v="2090650"/>
    <x v="1"/>
    <n v="0"/>
    <s v="NINGUNO"/>
    <n v="100"/>
    <s v="COSTA RICA"/>
    <s v="-"/>
    <s v="-"/>
    <n v="1"/>
    <x v="2"/>
    <x v="2"/>
    <x v="0"/>
    <s v="-"/>
    <n v="44"/>
    <s v="MAESTRIA"/>
    <s v=" "/>
    <s v=" "/>
    <s v=" "/>
    <s v=" "/>
    <s v="NORMAL"/>
    <s v="VANESSAGQ07@GMAIL.COM"/>
    <n v="51.65"/>
    <s v="-"/>
    <x v="0"/>
    <s v="-"/>
    <s v="CASADO(A)"/>
    <s v="FARMACÉUTICO 1"/>
    <n v="4"/>
    <n v="1995"/>
    <n v="28"/>
    <n v="90"/>
    <n v="25628248"/>
    <s v="SIN ENFASIS"/>
    <s v="FARMACIA"/>
    <n v="1"/>
    <s v="UNIV. PRIVADA"/>
    <s v="PRIVADO"/>
  </r>
  <r>
    <n v="133205"/>
    <n v="1"/>
    <n v="5413172"/>
    <d v="2022-12-04T00:00:00"/>
    <d v="2023-01-10T00:00:00"/>
    <d v="2023-01-30T00:00:00"/>
    <x v="5"/>
    <d v="2023-02-10T00:00:00"/>
    <n v="323673"/>
    <s v="RESOLI"/>
    <s v="1-PREG.COSTA-RICA"/>
    <x v="1"/>
    <x v="0"/>
    <s v="-"/>
    <n v="133205"/>
    <x v="5"/>
    <x v="1"/>
    <x v="3"/>
    <x v="1"/>
    <x v="1"/>
    <n v="3"/>
    <x v="0"/>
    <n v="8"/>
    <n v="1"/>
    <x v="1"/>
    <s v="SUAREZ ZUÑIGA ASDRUBAL JUNIOR"/>
    <n v="305110089"/>
    <n v="31271910"/>
    <s v="EL GUARCO"/>
    <s v="TEJAR"/>
    <s v="UNIVERSIDAD FIDELITAS SEDE SAN PEDRO"/>
    <s v="CONTADURIA PUBLICA"/>
    <n v="400000"/>
    <x v="4"/>
    <n v="0"/>
    <s v="NINGUNO"/>
    <n v="100"/>
    <s v="COSTA RICA"/>
    <s v="-"/>
    <s v="-"/>
    <n v="1"/>
    <x v="2"/>
    <x v="0"/>
    <x v="0"/>
    <s v="-"/>
    <n v="24"/>
    <s v="BACHILLER"/>
    <s v="LICENCIATURA"/>
    <s v=" "/>
    <s v=" "/>
    <s v=" "/>
    <s v="NORMAL"/>
    <s v="ASDRUBALJUNIOR1998@GMAIL.COM"/>
    <n v="51.89"/>
    <s v="-"/>
    <x v="5"/>
    <s v="AE"/>
    <s v="SOLTERO(A)"/>
    <s v="ESTUDIANTE"/>
    <n v="2"/>
    <n v="2015"/>
    <n v="8"/>
    <n v="87.86"/>
    <s v="-"/>
    <s v="SIN ENFASIS"/>
    <s v="ADMINISTRACION"/>
    <n v="1"/>
    <s v="UNIV. PRIVADA"/>
    <s v="PRIVADO"/>
  </r>
  <r>
    <n v="132728"/>
    <n v="3"/>
    <n v="3274330"/>
    <d v="2022-11-16T00:00:00"/>
    <d v="2022-12-09T00:00:00"/>
    <d v="2022-12-12T00:00:00"/>
    <x v="3"/>
    <d v="2023-01-25T00:00:00"/>
    <n v="322515"/>
    <s v="RESOLI"/>
    <s v="3-POSG.COSTA-RICA"/>
    <x v="1"/>
    <x v="1"/>
    <s v="-"/>
    <n v="132728"/>
    <x v="3"/>
    <x v="1"/>
    <x v="3"/>
    <x v="1"/>
    <x v="1"/>
    <n v="1"/>
    <x v="3"/>
    <n v="18"/>
    <n v="2"/>
    <x v="1"/>
    <s v="ARGUEDAS RAMIREZ SERGIO ANTONIO"/>
    <n v="108550161"/>
    <n v="31269780"/>
    <s v="CURRIDABAT"/>
    <s v="GRANADILLA"/>
    <s v="UNIV.DE COSTA RICA"/>
    <s v="DERECHO PUBLICO"/>
    <n v="2488719"/>
    <x v="1"/>
    <n v="0"/>
    <s v="NINGUNO"/>
    <n v="100"/>
    <s v="COSTA RICA"/>
    <s v="-"/>
    <s v="-"/>
    <n v="1"/>
    <x v="2"/>
    <x v="2"/>
    <x v="0"/>
    <s v="-"/>
    <n v="49"/>
    <s v="MAESTRIA"/>
    <s v=" "/>
    <s v=" "/>
    <s v=" "/>
    <s v=" "/>
    <s v="NORMAL"/>
    <s v="sergio7cr@hotmail.com"/>
    <n v="53.41"/>
    <s v="-"/>
    <x v="0"/>
    <s v="-"/>
    <s v="CASADO(A)"/>
    <s v="PROF GESTION BANCARIA"/>
    <n v="3"/>
    <n v="1990"/>
    <n v="33"/>
    <n v="93"/>
    <n v="22435059"/>
    <s v="SIN ENFASIS"/>
    <s v="DERECHO"/>
    <n v="2"/>
    <s v="UNIV. PUBLICA"/>
    <s v="PUBLICO"/>
  </r>
  <r>
    <n v="133565"/>
    <n v="3"/>
    <n v="4120407"/>
    <d v="2022-12-01T00:00:00"/>
    <d v="2022-12-20T00:00:00"/>
    <d v="2023-02-14T00:00:00"/>
    <x v="7"/>
    <d v="2023-02-28T00:00:00"/>
    <n v="323388"/>
    <s v="RESOLI"/>
    <s v="3-POSG.COSTA-RICA"/>
    <x v="1"/>
    <x v="1"/>
    <s v="-"/>
    <n v="133565"/>
    <x v="7"/>
    <x v="1"/>
    <x v="3"/>
    <x v="1"/>
    <x v="1"/>
    <n v="1"/>
    <x v="3"/>
    <n v="8"/>
    <n v="1"/>
    <x v="1"/>
    <s v="MORA GARCIA MAX ANTONIO DE LA TRINIDAD"/>
    <n v="106520752"/>
    <n v="31274430"/>
    <s v="GOICOECHEA"/>
    <s v="GUADALUPE"/>
    <s v="UNIV.AUTONOMA DE MONTERREY"/>
    <s v="AUDITORIA FINAN. FORENSE"/>
    <n v="1114000"/>
    <x v="2"/>
    <n v="0"/>
    <s v="NINGUNO"/>
    <n v="100"/>
    <s v="COSTA RICA"/>
    <s v="-"/>
    <s v="-"/>
    <n v="1"/>
    <x v="2"/>
    <x v="2"/>
    <x v="0"/>
    <s v="-"/>
    <n v="57"/>
    <s v="MAESTRIA"/>
    <s v=" "/>
    <s v=" "/>
    <s v=" "/>
    <s v=" "/>
    <s v="NORMAL"/>
    <s v="MAXG1865@GMAIL.COM"/>
    <n v="54.12"/>
    <s v="-"/>
    <x v="0"/>
    <s v="-"/>
    <s v="CASADO(A)"/>
    <s v="OFICIAL DE CUMPLIMIE"/>
    <n v="4"/>
    <n v="1983"/>
    <n v="40"/>
    <n v="85.67"/>
    <n v="22844151"/>
    <s v="SIN ENFASIS"/>
    <s v="ADMINISTRACION"/>
    <n v="1"/>
    <s v="UNIV. PRIVADA"/>
    <s v="PRIVADO"/>
  </r>
  <r>
    <n v="132901"/>
    <n v="3"/>
    <n v="2416300"/>
    <d v="2022-12-05T00:00:00"/>
    <d v="2022-12-16T00:00:00"/>
    <d v="2022-12-19T00:00:00"/>
    <x v="5"/>
    <d v="2023-02-10T00:00:00"/>
    <n v="323750"/>
    <s v="RESOLI"/>
    <s v="3-POSG.COSTA-RICA"/>
    <x v="1"/>
    <x v="1"/>
    <s v="-"/>
    <n v="132901"/>
    <x v="5"/>
    <x v="0"/>
    <x v="6"/>
    <x v="1"/>
    <x v="0"/>
    <n v="4"/>
    <x v="6"/>
    <n v="1"/>
    <n v="2"/>
    <x v="1"/>
    <s v="ARCE RODRIGUEZ JOSUE DAVID"/>
    <n v="118390376"/>
    <n v="31271420"/>
    <s v="HEREDIA"/>
    <s v="MERCEDES"/>
    <s v="UNIV.LATINOAMERICANA DE CS.TECNOL."/>
    <s v="TEC INGENIERIA DEL SONIDO"/>
    <n v="1328817"/>
    <x v="1"/>
    <n v="0"/>
    <s v="NINGUNO"/>
    <n v="100"/>
    <s v="COSTA RICA"/>
    <s v="-"/>
    <s v="-"/>
    <n v="1"/>
    <x v="2"/>
    <x v="2"/>
    <x v="0"/>
    <s v="-"/>
    <n v="20"/>
    <s v="TECNICO"/>
    <s v=" "/>
    <s v=" "/>
    <s v=" "/>
    <s v=" "/>
    <s v="NORMAL"/>
    <s v="JAITZO24@GMAIL.COM"/>
    <n v="54.99"/>
    <s v="-"/>
    <x v="0"/>
    <s v="-"/>
    <s v="SOLTERO(A)"/>
    <s v="ESTUDIANTE"/>
    <n v="1"/>
    <n v="2019"/>
    <n v="4"/>
    <n v="96.3"/>
    <s v="-"/>
    <s v="SIN ENFASIS"/>
    <s v="TECNICO"/>
    <n v="1"/>
    <s v="UNIV. PRIVADA"/>
    <s v="PRIVADO"/>
  </r>
  <r>
    <n v="133557"/>
    <n v="1"/>
    <n v="1440500"/>
    <d v="2023-01-17T00:00:00"/>
    <d v="2023-01-19T00:00:00"/>
    <d v="2023-02-09T00:00:00"/>
    <x v="6"/>
    <d v="2023-02-22T00:00:00"/>
    <n v="326655"/>
    <s v="RESOLI"/>
    <s v="1-PREG.COSTA-RICA"/>
    <x v="1"/>
    <x v="0"/>
    <s v="-"/>
    <n v="133557"/>
    <x v="6"/>
    <x v="1"/>
    <x v="3"/>
    <x v="1"/>
    <x v="1"/>
    <n v="1"/>
    <x v="3"/>
    <n v="1"/>
    <n v="1"/>
    <x v="0"/>
    <s v="MARIA FERNANDA  MONGE UMAÑA"/>
    <n v="118450988"/>
    <n v="31273420"/>
    <s v="SAN JOSE"/>
    <s v="CARMEN"/>
    <s v="UNIV TECNOLOGICA COSTARRICENSE P.Z"/>
    <s v="ADMINISTRACION DE EMPRESAS"/>
    <n v="797550"/>
    <x v="2"/>
    <n v="0"/>
    <s v="NINGUNO"/>
    <n v="100"/>
    <s v="COSTA RICA"/>
    <s v="-"/>
    <s v="-"/>
    <n v="1"/>
    <x v="2"/>
    <x v="2"/>
    <x v="0"/>
    <s v="-"/>
    <n v="20"/>
    <s v="BACHILLER"/>
    <s v=" "/>
    <s v=" "/>
    <s v=" "/>
    <s v=" "/>
    <s v="NORMAL"/>
    <s v="FC8136669@GMAIL.COM"/>
    <n v="55.37"/>
    <s v="-"/>
    <x v="0"/>
    <s v="-"/>
    <s v="SOLTERO(A)"/>
    <s v="ESTUDIANTE"/>
    <n v="4"/>
    <n v="2020"/>
    <n v="3"/>
    <n v="92"/>
    <s v="-"/>
    <s v="SIN ENFASIS"/>
    <s v="ADMINISTRACION"/>
    <n v="1"/>
    <s v="UNIV. PRIVADA"/>
    <s v="PRIVADO"/>
  </r>
  <r>
    <n v="132530"/>
    <n v="1"/>
    <n v="970720"/>
    <d v="2022-11-07T00:00:00"/>
    <d v="2022-11-23T00:00:00"/>
    <d v="2022-11-24T00:00:00"/>
    <x v="0"/>
    <d v="2023-01-17T00:00:00"/>
    <n v="322164"/>
    <s v="RESOLI"/>
    <s v="1-PREG.COSTA-RICA"/>
    <x v="1"/>
    <x v="0"/>
    <s v="-"/>
    <n v="132530"/>
    <x v="0"/>
    <x v="0"/>
    <x v="5"/>
    <x v="1"/>
    <x v="0"/>
    <n v="1"/>
    <x v="3"/>
    <n v="3"/>
    <n v="12"/>
    <x v="1"/>
    <s v="MENESES RIVERA STEVEN JOSE"/>
    <n v="116970758"/>
    <n v="31268880"/>
    <s v="DESAMPARADOS"/>
    <s v="GRAVILIAS"/>
    <s v="UNIVERSIDAD FIDELITAS SEDE SAN PEDRO"/>
    <s v="TECNICO EN CISCO"/>
    <n v="542083"/>
    <x v="3"/>
    <n v="0"/>
    <s v="NINGUNO"/>
    <n v="100"/>
    <s v="COSTA RICA"/>
    <s v="-"/>
    <s v="-"/>
    <n v="1"/>
    <x v="2"/>
    <x v="2"/>
    <x v="0"/>
    <s v="-"/>
    <n v="25"/>
    <s v="TECNICO"/>
    <s v=" "/>
    <s v=" "/>
    <s v=" "/>
    <s v=" "/>
    <s v="NORMAL"/>
    <s v="STEVEN.MENESES07@HOTMAIL.COM"/>
    <n v="55.84"/>
    <s v="-"/>
    <x v="5"/>
    <s v="AE"/>
    <s v="SOLTERO(A)"/>
    <s v="DIGITADOR DE DATOS"/>
    <n v="3"/>
    <n v="2015"/>
    <n v="8"/>
    <n v="79.36"/>
    <n v="87037554"/>
    <s v="SIN ENFASIS"/>
    <s v="COMPUTO"/>
    <n v="1"/>
    <s v="UNIV. PRIVADA"/>
    <s v="PRIVADO"/>
  </r>
  <r>
    <n v="132857"/>
    <n v="3"/>
    <n v="2379850"/>
    <d v="2022-12-12T00:00:00"/>
    <d v="2022-12-15T00:00:00"/>
    <d v="2022-12-19T00:00:00"/>
    <x v="1"/>
    <d v="2023-01-31T00:00:00"/>
    <n v="324454"/>
    <s v="RESOLI"/>
    <s v="3-POSG.COSTA-RICA"/>
    <x v="1"/>
    <x v="1"/>
    <s v="-"/>
    <n v="132857"/>
    <x v="1"/>
    <x v="1"/>
    <x v="3"/>
    <x v="1"/>
    <x v="1"/>
    <n v="2"/>
    <x v="2"/>
    <n v="1"/>
    <n v="13"/>
    <x v="1"/>
    <s v="PORRAS ZUÑIGA OLMAN GERARDO"/>
    <n v="107570320"/>
    <n v="31270690"/>
    <s v="ALAJUELA"/>
    <s v="GARITA"/>
    <s v="USJ SEDE SAN JOSE UNIV.DE SAN JOSE"/>
    <s v="DERECHO"/>
    <n v="505598"/>
    <x v="3"/>
    <n v="0"/>
    <s v="NINGUNO"/>
    <n v="100"/>
    <s v="COSTA RICA"/>
    <s v="-"/>
    <s v="-"/>
    <n v="1"/>
    <x v="2"/>
    <x v="0"/>
    <x v="0"/>
    <s v="-"/>
    <n v="53"/>
    <s v="ESPECIALIZACION"/>
    <s v=" "/>
    <s v=" "/>
    <s v=" "/>
    <s v=" "/>
    <s v="NORMAL"/>
    <s v="LUZLUCIANO2011@YAHOO.COM"/>
    <n v="55.96"/>
    <s v="-"/>
    <x v="0"/>
    <s v="-"/>
    <s v="CASADO(A)"/>
    <s v="OPERADOR DE EQUIPO M"/>
    <n v="4"/>
    <n v="2010"/>
    <n v="13"/>
    <n v="87.65"/>
    <n v="22572326"/>
    <s v="DERECHO NOTARIAL Y REGISTRAL"/>
    <s v="DERECHO"/>
    <n v="1"/>
    <s v="UNIV. PRIVADA"/>
    <s v="PRIVADO"/>
  </r>
  <r>
    <n v="133391"/>
    <n v="1"/>
    <n v="1428000"/>
    <d v="2022-12-22T00:00:00"/>
    <d v="2023-01-09T00:00:00"/>
    <d v="2023-02-06T00:00:00"/>
    <x v="7"/>
    <d v="2023-02-28T00:00:00"/>
    <n v="325136"/>
    <s v="RESOLI"/>
    <s v="1-PREG.COSTA-RICA"/>
    <x v="1"/>
    <x v="0"/>
    <s v="-"/>
    <n v="133391"/>
    <x v="7"/>
    <x v="1"/>
    <x v="3"/>
    <x v="1"/>
    <x v="1"/>
    <n v="1"/>
    <x v="3"/>
    <n v="1"/>
    <n v="6"/>
    <x v="1"/>
    <s v="MADRIGAL JIMENEZ EDWARD"/>
    <n v="108450154"/>
    <n v="31273900"/>
    <s v="SAN JOSE"/>
    <s v="SAN FRANCISCO"/>
    <s v="UNIV.SANTA LUCIA"/>
    <s v="RECURSOS HUMANOS"/>
    <n v="808448"/>
    <x v="2"/>
    <n v="0"/>
    <s v="NINGUNO"/>
    <n v="100"/>
    <s v="COSTA RICA"/>
    <s v="-"/>
    <s v="-"/>
    <n v="1"/>
    <x v="2"/>
    <x v="2"/>
    <x v="0"/>
    <s v="-"/>
    <n v="50"/>
    <s v="LICENCIATURA"/>
    <s v=" "/>
    <s v=" "/>
    <s v=" "/>
    <s v=" "/>
    <s v="NORMAL"/>
    <s v="EMADRIGAL@E-GSI.NET"/>
    <n v="56.61"/>
    <s v="-"/>
    <x v="0"/>
    <s v="-"/>
    <s v="CASADO(A)"/>
    <s v="SUPERVISOR DE SERVICIOS"/>
    <n v="2"/>
    <n v="1990"/>
    <n v="33"/>
    <n v="94"/>
    <n v="22312124"/>
    <s v="SIN ENFASIS"/>
    <s v="CIENCIAS SOCIALES"/>
    <n v="1"/>
    <s v="UNIV. PRIVADA"/>
    <s v="PRIVADO"/>
  </r>
  <r>
    <n v="132568"/>
    <n v="1"/>
    <n v="7966500"/>
    <d v="2022-09-16T00:00:00"/>
    <d v="2022-12-01T00:00:00"/>
    <d v="2022-12-02T00:00:00"/>
    <x v="0"/>
    <d v="2023-01-17T00:00:00"/>
    <n v="320263"/>
    <s v="RESOLI"/>
    <s v="1-PREG.COSTA-RICA"/>
    <x v="1"/>
    <x v="0"/>
    <s v="-"/>
    <n v="132568"/>
    <x v="0"/>
    <x v="1"/>
    <x v="4"/>
    <x v="1"/>
    <x v="1"/>
    <n v="4"/>
    <x v="6"/>
    <n v="9"/>
    <n v="1"/>
    <x v="1"/>
    <s v="GONZALEZ ROJAS JASON ALEXANDER"/>
    <n v="116570590"/>
    <n v="31268980"/>
    <s v="SAN PABLO"/>
    <s v="SAN PABLO"/>
    <s v="UNIV.VERITAS"/>
    <s v="ANIMACION DIGITAL"/>
    <n v="4617520"/>
    <x v="6"/>
    <n v="0"/>
    <s v="NINGUNO"/>
    <n v="100"/>
    <s v="COSTA RICA"/>
    <s v="-"/>
    <s v="-"/>
    <n v="1"/>
    <x v="2"/>
    <x v="2"/>
    <x v="0"/>
    <s v="-"/>
    <n v="26"/>
    <s v="BACHILLER"/>
    <s v="LICENCIATURA"/>
    <s v=" "/>
    <s v=" "/>
    <s v=" "/>
    <s v="NORMAL"/>
    <s v="JASONGONZALEZ1625@GMAIL.COM"/>
    <n v="57.96"/>
    <s v="-"/>
    <x v="0"/>
    <s v="-"/>
    <s v="SOLTERO(A)"/>
    <s v="ESTUDIANTE"/>
    <n v="3"/>
    <n v="2013"/>
    <n v="10"/>
    <n v="85"/>
    <s v="-"/>
    <s v="SIN ENFASIS"/>
    <s v="ARTES Y LETRAS "/>
    <n v="1"/>
    <s v="UNIV. PRIVADA"/>
    <s v="PRIVADO"/>
  </r>
  <r>
    <n v="132617"/>
    <n v="3"/>
    <n v="3480000"/>
    <d v="2022-12-01T00:00:00"/>
    <d v="2022-12-06T00:00:00"/>
    <d v="2022-12-07T00:00:00"/>
    <x v="0"/>
    <d v="2023-01-17T00:00:00"/>
    <n v="323343"/>
    <s v="RESOLI"/>
    <s v="3-POSG.COSTA-RICA"/>
    <x v="1"/>
    <x v="1"/>
    <s v="-"/>
    <n v="132617"/>
    <x v="0"/>
    <x v="1"/>
    <x v="3"/>
    <x v="1"/>
    <x v="1"/>
    <n v="1"/>
    <x v="3"/>
    <n v="18"/>
    <n v="1"/>
    <x v="0"/>
    <s v="VENEGAS MUÑOZ NATALIA MARIA"/>
    <n v="113800958"/>
    <n v="31269110"/>
    <s v="CURRIDABAT"/>
    <s v="CURRIDABAT"/>
    <s v="UNIV.LIBRE COSTA RICA"/>
    <s v="TERAPIA FAMILIAR SISTEMICA"/>
    <n v="2022611"/>
    <x v="1"/>
    <n v="0"/>
    <s v="NINGUNO"/>
    <n v="100"/>
    <s v="COSTA RICA"/>
    <s v="-"/>
    <s v="-"/>
    <n v="1"/>
    <x v="2"/>
    <x v="2"/>
    <x v="0"/>
    <s v="-"/>
    <n v="33"/>
    <s v="MAESTRIA"/>
    <s v=" "/>
    <s v=" "/>
    <s v=" "/>
    <s v=" "/>
    <s v="NORMAL"/>
    <s v="NATALIAVM89@GMAIL.COM"/>
    <n v="58.12"/>
    <s v="-"/>
    <x v="0"/>
    <s v="-"/>
    <s v="CASADO(A)"/>
    <s v="ESTUDIANTE"/>
    <n v="3"/>
    <n v="2008"/>
    <n v="15"/>
    <n v="80"/>
    <s v="-"/>
    <s v="SIN ENFASIS"/>
    <s v="CIENCIAS SOCIALES"/>
    <n v="1"/>
    <s v="UNIV. PRIVADA"/>
    <s v="PRIVADO"/>
  </r>
  <r>
    <n v="132700"/>
    <n v="1"/>
    <n v="1336600"/>
    <d v="2022-10-25T00:00:00"/>
    <d v="2022-12-08T00:00:00"/>
    <d v="2022-12-09T00:00:00"/>
    <x v="6"/>
    <d v="2023-02-21T00:00:00"/>
    <n v="321680"/>
    <s v="RESOLI"/>
    <s v="1-PREG.COSTA-RICA"/>
    <x v="1"/>
    <x v="0"/>
    <s v="-"/>
    <n v="132700"/>
    <x v="6"/>
    <x v="1"/>
    <x v="3"/>
    <x v="1"/>
    <x v="1"/>
    <n v="1"/>
    <x v="3"/>
    <n v="1"/>
    <n v="3"/>
    <x v="0"/>
    <s v="ACUÑA JIMENEZ JENNIFER PAMELA"/>
    <n v="109780725"/>
    <n v="31272550"/>
    <s v="SAN JOSE"/>
    <s v="HOSPITAL"/>
    <s v="UNIV.DE LAS CS.Y ARTE DE C.R."/>
    <s v="ADMINISTRACION DE EMPRESAS"/>
    <n v="784870"/>
    <x v="2"/>
    <n v="0"/>
    <s v="NINGUNO"/>
    <n v="100"/>
    <s v="COSTA RICA"/>
    <s v="-"/>
    <s v="-"/>
    <n v="1"/>
    <x v="2"/>
    <x v="0"/>
    <x v="0"/>
    <s v="-"/>
    <n v="45"/>
    <s v="LICENCIATURA"/>
    <s v=" "/>
    <s v=" "/>
    <s v=" "/>
    <s v=" "/>
    <s v="NORMAL"/>
    <s v="JENNIFERACUNAJIMENEZ@GMAIL.COM"/>
    <n v="58.72"/>
    <s v="-"/>
    <x v="0"/>
    <s v="-"/>
    <s v="DIVORCIADO(A)"/>
    <s v="PRO.SERVICIO CIVIL I "/>
    <n v="4"/>
    <n v="1994"/>
    <n v="29"/>
    <n v="90"/>
    <n v="22551725"/>
    <s v="SIN ENFASIS"/>
    <s v="ADMINISTRACION"/>
    <n v="1"/>
    <s v="UNIV. PRIVADA"/>
    <s v="PRIVADO"/>
  </r>
  <r>
    <n v="133479"/>
    <n v="1"/>
    <n v="2166600"/>
    <d v="2023-02-09T00:00:00"/>
    <d v="2023-02-09T00:00:00"/>
    <d v="2023-02-10T00:00:00"/>
    <x v="7"/>
    <d v="2023-02-28T00:00:00"/>
    <n v="328179"/>
    <s v="RESOLI"/>
    <s v="1-PREG.COSTA-RICA"/>
    <x v="1"/>
    <x v="0"/>
    <s v="-"/>
    <n v="133479"/>
    <x v="7"/>
    <x v="0"/>
    <x v="1"/>
    <x v="1"/>
    <x v="0"/>
    <n v="5"/>
    <x v="5"/>
    <n v="3"/>
    <n v="1"/>
    <x v="0"/>
    <s v="ACOSTA ANGULO ISABEL VALERIA"/>
    <n v="504420110"/>
    <n v="31274280"/>
    <s v="SANTA CRUZ"/>
    <s v="SANTA CRUZ"/>
    <s v="UNIV.LATINA DE C.R. SANTA CRUZ"/>
    <s v="ENFERMERIA"/>
    <n v="1282355"/>
    <x v="1"/>
    <n v="0"/>
    <s v="NINGUNO"/>
    <n v="100"/>
    <s v="COSTA RICA"/>
    <s v="-"/>
    <s v="-"/>
    <n v="1"/>
    <x v="2"/>
    <x v="0"/>
    <x v="0"/>
    <s v="-"/>
    <n v="21"/>
    <s v="LICENCIATURA"/>
    <s v=" "/>
    <s v=" "/>
    <s v=" "/>
    <s v=" "/>
    <s v="NORMAL"/>
    <s v="VALERIAACOSTAANGULO@YAHOO.COM"/>
    <n v="59.19"/>
    <s v="-"/>
    <x v="0"/>
    <s v="-"/>
    <s v="SOLTERO(A)"/>
    <s v="ESTUDIANTE"/>
    <n v="5"/>
    <n v="2019"/>
    <n v="4"/>
    <n v="100"/>
    <s v="-"/>
    <s v="SIN ENFASIS"/>
    <s v="ENFERMERIA"/>
    <n v="1"/>
    <s v="UNIV. PRIVADA"/>
    <s v="PRIVADO"/>
  </r>
  <r>
    <n v="132550"/>
    <n v="1"/>
    <n v="2908500"/>
    <d v="2022-10-11T00:00:00"/>
    <d v="2022-10-26T00:00:00"/>
    <d v="2022-11-30T00:00:00"/>
    <x v="1"/>
    <d v="2023-01-31T00:00:00"/>
    <n v="321136"/>
    <s v="RESOLI"/>
    <s v="1-PREG.COSTA-RICA"/>
    <x v="1"/>
    <x v="0"/>
    <s v="-"/>
    <n v="132550"/>
    <x v="1"/>
    <x v="1"/>
    <x v="2"/>
    <x v="1"/>
    <x v="1"/>
    <n v="7"/>
    <x v="1"/>
    <n v="2"/>
    <n v="1"/>
    <x v="0"/>
    <s v="VARGAS MONTERO ABIGAIL"/>
    <n v="119150070"/>
    <n v="31270850"/>
    <s v="POCOCI"/>
    <s v="GUAPILES"/>
    <s v="UNIV INT SAN ISIDRO LABRADOR GUAPILES"/>
    <s v="CS DE EDUCACION I Y II CICLO"/>
    <n v="866517"/>
    <x v="2"/>
    <n v="0"/>
    <s v="NINGUNO"/>
    <n v="100"/>
    <s v="COSTA RICA"/>
    <s v="-"/>
    <s v="-"/>
    <n v="1"/>
    <x v="2"/>
    <x v="0"/>
    <x v="0"/>
    <s v="-"/>
    <n v="18"/>
    <s v="BACHILLER"/>
    <s v=" "/>
    <s v=" "/>
    <s v=" "/>
    <s v=" "/>
    <s v="NORMAL"/>
    <s v="ABIGAILV260@GMAIL.COM"/>
    <n v="59.26"/>
    <s v="-"/>
    <x v="0"/>
    <s v="-"/>
    <s v="SOLTERO(A)"/>
    <s v="ESTUDIANTE"/>
    <n v="4"/>
    <n v="2021"/>
    <n v="2"/>
    <n v="95"/>
    <s v="-"/>
    <s v="SIN ENFASIS"/>
    <s v="EDUCACION PRIMARIA"/>
    <n v="1"/>
    <s v="UNIV. PRIVADA"/>
    <s v="PRIVADO"/>
  </r>
  <r>
    <n v="133190"/>
    <n v="1"/>
    <n v="5237760"/>
    <d v="2022-12-26T00:00:00"/>
    <d v="2023-01-13T00:00:00"/>
    <d v="2023-01-30T00:00:00"/>
    <x v="5"/>
    <d v="2023-02-10T00:00:00"/>
    <n v="325228"/>
    <s v="RESOLI"/>
    <s v="1-PREG.COSTA-RICA"/>
    <x v="1"/>
    <x v="0"/>
    <s v="-"/>
    <n v="133190"/>
    <x v="5"/>
    <x v="0"/>
    <x v="0"/>
    <x v="1"/>
    <x v="0"/>
    <n v="2"/>
    <x v="2"/>
    <n v="2"/>
    <n v="1"/>
    <x v="1"/>
    <s v="PEREZ ROJAS JOSE DANIEL"/>
    <n v="208410921"/>
    <n v="31271290"/>
    <s v="SAN RAMON"/>
    <s v="SAN RAMON"/>
    <s v="UNIVERSIDAD FIDELITAS SEDE SAN PEDRO"/>
    <s v="ING ELECTROMECANICA PRESENCIAL"/>
    <n v="3123084"/>
    <x v="6"/>
    <n v="0"/>
    <s v="NINGUNO"/>
    <n v="100"/>
    <s v="COSTA RICA"/>
    <s v="-"/>
    <s v="-"/>
    <n v="1"/>
    <x v="2"/>
    <x v="2"/>
    <x v="0"/>
    <s v="-"/>
    <n v="19"/>
    <s v="BACHILLER"/>
    <s v=" "/>
    <s v=" "/>
    <s v=" "/>
    <s v=" "/>
    <s v="NORMAL"/>
    <s v="JP414929@GMAIL.COM"/>
    <n v="59.63"/>
    <s v="-"/>
    <x v="0"/>
    <s v="-"/>
    <s v="SOLTERO(A)"/>
    <s v="ESTUDIANTE"/>
    <n v="4"/>
    <n v="2020"/>
    <n v="3"/>
    <n v="100"/>
    <s v="-"/>
    <s v="SIN ENFASIS"/>
    <s v="INGENIERIA"/>
    <n v="1"/>
    <s v="UNIV. PRIVADA"/>
    <s v="PRIVADO"/>
  </r>
  <r>
    <n v="132503"/>
    <n v="1"/>
    <n v="3600000"/>
    <d v="2022-11-16T00:00:00"/>
    <d v="2022-11-17T00:00:00"/>
    <d v="2022-11-18T00:00:00"/>
    <x v="3"/>
    <d v="2023-01-25T00:00:00"/>
    <n v="322544"/>
    <s v="RESOLI"/>
    <s v="1-PREG.COSTA-RICA"/>
    <x v="1"/>
    <x v="0"/>
    <s v="-"/>
    <n v="132503"/>
    <x v="3"/>
    <x v="1"/>
    <x v="2"/>
    <x v="1"/>
    <x v="1"/>
    <n v="2"/>
    <x v="2"/>
    <n v="3"/>
    <n v="7"/>
    <x v="0"/>
    <s v="VENEGAS ESPINOZA TANIA MARIA"/>
    <n v="207420473"/>
    <n v="31270030"/>
    <s v="GRECIA"/>
    <s v="PUENTE DE PIEDRA"/>
    <s v="UNIV.INT.SAN ISIDRO LABRADOR SEDE GRECIA"/>
    <s v="CS.EDUCACION I Y II CICLOS"/>
    <n v="194357"/>
    <x v="5"/>
    <n v="0"/>
    <s v="NINGUNO"/>
    <n v="100"/>
    <s v="COSTA RICA"/>
    <s v="-"/>
    <s v="-"/>
    <n v="1"/>
    <x v="2"/>
    <x v="0"/>
    <x v="0"/>
    <s v="-"/>
    <n v="27"/>
    <s v="BACHILLER"/>
    <s v=" "/>
    <s v=" "/>
    <s v=" "/>
    <s v=" "/>
    <s v="NORMAL"/>
    <s v="TANIVENE@HOTMAIL.COM"/>
    <n v="60.3"/>
    <s v="-"/>
    <x v="0"/>
    <s v="-"/>
    <s v="SOLTERO(A)"/>
    <s v="ESTUDIANTE"/>
    <n v="3"/>
    <n v="2014"/>
    <n v="9"/>
    <n v="80"/>
    <s v="-"/>
    <s v="SIN ENFASIS"/>
    <s v="EDUCACION PRIMARIA"/>
    <n v="1"/>
    <s v="UNIV. PRIVADA"/>
    <s v="PRIVADO"/>
  </r>
  <r>
    <n v="132718"/>
    <n v="1"/>
    <n v="2072392"/>
    <d v="2022-12-02T00:00:00"/>
    <d v="2022-12-09T00:00:00"/>
    <d v="2022-12-12T00:00:00"/>
    <x v="7"/>
    <d v="2023-02-28T00:00:00"/>
    <n v="323560"/>
    <s v="RESOLI"/>
    <s v="1-PREG.COSTA-RICA"/>
    <x v="1"/>
    <x v="0"/>
    <s v="-"/>
    <n v="132718"/>
    <x v="7"/>
    <x v="0"/>
    <x v="1"/>
    <x v="1"/>
    <x v="0"/>
    <n v="6"/>
    <x v="4"/>
    <n v="2"/>
    <n v="1"/>
    <x v="0"/>
    <s v="ROMERO PALACIOS MARIAM"/>
    <n v="603930311"/>
    <n v="31273690"/>
    <s v="ESPARZA"/>
    <s v="ESPIRITU SANTO"/>
    <s v="UNIV.IBEROAMERICA"/>
    <s v="TECNICO ATENCION PRIMARIA"/>
    <n v="75000"/>
    <x v="5"/>
    <n v="0"/>
    <s v="NINGUNO"/>
    <n v="100"/>
    <s v="COSTA RICA"/>
    <s v="-"/>
    <s v="-"/>
    <n v="1"/>
    <x v="2"/>
    <x v="0"/>
    <x v="0"/>
    <s v="-"/>
    <n v="32"/>
    <s v="TECNICO"/>
    <s v=" "/>
    <s v=" "/>
    <s v=" "/>
    <s v=" "/>
    <s v="NORMAL"/>
    <s v="MARIAM23MARY23@GMAIL.COM"/>
    <n v="60.5"/>
    <s v="-"/>
    <x v="0"/>
    <s v="-"/>
    <s v="DIVORCIADO(A)"/>
    <s v="VENTA ROPA "/>
    <n v="2"/>
    <n v="2022"/>
    <n v="1"/>
    <n v="70"/>
    <s v="-"/>
    <s v="SIN ENFASIS"/>
    <s v="MEDICINA HUMANA"/>
    <n v="1"/>
    <s v="UNIV. PRIVADA"/>
    <s v="PRIVADO"/>
  </r>
  <r>
    <n v="132649"/>
    <n v="1"/>
    <n v="1326510"/>
    <d v="2022-12-01T00:00:00"/>
    <d v="2022-12-07T00:00:00"/>
    <d v="2022-12-08T00:00:00"/>
    <x v="1"/>
    <d v="2023-01-31T00:00:00"/>
    <n v="323285"/>
    <s v="RESOLI"/>
    <s v="1-PREG.COSTA-RICA"/>
    <x v="1"/>
    <x v="0"/>
    <s v="-"/>
    <n v="132649"/>
    <x v="1"/>
    <x v="0"/>
    <x v="0"/>
    <x v="1"/>
    <x v="0"/>
    <n v="2"/>
    <x v="2"/>
    <n v="5"/>
    <n v="5"/>
    <x v="0"/>
    <s v="SOTO LEON ILEANA PATRICIA"/>
    <n v="208040404"/>
    <n v="31270700"/>
    <s v="ATENAS"/>
    <s v="CONCEPCION"/>
    <s v="INSTITUTO TECNOLOGICO DE COSTA RICA"/>
    <s v="DISEÑO GRAFICO WEB SITE"/>
    <n v="807745"/>
    <x v="2"/>
    <n v="0"/>
    <s v="NINGUNO"/>
    <n v="100"/>
    <s v="COSTA RICA"/>
    <s v="-"/>
    <s v="-"/>
    <n v="1"/>
    <x v="2"/>
    <x v="0"/>
    <x v="0"/>
    <s v="-"/>
    <n v="22"/>
    <s v="TECNICO"/>
    <s v=" "/>
    <s v=" "/>
    <s v=" "/>
    <s v=" "/>
    <s v="NORMAL"/>
    <s v="ILEANASL30@GMAIL.COM"/>
    <n v="60.89"/>
    <s v="-"/>
    <x v="0"/>
    <s v="-"/>
    <s v="SOLTERO(A)"/>
    <s v="ESTUDIANTE"/>
    <n v="3"/>
    <s v="-"/>
    <s v="-"/>
    <s v="-"/>
    <s v="-"/>
    <s v="SIN ENFASIS"/>
    <s v="DIBUJO TECNICO"/>
    <n v="2"/>
    <s v="UNIV. PUBLICA"/>
    <s v="PUBLICO"/>
  </r>
  <r>
    <n v="133172"/>
    <n v="3"/>
    <n v="8543560"/>
    <d v="2022-12-05T00:00:00"/>
    <d v="2023-01-02T00:00:00"/>
    <d v="2023-01-25T00:00:00"/>
    <x v="5"/>
    <d v="2023-02-10T00:00:00"/>
    <n v="323776"/>
    <s v="RESOLI"/>
    <s v="3-POSG.COSTA-RICA"/>
    <x v="1"/>
    <x v="1"/>
    <s v="-"/>
    <n v="133172"/>
    <x v="5"/>
    <x v="1"/>
    <x v="3"/>
    <x v="1"/>
    <x v="1"/>
    <n v="2"/>
    <x v="2"/>
    <n v="3"/>
    <n v="4"/>
    <x v="1"/>
    <s v="ROJAS CAMACHO JOSE PABLO"/>
    <n v="207670275"/>
    <n v="31271230"/>
    <s v="GRECIA"/>
    <s v="SAN ROQUE"/>
    <s v="UNIV.LATINA DE C.R."/>
    <s v="PSICOLOGIA IND.Y ORGANIZAC."/>
    <n v="918729"/>
    <x v="2"/>
    <n v="0"/>
    <s v="NINGUNO"/>
    <n v="100"/>
    <s v="COSTA RICA"/>
    <s v="-"/>
    <s v="-"/>
    <n v="1"/>
    <x v="2"/>
    <x v="0"/>
    <x v="0"/>
    <s v="-"/>
    <n v="25"/>
    <s v="MAESTRIA"/>
    <s v=" "/>
    <s v=" "/>
    <s v=" "/>
    <s v=" "/>
    <s v="NORMAL"/>
    <s v="JOCPRC@GMAIL.COM"/>
    <n v="62.37"/>
    <s v="-"/>
    <x v="0"/>
    <s v="-"/>
    <s v="UNION LIBRE"/>
    <s v="CUENTAS POR COBRAR"/>
    <n v="2"/>
    <n v="2014"/>
    <n v="9"/>
    <n v="90.86"/>
    <n v="24442573"/>
    <s v="SIN ENFASIS"/>
    <s v="PSICOLOGIA"/>
    <n v="1"/>
    <s v="UNIV. PRIVADA"/>
    <s v="PRIVADO"/>
  </r>
  <r>
    <n v="133142"/>
    <n v="1"/>
    <n v="2009400"/>
    <d v="2022-12-21T00:00:00"/>
    <d v="2022-12-22T00:00:00"/>
    <d v="2023-01-18T00:00:00"/>
    <x v="5"/>
    <d v="2023-02-10T00:00:00"/>
    <n v="325072"/>
    <s v="RESOLI"/>
    <s v="1-PREG.COSTA-RICA"/>
    <x v="1"/>
    <x v="0"/>
    <s v="-"/>
    <n v="133142"/>
    <x v="5"/>
    <x v="0"/>
    <x v="0"/>
    <x v="1"/>
    <x v="0"/>
    <n v="7"/>
    <x v="1"/>
    <n v="1"/>
    <n v="1"/>
    <x v="0"/>
    <s v="ORTEGA HUDSON LEEHAN DENISSE"/>
    <n v="702880618"/>
    <n v="31271110"/>
    <s v="LIMON"/>
    <s v="LIMON"/>
    <s v="UNIV.CENTRAL COSTARRICENSE"/>
    <s v="INGENIERIA INDUSTRIAL"/>
    <n v="1288198"/>
    <x v="1"/>
    <n v="0"/>
    <s v="NINGUNO"/>
    <n v="100"/>
    <s v="COSTA RICA"/>
    <s v="-"/>
    <s v="-"/>
    <n v="1"/>
    <x v="2"/>
    <x v="0"/>
    <x v="0"/>
    <s v="-"/>
    <n v="21"/>
    <s v="BACHILLER"/>
    <s v=" "/>
    <s v=" "/>
    <s v=" "/>
    <s v=" "/>
    <s v="NORMAL"/>
    <s v="ORTEGALEEHAN3@GMAIL.COM"/>
    <n v="64.11"/>
    <s v="-"/>
    <x v="0"/>
    <s v="-"/>
    <s v="SOLTERO(A)"/>
    <s v="ESTUDIANTE"/>
    <n v="5"/>
    <n v="2018"/>
    <n v="5"/>
    <n v="100"/>
    <s v="-"/>
    <s v="SIN ENFASIS"/>
    <s v="INGENIERIA"/>
    <n v="1"/>
    <s v="UNIV. PRIVADA"/>
    <s v="PRIVADO"/>
  </r>
  <r>
    <n v="133442"/>
    <n v="3"/>
    <n v="2001420"/>
    <d v="2022-12-29T00:00:00"/>
    <d v="2023-01-16T00:00:00"/>
    <d v="2023-02-10T00:00:00"/>
    <x v="6"/>
    <d v="2023-02-21T00:00:00"/>
    <n v="325376"/>
    <s v="RESOLI"/>
    <s v="3-POSG.COSTA-RICA"/>
    <x v="1"/>
    <x v="1"/>
    <s v="-"/>
    <n v="133442"/>
    <x v="6"/>
    <x v="1"/>
    <x v="2"/>
    <x v="1"/>
    <x v="1"/>
    <n v="7"/>
    <x v="1"/>
    <n v="1"/>
    <n v="2"/>
    <x v="1"/>
    <s v="FIGUEROA VARGAS GEOVANNY MARTIN"/>
    <n v="702010591"/>
    <n v="31272410"/>
    <s v="LIMON"/>
    <s v="VALLE DE LA ESTRELLA"/>
    <s v="U.FLORENCIO DEL CASTILLO SEDE SIQUIRRES"/>
    <s v="ADM EDUCATIVA"/>
    <n v="1290736"/>
    <x v="1"/>
    <n v="0"/>
    <s v="NINGUNO"/>
    <n v="100"/>
    <s v="COSTA RICA"/>
    <s v="-"/>
    <s v="-"/>
    <n v="1"/>
    <x v="2"/>
    <x v="3"/>
    <x v="0"/>
    <s v="-"/>
    <n v="32"/>
    <s v="MAESTRIA"/>
    <s v=" "/>
    <s v=" "/>
    <s v=" "/>
    <s v=" "/>
    <s v="NORMAL"/>
    <s v="FIGUEROABUSTILLO1990@GMAIL.COM"/>
    <n v="64.489999999999995"/>
    <s v="-"/>
    <x v="0"/>
    <s v="-"/>
    <s v="CASADO(A)"/>
    <s v="EDUCADOR DE ENSEÑANZ"/>
    <n v="4"/>
    <n v="2008"/>
    <n v="15"/>
    <n v="100"/>
    <n v="86572214"/>
    <s v="SIN ENFASIS"/>
    <s v="EDUCACION GENERAL"/>
    <n v="1"/>
    <s v="UNIV. PRIVADA"/>
    <s v="PRIVADO"/>
  </r>
  <r>
    <n v="133151"/>
    <n v="3"/>
    <n v="4989666"/>
    <d v="2022-12-13T00:00:00"/>
    <d v="2022-12-21T00:00:00"/>
    <d v="2023-01-24T00:00:00"/>
    <x v="1"/>
    <d v="2023-01-31T00:00:00"/>
    <n v="324517"/>
    <s v="RESOLI"/>
    <s v="3-POSG.COSTA-RICA"/>
    <x v="1"/>
    <x v="1"/>
    <s v="-"/>
    <n v="133151"/>
    <x v="1"/>
    <x v="0"/>
    <x v="5"/>
    <x v="1"/>
    <x v="0"/>
    <n v="1"/>
    <x v="3"/>
    <n v="18"/>
    <n v="2"/>
    <x v="1"/>
    <s v="QUIROS ABARCA JOSUE ALEXANDER"/>
    <n v="701930460"/>
    <n v="31270640"/>
    <s v="CURRIDABAT"/>
    <s v="GRANADILLA"/>
    <s v="UNIVERSIDAD CENFOTEC"/>
    <s v="INGENIERIA DEL SOFTWARE"/>
    <n v="2919328"/>
    <x v="6"/>
    <n v="0"/>
    <s v="NINGUNO"/>
    <n v="100"/>
    <s v="COSTA RICA"/>
    <s v="-"/>
    <s v="-"/>
    <n v="1"/>
    <x v="2"/>
    <x v="2"/>
    <x v="0"/>
    <s v="-"/>
    <n v="33"/>
    <s v="MAESTRIA"/>
    <s v=" "/>
    <s v=" "/>
    <s v=" "/>
    <s v=" "/>
    <s v="NORMAL"/>
    <s v="JQUIROS1989@GMAIL.COM"/>
    <n v="64.84"/>
    <s v="-"/>
    <x v="0"/>
    <s v="-"/>
    <s v="SOLTERO(A)"/>
    <s v="PROGRAMADOR "/>
    <n v="1"/>
    <n v="2006"/>
    <n v="17"/>
    <n v="82"/>
    <n v="22501921"/>
    <s v="ARQUITECTURA Y DISEÑO DE DATOS"/>
    <s v="COMPUTO"/>
    <n v="1"/>
    <s v="UNIV. PRIVADA"/>
    <s v="PRIVADO"/>
  </r>
  <r>
    <n v="133261"/>
    <n v="1"/>
    <n v="3022695"/>
    <d v="2023-01-02T00:00:00"/>
    <d v="2023-01-07T00:00:00"/>
    <d v="2023-01-30T00:00:00"/>
    <x v="6"/>
    <d v="2023-02-21T00:00:00"/>
    <n v="325451"/>
    <s v="RESOLI"/>
    <s v="1-PREG.COSTA-RICA"/>
    <x v="1"/>
    <x v="0"/>
    <s v="-"/>
    <n v="133261"/>
    <x v="6"/>
    <x v="0"/>
    <x v="0"/>
    <x v="1"/>
    <x v="0"/>
    <n v="3"/>
    <x v="0"/>
    <n v="1"/>
    <n v="5"/>
    <x v="1"/>
    <s v="BRENES RAMIREZ FABIAN JESUS"/>
    <n v="305140032"/>
    <n v="31272750"/>
    <s v="CARTAGO"/>
    <s v="AGUACALIENTE (SAN FRANCISCO)"/>
    <s v="UNIV.AMERICANA"/>
    <s v="INGENIERIA INDUSTRIAL"/>
    <n v="393675"/>
    <x v="4"/>
    <n v="0"/>
    <s v="NINGUNO"/>
    <n v="100"/>
    <s v="COSTA RICA"/>
    <s v="-"/>
    <s v="-"/>
    <n v="1"/>
    <x v="2"/>
    <x v="0"/>
    <x v="0"/>
    <s v="-"/>
    <n v="24"/>
    <s v="BACHILLER"/>
    <s v=" "/>
    <s v=" "/>
    <s v=" "/>
    <s v=" "/>
    <s v="NORMAL"/>
    <s v="FABIANBRENES18@HOTMAIL.COM"/>
    <n v="65.209999999999994"/>
    <s v="-"/>
    <x v="0"/>
    <s v="-"/>
    <s v="SOLTERO(A)"/>
    <s v="LECTOR DE HIDRÓMETROS CON PROPIEDAD,ACTUALMENTE LA"/>
    <n v="4"/>
    <n v="2018"/>
    <n v="5"/>
    <n v="100"/>
    <n v="25510730"/>
    <s v="SIN ENFASIS"/>
    <s v="INGENIERIA"/>
    <n v="1"/>
    <s v="UNIV. PRIVADA"/>
    <s v="PRIVADO"/>
  </r>
  <r>
    <n v="132285"/>
    <n v="1"/>
    <n v="2680000"/>
    <d v="2022-10-20T00:00:00"/>
    <d v="2022-10-20T00:00:00"/>
    <d v="2022-10-21T00:00:00"/>
    <x v="5"/>
    <d v="2023-02-10T00:00:00"/>
    <n v="321483"/>
    <s v="RESOLI"/>
    <s v="1-PREG.COSTA-RICA"/>
    <x v="1"/>
    <x v="0"/>
    <s v="-"/>
    <n v="132285"/>
    <x v="5"/>
    <x v="0"/>
    <x v="0"/>
    <x v="1"/>
    <x v="0"/>
    <n v="4"/>
    <x v="6"/>
    <n v="7"/>
    <n v="2"/>
    <x v="1"/>
    <s v="CAMPOS FUENTES JOSE PABLO"/>
    <n v="118680669"/>
    <n v="31271600"/>
    <s v="BELEN"/>
    <s v="RIBERA"/>
    <s v="UNIV TEC NAC UTN  SEDE CENTRAL, CEFOF"/>
    <s v="ING PRODUCCION INDUSTRIAL"/>
    <n v="1114727"/>
    <x v="2"/>
    <n v="0"/>
    <s v="NINGUNO"/>
    <n v="100"/>
    <s v="COSTA RICA"/>
    <s v="-"/>
    <s v="-"/>
    <n v="1"/>
    <x v="2"/>
    <x v="2"/>
    <x v="0"/>
    <s v="-"/>
    <n v="19"/>
    <s v="BACHILLER"/>
    <s v=" "/>
    <s v=" "/>
    <s v=" "/>
    <s v=" "/>
    <s v="NORMAL"/>
    <s v="POLOLO8013@GMAIL.COM"/>
    <n v="66.150000000000006"/>
    <s v="-"/>
    <x v="0"/>
    <s v="-"/>
    <s v="SOLTERO(A)"/>
    <s v="ESTUDIANTE"/>
    <n v="3"/>
    <n v="2020"/>
    <n v="3"/>
    <n v="95.5"/>
    <s v="-"/>
    <s v="SIN ENFASIS"/>
    <s v="INDUSTRIA"/>
    <n v="2"/>
    <s v="UNIV. PUBLICA"/>
    <s v="PUBLICO"/>
  </r>
  <r>
    <n v="132688"/>
    <n v="1"/>
    <n v="1745612"/>
    <d v="2022-12-02T00:00:00"/>
    <d v="2022-12-08T00:00:00"/>
    <d v="2022-12-09T00:00:00"/>
    <x v="3"/>
    <d v="2023-01-25T00:00:00"/>
    <n v="323557"/>
    <s v="RESOLI"/>
    <s v="1-PREG.COSTA-RICA"/>
    <x v="1"/>
    <x v="0"/>
    <s v="-"/>
    <n v="132688"/>
    <x v="3"/>
    <x v="0"/>
    <x v="6"/>
    <x v="1"/>
    <x v="0"/>
    <n v="6"/>
    <x v="4"/>
    <n v="2"/>
    <n v="3"/>
    <x v="0"/>
    <s v="PICADO MATARRITA NANCY VANESSA"/>
    <n v="603530143"/>
    <n v="31270160"/>
    <s v="ESPARZA"/>
    <s v="MACACONA"/>
    <s v="TECNOSALUD"/>
    <s v="ATENCION PRIMARIA ATAP"/>
    <n v="180000"/>
    <x v="5"/>
    <n v="0"/>
    <s v="NINGUNO"/>
    <n v="100"/>
    <s v="COSTA RICA"/>
    <s v="-"/>
    <s v="-"/>
    <n v="1"/>
    <x v="2"/>
    <x v="0"/>
    <x v="0"/>
    <s v="-"/>
    <n v="36"/>
    <s v="TECNICO"/>
    <s v=" "/>
    <s v=" "/>
    <s v=" "/>
    <s v=" "/>
    <s v="NORMAL"/>
    <s v="NANCYPICAMATA86@GMAIL.COM"/>
    <n v="66.459999999999994"/>
    <s v="-"/>
    <x v="0"/>
    <s v="-"/>
    <s v="SOLTERO(A)"/>
    <s v="LABORES DOMÉSTICOS"/>
    <n v="2"/>
    <n v="2022"/>
    <n v="1"/>
    <n v="71"/>
    <n v="86859325"/>
    <s v="SIN ENFASIS"/>
    <s v="TECNICO"/>
    <n v="3"/>
    <s v="PARAUNIV. PRIV"/>
    <s v="PRIVADO"/>
  </r>
  <r>
    <n v="132096"/>
    <n v="1"/>
    <n v="5426100"/>
    <d v="2022-09-03T00:00:00"/>
    <d v="2022-09-28T00:00:00"/>
    <d v="2022-09-29T00:00:00"/>
    <x v="0"/>
    <d v="2023-01-17T00:00:00"/>
    <n v="319670"/>
    <s v="RESOLI"/>
    <s v="1-PREG.COSTA-RICA"/>
    <x v="1"/>
    <x v="0"/>
    <s v="-"/>
    <n v="132096"/>
    <x v="0"/>
    <x v="1"/>
    <x v="3"/>
    <x v="1"/>
    <x v="1"/>
    <n v="1"/>
    <x v="3"/>
    <n v="5"/>
    <n v="1"/>
    <x v="0"/>
    <s v="NUÑEZ MORALES FRANCELA"/>
    <n v="305360762"/>
    <n v="31267630"/>
    <s v="TARRAZU"/>
    <s v="SAN MARCOS"/>
    <s v="UNIV. CENTRAL COSTARRICENSE SEDE HEREDIA"/>
    <s v="PSICOLOGIA"/>
    <n v="1065102"/>
    <x v="2"/>
    <n v="0"/>
    <s v="NINGUNO"/>
    <n v="100"/>
    <s v="COSTA RICA"/>
    <s v="-"/>
    <s v="-"/>
    <n v="1"/>
    <x v="2"/>
    <x v="1"/>
    <x v="0"/>
    <s v="-"/>
    <n v="21"/>
    <s v="BACHILLER"/>
    <s v=" "/>
    <s v=" "/>
    <s v=" "/>
    <s v=" "/>
    <s v="NORMAL"/>
    <s v="FRANCELLAN27@GMAIL.COM"/>
    <n v="66.489999999999995"/>
    <s v="-"/>
    <x v="0"/>
    <s v="-"/>
    <s v="SOLTERO(A)"/>
    <s v="ESTUDIANTE"/>
    <n v="4"/>
    <n v="2018"/>
    <n v="5"/>
    <n v="89"/>
    <s v="-"/>
    <s v="SIN ENFASIS"/>
    <s v="PSICOLOGIA"/>
    <n v="1"/>
    <s v="UNIV. PRIVADA"/>
    <s v="PRIVADO"/>
  </r>
  <r>
    <n v="132775"/>
    <n v="1"/>
    <n v="1485420"/>
    <d v="2022-11-15T00:00:00"/>
    <d v="2022-12-12T00:00:00"/>
    <d v="2022-12-19T00:00:00"/>
    <x v="1"/>
    <d v="2023-02-01T00:00:00"/>
    <n v="322471"/>
    <s v="RESOLI"/>
    <s v="1-PREG.COSTA-RICA"/>
    <x v="1"/>
    <x v="0"/>
    <s v="-"/>
    <n v="132775"/>
    <x v="1"/>
    <x v="1"/>
    <x v="3"/>
    <x v="1"/>
    <x v="1"/>
    <n v="4"/>
    <x v="6"/>
    <n v="1"/>
    <n v="1"/>
    <x v="0"/>
    <s v="MARTINEZ LOBO FIORELLA"/>
    <n v="402500910"/>
    <n v="31271150"/>
    <s v="HEREDIA"/>
    <s v="HEREDIA"/>
    <s v="UNIV.FLORENCIO DEL CASTILLO SEDE HEREDIA"/>
    <s v="ADMINISTRACION DE RECURSOS HUM"/>
    <n v="301750"/>
    <x v="4"/>
    <n v="0"/>
    <s v="NINGUNO"/>
    <n v="100"/>
    <s v="COSTA RICA"/>
    <s v="-"/>
    <s v="-"/>
    <n v="1"/>
    <x v="2"/>
    <x v="2"/>
    <x v="0"/>
    <s v="-"/>
    <n v="21"/>
    <s v="BACHILLER"/>
    <s v=" "/>
    <s v=" "/>
    <s v=" "/>
    <s v=" "/>
    <s v="NORMAL"/>
    <s v="FIOLOBOLOBO@GMAIL.COM"/>
    <n v="66.58"/>
    <s v="-"/>
    <x v="0"/>
    <s v="-"/>
    <s v="SOLTERO(A)"/>
    <s v="RECEPCIONISTA"/>
    <n v="4"/>
    <n v="2019"/>
    <n v="4"/>
    <n v="80"/>
    <n v="22688091"/>
    <s v="SIN ENFASIS"/>
    <s v="ADMINISTRACION"/>
    <n v="1"/>
    <s v="UNIV. PRIVADA"/>
    <s v="PRIVADO"/>
  </r>
  <r>
    <n v="132723"/>
    <n v="1"/>
    <n v="1870392"/>
    <d v="2022-11-25T00:00:00"/>
    <d v="2022-12-09T00:00:00"/>
    <d v="2022-12-12T00:00:00"/>
    <x v="0"/>
    <d v="2023-01-17T00:00:00"/>
    <n v="322979"/>
    <s v="RESOLI"/>
    <s v="1-PREG.COSTA-RICA"/>
    <x v="1"/>
    <x v="0"/>
    <s v="-"/>
    <n v="132723"/>
    <x v="0"/>
    <x v="0"/>
    <x v="1"/>
    <x v="1"/>
    <x v="0"/>
    <n v="1"/>
    <x v="3"/>
    <n v="1"/>
    <n v="1"/>
    <x v="0"/>
    <s v="JENNIFER MARIA  ESPINOZA ARAYA"/>
    <n v="603380710"/>
    <n v="31269210"/>
    <s v="SAN JOSE"/>
    <s v="CARMEN"/>
    <s v="UNIV.IBEROAMERICA"/>
    <s v="TECNICO ATENCION PRIMARIA"/>
    <n v="100000"/>
    <x v="5"/>
    <n v="0"/>
    <s v="NINGUNO"/>
    <n v="100"/>
    <s v="COSTA RICA"/>
    <s v="-"/>
    <s v="-"/>
    <n v="1"/>
    <x v="2"/>
    <x v="2"/>
    <x v="0"/>
    <s v="-"/>
    <n v="38"/>
    <s v="TECNICO"/>
    <s v=" "/>
    <s v=" "/>
    <s v=" "/>
    <s v=" "/>
    <s v="NORMAL"/>
    <s v="JENNIFEREZPINOZA84@GMAIL.COM"/>
    <n v="66.84"/>
    <s v="-"/>
    <x v="0"/>
    <s v="-"/>
    <s v="DIVORCIADO(A)"/>
    <s v="VENTAS VARIAS "/>
    <n v="2"/>
    <n v="2018"/>
    <n v="5"/>
    <n v="90.05"/>
    <n v="86118869"/>
    <s v="SIN ENFASIS"/>
    <s v="MEDICINA HUMANA"/>
    <n v="1"/>
    <s v="UNIV. PRIVADA"/>
    <s v="PRIVADO"/>
  </r>
  <r>
    <n v="132387"/>
    <n v="1"/>
    <n v="1706583"/>
    <d v="2022-10-21T00:00:00"/>
    <d v="2022-10-31T00:00:00"/>
    <d v="2022-11-01T00:00:00"/>
    <x v="0"/>
    <d v="2023-01-17T00:00:00"/>
    <n v="321562"/>
    <s v="RESOLI"/>
    <s v="1-PREG.COSTA-RICA"/>
    <x v="1"/>
    <x v="0"/>
    <s v="-"/>
    <n v="132387"/>
    <x v="0"/>
    <x v="1"/>
    <x v="2"/>
    <x v="1"/>
    <x v="1"/>
    <n v="1"/>
    <x v="3"/>
    <n v="4"/>
    <n v="9"/>
    <x v="0"/>
    <s v="VILLEGAS HERNANDEZ ELIZABETH"/>
    <n v="702920743"/>
    <n v="31268940"/>
    <s v="PURISCAL"/>
    <s v="CHIRES"/>
    <s v="SAN ISIDRO LABRADOR SEDE QUEPOS"/>
    <s v="EDUCACION I Y II CICLO"/>
    <n v="1143276"/>
    <x v="1"/>
    <n v="0"/>
    <s v="NINGUNO"/>
    <n v="100"/>
    <s v="COSTA RICA"/>
    <s v="-"/>
    <s v="-"/>
    <n v="1"/>
    <x v="2"/>
    <x v="3"/>
    <x v="0"/>
    <s v="-"/>
    <n v="20"/>
    <s v="BACHILLER"/>
    <s v=" "/>
    <s v=" "/>
    <s v=" "/>
    <s v=" "/>
    <s v="NORMAL"/>
    <s v="ELIVIHER295@GMAIL.COM"/>
    <n v="66.989999999999995"/>
    <s v="-"/>
    <x v="0"/>
    <s v="-"/>
    <s v="UNION LIBRE"/>
    <s v="ESTUDIANTE"/>
    <n v="7"/>
    <n v="2020"/>
    <n v="3"/>
    <n v="88.7"/>
    <s v="-"/>
    <s v="SIN ENFASIS"/>
    <s v="EDUCACION PRIMARIA"/>
    <n v="2"/>
    <s v="UNIV. PUBLICA"/>
    <s v="PUBLICO"/>
  </r>
  <r>
    <n v="132436"/>
    <n v="1"/>
    <n v="2994500"/>
    <d v="2022-10-23T00:00:00"/>
    <d v="2022-11-07T00:00:00"/>
    <d v="2022-11-08T00:00:00"/>
    <x v="0"/>
    <d v="2023-01-17T00:00:00"/>
    <n v="321604"/>
    <s v="RESOLI"/>
    <s v="1-PREG.COSTA-RICA"/>
    <x v="1"/>
    <x v="0"/>
    <s v="-"/>
    <n v="132436"/>
    <x v="0"/>
    <x v="0"/>
    <x v="1"/>
    <x v="1"/>
    <x v="0"/>
    <n v="6"/>
    <x v="4"/>
    <n v="9"/>
    <n v="1"/>
    <x v="1"/>
    <s v="GUADAMUZ ARROYO MARIO ALBERTO"/>
    <n v="604500582"/>
    <n v="31268960"/>
    <s v="PARRITA"/>
    <s v="PARRITA"/>
    <s v="UNIV.INTERNAC.DE LAS AMERICAS"/>
    <s v="FARMACIA"/>
    <n v="978253"/>
    <x v="2"/>
    <n v="0"/>
    <s v="NINGUNO"/>
    <n v="100"/>
    <s v="COSTA RICA"/>
    <s v="-"/>
    <s v="-"/>
    <n v="1"/>
    <x v="2"/>
    <x v="1"/>
    <x v="0"/>
    <s v="-"/>
    <n v="23"/>
    <s v="LICENCIATURA"/>
    <s v=" "/>
    <s v=" "/>
    <s v=" "/>
    <s v=" "/>
    <s v="NORMAL"/>
    <s v="MGUADAMUZARROYO@YAHOO.COM"/>
    <n v="67.040000000000006"/>
    <s v="-"/>
    <x v="0"/>
    <s v="-"/>
    <s v="SOLTERO(A)"/>
    <s v="ESTUDIANTE"/>
    <n v="4"/>
    <n v="2017"/>
    <n v="6"/>
    <n v="94.43"/>
    <s v="-"/>
    <s v="SIN ENFASIS"/>
    <s v="FARMACIA"/>
    <n v="1"/>
    <s v="UNIV. PRIVADA"/>
    <s v="PRIVADO"/>
  </r>
  <r>
    <n v="133189"/>
    <n v="1"/>
    <n v="2157500"/>
    <d v="2022-12-20T00:00:00"/>
    <d v="2023-01-07T00:00:00"/>
    <d v="2023-01-26T00:00:00"/>
    <x v="5"/>
    <d v="2023-02-10T00:00:00"/>
    <n v="325006"/>
    <s v="RESOLI"/>
    <s v="1-PREG.COSTA-RICA"/>
    <x v="1"/>
    <x v="0"/>
    <s v="-"/>
    <n v="133189"/>
    <x v="5"/>
    <x v="1"/>
    <x v="2"/>
    <x v="1"/>
    <x v="1"/>
    <n v="6"/>
    <x v="4"/>
    <n v="7"/>
    <n v="3"/>
    <x v="1"/>
    <s v="VARGAS MORALES JEAN CARLOS"/>
    <n v="208000129"/>
    <n v="31271280"/>
    <s v="GOLFITO"/>
    <s v="GUAYCARA"/>
    <s v="UNIV.INT.SAN IS.LABRADOR SEDE HEREDIA"/>
    <s v="ENSEÑANZA DE LA MATEMATICAS"/>
    <n v="350000"/>
    <x v="4"/>
    <n v="0"/>
    <s v="NINGUNO"/>
    <n v="100"/>
    <s v="COSTA RICA"/>
    <s v="-"/>
    <s v="-"/>
    <n v="1"/>
    <x v="2"/>
    <x v="1"/>
    <x v="0"/>
    <s v="-"/>
    <n v="23"/>
    <s v="LICENCIATURA"/>
    <s v=" "/>
    <s v=" "/>
    <s v=" "/>
    <s v=" "/>
    <s v="NORMAL"/>
    <s v="JCVARGAS573@GMAIL.COM"/>
    <n v="67.459999999999994"/>
    <s v="-"/>
    <x v="0"/>
    <s v="-"/>
    <s v="SOLTERO(A)"/>
    <s v="ESTUDIANTE"/>
    <n v="3"/>
    <n v="2016"/>
    <n v="7"/>
    <n v="100"/>
    <s v="-"/>
    <s v="SIN ENFASIS"/>
    <s v="EDUCACION SECUNDARIA"/>
    <n v="1"/>
    <s v="UNIV. PRIVADA"/>
    <s v="PRIVADO"/>
  </r>
  <r>
    <n v="132796"/>
    <n v="7"/>
    <n v="3435083"/>
    <d v="2022-12-04T00:00:00"/>
    <d v="2022-12-13T00:00:00"/>
    <d v="2022-12-19T00:00:00"/>
    <x v="7"/>
    <d v="2023-02-28T00:00:00"/>
    <n v="323665"/>
    <s v="RESOLI"/>
    <s v="7-REFUND.POSG.C.R"/>
    <x v="0"/>
    <x v="1"/>
    <s v="-"/>
    <n v="132796"/>
    <x v="7"/>
    <x v="1"/>
    <x v="3"/>
    <x v="1"/>
    <x v="1"/>
    <n v="1"/>
    <x v="3"/>
    <n v="3"/>
    <n v="13"/>
    <x v="0"/>
    <s v="VALVERDE MONTERO LAURA MARCELA"/>
    <n v="114670776"/>
    <n v="31274380"/>
    <s v="DESAMPARADOS"/>
    <s v="LOS GUIDO"/>
    <s v="UNIV.FLORENCIO DEL CASTILLO"/>
    <s v="DERECHO NOTARIAL REGISTRAL"/>
    <n v="529466"/>
    <x v="3"/>
    <n v="0"/>
    <s v="NINGUNO"/>
    <n v="100"/>
    <s v="COSTA RICA"/>
    <s v="-"/>
    <s v="-"/>
    <n v="1"/>
    <x v="2"/>
    <x v="1"/>
    <x v="0"/>
    <s v="-"/>
    <n v="31"/>
    <s v="MAESTRIA"/>
    <s v=" "/>
    <s v=" "/>
    <s v=" "/>
    <s v=" "/>
    <s v="NORMAL"/>
    <s v="LAURAMONTEROV@GMAIL.COM"/>
    <n v="68.239999999999995"/>
    <s v="-"/>
    <x v="0"/>
    <s v="-"/>
    <s v="DIVORCIADO(A)"/>
    <s v="ASISTENTE ADMINISTRATIVO "/>
    <n v="1"/>
    <n v="2010"/>
    <n v="13"/>
    <n v="92"/>
    <n v="20005032"/>
    <s v="SIN ENFASIS"/>
    <s v="DERECHO"/>
    <n v="1"/>
    <s v="UNIV. PRIVADA"/>
    <s v="PRIVADO"/>
  </r>
  <r>
    <n v="132766"/>
    <n v="1"/>
    <n v="4458500"/>
    <d v="2022-12-01T00:00:00"/>
    <d v="2022-12-12T00:00:00"/>
    <d v="2022-12-16T00:00:00"/>
    <x v="1"/>
    <d v="2023-01-31T00:00:00"/>
    <n v="323295"/>
    <s v="RESOLI"/>
    <s v="1-PREG.COSTA-RICA"/>
    <x v="1"/>
    <x v="0"/>
    <s v="-"/>
    <n v="132766"/>
    <x v="1"/>
    <x v="0"/>
    <x v="1"/>
    <x v="1"/>
    <x v="0"/>
    <n v="1"/>
    <x v="3"/>
    <n v="3"/>
    <n v="11"/>
    <x v="0"/>
    <s v="LIZANO CHAVES SCARLETH DE JESUS"/>
    <n v="117450448"/>
    <n v="31270900"/>
    <s v="DESAMPARADOS"/>
    <s v="SAN RAFAEL ABAJO"/>
    <s v="UNIV.HISPANOAMERICANA SEDE ARANJUEZ"/>
    <s v="NUTRICION"/>
    <n v="729186"/>
    <x v="3"/>
    <n v="0"/>
    <s v="NINGUNO"/>
    <n v="100"/>
    <s v="COSTA RICA"/>
    <s v="-"/>
    <s v="-"/>
    <n v="1"/>
    <x v="2"/>
    <x v="0"/>
    <x v="0"/>
    <s v="-"/>
    <n v="23"/>
    <s v="BACHILLER"/>
    <s v=" "/>
    <s v=" "/>
    <s v=" "/>
    <s v=" "/>
    <s v="NORMAL"/>
    <s v="kale1001.klc@gmail.com"/>
    <n v="68.430000000000007"/>
    <s v="-"/>
    <x v="0"/>
    <s v="-"/>
    <s v="CASADO(A)"/>
    <s v="CALL CENTER AGENT"/>
    <n v="3"/>
    <n v="2018"/>
    <n v="5"/>
    <n v="80"/>
    <n v="25629000"/>
    <s v="SIN ENFASIS"/>
    <s v="MEDICINA HUMANA"/>
    <n v="1"/>
    <s v="UNIV. PRIVADA"/>
    <s v="PRIVADO"/>
  </r>
  <r>
    <n v="132748"/>
    <n v="1"/>
    <n v="2573285"/>
    <d v="2022-12-06T00:00:00"/>
    <d v="2022-12-12T00:00:00"/>
    <d v="2022-12-16T00:00:00"/>
    <x v="3"/>
    <d v="2023-01-25T00:00:00"/>
    <n v="323840"/>
    <s v="RESOLI"/>
    <s v="1-PREG.COSTA-RICA"/>
    <x v="1"/>
    <x v="0"/>
    <s v="-"/>
    <n v="132748"/>
    <x v="3"/>
    <x v="0"/>
    <x v="1"/>
    <x v="1"/>
    <x v="0"/>
    <n v="1"/>
    <x v="3"/>
    <n v="3"/>
    <n v="12"/>
    <x v="0"/>
    <s v="ESPINOZA GOMEZ RAQUEL"/>
    <n v="117570613"/>
    <n v="31269570"/>
    <s v="DESAMPARADOS"/>
    <s v="GRAVILIAS"/>
    <s v="UNIVERSIDAD SANTA PAULA"/>
    <s v="TERAPIA RESPIRATORIA"/>
    <n v="1775234"/>
    <x v="1"/>
    <n v="0"/>
    <s v="NINGUNO"/>
    <n v="100"/>
    <s v="COSTA RICA"/>
    <s v="-"/>
    <s v="-"/>
    <n v="1"/>
    <x v="2"/>
    <x v="2"/>
    <x v="0"/>
    <s v="-"/>
    <n v="23"/>
    <s v="LICENCIATURA"/>
    <s v=" "/>
    <s v=" "/>
    <s v=" "/>
    <s v=" "/>
    <s v="NORMAL"/>
    <s v="RAQUEEG99@GMAIL.COM"/>
    <n v="68.989999999999995"/>
    <s v="-"/>
    <x v="0"/>
    <s v="-"/>
    <s v="SOLTERO(A)"/>
    <s v="ESTUDIANTE"/>
    <n v="2"/>
    <n v="2017"/>
    <n v="6"/>
    <n v="92"/>
    <s v="-"/>
    <s v="SIN ENFASIS"/>
    <s v="MEDICINA HUMANA"/>
    <n v="1"/>
    <s v="UNIV. PRIVADA"/>
    <s v="PRIVADO"/>
  </r>
  <r>
    <n v="132975"/>
    <n v="3"/>
    <n v="2283163"/>
    <d v="2022-10-04T00:00:00"/>
    <d v="2022-12-20T00:00:00"/>
    <d v="2022-12-22T00:00:00"/>
    <x v="1"/>
    <d v="2023-01-31T00:00:00"/>
    <n v="320868"/>
    <s v="RESOLI"/>
    <s v="3-POSG.COSTA-RICA"/>
    <x v="1"/>
    <x v="1"/>
    <s v="-"/>
    <n v="132975"/>
    <x v="1"/>
    <x v="1"/>
    <x v="2"/>
    <x v="1"/>
    <x v="1"/>
    <n v="1"/>
    <x v="3"/>
    <n v="19"/>
    <n v="3"/>
    <x v="0"/>
    <s v="MARCIA GABRIELA  MENA SUAREZ"/>
    <n v="109460520"/>
    <n v="31270610"/>
    <s v="PEREZ ZELEDON"/>
    <s v="DANIEL FLORES"/>
    <s v="UNIV.INT.S.I.LABRADOR SEDE PEREZ ZELEDON"/>
    <s v="ADMINISTRACION EDUCATIVA"/>
    <n v="1312306"/>
    <x v="1"/>
    <n v="0"/>
    <s v="NINGUNO"/>
    <n v="100"/>
    <s v="COSTA RICA"/>
    <s v="-"/>
    <s v="-"/>
    <n v="1"/>
    <x v="2"/>
    <x v="0"/>
    <x v="0"/>
    <s v="-"/>
    <n v="46"/>
    <s v="MAESTRIA"/>
    <s v=" "/>
    <s v=" "/>
    <s v=" "/>
    <s v=" "/>
    <s v="NORMAL"/>
    <s v="MARMENAS@HOTMAIL.COM"/>
    <n v="69.09"/>
    <s v="-"/>
    <x v="0"/>
    <s v="-"/>
    <s v="DIVORCIADO(A)"/>
    <s v="PROFESORA EDUCACIÓN ESPECIAL "/>
    <n v="2"/>
    <n v="2000"/>
    <n v="23"/>
    <n v="85"/>
    <n v="27711965"/>
    <s v="SIN ENFASIS"/>
    <s v="EDUCACION GENERAL"/>
    <n v="1"/>
    <s v="UNIV. PRIVADA"/>
    <s v="PRIVADO"/>
  </r>
  <r>
    <n v="133213"/>
    <n v="1"/>
    <n v="3583500"/>
    <d v="2023-01-08T00:00:00"/>
    <d v="2023-01-15T00:00:00"/>
    <d v="2023-01-31T00:00:00"/>
    <x v="5"/>
    <d v="2023-02-10T00:00:00"/>
    <n v="325808"/>
    <s v="RESOLI"/>
    <s v="1-PREG.COSTA-RICA"/>
    <x v="1"/>
    <x v="0"/>
    <s v="-"/>
    <n v="133213"/>
    <x v="5"/>
    <x v="1"/>
    <x v="2"/>
    <x v="1"/>
    <x v="1"/>
    <n v="1"/>
    <x v="3"/>
    <n v="1"/>
    <n v="1"/>
    <x v="0"/>
    <s v="SOFIA NOELIA  PIÑA ZUMBADO"/>
    <n v="604660154"/>
    <n v="31272100"/>
    <s v="SAN JOSE"/>
    <s v="CARMEN"/>
    <s v="UNIV.HISPANOAMERICANA SEDE PUNTARENAS"/>
    <s v="ENSEÑANZA DEL INGLES"/>
    <n v="445756"/>
    <x v="4"/>
    <n v="0"/>
    <s v="NINGUNO"/>
    <n v="100"/>
    <s v="COSTA RICA"/>
    <s v="-"/>
    <s v="-"/>
    <n v="1"/>
    <x v="2"/>
    <x v="2"/>
    <x v="0"/>
    <s v="-"/>
    <n v="21"/>
    <s v="BACHILLER"/>
    <s v=" "/>
    <s v=" "/>
    <s v=" "/>
    <s v=" "/>
    <s v="NORMAL"/>
    <s v="SOFIAPZ2001@GMAIL.COM"/>
    <n v="69.13"/>
    <s v="-"/>
    <x v="0"/>
    <s v="-"/>
    <s v="SOLTERO(A)"/>
    <s v="ESTUDIANTE"/>
    <n v="4"/>
    <n v="2019"/>
    <n v="4"/>
    <n v="100"/>
    <s v="-"/>
    <s v="SIN ENFASIS"/>
    <s v="EDUCACION SECUNDARIA"/>
    <n v="1"/>
    <s v="UNIV. PRIVADA"/>
    <s v="PRIVADO"/>
  </r>
  <r>
    <n v="132834"/>
    <n v="1"/>
    <n v="7198910"/>
    <d v="2022-12-02T00:00:00"/>
    <d v="2022-12-14T00:00:00"/>
    <d v="2022-12-19T00:00:00"/>
    <x v="7"/>
    <d v="2023-02-28T00:00:00"/>
    <n v="323562"/>
    <s v="RESOLI"/>
    <s v="1-PREG.COSTA-RICA"/>
    <x v="1"/>
    <x v="0"/>
    <s v="-"/>
    <n v="132834"/>
    <x v="7"/>
    <x v="1"/>
    <x v="3"/>
    <x v="1"/>
    <x v="1"/>
    <n v="2"/>
    <x v="2"/>
    <n v="2"/>
    <n v="1"/>
    <x v="0"/>
    <s v="ORTIZ VARGAS GRACE DE LOS ANGELES"/>
    <n v="208590062"/>
    <n v="31274390"/>
    <s v="SAN RAMON"/>
    <s v="SAN RAMON"/>
    <s v="UNIV.LATINA DE C.R."/>
    <s v="CS. DE LA COMUNIC.COLECTIVA"/>
    <n v="1117700"/>
    <x v="2"/>
    <n v="0"/>
    <s v="NINGUNO"/>
    <n v="100"/>
    <s v="COSTA RICA"/>
    <s v="-"/>
    <s v="-"/>
    <n v="1"/>
    <x v="2"/>
    <x v="2"/>
    <x v="0"/>
    <s v="-"/>
    <n v="18"/>
    <s v="BACHILLER"/>
    <s v=" "/>
    <s v=" "/>
    <s v=" "/>
    <s v=" "/>
    <s v="NORMAL"/>
    <s v="ANGELESJ18@GMAIL.COM"/>
    <n v="69.83"/>
    <s v="-"/>
    <x v="0"/>
    <s v="-"/>
    <s v="SOLTERO(A)"/>
    <s v="ESTUDIANTE"/>
    <n v="3"/>
    <n v="2021"/>
    <n v="2"/>
    <n v="97.83"/>
    <s v="-"/>
    <s v="RELACIONES PUBLICAS"/>
    <s v="COMUNICACION"/>
    <n v="1"/>
    <s v="UNIV. PRIVADA"/>
    <s v="PRIVADO"/>
  </r>
  <r>
    <n v="133325"/>
    <n v="1"/>
    <n v="2259600"/>
    <d v="2022-12-16T00:00:00"/>
    <d v="2022-12-21T00:00:00"/>
    <d v="2023-01-24T00:00:00"/>
    <x v="6"/>
    <d v="2023-02-21T00:00:00"/>
    <n v="324836"/>
    <s v="RESOLI"/>
    <s v="1-PREG.COSTA-RICA"/>
    <x v="1"/>
    <x v="0"/>
    <s v="-"/>
    <n v="133325"/>
    <x v="6"/>
    <x v="1"/>
    <x v="2"/>
    <x v="1"/>
    <x v="1"/>
    <n v="1"/>
    <x v="3"/>
    <n v="1"/>
    <n v="5"/>
    <x v="1"/>
    <s v="VARGAS SANDI DAVID"/>
    <n v="117060820"/>
    <n v="31272180"/>
    <s v="SAN JOSE"/>
    <s v="ZAPOTE"/>
    <s v="UNIV.AMERICANA"/>
    <s v="CIENCIAS DE LA EDUCACION"/>
    <n v="1600000"/>
    <x v="1"/>
    <n v="0"/>
    <s v="NINGUNO"/>
    <n v="100"/>
    <s v="COSTA RICA"/>
    <s v="-"/>
    <s v="-"/>
    <n v="1"/>
    <x v="2"/>
    <x v="2"/>
    <x v="0"/>
    <s v="-"/>
    <n v="24"/>
    <s v="BACHILLER"/>
    <s v=" "/>
    <s v=" "/>
    <s v=" "/>
    <s v=" "/>
    <s v="NORMAL"/>
    <s v="DAVARSA98@GMAIL.COM"/>
    <n v="70.81"/>
    <s v="-"/>
    <x v="0"/>
    <s v="-"/>
    <s v="SOLTERO(A)"/>
    <s v="ESTUDIANTE"/>
    <n v="2"/>
    <n v="2016"/>
    <n v="7"/>
    <n v="100"/>
    <s v="-"/>
    <s v="ENS. DE LA MATEMATICA"/>
    <s v="EDUCACION SECUNDARIA"/>
    <n v="1"/>
    <s v="UNIV. PRIVADA"/>
    <s v="PRIVADO"/>
  </r>
  <r>
    <n v="131928"/>
    <n v="4"/>
    <n v="15683000"/>
    <d v="2022-07-25T00:00:00"/>
    <d v="2022-09-12T00:00:00"/>
    <d v="2022-09-13T00:00:00"/>
    <x v="0"/>
    <d v="2023-01-17T00:00:00"/>
    <n v="317537"/>
    <s v="RESOLI"/>
    <s v="4-POSG.EXTERIOR"/>
    <x v="1"/>
    <x v="2"/>
    <s v="-"/>
    <n v="131928"/>
    <x v="0"/>
    <x v="1"/>
    <x v="3"/>
    <x v="1"/>
    <x v="1"/>
    <n v="1"/>
    <x v="3"/>
    <n v="1"/>
    <n v="3"/>
    <x v="0"/>
    <s v="KIVERS BRUNO VALERIA"/>
    <n v="116670057"/>
    <n v="31269370"/>
    <s v="SAN JOSE"/>
    <s v="HOSPITAL"/>
    <s v="UNIV.POMPEU FABRA  ESPAÑA"/>
    <s v="PERIODISMO DEPORTIVO"/>
    <n v="296105"/>
    <x v="4"/>
    <n v="0"/>
    <s v="NINGUNO"/>
    <n v="130"/>
    <s v="ESPAÑA"/>
    <s v="-"/>
    <s v="-"/>
    <n v="1"/>
    <x v="2"/>
    <x v="0"/>
    <x v="0"/>
    <s v="-"/>
    <n v="25"/>
    <s v="MAESTRIA"/>
    <s v=" "/>
    <s v=" "/>
    <s v=" "/>
    <s v=" "/>
    <s v="NORMAL"/>
    <s v="VALERIAKIVERSB@GMAIL.COM"/>
    <n v="72.56"/>
    <s v="-"/>
    <x v="0"/>
    <s v="-"/>
    <s v="SOLTERO(A)"/>
    <s v="DISEÑADORA PUBLICITARIA"/>
    <n v="0"/>
    <n v="2014"/>
    <n v="9"/>
    <n v="95"/>
    <n v="83011000"/>
    <s v="SIN ENFASIS"/>
    <s v="COMUNICACION"/>
    <n v="2"/>
    <s v="UNIV. PUBLICA"/>
    <s v="PUBLICO"/>
  </r>
  <r>
    <n v="132784"/>
    <n v="1"/>
    <n v="5522000"/>
    <d v="2022-12-10T00:00:00"/>
    <d v="2022-12-13T00:00:00"/>
    <d v="2022-12-19T00:00:00"/>
    <x v="1"/>
    <d v="2023-01-31T00:00:00"/>
    <n v="324296"/>
    <s v="RESOLI"/>
    <s v="1-PREG.COSTA-RICA"/>
    <x v="1"/>
    <x v="0"/>
    <s v="-"/>
    <n v="132784"/>
    <x v="1"/>
    <x v="0"/>
    <x v="1"/>
    <x v="1"/>
    <x v="0"/>
    <n v="3"/>
    <x v="0"/>
    <n v="1"/>
    <n v="5"/>
    <x v="0"/>
    <s v="OROZCO BRENES MARIA CAROLINA"/>
    <n v="305120640"/>
    <n v="31270540"/>
    <s v="CARTAGO"/>
    <s v="AGUACALIENTE (SAN FRANCISCO)"/>
    <s v="UNIV.SANTA LUCIA SEDE CARTAGO"/>
    <s v="ENFERMERIA"/>
    <n v="170598"/>
    <x v="5"/>
    <n v="0"/>
    <s v="NINGUNO"/>
    <n v="100"/>
    <s v="COSTA RICA"/>
    <s v="-"/>
    <s v="-"/>
    <n v="1"/>
    <x v="2"/>
    <x v="0"/>
    <x v="0"/>
    <s v="-"/>
    <n v="24"/>
    <s v="BACHILLER"/>
    <s v=" "/>
    <s v=" "/>
    <s v=" "/>
    <s v=" "/>
    <s v="NORMAL"/>
    <s v="CAROOROZCOB@HOTMAIL.COM"/>
    <n v="72.989999999999995"/>
    <s v="-"/>
    <x v="0"/>
    <s v="-"/>
    <s v="SOLTERO(A)"/>
    <s v="ESTUDIANTE"/>
    <n v="4"/>
    <n v="2015"/>
    <n v="8"/>
    <n v="90.5"/>
    <s v="-"/>
    <s v="SIN ENFASIS"/>
    <s v="ENFERMERIA"/>
    <n v="1"/>
    <s v="UNIV. PRIVADA"/>
    <s v="PRIVADO"/>
  </r>
  <r>
    <n v="132791"/>
    <n v="1"/>
    <n v="3096516"/>
    <d v="2022-12-07T00:00:00"/>
    <d v="2022-12-13T00:00:00"/>
    <d v="2022-12-19T00:00:00"/>
    <x v="5"/>
    <d v="2023-02-10T00:00:00"/>
    <n v="324047"/>
    <s v="RESOLI"/>
    <s v="1-PREG.COSTA-RICA"/>
    <x v="1"/>
    <x v="0"/>
    <s v="-"/>
    <n v="132791"/>
    <x v="5"/>
    <x v="0"/>
    <x v="1"/>
    <x v="1"/>
    <x v="0"/>
    <n v="7"/>
    <x v="1"/>
    <n v="2"/>
    <n v="5"/>
    <x v="0"/>
    <s v="FERNANDEZ RODRIGUEZ ANA CRISTINA"/>
    <n v="702740400"/>
    <n v="31271740"/>
    <s v="POCOCI"/>
    <s v="CARIARI"/>
    <s v="INSTITUTO DE CIENCIAS DE LA SALUD"/>
    <s v="ASISTENTE LAB QUIMICO CLINICO"/>
    <n v="142517"/>
    <x v="5"/>
    <n v="0"/>
    <s v="NINGUNO"/>
    <n v="100"/>
    <s v="COSTA RICA"/>
    <s v="-"/>
    <s v="-"/>
    <n v="1"/>
    <x v="2"/>
    <x v="1"/>
    <x v="0"/>
    <s v="-"/>
    <n v="23"/>
    <s v="DIPLOMADO"/>
    <s v=" "/>
    <s v=" "/>
    <s v=" "/>
    <s v=" "/>
    <s v="NORMAL"/>
    <s v="CRISTINAFERNANDEZR479@GMAIL.COM"/>
    <n v="73"/>
    <s v="-"/>
    <x v="0"/>
    <s v="-"/>
    <s v="SOLTERO(A)"/>
    <s v="ESTUDIANTE"/>
    <n v="2"/>
    <n v="2018"/>
    <n v="5"/>
    <n v="86.9"/>
    <s v="-"/>
    <s v="SIN ENFASIS"/>
    <s v="MEDICINA HUMANA"/>
    <n v="1"/>
    <s v="UNIV. PRIVADA"/>
    <s v="PRIVADO"/>
  </r>
  <r>
    <n v="133045"/>
    <n v="1"/>
    <n v="4759000"/>
    <d v="2022-11-30T00:00:00"/>
    <d v="2022-12-23T00:00:00"/>
    <d v="2023-01-09T00:00:00"/>
    <x v="6"/>
    <d v="2023-02-21T00:00:00"/>
    <n v="323229"/>
    <s v="RESOLI"/>
    <s v="1-PREG.COSTA-RICA"/>
    <x v="1"/>
    <x v="0"/>
    <s v="-"/>
    <n v="133045"/>
    <x v="6"/>
    <x v="0"/>
    <x v="5"/>
    <x v="1"/>
    <x v="0"/>
    <n v="2"/>
    <x v="2"/>
    <n v="2"/>
    <n v="4"/>
    <x v="1"/>
    <s v="ARAYA SALAS FABIAN ANDRES"/>
    <n v="208320755"/>
    <n v="31272840"/>
    <s v="SAN RAMON"/>
    <s v="PIEDADES NORTE"/>
    <s v="U CASTRO CARAZO SEDE PALMARES"/>
    <s v="ING INFORMATICA"/>
    <n v="1546190"/>
    <x v="1"/>
    <n v="0"/>
    <s v="NINGUNO"/>
    <n v="100"/>
    <s v="COSTA RICA"/>
    <s v="-"/>
    <s v="-"/>
    <n v="1"/>
    <x v="2"/>
    <x v="0"/>
    <x v="0"/>
    <s v="-"/>
    <n v="20"/>
    <s v="BACHILLER"/>
    <s v=" "/>
    <s v=" "/>
    <s v=" "/>
    <s v=" "/>
    <s v="NORMAL"/>
    <s v="FABIARAYASALAS02@GMAIL.COM"/>
    <n v="73.180000000000007"/>
    <s v="-"/>
    <x v="0"/>
    <s v="-"/>
    <s v="UNION LIBRE"/>
    <s v="ESTUDIANTE"/>
    <n v="10"/>
    <n v="2019"/>
    <n v="4"/>
    <n v="87"/>
    <s v="-"/>
    <s v="SIN ENFASIS"/>
    <s v="COMPUTO"/>
    <n v="1"/>
    <s v="UNIV. PRIVADA"/>
    <s v="PRIVADO"/>
  </r>
  <r>
    <n v="133312"/>
    <n v="1"/>
    <n v="4430200"/>
    <d v="2022-12-28T00:00:00"/>
    <d v="2022-12-28T00:00:00"/>
    <d v="2023-01-18T00:00:00"/>
    <x v="6"/>
    <d v="2023-02-22T00:00:00"/>
    <n v="325310"/>
    <s v="RESOLI"/>
    <s v="1-PREG.COSTA-RICA"/>
    <x v="1"/>
    <x v="0"/>
    <s v="-"/>
    <n v="133312"/>
    <x v="6"/>
    <x v="1"/>
    <x v="3"/>
    <x v="1"/>
    <x v="1"/>
    <n v="1"/>
    <x v="3"/>
    <n v="1"/>
    <n v="10"/>
    <x v="0"/>
    <s v="MORA CAMPOS MARIA PAULA"/>
    <n v="116440971"/>
    <n v="31273120"/>
    <s v="SAN JOSE"/>
    <s v="HATILLO"/>
    <s v="UNIV.SAN MARCOS"/>
    <s v="ADM. EMPRESAS"/>
    <n v="400000"/>
    <x v="4"/>
    <n v="0"/>
    <s v="NINGUNO"/>
    <n v="100"/>
    <s v="COSTA RICA"/>
    <s v="-"/>
    <s v="-"/>
    <n v="1"/>
    <x v="2"/>
    <x v="0"/>
    <x v="0"/>
    <s v="-"/>
    <n v="26"/>
    <s v="BACHILLER"/>
    <s v=" "/>
    <s v=" "/>
    <s v=" "/>
    <s v=" "/>
    <s v="NORMAL"/>
    <s v="MARIAPAULAMC96@HOTMAIL.COM"/>
    <n v="75.180000000000007"/>
    <s v="-"/>
    <x v="0"/>
    <s v="-"/>
    <s v="SOLTERO(A)"/>
    <s v="ASISTENTE DE LOS DIR"/>
    <n v="5"/>
    <n v="2015"/>
    <n v="8"/>
    <n v="100"/>
    <n v="44049900"/>
    <s v="SIN ENFASIS"/>
    <s v="ADMINISTRACION"/>
    <n v="1"/>
    <s v="UNIV. PRIVADA"/>
    <s v="PRIVADO"/>
  </r>
  <r>
    <n v="133304"/>
    <n v="1"/>
    <n v="2010165"/>
    <d v="2023-01-04T00:00:00"/>
    <d v="2023-01-04T00:00:00"/>
    <d v="2023-01-18T00:00:00"/>
    <x v="7"/>
    <d v="2023-02-28T00:00:00"/>
    <n v="325613"/>
    <s v="RESOLI"/>
    <s v="1-PREG.COSTA-RICA"/>
    <x v="1"/>
    <x v="0"/>
    <s v="-"/>
    <n v="133304"/>
    <x v="7"/>
    <x v="1"/>
    <x v="2"/>
    <x v="1"/>
    <x v="1"/>
    <n v="1"/>
    <x v="3"/>
    <n v="8"/>
    <n v="7"/>
    <x v="0"/>
    <s v="CISNERO CORDOBA MAGDA ISABEL"/>
    <n v="205150594"/>
    <n v="31274300"/>
    <s v="GOICOECHEA"/>
    <s v="PURRAL"/>
    <s v="UNIV.AMERICANA"/>
    <s v="CIENCIAS DE LA EDUCACION"/>
    <n v="1537004"/>
    <x v="1"/>
    <n v="0"/>
    <s v="NINGUNO"/>
    <n v="100"/>
    <s v="COSTA RICA"/>
    <s v="-"/>
    <s v="-"/>
    <n v="1"/>
    <x v="2"/>
    <x v="0"/>
    <x v="0"/>
    <s v="-"/>
    <n v="46"/>
    <s v="BACHILLER"/>
    <s v=" "/>
    <s v=" "/>
    <s v=" "/>
    <s v=" "/>
    <s v="NORMAL"/>
    <s v="MCISNEROSCR@HOTMAIL.COM"/>
    <n v="76.459999999999994"/>
    <s v="-"/>
    <x v="0"/>
    <s v="-"/>
    <s v="UNION LIBRE"/>
    <s v="ESTUDIANTE"/>
    <n v="4"/>
    <n v="2021"/>
    <n v="2"/>
    <n v="100"/>
    <s v="-"/>
    <s v="I Y II CICLOS"/>
    <s v="EDUCACION PRIMARIA"/>
    <n v="1"/>
    <s v="UNIV. PRIVADA"/>
    <s v="PRIVADO"/>
  </r>
  <r>
    <n v="132855"/>
    <n v="1"/>
    <n v="2448888"/>
    <d v="2022-12-13T00:00:00"/>
    <d v="2022-12-15T00:00:00"/>
    <d v="2022-12-19T00:00:00"/>
    <x v="0"/>
    <d v="2023-01-17T00:00:00"/>
    <n v="324505"/>
    <s v="RESOLI"/>
    <s v="1-PREG.COSTA-RICA"/>
    <x v="1"/>
    <x v="0"/>
    <s v="-"/>
    <n v="132855"/>
    <x v="0"/>
    <x v="0"/>
    <x v="1"/>
    <x v="1"/>
    <x v="0"/>
    <n v="2"/>
    <x v="2"/>
    <n v="6"/>
    <n v="1"/>
    <x v="0"/>
    <s v="ROJAS MORERA CAMILA"/>
    <n v="117600038"/>
    <n v="31269450"/>
    <s v="NARANJO"/>
    <s v="NARANJO"/>
    <s v="UNIV. DE CIENCIAS MEDICAS"/>
    <s v="NUTRICION HUMANA Y DIETETICA"/>
    <n v="1174078"/>
    <x v="1"/>
    <n v="0"/>
    <s v="NINGUNO"/>
    <n v="100"/>
    <s v="COSTA RICA"/>
    <s v="-"/>
    <s v="-"/>
    <n v="1"/>
    <x v="2"/>
    <x v="0"/>
    <x v="0"/>
    <s v="-"/>
    <n v="23"/>
    <s v="LICENCIATURA"/>
    <s v=" "/>
    <s v=" "/>
    <s v=" "/>
    <s v=" "/>
    <s v="NORMAL"/>
    <s v="CAMILA.ROJAS.M99@GMAIL.COM"/>
    <n v="76.569999999999993"/>
    <s v="-"/>
    <x v="0"/>
    <s v="-"/>
    <s v="SOLTERO(A)"/>
    <s v="ESTUDIANTE"/>
    <n v="5"/>
    <n v="2016"/>
    <n v="7"/>
    <n v="80"/>
    <s v="-"/>
    <s v="SIN ENFASIS"/>
    <s v="MEDICINA HUMANA"/>
    <n v="1"/>
    <s v="UNIV. PRIVADA"/>
    <s v="PRIVADO"/>
  </r>
  <r>
    <n v="132579"/>
    <n v="1"/>
    <n v="4013392"/>
    <d v="2022-12-02T00:00:00"/>
    <d v="2022-12-02T00:00:00"/>
    <d v="2022-12-06T00:00:00"/>
    <x v="1"/>
    <d v="2023-01-31T00:00:00"/>
    <n v="323447"/>
    <s v="RESOLI"/>
    <s v="1-PREG.COSTA-RICA"/>
    <x v="1"/>
    <x v="0"/>
    <s v="-"/>
    <n v="132579"/>
    <x v="1"/>
    <x v="0"/>
    <x v="1"/>
    <x v="1"/>
    <x v="0"/>
    <n v="3"/>
    <x v="0"/>
    <n v="5"/>
    <n v="11"/>
    <x v="0"/>
    <s v="RODRIGUEZ HERNANDEZ MERIAN"/>
    <n v="305170853"/>
    <n v="31270320"/>
    <s v="TURRIALBA"/>
    <s v="LA ISABEL"/>
    <s v="UNIV.IBEROAMERICA"/>
    <s v="TECNICO ATENCION PRIMARIA"/>
    <n v="403800"/>
    <x v="4"/>
    <n v="0"/>
    <s v="NINGUNO"/>
    <n v="100"/>
    <s v="COSTA RICA"/>
    <s v="-"/>
    <s v="-"/>
    <n v="1"/>
    <x v="2"/>
    <x v="1"/>
    <x v="0"/>
    <s v="-"/>
    <n v="23"/>
    <s v="TECNICO"/>
    <s v=" "/>
    <s v=" "/>
    <s v=" "/>
    <s v=" "/>
    <s v="NORMAL"/>
    <s v="MERRIHDZ@GMAIL.COM"/>
    <n v="77.08"/>
    <s v="-"/>
    <x v="0"/>
    <s v="-"/>
    <s v="SOLTERO(A)"/>
    <s v="TESORERA"/>
    <n v="2"/>
    <n v="2016"/>
    <n v="7"/>
    <n v="80.53"/>
    <n v="70191683"/>
    <s v="SIN ENFASIS"/>
    <s v="MEDICINA HUMANA"/>
    <n v="1"/>
    <s v="UNIV. PRIVADA"/>
    <s v="PRIVADO"/>
  </r>
  <r>
    <n v="131526"/>
    <n v="2"/>
    <n v="19000000"/>
    <d v="2022-06-08T00:00:00"/>
    <d v="2022-08-17T00:00:00"/>
    <d v="2022-08-19T00:00:00"/>
    <x v="0"/>
    <d v="2023-01-17T00:00:00"/>
    <n v="315283"/>
    <s v="RESOLI"/>
    <s v="2-PREG.EXTERIOR"/>
    <x v="1"/>
    <x v="3"/>
    <s v="-"/>
    <n v="131526"/>
    <x v="0"/>
    <x v="1"/>
    <x v="3"/>
    <x v="1"/>
    <x v="1"/>
    <n v="1"/>
    <x v="3"/>
    <n v="11"/>
    <n v="2"/>
    <x v="0"/>
    <s v="MONGE MOLINA GENESIS SOFIA"/>
    <n v="117580862"/>
    <n v="31269500"/>
    <s v="VAZQUEZ DE CORONADO"/>
    <s v="SAN RAFAEL"/>
    <s v="UNIVERSIDAD NAVARRA"/>
    <s v="RELAC INTERNACIONLES Y DERECHO"/>
    <n v="1344550"/>
    <x v="1"/>
    <n v="0"/>
    <s v="NINGUNO"/>
    <n v="130"/>
    <s v="ESPAÑA"/>
    <s v="-"/>
    <s v="-"/>
    <n v="1"/>
    <x v="2"/>
    <x v="2"/>
    <x v="0"/>
    <s v="-"/>
    <n v="23"/>
    <s v="LICENCIATURA"/>
    <s v=" "/>
    <s v=" "/>
    <s v=" "/>
    <s v=" "/>
    <s v="NORMAL"/>
    <s v="GENESISMONGE99@GMAIL.COM"/>
    <n v="77.13"/>
    <s v="-"/>
    <x v="0"/>
    <s v="-"/>
    <s v="SOLTERO(A)"/>
    <s v="ESTUDIANTE"/>
    <n v="4"/>
    <n v="2018"/>
    <n v="5"/>
    <n v="85"/>
    <s v="-"/>
    <s v="SIN ENFASIS"/>
    <s v="POLITOLOGIA"/>
    <n v="1"/>
    <s v="UNIV. PRIVADA"/>
    <s v="PRIVADO"/>
  </r>
  <r>
    <n v="133337"/>
    <n v="1"/>
    <n v="1244160"/>
    <d v="2023-01-13T00:00:00"/>
    <d v="2023-01-13T00:00:00"/>
    <d v="2023-02-01T00:00:00"/>
    <x v="6"/>
    <d v="2023-02-22T00:00:00"/>
    <n v="326343"/>
    <s v="RESOLI"/>
    <s v="1-PREG.COSTA-RICA"/>
    <x v="1"/>
    <x v="0"/>
    <s v="-"/>
    <n v="133337"/>
    <x v="6"/>
    <x v="1"/>
    <x v="4"/>
    <x v="1"/>
    <x v="1"/>
    <n v="3"/>
    <x v="0"/>
    <n v="8"/>
    <n v="1"/>
    <x v="1"/>
    <s v="NOVOA ARGUELLO JAVIER ANTONIO"/>
    <n v="800760243"/>
    <n v="31273430"/>
    <s v="EL GUARCO"/>
    <s v="TEJAR"/>
    <s v="CENTRO CULTURAL COSTARR NORTEAMERICANO"/>
    <s v="INGLES INTENSIVO ADULTOS"/>
    <n v="1867575"/>
    <x v="1"/>
    <n v="0"/>
    <s v="NINGUNO"/>
    <n v="100"/>
    <s v="COSTA RICA"/>
    <s v="-"/>
    <s v="-"/>
    <n v="1"/>
    <x v="2"/>
    <x v="0"/>
    <x v="0"/>
    <s v="-"/>
    <n v="46"/>
    <s v="CURSO IDIOMA"/>
    <s v=" "/>
    <s v=" "/>
    <s v=" "/>
    <s v=" "/>
    <s v="NORMAL"/>
    <s v="JAVIERNOVOAAR@GMAIL.COM"/>
    <n v="77.319999999999993"/>
    <s v="-"/>
    <x v="0"/>
    <s v="-"/>
    <s v="CASADO(A)"/>
    <s v="GESTOR DE NORMALIZACIÓN"/>
    <n v="2"/>
    <n v="1995"/>
    <n v="28"/>
    <n v="100"/>
    <n v="20007600"/>
    <s v="SIN ENFASIS"/>
    <s v="LENGUAS"/>
    <n v="3"/>
    <s v="PARAUNIV. PRIV"/>
    <s v="PRIVADO"/>
  </r>
  <r>
    <n v="133093"/>
    <n v="1"/>
    <n v="1189895"/>
    <d v="2022-11-27T00:00:00"/>
    <d v="2022-12-21T00:00:00"/>
    <d v="2023-01-19T00:00:00"/>
    <x v="1"/>
    <d v="2023-01-31T00:00:00"/>
    <n v="323045"/>
    <s v="RESOLI"/>
    <s v="1-PREG.COSTA-RICA"/>
    <x v="1"/>
    <x v="0"/>
    <s v="-"/>
    <n v="133093"/>
    <x v="1"/>
    <x v="0"/>
    <x v="6"/>
    <x v="1"/>
    <x v="0"/>
    <n v="2"/>
    <x v="2"/>
    <n v="1"/>
    <n v="1"/>
    <x v="1"/>
    <s v="FALLAS SEGURA RICARDO"/>
    <n v="118040054"/>
    <n v="31270650"/>
    <s v="ALAJUELA"/>
    <s v="ALAJUELA"/>
    <s v="UNIV.LATINOAMERICANA DE CS.TECNOL."/>
    <s v="PROD MUSIC Y DIS SONO NED DIGI"/>
    <n v="929740"/>
    <x v="2"/>
    <n v="0"/>
    <s v="NINGUNO"/>
    <n v="100"/>
    <s v="COSTA RICA"/>
    <s v="-"/>
    <s v="-"/>
    <n v="1"/>
    <x v="2"/>
    <x v="2"/>
    <x v="0"/>
    <s v="-"/>
    <n v="21"/>
    <s v="TECNICO"/>
    <s v=" "/>
    <s v=" "/>
    <s v=" "/>
    <s v=" "/>
    <s v="NORMAL"/>
    <s v="RICKYFASE@HOTMAIL.COM"/>
    <n v="78.14"/>
    <s v="-"/>
    <x v="5"/>
    <s v="AE"/>
    <s v="SOLTERO(A)"/>
    <s v="ESTUDIANTE"/>
    <n v="3"/>
    <n v="2018"/>
    <n v="5"/>
    <n v="95.86"/>
    <s v="-"/>
    <s v="SIN ENFASIS"/>
    <s v="TECNICO"/>
    <n v="1"/>
    <s v="UNIV. PRIVADA"/>
    <s v="PRIVADO"/>
  </r>
  <r>
    <n v="133365"/>
    <n v="1"/>
    <n v="2296000"/>
    <d v="2023-01-11T00:00:00"/>
    <d v="2023-01-18T00:00:00"/>
    <d v="2023-02-03T00:00:00"/>
    <x v="6"/>
    <d v="2023-02-21T00:00:00"/>
    <n v="326146"/>
    <s v="RESOLI"/>
    <s v="1-PREG.COSTA-RICA"/>
    <x v="1"/>
    <x v="0"/>
    <s v="-"/>
    <n v="133365"/>
    <x v="6"/>
    <x v="1"/>
    <x v="3"/>
    <x v="1"/>
    <x v="1"/>
    <n v="3"/>
    <x v="0"/>
    <n v="1"/>
    <n v="5"/>
    <x v="0"/>
    <s v="ASTORGA BRENES VALENTINA DE LOS ANGELES"/>
    <n v="305550790"/>
    <n v="31272320"/>
    <s v="CARTAGO"/>
    <s v="AGUACALIENTE (SAN FRANCISCO)"/>
    <s v="UNIV.FLORENCIO DEL CASTILLO"/>
    <s v="CONTADURIA PUBLICA"/>
    <n v="1798921"/>
    <x v="1"/>
    <n v="0"/>
    <s v="NINGUNO"/>
    <n v="100"/>
    <s v="COSTA RICA"/>
    <s v="-"/>
    <s v="-"/>
    <n v="1"/>
    <x v="2"/>
    <x v="0"/>
    <x v="0"/>
    <s v="-"/>
    <n v="18"/>
    <s v="BACHILLER"/>
    <s v=" "/>
    <s v=" "/>
    <s v=" "/>
    <s v=" "/>
    <s v="NORMAL"/>
    <s v="VALENTINASTORGABRENES@GMAIL.COM"/>
    <n v="78.349999999999994"/>
    <s v="-"/>
    <x v="0"/>
    <s v="-"/>
    <s v="SOLTERO(A)"/>
    <s v="ESTUDIANTE"/>
    <n v="1"/>
    <n v="2022"/>
    <n v="1"/>
    <n v="100"/>
    <s v="-"/>
    <s v="SIN ENFASIS"/>
    <s v="ADMINISTRACION"/>
    <n v="1"/>
    <s v="UNIV. PRIVADA"/>
    <s v="PRIVADO"/>
  </r>
  <r>
    <n v="132650"/>
    <n v="1"/>
    <n v="3375922"/>
    <d v="2022-12-01T00:00:00"/>
    <d v="2022-12-07T00:00:00"/>
    <d v="2022-12-08T00:00:00"/>
    <x v="0"/>
    <d v="2023-01-17T00:00:00"/>
    <n v="323269"/>
    <s v="RESOLI"/>
    <s v="1-PREG.COSTA-RICA"/>
    <x v="1"/>
    <x v="0"/>
    <s v="-"/>
    <n v="132650"/>
    <x v="0"/>
    <x v="0"/>
    <x v="1"/>
    <x v="1"/>
    <x v="0"/>
    <n v="5"/>
    <x v="5"/>
    <n v="8"/>
    <n v="1"/>
    <x v="0"/>
    <s v="GONZALEZ LUMBI GABRIELA"/>
    <n v="504480962"/>
    <n v="31269410"/>
    <s v="TILARAN"/>
    <s v="TILARAN"/>
    <s v="INST.PARAUNIV. PLERUS"/>
    <s v="LABORATORIO CLINICO"/>
    <n v="460000"/>
    <x v="4"/>
    <n v="0"/>
    <s v="NINGUNO"/>
    <n v="100"/>
    <s v="COSTA RICA"/>
    <s v="-"/>
    <s v="-"/>
    <n v="1"/>
    <x v="2"/>
    <x v="2"/>
    <x v="0"/>
    <s v="-"/>
    <n v="19"/>
    <s v="DIPLOMADO"/>
    <s v=" "/>
    <s v=" "/>
    <s v=" "/>
    <s v=" "/>
    <s v="NORMAL"/>
    <s v="GG622590@GMAIL.COM"/>
    <n v="79.87"/>
    <s v="-"/>
    <x v="5"/>
    <s v="AE"/>
    <s v="SOLTERO(A)"/>
    <s v="ESTUDIANTE"/>
    <n v="4"/>
    <n v="2020"/>
    <n v="3"/>
    <n v="98.62"/>
    <s v="-"/>
    <s v="SIN ENFASIS"/>
    <s v="MEDICINA HUMANA"/>
    <n v="3"/>
    <s v="PARAUNIV. PRIV"/>
    <s v="PRIVADO"/>
  </r>
  <r>
    <n v="133224"/>
    <n v="1"/>
    <n v="1007200"/>
    <d v="2022-12-23T00:00:00"/>
    <d v="2023-01-12T00:00:00"/>
    <d v="2023-01-31T00:00:00"/>
    <x v="5"/>
    <d v="2023-02-10T00:00:00"/>
    <n v="325160"/>
    <s v="RESOLI"/>
    <s v="1-PREG.COSTA-RICA"/>
    <x v="1"/>
    <x v="0"/>
    <s v="-"/>
    <n v="133224"/>
    <x v="5"/>
    <x v="1"/>
    <x v="2"/>
    <x v="1"/>
    <x v="1"/>
    <n v="1"/>
    <x v="3"/>
    <n v="3"/>
    <n v="2"/>
    <x v="0"/>
    <s v="VARGAS MORA AMBERLY FABIOLA"/>
    <n v="118340197"/>
    <n v="31271960"/>
    <s v="DESAMPARADOS"/>
    <s v="SAN MIGUEL"/>
    <s v="UNIV.ESTATAL A DISTANCIA"/>
    <s v="CS.EDUC.PREEESCOLAR"/>
    <n v="400000"/>
    <x v="4"/>
    <n v="0"/>
    <s v="NINGUNO"/>
    <n v="100"/>
    <s v="COSTA RICA"/>
    <s v="-"/>
    <s v="-"/>
    <n v="1"/>
    <x v="2"/>
    <x v="0"/>
    <x v="0"/>
    <s v="-"/>
    <n v="21"/>
    <s v="DIPLOMADO"/>
    <s v=" "/>
    <s v=" "/>
    <s v=" "/>
    <s v=" "/>
    <s v="NORMAL"/>
    <s v="AMBER.VARGAS.MORA@GMAIL.COM"/>
    <n v="80.22"/>
    <s v="-"/>
    <x v="0"/>
    <s v="-"/>
    <s v="SOLTERO(A)"/>
    <s v="ASISTENTE EN PRECIOS DE TRANSFERENCIA (IMPUESTOS)"/>
    <n v="4"/>
    <n v="2019"/>
    <n v="4"/>
    <n v="100"/>
    <n v="40810100"/>
    <s v="SIN ENFASIS"/>
    <s v="EDUCACION PREESCOLAR"/>
    <n v="2"/>
    <s v="UNIV. PUBLICA"/>
    <s v="PUBLICO"/>
  </r>
  <r>
    <n v="133367"/>
    <n v="1"/>
    <n v="1525800"/>
    <d v="2023-01-03T00:00:00"/>
    <d v="2023-01-03T00:00:00"/>
    <d v="2023-02-03T00:00:00"/>
    <x v="6"/>
    <d v="2023-02-21T00:00:00"/>
    <n v="325553"/>
    <s v="RESOLI"/>
    <s v="1-PREG.COSTA-RICA"/>
    <x v="1"/>
    <x v="0"/>
    <s v="-"/>
    <n v="133367"/>
    <x v="6"/>
    <x v="0"/>
    <x v="0"/>
    <x v="1"/>
    <x v="0"/>
    <n v="3"/>
    <x v="0"/>
    <n v="8"/>
    <n v="1"/>
    <x v="1"/>
    <s v="MENA CORDERO JOSE DANIEL"/>
    <n v="305400500"/>
    <n v="31272060"/>
    <s v="EL GUARCO"/>
    <s v="TEJAR"/>
    <s v="INSTITUTO TECNOLOGICO DE COSTA RICA"/>
    <s v="METROLOGIA"/>
    <n v="1063461"/>
    <x v="2"/>
    <n v="0"/>
    <s v="NINGUNO"/>
    <n v="100"/>
    <s v="COSTA RICA"/>
    <s v="-"/>
    <s v="-"/>
    <n v="1"/>
    <x v="2"/>
    <x v="0"/>
    <x v="0"/>
    <s v="-"/>
    <n v="20"/>
    <s v="TECNICO"/>
    <s v=" "/>
    <s v=" "/>
    <s v=" "/>
    <s v=" "/>
    <s v="NORMAL"/>
    <s v="COCHEMENA14@GMAIL.COM"/>
    <n v="81.92"/>
    <s v="-"/>
    <x v="5"/>
    <s v="AE"/>
    <s v="SOLTERO(A)"/>
    <s v="ESTUDIANTE"/>
    <n v="4"/>
    <n v="2019"/>
    <n v="4"/>
    <n v="100"/>
    <s v="-"/>
    <s v="SIN ENFASIS"/>
    <s v="INDUSTRIA"/>
    <n v="2"/>
    <s v="UNIV. PUBLICA"/>
    <s v="PUBLICO"/>
  </r>
  <r>
    <n v="132841"/>
    <n v="1"/>
    <n v="1326200"/>
    <d v="2022-11-15T00:00:00"/>
    <d v="2022-12-14T00:00:00"/>
    <d v="2022-12-19T00:00:00"/>
    <x v="1"/>
    <d v="2023-01-31T00:00:00"/>
    <n v="322478"/>
    <s v="RESOLI"/>
    <s v="1-PREG.COSTA-RICA"/>
    <x v="1"/>
    <x v="0"/>
    <s v="-"/>
    <n v="132841"/>
    <x v="1"/>
    <x v="0"/>
    <x v="6"/>
    <x v="1"/>
    <x v="0"/>
    <n v="2"/>
    <x v="2"/>
    <n v="1"/>
    <n v="2"/>
    <x v="0"/>
    <s v="SEGURA PERALTA MARIA DE LOS ANGELES"/>
    <n v="206680777"/>
    <n v="31270260"/>
    <s v="ALAJUELA"/>
    <s v="SAN JOSE"/>
    <s v="CPEA FLIGHT SCHOOL"/>
    <s v="LICENCIAL TRIPULANTE DE CABINA"/>
    <n v="483375"/>
    <x v="3"/>
    <n v="0"/>
    <s v="NINGUNO"/>
    <n v="100"/>
    <s v="COSTA RICA"/>
    <s v="-"/>
    <s v="-"/>
    <n v="1"/>
    <x v="2"/>
    <x v="0"/>
    <x v="0"/>
    <s v="-"/>
    <n v="32"/>
    <s v="TECNICO"/>
    <s v=" "/>
    <s v=" "/>
    <s v=" "/>
    <s v=" "/>
    <s v="NORMAL"/>
    <s v="MARISP17@OUTLOOK.COM"/>
    <n v="82.08"/>
    <s v="-"/>
    <x v="0"/>
    <s v="-"/>
    <s v="SOLTERO(A)"/>
    <s v="ATAP"/>
    <n v="3"/>
    <n v="2016"/>
    <n v="7"/>
    <n v="70"/>
    <n v="24378100"/>
    <s v="SIN ENFASIS"/>
    <s v="TECNICO"/>
    <n v="1"/>
    <s v="UNIV. PRIVADA"/>
    <s v="PRIVADO"/>
  </r>
  <r>
    <n v="133222"/>
    <n v="1"/>
    <n v="1236575"/>
    <d v="2023-01-09T00:00:00"/>
    <d v="2023-01-16T00:00:00"/>
    <d v="2023-01-31T00:00:00"/>
    <x v="5"/>
    <d v="2023-02-10T00:00:00"/>
    <n v="325860"/>
    <s v="RESOLI"/>
    <s v="1-PREG.COSTA-RICA"/>
    <x v="1"/>
    <x v="0"/>
    <s v="-"/>
    <n v="133222"/>
    <x v="5"/>
    <x v="0"/>
    <x v="1"/>
    <x v="1"/>
    <x v="0"/>
    <n v="1"/>
    <x v="3"/>
    <n v="3"/>
    <n v="2"/>
    <x v="0"/>
    <s v="ROJAS CASTRO JULIANNA"/>
    <n v="118510930"/>
    <n v="31271660"/>
    <s v="DESAMPARADOS"/>
    <s v="SAN MIGUEL"/>
    <s v="ASOCIACION SERV MEDICOS COSTARRICENSES"/>
    <s v="TEC ASIS TEC ATENCION PRIMARIA"/>
    <n v="1074253"/>
    <x v="2"/>
    <n v="0"/>
    <s v="NINGUNO"/>
    <n v="100"/>
    <s v="COSTA RICA"/>
    <s v="-"/>
    <s v="-"/>
    <n v="1"/>
    <x v="2"/>
    <x v="0"/>
    <x v="0"/>
    <s v="-"/>
    <n v="20"/>
    <s v="TECNICO"/>
    <s v=" "/>
    <s v=" "/>
    <s v=" "/>
    <s v=" "/>
    <s v="NORMAL"/>
    <s v="JULIROJASCASTRO308@GMAIL.COM"/>
    <n v="86.87"/>
    <s v="-"/>
    <x v="0"/>
    <s v="-"/>
    <s v="SOLTERO(A)"/>
    <s v="ESTUDIANTE"/>
    <n v="4"/>
    <n v="2020"/>
    <n v="3"/>
    <n v="100"/>
    <s v="-"/>
    <s v="SIN ENFASIS"/>
    <s v="MEDICINA HUMANA"/>
    <n v="1"/>
    <s v="UNIV. PRIVADA"/>
    <s v="PRIVADO"/>
  </r>
  <r>
    <n v="132685"/>
    <n v="1"/>
    <n v="1757590"/>
    <d v="2022-12-03T00:00:00"/>
    <d v="2022-12-08T00:00:00"/>
    <d v="2022-12-09T00:00:00"/>
    <x v="0"/>
    <d v="2023-01-17T00:00:00"/>
    <n v="323618"/>
    <s v="RESOLI"/>
    <s v="1-PREG.COSTA-RICA"/>
    <x v="1"/>
    <x v="0"/>
    <s v="-"/>
    <n v="132685"/>
    <x v="0"/>
    <x v="1"/>
    <x v="2"/>
    <x v="1"/>
    <x v="1"/>
    <n v="7"/>
    <x v="1"/>
    <n v="2"/>
    <n v="5"/>
    <x v="0"/>
    <s v="BONILLA HERNANDEZ DANIELA ESMERALDA"/>
    <n v="702920672"/>
    <n v="31269130"/>
    <s v="POCOCI"/>
    <s v="CARIARI"/>
    <s v="USJ SEDE GUAPILES UNIV DE SAN JOSE"/>
    <s v="EDUC III CICLO Y DIVERSIFICADO"/>
    <n v="100000"/>
    <x v="5"/>
    <n v="0"/>
    <s v="NINGUNO"/>
    <n v="100"/>
    <s v="COSTA RICA"/>
    <s v="-"/>
    <s v="-"/>
    <n v="1"/>
    <x v="2"/>
    <x v="1"/>
    <x v="0"/>
    <s v="-"/>
    <n v="20"/>
    <s v="BACHILLER"/>
    <s v=" "/>
    <s v=" "/>
    <s v=" "/>
    <s v=" "/>
    <s v="NORMAL"/>
    <s v="DANIIBONILLAHERNANDEZ@GMAIL.COM"/>
    <n v="87.44"/>
    <s v="-"/>
    <x v="0"/>
    <s v="-"/>
    <s v="SOLTERO(A)"/>
    <s v="ESTUDIANTE"/>
    <n v="3"/>
    <n v="2019"/>
    <n v="4"/>
    <n v="92"/>
    <s v="-"/>
    <s v="ESPAÑOL"/>
    <s v="EDUCACION SECUNDARIA"/>
    <n v="1"/>
    <s v="UNIV. PRIVADA"/>
    <s v="PRIVADO"/>
  </r>
  <r>
    <n v="132692"/>
    <n v="1"/>
    <n v="990490"/>
    <d v="2022-12-01T00:00:00"/>
    <d v="2022-12-08T00:00:00"/>
    <d v="2022-12-09T00:00:00"/>
    <x v="3"/>
    <d v="2023-01-25T00:00:00"/>
    <n v="323430"/>
    <s v="RESOLI"/>
    <s v="1-PREG.COSTA-RICA"/>
    <x v="1"/>
    <x v="0"/>
    <s v="-"/>
    <n v="132692"/>
    <x v="3"/>
    <x v="1"/>
    <x v="3"/>
    <x v="1"/>
    <x v="1"/>
    <n v="3"/>
    <x v="0"/>
    <n v="3"/>
    <n v="5"/>
    <x v="0"/>
    <s v="MONTERO MORA MARIA PAULA"/>
    <n v="117830898"/>
    <n v="31270100"/>
    <s v="LA UNION"/>
    <s v="CONCEPCION"/>
    <s v="UNIV.LIBRE COSTA RICA"/>
    <s v="TRABAJO SOCIAL"/>
    <n v="526848"/>
    <x v="3"/>
    <n v="0"/>
    <s v="NINGUNO"/>
    <n v="100"/>
    <s v="COSTA RICA"/>
    <s v="-"/>
    <s v="-"/>
    <n v="1"/>
    <x v="2"/>
    <x v="0"/>
    <x v="0"/>
    <s v="-"/>
    <n v="22"/>
    <s v="BACHILLER"/>
    <s v=" "/>
    <s v=" "/>
    <s v=" "/>
    <s v=" "/>
    <s v="NORMAL"/>
    <s v="MMONTEROMORA05@GMAIL.COM"/>
    <n v="90.86"/>
    <s v="-"/>
    <x v="0"/>
    <s v="-"/>
    <s v="SOLTERO(A)"/>
    <s v="ESTUDIANTE"/>
    <n v="3"/>
    <n v="2017"/>
    <n v="6"/>
    <n v="87.72"/>
    <s v="-"/>
    <s v="SIN ENFASIS"/>
    <s v="SOCIOLOGIA"/>
    <n v="1"/>
    <s v="UNIV. PRIVADA"/>
    <s v="PRIVADO"/>
  </r>
  <r>
    <n v="133259"/>
    <n v="1"/>
    <n v="2490600"/>
    <d v="2022-12-27T00:00:00"/>
    <d v="2023-01-06T00:00:00"/>
    <d v="2023-01-25T00:00:00"/>
    <x v="6"/>
    <d v="2023-02-21T00:00:00"/>
    <n v="325291"/>
    <s v="RESOLI"/>
    <s v="1-PREG.COSTA-RICA"/>
    <x v="1"/>
    <x v="0"/>
    <s v="-"/>
    <n v="133259"/>
    <x v="6"/>
    <x v="1"/>
    <x v="3"/>
    <x v="1"/>
    <x v="1"/>
    <n v="3"/>
    <x v="0"/>
    <n v="1"/>
    <n v="5"/>
    <x v="0"/>
    <s v="MARIN COTO PAOLA ANDREA"/>
    <n v="304610516"/>
    <n v="31272350"/>
    <s v="CARTAGO"/>
    <s v="AGUACALIENTE (SAN FRANCISCO)"/>
    <s v="UNIV.SAN MARCOS"/>
    <s v="MERCADEO"/>
    <n v="855131"/>
    <x v="2"/>
    <n v="0"/>
    <s v="NINGUNO"/>
    <n v="100"/>
    <s v="COSTA RICA"/>
    <s v="-"/>
    <s v="-"/>
    <n v="1"/>
    <x v="2"/>
    <x v="0"/>
    <x v="0"/>
    <s v="-"/>
    <n v="30"/>
    <s v="BACHILLER"/>
    <s v=" "/>
    <s v=" "/>
    <s v=" "/>
    <s v=" "/>
    <s v="NORMAL"/>
    <s v="PAO_2903@HOTMAIL.ES"/>
    <n v="91.03"/>
    <s v="-"/>
    <x v="0"/>
    <s v="-"/>
    <s v="SOLTERO(A)"/>
    <s v="ADMINISTRADOR 1"/>
    <n v="3"/>
    <n v="2013"/>
    <n v="10"/>
    <n v="100"/>
    <n v="22022900"/>
    <s v="SIN ENFASIS"/>
    <s v="ADMINISTRACION"/>
    <n v="1"/>
    <s v="UNIV. PRIVADA"/>
    <s v="PRIVADO"/>
  </r>
  <r>
    <n v="132707"/>
    <n v="4"/>
    <n v="7928449"/>
    <d v="2022-12-07T00:00:00"/>
    <d v="2022-12-09T00:00:00"/>
    <d v="2022-12-12T00:00:00"/>
    <x v="1"/>
    <d v="2023-01-31T00:00:00"/>
    <n v="324059"/>
    <s v="RESOLI"/>
    <s v="4-POSG.EXTERIOR"/>
    <x v="1"/>
    <x v="2"/>
    <s v="-"/>
    <n v="132707"/>
    <x v="1"/>
    <x v="0"/>
    <x v="0"/>
    <x v="1"/>
    <x v="0"/>
    <n v="2"/>
    <x v="2"/>
    <n v="1"/>
    <n v="8"/>
    <x v="0"/>
    <s v="PEREZ ESTEVEZ MARIA VALENTINA"/>
    <n v="801390881"/>
    <n v="31270860"/>
    <s v="ALAJUELA"/>
    <s v="SAN RAFAEL"/>
    <s v="ESCUELA SUPERIOR DE DISEÑO ELISAVA-ESPAÑ"/>
    <s v="DISEÑO ESP INT ESP DE TRABAJO"/>
    <n v="2760000"/>
    <x v="6"/>
    <n v="0"/>
    <s v="NINGUNO"/>
    <n v="130"/>
    <s v="ESPAÑA"/>
    <s v="-"/>
    <s v="-"/>
    <n v="1"/>
    <x v="2"/>
    <x v="0"/>
    <x v="0"/>
    <s v="-"/>
    <n v="28"/>
    <s v="MAESTRIA"/>
    <s v=" "/>
    <s v=" "/>
    <s v=" "/>
    <s v=" "/>
    <s v="NORMAL"/>
    <s v="VALEN.PEREZ94@GMAIL.COM"/>
    <n v="96.32"/>
    <s v="-"/>
    <x v="0"/>
    <s v="-"/>
    <s v="UNION LIBRE"/>
    <s v="ARQUITECTO "/>
    <n v="2"/>
    <n v="2012"/>
    <n v="11"/>
    <n v="86.65"/>
    <n v="22088773"/>
    <s v="SIN ENFASIS"/>
    <s v="DIBUJO TECNICO"/>
    <n v="1"/>
    <s v="UNIV. PRIVADA"/>
    <s v="PRIVADO"/>
  </r>
  <r>
    <n v="133283"/>
    <n v="1"/>
    <n v="2231110"/>
    <d v="2023-01-07T00:00:00"/>
    <d v="2023-01-16T00:00:00"/>
    <d v="2023-02-01T00:00:00"/>
    <x v="5"/>
    <d v="2023-02-10T00:00:00"/>
    <n v="325775"/>
    <s v="RESOLI"/>
    <s v="1-PREG.COSTA-RICA"/>
    <x v="1"/>
    <x v="0"/>
    <s v="-"/>
    <n v="133283"/>
    <x v="5"/>
    <x v="1"/>
    <x v="2"/>
    <x v="1"/>
    <x v="1"/>
    <n v="6"/>
    <x v="4"/>
    <n v="7"/>
    <n v="1"/>
    <x v="1"/>
    <s v="RUIZ RUEDA ALVARO"/>
    <n v="602990137"/>
    <n v="31271810"/>
    <s v="GOLFITO"/>
    <s v="GOLFITO"/>
    <s v="U CASTRO CARAZO SEDE PASO CANOAS"/>
    <s v="CS EDUCACION"/>
    <n v="363360"/>
    <x v="4"/>
    <n v="0"/>
    <s v="NINGUNO"/>
    <n v="100"/>
    <s v="COSTA RICA"/>
    <s v="-"/>
    <s v="-"/>
    <n v="1"/>
    <x v="2"/>
    <x v="1"/>
    <x v="0"/>
    <s v="-"/>
    <n v="43"/>
    <s v="LICENCIATURA"/>
    <s v=" "/>
    <s v=" "/>
    <s v=" "/>
    <s v=" "/>
    <s v="NORMAL"/>
    <s v="MIGANI2255@GMAIL.COM"/>
    <n v="97.2"/>
    <s v="-"/>
    <x v="0"/>
    <s v="-"/>
    <s v="CASADO(A)"/>
    <s v="DEPENDIENTE"/>
    <n v="4"/>
    <n v="2017"/>
    <n v="6"/>
    <n v="100"/>
    <n v="27897595"/>
    <s v="DOCENCIA"/>
    <s v="EDUCACION GENERAL"/>
    <n v="1"/>
    <s v="UNIV. PRIVADA"/>
    <s v="PRIVADO"/>
  </r>
  <r>
    <n v="132618"/>
    <n v="3"/>
    <n v="2257648"/>
    <d v="2022-12-01T00:00:00"/>
    <d v="2022-12-06T00:00:00"/>
    <d v="2022-12-07T00:00:00"/>
    <x v="0"/>
    <d v="2023-01-17T00:00:00"/>
    <n v="323266"/>
    <s v="RESOLI"/>
    <s v="3-POSG.COSTA-RICA"/>
    <x v="1"/>
    <x v="1"/>
    <s v="-"/>
    <n v="132618"/>
    <x v="0"/>
    <x v="1"/>
    <x v="3"/>
    <x v="1"/>
    <x v="1"/>
    <n v="1"/>
    <x v="3"/>
    <n v="15"/>
    <n v="4"/>
    <x v="1"/>
    <s v="SIBAJA RODRIGUEZ JUAN MANUEL"/>
    <n v="112930580"/>
    <n v="31269280"/>
    <s v="MONTES DE OCA"/>
    <s v="SAN RAFAEL"/>
    <s v="UNIVERSIDAD ESCUELA LIBRE DE DERECHO"/>
    <s v="DERECHO NOTARIAL Y REGISTRAL"/>
    <n v="893182"/>
    <x v="2"/>
    <n v="0"/>
    <s v="NINGUNO"/>
    <n v="100"/>
    <s v="COSTA RICA"/>
    <s v="-"/>
    <s v="-"/>
    <n v="1"/>
    <x v="2"/>
    <x v="2"/>
    <x v="0"/>
    <s v="-"/>
    <n v="36"/>
    <s v="ESPECIALIZACION"/>
    <s v=" "/>
    <s v=" "/>
    <s v=" "/>
    <s v=" "/>
    <s v="NORMAL"/>
    <s v="LEGAL.SIBAJARODRIGUEZ@GMAIL.COM"/>
    <n v="115.45"/>
    <s v="-"/>
    <x v="0"/>
    <s v="-"/>
    <s v="SOLTERO(A)"/>
    <s v="ESTUDIANTE"/>
    <n v="3"/>
    <n v="2003"/>
    <n v="20"/>
    <n v="80"/>
    <s v="-"/>
    <s v="SIN ENFASIS"/>
    <s v="DERECHO"/>
    <n v="1"/>
    <s v="UNIV. PRIVADA"/>
    <s v="PRIVADO"/>
  </r>
  <r>
    <n v="132081"/>
    <n v="1"/>
    <n v="1899200"/>
    <d v="2022-09-02T00:00:00"/>
    <d v="2022-09-27T00:00:00"/>
    <d v="2022-09-28T00:00:00"/>
    <x v="0"/>
    <d v="2023-01-17T00:00:00"/>
    <n v="319615"/>
    <s v="RESOLI"/>
    <s v="1-PREG.COSTA-RICA"/>
    <x v="1"/>
    <x v="0"/>
    <s v="-"/>
    <n v="132081"/>
    <x v="0"/>
    <x v="1"/>
    <x v="2"/>
    <x v="1"/>
    <x v="1"/>
    <n v="7"/>
    <x v="1"/>
    <n v="1"/>
    <n v="1"/>
    <x v="0"/>
    <s v="LOPEZ ALEMAN JOSELYN MARIA"/>
    <n v="702750359"/>
    <n v="31269060"/>
    <s v="LIMON"/>
    <s v="LIMON"/>
    <s v="U CASTRO CARAZO SEDE LIMON"/>
    <s v="EDUCACION"/>
    <n v="400000"/>
    <x v="4"/>
    <n v="0"/>
    <s v="NINGUNO"/>
    <n v="100"/>
    <s v="COSTA RICA"/>
    <s v="-"/>
    <s v="-"/>
    <n v="1"/>
    <x v="2"/>
    <x v="0"/>
    <x v="0"/>
    <s v="-"/>
    <n v="22"/>
    <s v="LICENCIATURA"/>
    <s v=" "/>
    <s v=" "/>
    <s v=" "/>
    <s v=" "/>
    <s v="NORMAL"/>
    <s v="JOSELYNLOPEZ1203@GMAIL.COM"/>
    <n v="117.91"/>
    <s v="-"/>
    <x v="0"/>
    <s v="-"/>
    <s v="SOLTERO(A)"/>
    <s v="ESTUDIANTE"/>
    <n v="1"/>
    <n v="2018"/>
    <n v="5"/>
    <n v="90"/>
    <s v="-"/>
    <s v="DOCENCIA"/>
    <s v="EDUCACION PRIMARIA"/>
    <n v="1"/>
    <s v="UNIV. PRIVADA"/>
    <s v="PRIVADO"/>
  </r>
  <r>
    <n v="132763"/>
    <n v="1"/>
    <n v="2800000"/>
    <d v="2022-12-01T00:00:00"/>
    <d v="2022-12-12T00:00:00"/>
    <d v="2022-12-16T00:00:00"/>
    <x v="3"/>
    <d v="2023-01-25T00:00:00"/>
    <n v="323419"/>
    <s v="RESOLI"/>
    <s v="1-PREG.COSTA-RICA"/>
    <x v="1"/>
    <x v="0"/>
    <s v="-"/>
    <n v="132763"/>
    <x v="3"/>
    <x v="0"/>
    <x v="5"/>
    <x v="1"/>
    <x v="0"/>
    <n v="4"/>
    <x v="6"/>
    <n v="1"/>
    <n v="1"/>
    <x v="0"/>
    <s v="SIBAJA PORRAS DAYAN CAROLINA"/>
    <n v="702650818"/>
    <n v="31269830"/>
    <s v="HEREDIA"/>
    <s v="HEREDIA"/>
    <s v="UNIV.NACIONAL"/>
    <s v="BIOTECNOLOGIA"/>
    <n v="150000"/>
    <x v="5"/>
    <n v="0"/>
    <s v="NINGUNO"/>
    <n v="100"/>
    <s v="COSTA RICA"/>
    <s v="-"/>
    <s v="-"/>
    <n v="1"/>
    <x v="2"/>
    <x v="2"/>
    <x v="0"/>
    <s v="-"/>
    <n v="24"/>
    <s v="LICENCIATURA"/>
    <s v=" "/>
    <s v=" "/>
    <s v=" "/>
    <s v=" "/>
    <s v="NORMAL"/>
    <s v="CAROLINASP1001@GMAIL.COM"/>
    <n v="119.23"/>
    <s v="-"/>
    <x v="0"/>
    <s v="-"/>
    <s v="SOLTERO(A)"/>
    <s v="ESTUDIANTE"/>
    <n v="2"/>
    <n v="2016"/>
    <n v="7"/>
    <n v="94.53"/>
    <s v="-"/>
    <s v="SIN ENFASIS"/>
    <s v="BIOLOGIA"/>
    <n v="2"/>
    <s v="UNIV. PUBLICA"/>
    <s v="PUBLICO"/>
  </r>
  <r>
    <n v="132703"/>
    <n v="1"/>
    <n v="1363860"/>
    <d v="2022-08-30T00:00:00"/>
    <d v="2022-12-08T00:00:00"/>
    <d v="2022-12-09T00:00:00"/>
    <x v="6"/>
    <d v="2023-02-21T00:00:00"/>
    <n v="319390"/>
    <s v="RESOLI"/>
    <s v="1-PREG.COSTA-RICA"/>
    <x v="1"/>
    <x v="0"/>
    <s v="-"/>
    <n v="132703"/>
    <x v="6"/>
    <x v="0"/>
    <x v="0"/>
    <x v="1"/>
    <x v="0"/>
    <n v="1"/>
    <x v="3"/>
    <n v="8"/>
    <n v="1"/>
    <x v="0"/>
    <s v="RIVAS BLANDON ALISON ESMERALDA"/>
    <n v="118230241"/>
    <n v="31272600"/>
    <s v="GOICOECHEA"/>
    <s v="GUADALUPE"/>
    <s v="INSTITUTO TECNOLOGICO DE COSTA RICA"/>
    <s v="METROLOGIA"/>
    <n v="630000"/>
    <x v="3"/>
    <n v="0"/>
    <s v="NINGUNO"/>
    <n v="100"/>
    <s v="COSTA RICA"/>
    <s v="-"/>
    <s v="-"/>
    <n v="1"/>
    <x v="2"/>
    <x v="2"/>
    <x v="0"/>
    <s v="-"/>
    <n v="21"/>
    <s v="TECNICO"/>
    <s v=" "/>
    <s v=" "/>
    <s v=" "/>
    <s v=" "/>
    <s v="NORMAL"/>
    <s v="ALISONRIVASB@GMAIL.COM"/>
    <n v="137.08000000000001"/>
    <s v="-"/>
    <x v="0"/>
    <s v="-"/>
    <s v="SOLTERO(A)"/>
    <s v="ESTUDIANTE"/>
    <n v="6"/>
    <n v="2020"/>
    <n v="3"/>
    <n v="85"/>
    <s v="-"/>
    <s v="SIN ENFASIS"/>
    <s v="INDUSTRIA"/>
    <n v="2"/>
    <s v="UNIV. PUBLICA"/>
    <s v="PUBLICO"/>
  </r>
  <r>
    <n v="133031"/>
    <n v="1"/>
    <n v="2497124"/>
    <d v="2022-12-19T00:00:00"/>
    <d v="2022-12-23T00:00:00"/>
    <d v="2023-01-09T00:00:00"/>
    <x v="6"/>
    <d v="2023-02-21T00:00:00"/>
    <n v="324875"/>
    <s v="RESOLI"/>
    <s v="1-PREG.COSTA-RICA"/>
    <x v="1"/>
    <x v="0"/>
    <s v="-"/>
    <n v="133031"/>
    <x v="6"/>
    <x v="0"/>
    <x v="1"/>
    <x v="1"/>
    <x v="0"/>
    <n v="2"/>
    <x v="2"/>
    <n v="7"/>
    <n v="7"/>
    <x v="0"/>
    <s v="BERMUDEZ ROJAS DARIANA"/>
    <n v="206040172"/>
    <n v="31272800"/>
    <s v="PALMARES"/>
    <s v="GRANJA"/>
    <s v="INSTITUTO DE CIENCIAS DE LA SALUD"/>
    <s v="ASISTENTE LAB QUIMICO CLINICO"/>
    <n v="320000"/>
    <x v="4"/>
    <n v="0"/>
    <s v="NINGUNO"/>
    <n v="100"/>
    <s v="COSTA RICA"/>
    <s v="-"/>
    <s v="-"/>
    <n v="1"/>
    <x v="2"/>
    <x v="2"/>
    <x v="0"/>
    <s v="-"/>
    <n v="37"/>
    <s v="DIPLOMADO"/>
    <s v=" "/>
    <s v=" "/>
    <s v=" "/>
    <s v=" "/>
    <s v="NORMAL"/>
    <s v="DARIANABERMUDEZROJAS@GMAIL.COM"/>
    <n v="140.01"/>
    <s v="-"/>
    <x v="0"/>
    <s v="-"/>
    <s v="UNION LIBRE"/>
    <s v="ESTUDIANTE"/>
    <n v="3"/>
    <n v="2021"/>
    <n v="2"/>
    <n v="83"/>
    <s v="-"/>
    <s v="SIN ENFASIS"/>
    <s v="MEDICINA HUMANA"/>
    <n v="1"/>
    <s v="UNIV. PRIVADA"/>
    <s v="PRIVADO"/>
  </r>
  <r>
    <n v="132851"/>
    <n v="1"/>
    <n v="2897200"/>
    <d v="2022-08-09T00:00:00"/>
    <d v="2022-12-14T00:00:00"/>
    <d v="2022-12-19T00:00:00"/>
    <x v="6"/>
    <d v="2023-02-21T00:00:00"/>
    <n v="318378"/>
    <s v="RESOLI"/>
    <s v="1-PREG.COSTA-RICA"/>
    <x v="1"/>
    <x v="0"/>
    <s v="-"/>
    <n v="132851"/>
    <x v="6"/>
    <x v="1"/>
    <x v="2"/>
    <x v="1"/>
    <x v="1"/>
    <n v="3"/>
    <x v="0"/>
    <n v="1"/>
    <n v="2"/>
    <x v="0"/>
    <s v="RAMOS SOLORZANO LAURA"/>
    <n v="206920271"/>
    <n v="31272670"/>
    <s v="CARTAGO"/>
    <s v="OCCIDENTE DE CARTAGO"/>
    <s v="UNIV.CENTRAL COSTARRICENSE"/>
    <s v="CS. EDUCACION ORIENTACION EDUC"/>
    <n v="581455"/>
    <x v="3"/>
    <n v="0"/>
    <s v="NINGUNO"/>
    <n v="100"/>
    <s v="COSTA RICA"/>
    <s v="-"/>
    <s v="-"/>
    <n v="1"/>
    <x v="2"/>
    <x v="2"/>
    <x v="0"/>
    <s v="-"/>
    <n v="31"/>
    <s v="LICENCIATURA"/>
    <s v=" "/>
    <s v=" "/>
    <s v=" "/>
    <s v=" "/>
    <s v="NORMAL"/>
    <s v="LAURA.95.RMOS@GMAIL.COM"/>
    <n v="149.69"/>
    <s v="-"/>
    <x v="0"/>
    <s v="-"/>
    <s v="SOLTERO(A)"/>
    <s v="ORIENTADORA ASISTENTE"/>
    <n v="2"/>
    <n v="2009"/>
    <n v="14"/>
    <n v="75.5"/>
    <n v="25515058"/>
    <s v="SIN ENFASIS"/>
    <s v="EDUCACION GENERAL"/>
    <n v="1"/>
    <s v="UNIV. PRIVADA"/>
    <s v="PRIVADO"/>
  </r>
  <r>
    <n v="132966"/>
    <n v="1"/>
    <n v="824000"/>
    <d v="2022-12-04T00:00:00"/>
    <d v="2022-12-20T00:00:00"/>
    <d v="2022-12-22T00:00:00"/>
    <x v="5"/>
    <d v="2023-02-10T00:00:00"/>
    <n v="323666"/>
    <s v="RESOLI"/>
    <s v="1-PREG.COSTA-RICA"/>
    <x v="1"/>
    <x v="0"/>
    <s v="-"/>
    <n v="132966"/>
    <x v="5"/>
    <x v="1"/>
    <x v="3"/>
    <x v="1"/>
    <x v="1"/>
    <n v="1"/>
    <x v="3"/>
    <n v="19"/>
    <n v="3"/>
    <x v="0"/>
    <s v="NEIBA MARIA  JIMENEZ BADILLA"/>
    <n v="113880341"/>
    <n v="31270600"/>
    <s v="PEREZ ZELEDON"/>
    <s v="DANIEL FLORES"/>
    <s v="UNIV.LIBRE COSTA RICA"/>
    <s v="CRIMINOLOGIA"/>
    <n v="1269758"/>
    <x v="1"/>
    <n v="0"/>
    <s v="NINGUNO"/>
    <n v="100"/>
    <s v="COSTA RICA"/>
    <s v="-"/>
    <s v="-"/>
    <n v="1"/>
    <x v="2"/>
    <x v="0"/>
    <x v="0"/>
    <s v="-"/>
    <n v="33"/>
    <s v="LICENCIATURA"/>
    <s v=" "/>
    <s v=" "/>
    <s v=" "/>
    <s v=" "/>
    <s v="NORMAL"/>
    <s v="NEIBAJIMENEZBADILLA@GMAIL.COM"/>
    <n v="154.1"/>
    <s v="-"/>
    <x v="0"/>
    <s v="-"/>
    <s v="DIVORCIADO(A)"/>
    <s v="ESTUDIANTE"/>
    <n v="2"/>
    <n v="2009"/>
    <n v="14"/>
    <n v="90"/>
    <s v="-"/>
    <s v="SIN ENFASIS"/>
    <s v="DERECHO"/>
    <n v="1"/>
    <s v="UNIV. PRIVADA"/>
    <s v="PRIVADO"/>
  </r>
  <r>
    <n v="132697"/>
    <n v="1"/>
    <n v="1060400"/>
    <d v="2022-11-23T00:00:00"/>
    <d v="2022-12-08T00:00:00"/>
    <d v="2022-12-09T00:00:00"/>
    <x v="3"/>
    <d v="2023-01-25T00:00:00"/>
    <n v="322878"/>
    <s v="RESOLI"/>
    <s v="1-PREG.COSTA-RICA"/>
    <x v="1"/>
    <x v="0"/>
    <s v="-"/>
    <n v="132697"/>
    <x v="3"/>
    <x v="1"/>
    <x v="3"/>
    <x v="1"/>
    <x v="1"/>
    <n v="3"/>
    <x v="0"/>
    <n v="1"/>
    <n v="4"/>
    <x v="0"/>
    <s v="GOMEZ MONTOYA NATALIA MILENA"/>
    <n v="304070683"/>
    <n v="31269630"/>
    <s v="CARTAGO"/>
    <s v="SAN NICOLAS"/>
    <s v="INSTITUTO TECNOLOGICO DE COSTA RICA"/>
    <s v="ADMINISTRACION DE EMPRESAS"/>
    <n v="360000"/>
    <x v="4"/>
    <n v="0"/>
    <s v="NINGUNO"/>
    <n v="100"/>
    <s v="COSTA RICA"/>
    <s v="-"/>
    <s v="-"/>
    <n v="1"/>
    <x v="2"/>
    <x v="0"/>
    <x v="0"/>
    <s v="-"/>
    <n v="37"/>
    <s v="TECNICO"/>
    <s v=" "/>
    <s v=" "/>
    <s v=" "/>
    <s v=" "/>
    <s v="NORMAL"/>
    <s v="NATALIAGM09@GMAIL.COM"/>
    <n v="173.29"/>
    <s v="-"/>
    <x v="0"/>
    <s v="-"/>
    <s v="CASADO(A)"/>
    <s v="ESTUDIANTE"/>
    <n v="4"/>
    <n v="2017"/>
    <n v="6"/>
    <n v="85.7"/>
    <s v="-"/>
    <s v="SIN ENFASIS"/>
    <s v="ADMINISTRACION"/>
    <n v="2"/>
    <s v="UNIV. PUBLICA"/>
    <s v="PUBLICO"/>
  </r>
  <r>
    <n v="131688"/>
    <n v="1"/>
    <n v="1336600"/>
    <d v="2022-08-25T00:00:00"/>
    <d v="2022-08-26T00:00:00"/>
    <d v="2022-08-30T00:00:00"/>
    <x v="0"/>
    <d v="2023-01-17T00:00:00"/>
    <n v="319177"/>
    <s v="RESOLI"/>
    <s v="1-PREG.COSTA-RICA"/>
    <x v="1"/>
    <x v="0"/>
    <s v="-"/>
    <n v="131688"/>
    <x v="0"/>
    <x v="1"/>
    <x v="2"/>
    <x v="1"/>
    <x v="1"/>
    <n v="1"/>
    <x v="3"/>
    <n v="15"/>
    <n v="2"/>
    <x v="0"/>
    <s v="LEIVA SANTAMARIA EVA CATALINA"/>
    <n v="117060633"/>
    <n v="31269400"/>
    <s v="MONTES DE OCA"/>
    <s v="SABANILLA"/>
    <s v="UNIV.CIE.Y EL ARTE SEDE  HEREDIA"/>
    <s v="EDUCACION"/>
    <n v="2553273"/>
    <x v="1"/>
    <n v="0"/>
    <s v="NINGUNO"/>
    <n v="100"/>
    <s v="COSTA RICA"/>
    <s v="-"/>
    <s v="-"/>
    <n v="1"/>
    <x v="2"/>
    <x v="2"/>
    <x v="0"/>
    <s v="-"/>
    <n v="24"/>
    <s v="LICENCIATURA"/>
    <s v=" "/>
    <s v=" "/>
    <s v=" "/>
    <s v=" "/>
    <s v="NORMAL"/>
    <s v="EVA.LEIVA.73@GMAIL.COM"/>
    <n v="191.03"/>
    <s v="-"/>
    <x v="0"/>
    <s v="-"/>
    <s v="SOLTERO(A)"/>
    <s v="ESTUDIANTE"/>
    <n v="3"/>
    <n v="2015"/>
    <n v="8"/>
    <n v="95.5"/>
    <s v="-"/>
    <s v="I Y II CICLO"/>
    <s v="EDUCACION PRIMARIA"/>
    <n v="1"/>
    <s v="UNIV. PRIVADA"/>
    <s v="PRIVADO"/>
  </r>
  <r>
    <n v="132713"/>
    <n v="1"/>
    <n v="19756395"/>
    <d v="2022-12-06T00:00:00"/>
    <d v="2022-12-09T00:00:00"/>
    <d v="2022-12-12T00:00:00"/>
    <x v="7"/>
    <d v="2023-02-28T00:00:00"/>
    <n v="323817"/>
    <s v="RESOLI"/>
    <s v="1-PREG.COSTA-RICA"/>
    <x v="1"/>
    <x v="0"/>
    <s v="-"/>
    <n v="132713"/>
    <x v="7"/>
    <x v="0"/>
    <x v="1"/>
    <x v="1"/>
    <x v="0"/>
    <n v="2"/>
    <x v="2"/>
    <n v="6"/>
    <n v="1"/>
    <x v="0"/>
    <s v="PACHECO VALERIO FIORELLA"/>
    <n v="208380836"/>
    <n v="31273920"/>
    <s v="NARANJO"/>
    <s v="NARANJO"/>
    <s v="UNIV.INTERNAC.DE LAS AMERICAS"/>
    <s v="FARMACIA"/>
    <n v="620000"/>
    <x v="3"/>
    <n v="0"/>
    <s v="NINGUNO"/>
    <n v="100"/>
    <s v="COSTA RICA"/>
    <s v="-"/>
    <s v="-"/>
    <n v="2"/>
    <x v="3"/>
    <x v="0"/>
    <x v="0"/>
    <s v="-"/>
    <n v="20"/>
    <s v="LICENCIATURA"/>
    <s v=" "/>
    <s v=" "/>
    <s v=" "/>
    <s v=" "/>
    <s v="NORMAL"/>
    <s v="FIOPV1401@GMAIL.COM"/>
    <s v="-"/>
    <n v="100.04"/>
    <x v="5"/>
    <s v="AE"/>
    <s v="SOLTERO(A)"/>
    <s v="ESTUDIANTE"/>
    <n v="3"/>
    <n v="2020"/>
    <n v="3"/>
    <n v="96.28"/>
    <s v="-"/>
    <s v="SIN ENFASIS"/>
    <s v="FARMACIA"/>
    <n v="1"/>
    <s v="UNIV. PRIVADA"/>
    <s v="PRIVADO"/>
  </r>
  <r>
    <n v="132945"/>
    <n v="1"/>
    <n v="5962256"/>
    <d v="2022-07-20T00:00:00"/>
    <d v="2022-12-19T00:00:00"/>
    <d v="2022-12-22T00:00:00"/>
    <x v="7"/>
    <d v="2023-02-28T00:00:00"/>
    <n v="317309"/>
    <s v="RESOLI"/>
    <s v="1-PREG.COSTA-RICA"/>
    <x v="1"/>
    <x v="0"/>
    <s v="-"/>
    <n v="132945"/>
    <x v="7"/>
    <x v="0"/>
    <x v="1"/>
    <x v="1"/>
    <x v="0"/>
    <n v="6"/>
    <x v="4"/>
    <n v="9"/>
    <n v="1"/>
    <x v="0"/>
    <s v="CUBILLO GONZALEZ LEIDY LAURA"/>
    <n v="604400549"/>
    <n v="31274480"/>
    <s v="PARRITA"/>
    <s v="PARRITA"/>
    <s v="INSTITUTO DE CIENCIAS DE LA SALUD"/>
    <s v="ASISTENTE LAB QUIMICO CLINICO"/>
    <n v="102090"/>
    <x v="5"/>
    <n v="0"/>
    <s v="NINGUNO"/>
    <n v="100"/>
    <s v="COSTA RICA"/>
    <s v="-"/>
    <s v="-"/>
    <n v="8"/>
    <x v="4"/>
    <x v="1"/>
    <x v="0"/>
    <s v="-"/>
    <n v="25"/>
    <s v="DIPLOMADO"/>
    <s v=" "/>
    <s v=" "/>
    <s v=" "/>
    <s v=" "/>
    <s v="NORMAL"/>
    <s v="LEIDYLAURACUBILLO97@GMAIL.COM"/>
    <s v="-"/>
    <s v="-"/>
    <x v="0"/>
    <s v="-"/>
    <s v="SOLTERO(A)"/>
    <s v="ESTUDIANTE"/>
    <n v="2"/>
    <n v="2022"/>
    <n v="1"/>
    <n v="75"/>
    <s v="-"/>
    <s v="SIN ENFASIS"/>
    <s v="MEDICINA HUMANA"/>
    <n v="1"/>
    <s v="UNIV. PRIVADA"/>
    <s v="PRIVADO"/>
  </r>
  <r>
    <n v="132969"/>
    <n v="1"/>
    <n v="8904050"/>
    <d v="2022-12-01T00:00:00"/>
    <d v="2022-12-20T00:00:00"/>
    <d v="2022-12-22T00:00:00"/>
    <x v="7"/>
    <d v="2023-02-28T00:00:00"/>
    <n v="323246"/>
    <s v="RESOLI"/>
    <s v="1-PREG.COSTA-RICA"/>
    <x v="1"/>
    <x v="0"/>
    <s v="-"/>
    <n v="132969"/>
    <x v="7"/>
    <x v="0"/>
    <x v="1"/>
    <x v="1"/>
    <x v="0"/>
    <n v="6"/>
    <x v="4"/>
    <n v="8"/>
    <n v="6"/>
    <x v="0"/>
    <s v="SANDI VEGA YACSIRE"/>
    <n v="604750635"/>
    <n v="31274500"/>
    <s v="COTO BRUS"/>
    <s v="GUTIÉRREZ BROWN"/>
    <s v="UNIV.LATINA DE C.R. PEREZ ZELEDON"/>
    <s v="ENFERMERIA"/>
    <n v="180000"/>
    <x v="5"/>
    <n v="0"/>
    <s v="NINGUNO"/>
    <n v="100"/>
    <s v="COSTA RICA"/>
    <s v="-"/>
    <s v="-"/>
    <n v="8"/>
    <x v="4"/>
    <x v="3"/>
    <x v="0"/>
    <s v="-"/>
    <n v="20"/>
    <s v="LICENCIATURA"/>
    <s v=" "/>
    <s v=" "/>
    <s v=" "/>
    <s v=" "/>
    <s v="NORMAL"/>
    <s v="YACSIRIESV@GMAIL.COM"/>
    <s v="-"/>
    <s v="-"/>
    <x v="0"/>
    <s v="-"/>
    <s v="SOLTERO(A)"/>
    <s v="ESTUDIANTE"/>
    <n v="3"/>
    <n v="2019"/>
    <n v="4"/>
    <n v="93.15"/>
    <s v="-"/>
    <s v="SIN ENFASIS"/>
    <s v="ENFERMERIA"/>
    <n v="1"/>
    <s v="UNIV. PRIVADA"/>
    <s v="PRIVADO"/>
  </r>
  <r>
    <n v="132979"/>
    <n v="1"/>
    <n v="7233900"/>
    <d v="2022-12-19T00:00:00"/>
    <d v="2022-12-21T00:00:00"/>
    <d v="2022-12-22T00:00:00"/>
    <x v="7"/>
    <d v="2023-02-28T00:00:00"/>
    <n v="324930"/>
    <s v="RESOLI"/>
    <s v="1-PREG.COSTA-RICA"/>
    <x v="1"/>
    <x v="0"/>
    <s v="-"/>
    <n v="132979"/>
    <x v="7"/>
    <x v="0"/>
    <x v="1"/>
    <x v="1"/>
    <x v="0"/>
    <n v="1"/>
    <x v="3"/>
    <n v="11"/>
    <n v="1"/>
    <x v="0"/>
    <s v="LEON ROJAS SOFIA"/>
    <n v="117900849"/>
    <n v="31274410"/>
    <s v="VAZQUEZ DE CORONADO"/>
    <s v="SAN ISIDRO"/>
    <s v="UNIVERSIDAD SANTA PAULA"/>
    <s v="TERAPIA DEL LENGUAJE"/>
    <n v="276120"/>
    <x v="4"/>
    <n v="0"/>
    <s v="NINGUNO"/>
    <n v="100"/>
    <s v="COSTA RICA"/>
    <s v="-"/>
    <s v="-"/>
    <n v="8"/>
    <x v="4"/>
    <x v="2"/>
    <x v="0"/>
    <s v="-"/>
    <n v="22"/>
    <s v="BACHILLER"/>
    <s v="LICENCIATURA"/>
    <s v=" "/>
    <s v=" "/>
    <s v=" "/>
    <s v="NORMAL"/>
    <s v="SOFI.LEONR7@GMAIL.COM"/>
    <s v="-"/>
    <s v="-"/>
    <x v="5"/>
    <s v="AE"/>
    <s v="SOLTERO(A)"/>
    <s v="ESTUDIANTE"/>
    <n v="6"/>
    <n v="2018"/>
    <n v="5"/>
    <n v="90"/>
    <s v="-"/>
    <s v="SIN ENFASIS"/>
    <s v="MEDICINA HUMANA"/>
    <n v="1"/>
    <s v="UNIV. PRIVADA"/>
    <s v="PRIVADO"/>
  </r>
  <r>
    <n v="132984"/>
    <n v="1"/>
    <n v="7669729"/>
    <d v="2022-12-13T00:00:00"/>
    <d v="2022-12-21T00:00:00"/>
    <d v="2022-12-22T00:00:00"/>
    <x v="7"/>
    <d v="2023-02-28T00:00:00"/>
    <n v="324525"/>
    <s v="RESOLI"/>
    <s v="1-PREG.COSTA-RICA"/>
    <x v="1"/>
    <x v="0"/>
    <s v="-"/>
    <n v="132984"/>
    <x v="7"/>
    <x v="0"/>
    <x v="1"/>
    <x v="1"/>
    <x v="0"/>
    <n v="1"/>
    <x v="3"/>
    <n v="11"/>
    <n v="1"/>
    <x v="0"/>
    <s v="LEON ROJAS MONICA"/>
    <n v="118870737"/>
    <n v="31274020"/>
    <s v="VAZQUEZ DE CORONADO"/>
    <s v="SAN ISIDRO"/>
    <s v="UNIVERSIDAD SANTA PAULA"/>
    <s v="TERAPIA RESPIRATORIA"/>
    <n v="276000"/>
    <x v="4"/>
    <n v="0"/>
    <s v="NINGUNO"/>
    <n v="100"/>
    <s v="COSTA RICA"/>
    <s v="-"/>
    <s v="-"/>
    <n v="8"/>
    <x v="4"/>
    <x v="2"/>
    <x v="0"/>
    <s v="-"/>
    <n v="19"/>
    <s v="BACHILLER"/>
    <s v="LICENCIATURA"/>
    <s v=" "/>
    <s v=" "/>
    <s v=" "/>
    <s v="NORMAL"/>
    <s v="MONICA.LEONR27@GMAIL.COM"/>
    <s v="-"/>
    <s v="-"/>
    <x v="5"/>
    <s v="AE"/>
    <s v="SOLTERO(A)"/>
    <s v="ESTUDIANTE"/>
    <n v="6"/>
    <n v="2021"/>
    <n v="2"/>
    <n v="90"/>
    <s v="-"/>
    <s v="SIN ENFASIS"/>
    <s v="MEDICINA HUMANA"/>
    <n v="1"/>
    <s v="UNIV. PRIVADA"/>
    <s v="PRIVADO"/>
  </r>
  <r>
    <n v="133353"/>
    <n v="5"/>
    <n v="12091146"/>
    <d v="2023-01-09T00:00:00"/>
    <d v="2023-01-09T00:00:00"/>
    <d v="2023-02-02T00:00:00"/>
    <x v="7"/>
    <d v="2023-02-28T00:00:00"/>
    <n v="325839"/>
    <s v="RESOLI"/>
    <s v="5-REFUND.PREG.C.R"/>
    <x v="0"/>
    <x v="0"/>
    <s v="-"/>
    <n v="133353"/>
    <x v="7"/>
    <x v="0"/>
    <x v="1"/>
    <x v="1"/>
    <x v="0"/>
    <n v="1"/>
    <x v="3"/>
    <n v="14"/>
    <n v="1"/>
    <x v="0"/>
    <s v="BRENES ABARCA CATHERINE MELISSA"/>
    <n v="305120543"/>
    <n v="31273710"/>
    <s v="MORAVIA"/>
    <s v="SAN VICENTE"/>
    <s v="UNIV.IBEROAMERICA"/>
    <s v="FARMACIA"/>
    <n v="393248"/>
    <x v="4"/>
    <n v="0"/>
    <s v="NINGUNO"/>
    <n v="100"/>
    <s v="COSTA RICA"/>
    <s v="-"/>
    <s v="-"/>
    <n v="2"/>
    <x v="3"/>
    <x v="2"/>
    <x v="0"/>
    <s v="-"/>
    <n v="24"/>
    <s v="LICENCIATURA"/>
    <s v=" "/>
    <s v=" "/>
    <s v=" "/>
    <s v=" "/>
    <s v="NORMAL"/>
    <s v="MELISSABRENESA@GMAIL.COM"/>
    <s v="-"/>
    <n v="106.46"/>
    <x v="0"/>
    <s v="-"/>
    <s v="SOLTERO(A)"/>
    <s v="CAJERA DEPENDIENTE"/>
    <n v="1"/>
    <n v="2015"/>
    <n v="8"/>
    <n v="100"/>
    <n v="22190000"/>
    <s v="SIN ENFASIS"/>
    <s v="FARMACIA"/>
    <n v="1"/>
    <s v="UNIV. PRIVADA"/>
    <s v="PRIVADO"/>
  </r>
  <r>
    <n v="133388"/>
    <n v="1"/>
    <n v="34494977"/>
    <d v="2022-12-08T00:00:00"/>
    <d v="2023-01-11T00:00:00"/>
    <d v="2023-02-06T00:00:00"/>
    <x v="7"/>
    <d v="2023-02-28T00:00:00"/>
    <n v="324079"/>
    <s v="RESOLI"/>
    <s v="1-PREG.COSTA-RICA"/>
    <x v="1"/>
    <x v="0"/>
    <s v="-"/>
    <n v="133388"/>
    <x v="7"/>
    <x v="0"/>
    <x v="1"/>
    <x v="1"/>
    <x v="0"/>
    <n v="7"/>
    <x v="1"/>
    <n v="3"/>
    <n v="1"/>
    <x v="0"/>
    <s v="REY BARRIFF NADESHA MARBETH"/>
    <n v="702640074"/>
    <n v="31274110"/>
    <s v="SIQUIRRES"/>
    <s v="SIQUIRRES"/>
    <s v="UNIV.INTERNAC.DE LAS AMERICAS"/>
    <s v="MEDICINA Y CIRUGIA"/>
    <n v="1632787"/>
    <x v="1"/>
    <n v="0"/>
    <s v="NINGUNO"/>
    <n v="100"/>
    <s v="COSTA RICA"/>
    <s v="-"/>
    <s v="-"/>
    <n v="2"/>
    <x v="3"/>
    <x v="1"/>
    <x v="0"/>
    <s v="-"/>
    <n v="24"/>
    <s v="LICENCIATURA"/>
    <s v=" "/>
    <s v=" "/>
    <s v=" "/>
    <s v=" "/>
    <s v="NORMAL"/>
    <s v="NADEHAMILTON@GMAIL.COM"/>
    <s v="-"/>
    <n v="126.17"/>
    <x v="0"/>
    <s v="-"/>
    <s v="SOLTERO(A)"/>
    <s v="ESTUDIANTE"/>
    <n v="3"/>
    <n v="2016"/>
    <n v="7"/>
    <n v="88.8"/>
    <s v="-"/>
    <s v="SIN ENFASIS"/>
    <s v="MEDICINA HUMANA"/>
    <n v="1"/>
    <s v="UNIV. PRIVADA"/>
    <s v="PRIVADO"/>
  </r>
  <r>
    <n v="133655"/>
    <n v="1"/>
    <n v="6548232"/>
    <d v="2023-01-26T00:00:00"/>
    <d v="2023-01-26T00:00:00"/>
    <d v="2023-02-22T00:00:00"/>
    <x v="7"/>
    <d v="2023-02-28T00:00:00"/>
    <n v="327346"/>
    <s v="RESOLI"/>
    <s v="1-PREG.COSTA-RICA"/>
    <x v="1"/>
    <x v="0"/>
    <s v="-"/>
    <n v="133655"/>
    <x v="7"/>
    <x v="1"/>
    <x v="3"/>
    <x v="1"/>
    <x v="1"/>
    <n v="5"/>
    <x v="5"/>
    <n v="3"/>
    <n v="1"/>
    <x v="0"/>
    <s v="OBANDO CASCANTE ANGELES YELENA"/>
    <n v="504570310"/>
    <n v="31274150"/>
    <s v="SANTA CRUZ"/>
    <s v="SANTA CRUZ"/>
    <s v="UNIV.LATINA DE C.R. SANTA CRUZ"/>
    <s v="DERECHO"/>
    <n v="400000"/>
    <x v="4"/>
    <n v="0"/>
    <s v="NINGUNO"/>
    <n v="100"/>
    <s v="COSTA RICA"/>
    <s v="-"/>
    <s v="-"/>
    <n v="8"/>
    <x v="4"/>
    <x v="0"/>
    <x v="0"/>
    <s v="-"/>
    <n v="18"/>
    <s v="BACHILLER"/>
    <s v=" "/>
    <s v=" "/>
    <s v=" "/>
    <s v=" "/>
    <s v="NORMAL"/>
    <s v="YELENAOBANDO400@GMAIL.COM"/>
    <s v="-"/>
    <s v="-"/>
    <x v="0"/>
    <s v="-"/>
    <s v="SOLTERO(A)"/>
    <s v="ESTUDIANTE"/>
    <n v="4"/>
    <n v="2022"/>
    <n v="1"/>
    <n v="100"/>
    <s v="-"/>
    <s v="SIN ENFASIS"/>
    <s v="DERECHO"/>
    <n v="1"/>
    <s v="UNIV. PRIVADA"/>
    <s v="PRIVADO"/>
  </r>
  <r>
    <n v="132234"/>
    <n v="1"/>
    <n v="23079265"/>
    <d v="2022-08-03T00:00:00"/>
    <d v="2022-10-12T00:00:00"/>
    <d v="2022-10-13T00:00:00"/>
    <x v="6"/>
    <d v="2023-02-21T00:00:00"/>
    <n v="318074"/>
    <s v="RESOLI"/>
    <s v="1-PREG.COSTA-RICA"/>
    <x v="1"/>
    <x v="0"/>
    <s v="-"/>
    <n v="132234"/>
    <x v="6"/>
    <x v="0"/>
    <x v="1"/>
    <x v="1"/>
    <x v="0"/>
    <n v="1"/>
    <x v="3"/>
    <n v="1"/>
    <n v="9"/>
    <x v="1"/>
    <s v="ROJAS ZUMBADO HANS ARTURO"/>
    <n v="116770599"/>
    <n v="31272780"/>
    <s v="SAN JOSE"/>
    <s v="PAVAS"/>
    <s v="UNIV.IBEROAMERICA"/>
    <s v="MEDICINA"/>
    <n v="402997"/>
    <x v="4"/>
    <n v="0"/>
    <s v="NINGUNO"/>
    <n v="100"/>
    <s v="COSTA RICA"/>
    <s v="-"/>
    <s v="-"/>
    <n v="2"/>
    <x v="3"/>
    <x v="0"/>
    <x v="0"/>
    <s v="-"/>
    <n v="25"/>
    <s v="LICENCIATURA"/>
    <s v=" "/>
    <s v=" "/>
    <s v=" "/>
    <s v=" "/>
    <s v="NORMAL"/>
    <s v="hans.2828@gmail.com"/>
    <s v="-"/>
    <n v="201.8"/>
    <x v="0"/>
    <s v="-"/>
    <s v="SOLTERO(A)"/>
    <s v="TELEFONISTA"/>
    <n v="4"/>
    <n v="2014"/>
    <n v="9"/>
    <n v="95"/>
    <n v="85279005"/>
    <s v="SIN ENFASIS"/>
    <s v="MEDICINA HUMANA"/>
    <n v="1"/>
    <s v="UNIV. PRIVADA"/>
    <s v="PRIVADO"/>
  </r>
  <r>
    <n v="132423"/>
    <n v="2"/>
    <n v="28004045"/>
    <d v="2022-08-09T00:00:00"/>
    <d v="2022-11-03T00:00:00"/>
    <d v="2022-11-04T00:00:00"/>
    <x v="6"/>
    <d v="2023-02-21T00:00:00"/>
    <n v="318357"/>
    <s v="RESOLI"/>
    <s v="2-PREG.EXTERIOR"/>
    <x v="1"/>
    <x v="3"/>
    <s v="-"/>
    <n v="132423"/>
    <x v="6"/>
    <x v="0"/>
    <x v="1"/>
    <x v="1"/>
    <x v="0"/>
    <n v="1"/>
    <x v="3"/>
    <n v="2"/>
    <n v="3"/>
    <x v="1"/>
    <s v="BADILLA ROJAS DANIEL MARIA"/>
    <n v="118860426"/>
    <n v="31272980"/>
    <s v="ESCAZU"/>
    <s v="SAN RAFAEL"/>
    <s v="UNIVERSIDAD NAVARRA"/>
    <s v="INGENIERIA BIOMEDICA"/>
    <n v="2939327"/>
    <x v="6"/>
    <n v="0"/>
    <s v="NINGUNO"/>
    <n v="130"/>
    <s v="ESPAÑA"/>
    <s v="-"/>
    <s v="-"/>
    <n v="2"/>
    <x v="3"/>
    <x v="2"/>
    <x v="0"/>
    <s v="-"/>
    <n v="19"/>
    <s v="BACHILLER"/>
    <s v=" "/>
    <s v=" "/>
    <s v=" "/>
    <s v=" "/>
    <s v="ESPECIAL"/>
    <s v="BADILLADANI03@GMAIL.COM"/>
    <s v="-"/>
    <n v="100.01"/>
    <x v="0"/>
    <s v="-"/>
    <s v="SOLTERO(A)"/>
    <s v="ESTUDIANTE"/>
    <n v="4"/>
    <n v="2021"/>
    <n v="2"/>
    <n v="91.14"/>
    <s v="-"/>
    <s v="SIN ENFASIS"/>
    <s v="MEDICINA HUMANA"/>
    <n v="1"/>
    <s v="UNIV. PRIVADA"/>
    <s v="PRIVADO"/>
  </r>
  <r>
    <n v="132521"/>
    <n v="5"/>
    <n v="44968772"/>
    <d v="2022-11-14T00:00:00"/>
    <d v="2022-11-22T00:00:00"/>
    <d v="2022-11-23T00:00:00"/>
    <x v="6"/>
    <d v="2023-02-21T00:00:00"/>
    <n v="322443"/>
    <s v="RESOLI"/>
    <s v="5-REFUND.PREG.C.R"/>
    <x v="0"/>
    <x v="0"/>
    <s v="-"/>
    <n v="132521"/>
    <x v="6"/>
    <x v="0"/>
    <x v="1"/>
    <x v="1"/>
    <x v="0"/>
    <n v="7"/>
    <x v="1"/>
    <n v="2"/>
    <n v="7"/>
    <x v="0"/>
    <s v="SABORIO AGUILAR PAULA MITCHELL"/>
    <n v="702370493"/>
    <n v="31270780"/>
    <s v="POCOCI"/>
    <s v="LA COLONIA"/>
    <s v="UNIV.IBEROAMERICA"/>
    <s v="MEDICINA"/>
    <n v="0"/>
    <x v="5"/>
    <n v="0"/>
    <s v="NINGUNO"/>
    <n v="100"/>
    <s v="COSTA RICA"/>
    <s v="-"/>
    <s v="-"/>
    <n v="2"/>
    <x v="3"/>
    <x v="0"/>
    <x v="0"/>
    <s v="-"/>
    <n v="27"/>
    <s v="BACHILLER"/>
    <s v="LICENCIATURA"/>
    <s v=" "/>
    <s v=" "/>
    <s v=" "/>
    <s v="NORMAL"/>
    <s v="PSABORIO_A26@HOTMAIL.COM"/>
    <s v="-"/>
    <n v="100.7"/>
    <x v="0"/>
    <s v="-"/>
    <s v="SOLTERO(A)"/>
    <s v="ESTUDIANTE"/>
    <n v="4"/>
    <n v="2012"/>
    <n v="11"/>
    <n v="84"/>
    <s v="-"/>
    <s v="SIN ENFASIS"/>
    <s v="MEDICINA HUMANA"/>
    <n v="1"/>
    <s v="UNIV. PRIVADA"/>
    <s v="PRIVADO"/>
  </r>
  <r>
    <n v="132746"/>
    <n v="1"/>
    <n v="3277550"/>
    <d v="2022-12-07T00:00:00"/>
    <d v="2022-12-12T00:00:00"/>
    <d v="2022-12-16T00:00:00"/>
    <x v="6"/>
    <d v="2023-02-21T00:00:00"/>
    <n v="323949"/>
    <s v="RESOLI"/>
    <s v="1-PREG.COSTA-RICA"/>
    <x v="1"/>
    <x v="0"/>
    <s v="-"/>
    <n v="132746"/>
    <x v="6"/>
    <x v="0"/>
    <x v="1"/>
    <x v="1"/>
    <x v="0"/>
    <n v="6"/>
    <x v="4"/>
    <n v="7"/>
    <n v="4"/>
    <x v="1"/>
    <s v="ANTONY EMANUEL  DEGRACIA BEJARANO"/>
    <n v="604560671"/>
    <n v="31272850"/>
    <s v="GOLFITO"/>
    <s v="PAVON"/>
    <s v="UNIV.LATINA DE C.R. PEREZ ZELEDON"/>
    <s v="ENFERMERIA"/>
    <n v="351285"/>
    <x v="4"/>
    <n v="0"/>
    <s v="NINGUNO"/>
    <n v="100"/>
    <s v="COSTA RICA"/>
    <s v="-"/>
    <s v="-"/>
    <n v="8"/>
    <x v="4"/>
    <x v="3"/>
    <x v="0"/>
    <s v="-"/>
    <n v="23"/>
    <s v="LICENCIATURA"/>
    <s v=" "/>
    <s v=" "/>
    <s v=" "/>
    <s v=" "/>
    <s v="NORMAL"/>
    <s v="BEJARANOANTONY1@GMAIL.COM"/>
    <s v="-"/>
    <s v="-"/>
    <x v="0"/>
    <s v="-"/>
    <s v="SOLTERO(A)"/>
    <s v="ESTUDIANTE"/>
    <n v="4"/>
    <n v="2018"/>
    <n v="5"/>
    <n v="83.1"/>
    <s v="-"/>
    <s v="SIN ENFASIS"/>
    <s v="ENFERMERIA"/>
    <n v="1"/>
    <s v="UNIV. PRIVADA"/>
    <s v="PRIVADO"/>
  </r>
  <r>
    <n v="132811"/>
    <n v="1"/>
    <n v="6319920"/>
    <d v="2022-11-16T00:00:00"/>
    <d v="2022-12-13T00:00:00"/>
    <d v="2022-12-19T00:00:00"/>
    <x v="6"/>
    <d v="2023-02-21T00:00:00"/>
    <n v="322532"/>
    <s v="RESOLI"/>
    <s v="1-PREG.COSTA-RICA"/>
    <x v="1"/>
    <x v="0"/>
    <s v="-"/>
    <n v="132811"/>
    <x v="6"/>
    <x v="0"/>
    <x v="1"/>
    <x v="1"/>
    <x v="0"/>
    <n v="1"/>
    <x v="3"/>
    <n v="19"/>
    <n v="12"/>
    <x v="0"/>
    <s v="RACHELL GABRIELA  FALLAS SIBAJA"/>
    <n v="118820530"/>
    <n v="31272860"/>
    <s v="PEREZ ZELEDON"/>
    <s v="LA AMISTAD"/>
    <s v="UNIV.LATINA DE C.R. PEREZ ZELEDON"/>
    <s v="ENFERMERIA"/>
    <n v="287360"/>
    <x v="4"/>
    <n v="0"/>
    <s v="NINGUNO"/>
    <n v="100"/>
    <s v="COSTA RICA"/>
    <s v="-"/>
    <s v="-"/>
    <n v="8"/>
    <x v="4"/>
    <x v="1"/>
    <x v="0"/>
    <s v="-"/>
    <n v="19"/>
    <s v="LICENCIATURA"/>
    <s v=" "/>
    <s v=" "/>
    <s v=" "/>
    <s v=" "/>
    <s v="NORMAL"/>
    <s v="FALLAS887@GMAIL.COM"/>
    <s v="-"/>
    <s v="-"/>
    <x v="0"/>
    <s v="-"/>
    <s v="SOLTERO(A)"/>
    <s v="ESTUDIANTE"/>
    <n v="3"/>
    <n v="2020"/>
    <n v="3"/>
    <n v="93"/>
    <s v="-"/>
    <s v="SIN ENFASIS"/>
    <s v="ENFERMERIA"/>
    <n v="1"/>
    <s v="UNIV. PRIVADA"/>
    <s v="PRIVADO"/>
  </r>
  <r>
    <n v="132870"/>
    <n v="1"/>
    <n v="1354000"/>
    <d v="2022-12-02T00:00:00"/>
    <d v="2022-12-15T00:00:00"/>
    <d v="2022-12-19T00:00:00"/>
    <x v="6"/>
    <d v="2023-02-24T00:00:00"/>
    <n v="323500"/>
    <s v="RESOLI"/>
    <s v="1-PREG.COSTA-RICA"/>
    <x v="2"/>
    <x v="0"/>
    <s v="-"/>
    <n v="132870"/>
    <x v="6"/>
    <x v="1"/>
    <x v="2"/>
    <x v="1"/>
    <x v="1"/>
    <n v="3"/>
    <x v="0"/>
    <n v="3"/>
    <n v="4"/>
    <x v="0"/>
    <s v="ABARCA QUESADA ALEXANDRA DE LOS ANGELES"/>
    <n v="118160316"/>
    <n v="31191230"/>
    <s v="LA UNION"/>
    <s v="SAN RAFAEL"/>
    <s v="UNIV.INTERNAC.DE LAS AMERICAS"/>
    <s v="CS.EDUC.PREEESCOLAR"/>
    <s v="-"/>
    <x v="0"/>
    <n v="0"/>
    <s v="NINGUNO"/>
    <n v="100"/>
    <s v="COSTA RICA"/>
    <s v="-"/>
    <s v="-"/>
    <n v="8"/>
    <x v="4"/>
    <x v="0"/>
    <x v="0"/>
    <s v="-"/>
    <n v="21"/>
    <s v="BACHILLER"/>
    <s v=" "/>
    <s v=" "/>
    <s v=" "/>
    <s v=" "/>
    <s v="NORMAL"/>
    <s v="ALEABARCA1307@GMAIL.COM"/>
    <s v="-"/>
    <s v="-"/>
    <x v="5"/>
    <s v="AE"/>
    <s v="SOLTERO(A)"/>
    <s v="ESTUDIANTE"/>
    <s v="-"/>
    <s v="-"/>
    <s v="-"/>
    <s v="-"/>
    <s v="-"/>
    <s v="SIN ENFASIS"/>
    <s v="EDUCACION PREESCOLAR"/>
    <n v="1"/>
    <s v="UNIV. PRIVADA"/>
    <s v="PRIVADO"/>
  </r>
  <r>
    <n v="132877"/>
    <n v="1"/>
    <n v="19767756"/>
    <d v="2022-07-17T00:00:00"/>
    <d v="2022-11-10T00:00:00"/>
    <d v="2022-12-19T00:00:00"/>
    <x v="6"/>
    <s v="-"/>
    <n v="317123"/>
    <s v="RESOLI"/>
    <s v="1-PREG.COSTA-RICA"/>
    <x v="1"/>
    <x v="0"/>
    <s v="-"/>
    <n v="132877"/>
    <x v="6"/>
    <x v="0"/>
    <x v="1"/>
    <x v="1"/>
    <x v="0"/>
    <n v="1"/>
    <x v="3"/>
    <n v="1"/>
    <n v="1"/>
    <x v="0"/>
    <s v="KARLA DAYANA  BERMUDEZ MORA"/>
    <n v="702720345"/>
    <n v="31270670"/>
    <s v="SAN JOSE"/>
    <s v="CARMEN"/>
    <s v="UNIV.HISPANOAMERICANA SEDE ARANJUEZ"/>
    <s v="MEDICINA Y CIRUGIA"/>
    <n v="638300"/>
    <x v="3"/>
    <n v="0"/>
    <s v="NINGUNO"/>
    <n v="100"/>
    <s v="COSTA RICA"/>
    <s v="-"/>
    <s v="-"/>
    <n v="2"/>
    <x v="3"/>
    <x v="2"/>
    <x v="0"/>
    <s v="-"/>
    <n v="23"/>
    <s v="LICENCIATURA"/>
    <s v=" "/>
    <s v=" "/>
    <s v=" "/>
    <s v=" "/>
    <s v="NORMAL"/>
    <s v="KARLA.BERMUDEZ2810@GMAIL.COM"/>
    <s v="-"/>
    <n v="170.7"/>
    <x v="0"/>
    <s v="-"/>
    <s v="SOLTERO(A)"/>
    <s v="ESTUDIANTE"/>
    <n v="4"/>
    <n v="2017"/>
    <n v="6"/>
    <n v="80.03"/>
    <s v="-"/>
    <s v="SIN ENFASIS"/>
    <s v="MEDICINA HUMANA"/>
    <n v="1"/>
    <s v="UNIV. PRIVADA"/>
    <s v="PRIVADO"/>
  </r>
  <r>
    <n v="132900"/>
    <n v="1"/>
    <n v="3545612"/>
    <d v="2022-12-05T00:00:00"/>
    <d v="2022-12-16T00:00:00"/>
    <d v="2022-12-19T00:00:00"/>
    <x v="6"/>
    <d v="2023-02-21T00:00:00"/>
    <n v="323783"/>
    <s v="RESOLI"/>
    <s v="1-PREG.COSTA-RICA"/>
    <x v="1"/>
    <x v="0"/>
    <s v="-"/>
    <n v="132900"/>
    <x v="6"/>
    <x v="0"/>
    <x v="1"/>
    <x v="1"/>
    <x v="0"/>
    <n v="3"/>
    <x v="0"/>
    <n v="5"/>
    <n v="11"/>
    <x v="0"/>
    <s v="ACUÑA NEATHLY KATIA GABRIELA"/>
    <n v="701640336"/>
    <n v="31272570"/>
    <s v="TURRIALBA"/>
    <s v="LA ISABEL"/>
    <s v="UNIV.IBEROAMERICA"/>
    <s v="TECNICO ATENCION PRIMARIA"/>
    <n v="100000"/>
    <x v="5"/>
    <n v="0"/>
    <s v="NINGUNO"/>
    <n v="100"/>
    <s v="COSTA RICA"/>
    <s v="-"/>
    <s v="-"/>
    <n v="8"/>
    <x v="4"/>
    <x v="1"/>
    <x v="0"/>
    <s v="-"/>
    <n v="37"/>
    <s v="TECNICO"/>
    <s v=" "/>
    <s v=" "/>
    <s v=" "/>
    <s v=" "/>
    <s v="NORMAL"/>
    <s v="GABRIELANEATHLY@GMAIL.COM"/>
    <s v="-"/>
    <s v="-"/>
    <x v="0"/>
    <s v="-"/>
    <s v="CASADO(A)"/>
    <s v="EMPLEADA DOMESTICA"/>
    <n v="3"/>
    <n v="2020"/>
    <n v="3"/>
    <n v="75.209999999999994"/>
    <n v="85199120"/>
    <s v="SIN ENFASIS"/>
    <s v="MEDICINA HUMANA"/>
    <n v="1"/>
    <s v="UNIV. PRIVADA"/>
    <s v="PRIVADO"/>
  </r>
  <r>
    <n v="132959"/>
    <n v="1"/>
    <n v="8890650"/>
    <d v="2022-12-11T00:00:00"/>
    <d v="2022-12-20T00:00:00"/>
    <d v="2022-12-22T00:00:00"/>
    <x v="6"/>
    <d v="2023-02-21T00:00:00"/>
    <n v="324339"/>
    <s v="RESOLI"/>
    <s v="1-PREG.COSTA-RICA"/>
    <x v="1"/>
    <x v="0"/>
    <s v="-"/>
    <n v="132959"/>
    <x v="6"/>
    <x v="0"/>
    <x v="1"/>
    <x v="1"/>
    <x v="0"/>
    <n v="6"/>
    <x v="4"/>
    <n v="3"/>
    <n v="1"/>
    <x v="0"/>
    <s v="GRANADOS MORALES SARA MARIA"/>
    <n v="603830678"/>
    <n v="31272910"/>
    <s v="BUENOS AIRES"/>
    <s v="BUENOS AIRES"/>
    <s v="UNIV.LATINA DE C.R. PEREZ ZELEDON"/>
    <s v="ENFERMERIA"/>
    <n v="5000"/>
    <x v="5"/>
    <n v="0"/>
    <s v="NINGUNO"/>
    <n v="100"/>
    <s v="COSTA RICA"/>
    <s v="-"/>
    <s v="-"/>
    <n v="8"/>
    <x v="4"/>
    <x v="1"/>
    <x v="0"/>
    <s v="-"/>
    <n v="33"/>
    <s v="LICENCIATURA"/>
    <s v=" "/>
    <s v=" "/>
    <s v=" "/>
    <s v=" "/>
    <s v="NORMAL"/>
    <s v="SARAGRANADOS.1511@GMAIL.COM"/>
    <s v="-"/>
    <s v="-"/>
    <x v="5"/>
    <s v="AE"/>
    <s v="CASADO(A)"/>
    <s v="ESTUDIANTE"/>
    <n v="4"/>
    <n v="2022"/>
    <n v="1"/>
    <n v="70"/>
    <s v="-"/>
    <s v="SIN ENFASIS"/>
    <s v="ENFERMERIA"/>
    <n v="1"/>
    <s v="UNIV. PRIVADA"/>
    <s v="PRIVADO"/>
  </r>
  <r>
    <n v="132960"/>
    <n v="1"/>
    <n v="8443020"/>
    <d v="2022-12-10T00:00:00"/>
    <d v="2022-12-20T00:00:00"/>
    <d v="2022-12-22T00:00:00"/>
    <x v="6"/>
    <d v="2023-02-21T00:00:00"/>
    <n v="324290"/>
    <s v="RESOLI"/>
    <s v="1-PREG.COSTA-RICA"/>
    <x v="1"/>
    <x v="0"/>
    <s v="-"/>
    <n v="132960"/>
    <x v="6"/>
    <x v="1"/>
    <x v="2"/>
    <x v="1"/>
    <x v="1"/>
    <n v="6"/>
    <x v="4"/>
    <n v="7"/>
    <n v="4"/>
    <x v="0"/>
    <s v="JESSICA  RIOS BEJARANO"/>
    <n v="604270052"/>
    <n v="31272930"/>
    <s v="GOLFITO"/>
    <s v="PAVON"/>
    <s v="UNIV.LATINA DE C.R SEDE CIUDAD NEILY"/>
    <s v="ENSEÑANZA DEL INGLES"/>
    <n v="90000"/>
    <x v="5"/>
    <n v="0"/>
    <s v="NINGUNO"/>
    <n v="100"/>
    <s v="COSTA RICA"/>
    <s v="-"/>
    <s v="-"/>
    <n v="8"/>
    <x v="4"/>
    <x v="3"/>
    <x v="0"/>
    <s v="-"/>
    <n v="27"/>
    <s v="BACHILLER"/>
    <s v=" "/>
    <s v=" "/>
    <s v=" "/>
    <s v=" "/>
    <s v="NORMAL"/>
    <s v="JESSICA2022.RIOSBEJARANO@GMAIL.COM"/>
    <s v="-"/>
    <s v="-"/>
    <x v="5"/>
    <s v="AE"/>
    <s v="UNION LIBRE"/>
    <s v="AMA DE CASA"/>
    <n v="4"/>
    <n v="2022"/>
    <n v="1"/>
    <n v="83.78"/>
    <s v="-"/>
    <s v="SIN ENFASIS"/>
    <s v="EDUCACION GENERAL"/>
    <n v="1"/>
    <s v="UNIV. PRIVADA"/>
    <s v="PRIVADO"/>
  </r>
  <r>
    <n v="132961"/>
    <n v="1"/>
    <n v="4201348"/>
    <d v="2022-12-08T00:00:00"/>
    <d v="2022-12-20T00:00:00"/>
    <d v="2022-12-22T00:00:00"/>
    <x v="6"/>
    <d v="2023-02-21T00:00:00"/>
    <n v="324142"/>
    <s v="RESOLI"/>
    <s v="1-PREG.COSTA-RICA"/>
    <x v="1"/>
    <x v="0"/>
    <s v="-"/>
    <n v="132961"/>
    <x v="6"/>
    <x v="1"/>
    <x v="2"/>
    <x v="1"/>
    <x v="1"/>
    <n v="1"/>
    <x v="3"/>
    <n v="19"/>
    <n v="5"/>
    <x v="0"/>
    <s v="WENDY FRANCINY  HERNANDEZ MORA"/>
    <n v="116880783"/>
    <n v="31273000"/>
    <s v="PEREZ ZELEDON"/>
    <s v="SAN PEDRO"/>
    <s v="UNIV.INT.S.I.LABRADOR SEDE PEREZ ZELEDON"/>
    <s v="ENS ESTUDIOS SOCIALES"/>
    <n v="200000"/>
    <x v="5"/>
    <n v="0"/>
    <s v="NINGUNO"/>
    <n v="100"/>
    <s v="COSTA RICA"/>
    <s v="-"/>
    <s v="-"/>
    <n v="8"/>
    <x v="4"/>
    <x v="1"/>
    <x v="0"/>
    <s v="-"/>
    <n v="25"/>
    <s v="BACHILLER"/>
    <s v="LICENCIATURA"/>
    <s v=" "/>
    <s v=" "/>
    <s v=" "/>
    <s v="NORMAL"/>
    <s v="WENDYHERNANDEZ1723@GMAIL.COM"/>
    <s v="-"/>
    <s v="-"/>
    <x v="5"/>
    <s v="AE"/>
    <s v="SOLTERO(A)"/>
    <s v="LABORES DOMÉSTICAS"/>
    <n v="3"/>
    <n v="2018"/>
    <n v="5"/>
    <n v="85"/>
    <s v="-"/>
    <s v="SIN ENFASIS"/>
    <s v="EDUCACION SECUNDARIA"/>
    <n v="1"/>
    <s v="UNIV. PRIVADA"/>
    <s v="PRIVADO"/>
  </r>
  <r>
    <n v="132963"/>
    <n v="1"/>
    <n v="9500000"/>
    <d v="2022-12-06T00:00:00"/>
    <d v="2022-12-20T00:00:00"/>
    <d v="2022-12-22T00:00:00"/>
    <x v="6"/>
    <d v="2023-02-21T00:00:00"/>
    <n v="323814"/>
    <s v="RESOLI"/>
    <s v="1-PREG.COSTA-RICA"/>
    <x v="1"/>
    <x v="0"/>
    <s v="-"/>
    <n v="132963"/>
    <x v="6"/>
    <x v="0"/>
    <x v="1"/>
    <x v="1"/>
    <x v="0"/>
    <n v="6"/>
    <x v="4"/>
    <n v="7"/>
    <n v="4"/>
    <x v="0"/>
    <s v="ALEJANDRA VANESSA  GONZALEZ CASTILLO"/>
    <n v="604360187"/>
    <n v="31273010"/>
    <s v="GOLFITO"/>
    <s v="PAVON"/>
    <s v="UNIV.LATINA DE C.R. PEREZ ZELEDON"/>
    <s v="ENFERMERIA"/>
    <n v="25000"/>
    <x v="5"/>
    <n v="0"/>
    <s v="NINGUNO"/>
    <n v="100"/>
    <s v="COSTA RICA"/>
    <s v="-"/>
    <s v="-"/>
    <n v="8"/>
    <x v="4"/>
    <x v="3"/>
    <x v="0"/>
    <s v="-"/>
    <n v="26"/>
    <s v="BACHILLER"/>
    <s v=" "/>
    <s v=" "/>
    <s v=" "/>
    <s v=" "/>
    <s v="NORMAL"/>
    <s v="ALEJANDRAVGC2324@GMAIL.COM"/>
    <s v="-"/>
    <s v="-"/>
    <x v="0"/>
    <s v="-"/>
    <s v="SOLTERO(A)"/>
    <s v="LABORES DOMÉSTICAS"/>
    <n v="3"/>
    <n v="2018"/>
    <n v="5"/>
    <n v="85.2"/>
    <s v="-"/>
    <s v="SIN ENFASIS"/>
    <s v="ENFERMERIA"/>
    <n v="1"/>
    <s v="UNIV. PRIVADA"/>
    <s v="PRIVADO"/>
  </r>
  <r>
    <n v="132981"/>
    <n v="1"/>
    <n v="18056809"/>
    <d v="2022-12-16T00:00:00"/>
    <d v="2022-12-21T00:00:00"/>
    <d v="2022-12-22T00:00:00"/>
    <x v="6"/>
    <d v="2023-02-21T00:00:00"/>
    <n v="324819"/>
    <s v="RESOLI"/>
    <s v="1-PREG.COSTA-RICA"/>
    <x v="1"/>
    <x v="0"/>
    <s v="-"/>
    <n v="132981"/>
    <x v="6"/>
    <x v="0"/>
    <x v="0"/>
    <x v="1"/>
    <x v="0"/>
    <n v="1"/>
    <x v="3"/>
    <n v="1"/>
    <n v="1"/>
    <x v="1"/>
    <s v="CHRISTOPHER MARIO  MEDINA LEITON"/>
    <n v="901130255"/>
    <n v="31272720"/>
    <s v="SAN JOSE"/>
    <s v="CARMEN"/>
    <s v="UNIVERSIDAD FIDELITAS SEDE SAN PEDRO"/>
    <s v="INGENIERIA SISTEMAS"/>
    <n v="917271"/>
    <x v="2"/>
    <n v="0"/>
    <s v="NINGUNO"/>
    <n v="100"/>
    <s v="COSTA RICA"/>
    <s v="-"/>
    <s v="-"/>
    <n v="2"/>
    <x v="3"/>
    <x v="2"/>
    <x v="0"/>
    <s v="-"/>
    <n v="21"/>
    <s v="BACHILLER"/>
    <s v=" "/>
    <s v=" "/>
    <s v=" "/>
    <s v=" "/>
    <s v="NORMAL"/>
    <s v="CHRIS.LEI3001@GMAIL.COM"/>
    <s v="-"/>
    <n v="243.17"/>
    <x v="0"/>
    <s v="-"/>
    <s v="SOLTERO(A)"/>
    <s v="ESTUDIANTE"/>
    <n v="3"/>
    <n v="2019"/>
    <n v="4"/>
    <n v="88.63"/>
    <s v="-"/>
    <s v="INGENIERIA SIST.ENF.COMPUTAC."/>
    <s v="INGENIERIA"/>
    <n v="1"/>
    <s v="UNIV. PRIVADA"/>
    <s v="PRIVADO"/>
  </r>
  <r>
    <n v="133007"/>
    <n v="1"/>
    <n v="4082815"/>
    <d v="2022-12-13T00:00:00"/>
    <d v="2022-12-22T00:00:00"/>
    <d v="2022-12-23T00:00:00"/>
    <x v="6"/>
    <d v="2023-02-21T00:00:00"/>
    <n v="324506"/>
    <s v="RESOLI"/>
    <s v="1-PREG.COSTA-RICA"/>
    <x v="1"/>
    <x v="0"/>
    <s v="-"/>
    <n v="133007"/>
    <x v="6"/>
    <x v="0"/>
    <x v="1"/>
    <x v="1"/>
    <x v="0"/>
    <n v="6"/>
    <x v="4"/>
    <n v="7"/>
    <n v="4"/>
    <x v="0"/>
    <s v="MONTEZUMA RODRIGUEZ JATHIN"/>
    <n v="604850499"/>
    <n v="31272950"/>
    <s v="GOLFITO"/>
    <s v="PAVON"/>
    <s v="UNIV.IBEROAMERICA"/>
    <s v="TECNICO ATENCION PRIMARIA"/>
    <n v="20000"/>
    <x v="5"/>
    <n v="0"/>
    <s v="NINGUNO"/>
    <n v="100"/>
    <s v="COSTA RICA"/>
    <s v="-"/>
    <s v="-"/>
    <n v="8"/>
    <x v="4"/>
    <x v="3"/>
    <x v="0"/>
    <s v="-"/>
    <n v="19"/>
    <s v="TECNICO"/>
    <s v=" "/>
    <s v=" "/>
    <s v=" "/>
    <s v=" "/>
    <s v="NORMAL"/>
    <s v="JATHINMONTEZUMA@GMAIL.COM"/>
    <s v="-"/>
    <s v="-"/>
    <x v="5"/>
    <s v="AE"/>
    <s v="SOLTERO(A)"/>
    <s v="COMERCIANTE"/>
    <n v="1"/>
    <n v="2020"/>
    <n v="3"/>
    <n v="70"/>
    <s v="-"/>
    <s v="SIN ENFASIS"/>
    <s v="MEDICINA HUMANA"/>
    <n v="1"/>
    <s v="UNIV. PRIVADA"/>
    <s v="PRIVADO"/>
  </r>
  <r>
    <n v="133054"/>
    <n v="1"/>
    <n v="4195915"/>
    <d v="2022-12-19T00:00:00"/>
    <d v="2023-01-10T00:00:00"/>
    <d v="2023-01-11T00:00:00"/>
    <x v="6"/>
    <d v="2023-02-21T00:00:00"/>
    <n v="324975"/>
    <s v="RESOLI"/>
    <s v="1-PREG.COSTA-RICA"/>
    <x v="1"/>
    <x v="0"/>
    <s v="-"/>
    <n v="133054"/>
    <x v="6"/>
    <x v="0"/>
    <x v="1"/>
    <x v="1"/>
    <x v="0"/>
    <n v="6"/>
    <x v="4"/>
    <n v="7"/>
    <n v="4"/>
    <x v="0"/>
    <s v="ATENCIO RODRIGUEZ YORLENY"/>
    <n v="603590123"/>
    <n v="31273130"/>
    <s v="GOLFITO"/>
    <s v="PAVON"/>
    <s v="UNIV.IBEROAMERICA"/>
    <s v="TECNICO ATENCION PRIMARIA"/>
    <n v="60000"/>
    <x v="5"/>
    <n v="0"/>
    <s v="NINGUNO"/>
    <n v="100"/>
    <s v="COSTA RICA"/>
    <s v="-"/>
    <s v="-"/>
    <n v="8"/>
    <x v="4"/>
    <x v="3"/>
    <x v="0"/>
    <s v="-"/>
    <n v="38"/>
    <s v="TECNICO"/>
    <s v=" "/>
    <s v=" "/>
    <s v=" "/>
    <s v=" "/>
    <s v="NORMAL"/>
    <s v="YORLEATENCIORODRIGUEZ@GMAIL.COM"/>
    <s v="-"/>
    <s v="-"/>
    <x v="5"/>
    <s v="AE"/>
    <s v="SOLTERO(A)"/>
    <s v="ESTUDIANTE"/>
    <n v="4"/>
    <n v="2021"/>
    <n v="2"/>
    <n v="87.8"/>
    <s v="-"/>
    <s v="SIN ENFASIS"/>
    <s v="MEDICINA HUMANA"/>
    <n v="1"/>
    <s v="UNIV. PRIVADA"/>
    <s v="PRIVADO"/>
  </r>
  <r>
    <n v="133295"/>
    <n v="1"/>
    <n v="8694850"/>
    <d v="2022-12-20T00:00:00"/>
    <d v="2022-12-20T00:00:00"/>
    <d v="2023-01-11T00:00:00"/>
    <x v="6"/>
    <d v="2023-02-21T00:00:00"/>
    <n v="325035"/>
    <s v="RESOLI"/>
    <s v="1-PREG.COSTA-RICA"/>
    <x v="1"/>
    <x v="0"/>
    <s v="-"/>
    <n v="133295"/>
    <x v="6"/>
    <x v="1"/>
    <x v="2"/>
    <x v="1"/>
    <x v="1"/>
    <n v="6"/>
    <x v="4"/>
    <n v="7"/>
    <n v="4"/>
    <x v="0"/>
    <s v="ATENCIO BEJARANO JACQUELINE"/>
    <n v="603690352"/>
    <n v="31273160"/>
    <s v="GOLFITO"/>
    <s v="PAVON"/>
    <s v="UNIVERSIDAD CATOLICA DE COSTA RICA"/>
    <s v="CIENCIAS DE LA EDUCACION"/>
    <n v="70000"/>
    <x v="5"/>
    <n v="0"/>
    <s v="NINGUNO"/>
    <n v="100"/>
    <s v="COSTA RICA"/>
    <s v="-"/>
    <s v="-"/>
    <n v="8"/>
    <x v="4"/>
    <x v="3"/>
    <x v="0"/>
    <s v="-"/>
    <n v="35"/>
    <s v="BACHILLER"/>
    <s v=" "/>
    <s v=" "/>
    <s v=" "/>
    <s v=" "/>
    <s v="NORMAL"/>
    <s v="YACQUELINATENCIO@HOTMAIL.COM"/>
    <s v="-"/>
    <s v="-"/>
    <x v="5"/>
    <s v="AE"/>
    <s v="SOLTERO(A)"/>
    <s v="ESTUDIANTE"/>
    <n v="2"/>
    <n v="2018"/>
    <n v="5"/>
    <n v="100"/>
    <s v="-"/>
    <s v="ENSEÑANZA DE LAS CIENCIAS"/>
    <s v="EDUCACION SECUNDARIA"/>
    <n v="1"/>
    <s v="UNIV. PRIVADA"/>
    <s v="PRIVADO"/>
  </r>
  <r>
    <n v="133347"/>
    <n v="1"/>
    <n v="7625000"/>
    <d v="2023-01-09T00:00:00"/>
    <d v="2023-01-12T00:00:00"/>
    <d v="2023-02-03T00:00:00"/>
    <x v="6"/>
    <d v="2023-02-21T00:00:00"/>
    <n v="325841"/>
    <s v="RESOLI"/>
    <s v="1-PREG.COSTA-RICA"/>
    <x v="1"/>
    <x v="0"/>
    <s v="-"/>
    <n v="133347"/>
    <x v="6"/>
    <x v="1"/>
    <x v="3"/>
    <x v="1"/>
    <x v="1"/>
    <n v="2"/>
    <x v="2"/>
    <n v="12"/>
    <n v="5"/>
    <x v="0"/>
    <s v="MONTES ARRIETA YARIEL"/>
    <n v="208660936"/>
    <n v="31271710"/>
    <s v="VALVERDE VEGA"/>
    <s v="RODRIGUEZ"/>
    <s v="UNIVERSIDAD SANTA LUCIA SEDE ALAJUELA"/>
    <s v="DERECHO"/>
    <n v="286122"/>
    <x v="4"/>
    <n v="0"/>
    <s v="NINGUNO"/>
    <n v="100"/>
    <s v="COSTA RICA"/>
    <s v="-"/>
    <s v="-"/>
    <n v="8"/>
    <x v="4"/>
    <x v="0"/>
    <x v="0"/>
    <s v="-"/>
    <n v="17"/>
    <s v="LICENCIATURA"/>
    <s v=" "/>
    <s v=" "/>
    <s v=" "/>
    <s v=" "/>
    <s v="NORMAL"/>
    <s v="YARIELMONTESARRIETA02@GMAIL.COM"/>
    <s v="-"/>
    <s v="-"/>
    <x v="0"/>
    <s v="-"/>
    <s v="SOLTERO(A)"/>
    <s v="ESTUDIANTE"/>
    <n v="2"/>
    <n v="2022"/>
    <n v="1"/>
    <n v="100"/>
    <s v="-"/>
    <s v="SIN ENFASIS"/>
    <s v="DERECHO"/>
    <n v="1"/>
    <s v="UNIV. PRIVADA"/>
    <s v="PRIVADO"/>
  </r>
  <r>
    <n v="133535"/>
    <n v="1"/>
    <n v="28587775"/>
    <d v="2022-12-21T00:00:00"/>
    <d v="2023-01-14T00:00:00"/>
    <d v="2023-02-06T00:00:00"/>
    <x v="6"/>
    <d v="2023-02-22T00:00:00"/>
    <n v="325100"/>
    <s v="RESOLI"/>
    <s v="1-PREG.COSTA-RICA"/>
    <x v="1"/>
    <x v="0"/>
    <s v="-"/>
    <n v="133535"/>
    <x v="6"/>
    <x v="0"/>
    <x v="1"/>
    <x v="1"/>
    <x v="0"/>
    <n v="1"/>
    <x v="3"/>
    <n v="7"/>
    <n v="7"/>
    <x v="1"/>
    <s v="MEMBREÑO VASQUEZ ANGELLO ALEXANDRE"/>
    <n v="119410464"/>
    <n v="31272960"/>
    <s v="MORA"/>
    <s v="QUITIRRISI"/>
    <s v="UNIV.AUTONOMA DE C.A SEDE CENTRAL"/>
    <s v="MEDICINA"/>
    <n v="444430"/>
    <x v="4"/>
    <n v="0"/>
    <s v="NINGUNO"/>
    <n v="100"/>
    <s v="COSTA RICA"/>
    <s v="-"/>
    <s v="-"/>
    <n v="2"/>
    <x v="3"/>
    <x v="1"/>
    <x v="0"/>
    <s v="-"/>
    <n v="17"/>
    <s v="BACHILLER"/>
    <s v="LICENCIATURA"/>
    <s v=" "/>
    <s v=" "/>
    <s v=" "/>
    <s v="NORMAL"/>
    <s v="ANGELLOALEMEMBRENOVASQUEZ@GMAIL.COM"/>
    <s v="-"/>
    <n v="87.33"/>
    <x v="0"/>
    <s v="-"/>
    <s v="SOLTERO(A)"/>
    <s v="ESTUDIANTE"/>
    <n v="3"/>
    <n v="2022"/>
    <n v="1"/>
    <n v="100"/>
    <s v="-"/>
    <s v="SIN ENFASIS"/>
    <s v="MEDICINA HUMANA"/>
    <n v="1"/>
    <s v="UNIV. PRIVADA"/>
    <s v="PRIVADO"/>
  </r>
  <r>
    <n v="133505"/>
    <n v="1"/>
    <n v="1897420"/>
    <d v="2022-12-29T00:00:00"/>
    <d v="2023-01-17T00:00:00"/>
    <d v="2023-02-09T00:00:00"/>
    <x v="6"/>
    <d v="2023-02-21T00:00:00"/>
    <n v="325352"/>
    <s v="RESOLI"/>
    <s v="1-PREG.COSTA-RICA"/>
    <x v="1"/>
    <x v="0"/>
    <s v="-"/>
    <n v="133505"/>
    <x v="6"/>
    <x v="1"/>
    <x v="2"/>
    <x v="1"/>
    <x v="1"/>
    <n v="1"/>
    <x v="3"/>
    <n v="7"/>
    <n v="7"/>
    <x v="1"/>
    <s v="MENA MENDEZ DAGOBERTO JESUS"/>
    <n v="116380710"/>
    <n v="31273270"/>
    <s v="MORA"/>
    <s v="QUITIRRISI"/>
    <s v="U.FLORENCIO DEL CASTILLO S.DESAMPARADOS"/>
    <s v="CS.EDUCACION FÌSICA"/>
    <n v="346379"/>
    <x v="4"/>
    <n v="0"/>
    <s v="NINGUNO"/>
    <n v="100"/>
    <s v="COSTA RICA"/>
    <s v="-"/>
    <s v="-"/>
    <n v="8"/>
    <x v="4"/>
    <x v="1"/>
    <x v="0"/>
    <s v="-"/>
    <n v="26"/>
    <s v="BACHILLER"/>
    <s v=" "/>
    <s v=" "/>
    <s v=" "/>
    <s v=" "/>
    <s v="NORMAL"/>
    <s v="MENADAGOBERTO1@GMAIL.COM"/>
    <s v="-"/>
    <s v="-"/>
    <x v="0"/>
    <s v="-"/>
    <s v="SOLTERO(A)"/>
    <s v="-"/>
    <n v="3"/>
    <n v="2013"/>
    <n v="10"/>
    <n v="100"/>
    <n v="84158667"/>
    <s v="SIN ENFASIS"/>
    <s v="EDUCACION TECNICA,ARTISTICA Y DEPORTIVA"/>
    <n v="1"/>
    <s v="UNIV. PRIVADA"/>
    <s v="PRIVADO"/>
  </r>
  <r>
    <n v="132218"/>
    <n v="1"/>
    <n v="5703800"/>
    <d v="2022-09-30T00:00:00"/>
    <d v="2022-10-11T00:00:00"/>
    <d v="2022-10-12T00:00:00"/>
    <x v="5"/>
    <d v="2023-02-23T00:00:00"/>
    <n v="320769"/>
    <s v="RESOLI"/>
    <s v="1-PREG.COSTA-RICA"/>
    <x v="2"/>
    <x v="0"/>
    <s v="-"/>
    <n v="132218"/>
    <x v="5"/>
    <x v="1"/>
    <x v="3"/>
    <x v="1"/>
    <x v="1"/>
    <n v="4"/>
    <x v="6"/>
    <n v="9"/>
    <n v="2"/>
    <x v="1"/>
    <s v="ULLOA BORRERO JOSE ROBERTO"/>
    <n v="109980080"/>
    <n v="31181580"/>
    <s v="SAN PABLO"/>
    <s v="RINCÓN DE SABANILLA"/>
    <s v="UNIV.LATINA SEDE HEREDIA"/>
    <s v="ADM. EMP. HOTELERAS Y TURIST"/>
    <s v="-"/>
    <x v="0"/>
    <n v="0"/>
    <s v="NINGUNO"/>
    <n v="100"/>
    <s v="COSTA RICA"/>
    <s v="-"/>
    <s v="-"/>
    <n v="2"/>
    <x v="3"/>
    <x v="2"/>
    <x v="0"/>
    <s v="-"/>
    <n v="44"/>
    <s v="LICENCIATURA"/>
    <s v=" "/>
    <s v=" "/>
    <s v=" "/>
    <s v=" "/>
    <s v="NORMAL"/>
    <s v="ROBERTOULLOAUB@ICLOUD.COM"/>
    <s v="-"/>
    <n v="142.01"/>
    <x v="0"/>
    <s v="-"/>
    <s v="SOLTERO(A)"/>
    <s v="DEPARTAMENTO DE INVE"/>
    <s v="-"/>
    <s v="-"/>
    <s v="-"/>
    <s v="-"/>
    <n v="25098600"/>
    <s v="SIN ENFASIS"/>
    <s v="ADMINISTRACION"/>
    <n v="1"/>
    <s v="UNIV. PRIVADA"/>
    <s v="PRIVADO"/>
  </r>
  <r>
    <n v="132340"/>
    <n v="5"/>
    <n v="48135738"/>
    <d v="2022-09-04T00:00:00"/>
    <d v="2022-10-25T00:00:00"/>
    <d v="2022-10-26T00:00:00"/>
    <x v="5"/>
    <d v="2023-02-10T00:00:00"/>
    <n v="319710"/>
    <s v="RESOLI"/>
    <s v="5-REFUND.PREG.C.R"/>
    <x v="0"/>
    <x v="0"/>
    <s v="-"/>
    <n v="132340"/>
    <x v="5"/>
    <x v="0"/>
    <x v="1"/>
    <x v="1"/>
    <x v="0"/>
    <n v="4"/>
    <x v="6"/>
    <n v="1"/>
    <n v="2"/>
    <x v="0"/>
    <s v="CAMBRONERO ROSALES MARIA AURELIA"/>
    <n v="207280204"/>
    <n v="31271360"/>
    <s v="HEREDIA"/>
    <s v="MERCEDES"/>
    <s v="VERITAS-SAN FRANCISCO DE ASIS"/>
    <s v="MEDICINA Y CIRUGIA VETERINARIA"/>
    <n v="985517"/>
    <x v="2"/>
    <n v="0"/>
    <s v="NINGUNO"/>
    <n v="100"/>
    <s v="COSTA RICA"/>
    <s v="-"/>
    <s v="-"/>
    <n v="2"/>
    <x v="3"/>
    <x v="2"/>
    <x v="0"/>
    <s v="-"/>
    <n v="28"/>
    <s v="LICENCIATURA"/>
    <s v=" "/>
    <s v=" "/>
    <s v=" "/>
    <s v=" "/>
    <s v="NORMAL"/>
    <s v="AURE_CAMBRONERO@HOTMAIL.COM"/>
    <s v="-"/>
    <n v="139.86000000000001"/>
    <x v="0"/>
    <s v="-"/>
    <s v="CASADO(A)"/>
    <s v="ASISTENTE VETERINARIO"/>
    <n v="2"/>
    <n v="2016"/>
    <n v="7"/>
    <n v="30"/>
    <n v="89037474"/>
    <s v="SIN ENFASIS"/>
    <s v="MEDICINA VETERINARIA"/>
    <n v="1"/>
    <s v="UNIV. PRIVADA"/>
    <s v="PRIVADO"/>
  </r>
  <r>
    <n v="132626"/>
    <n v="5"/>
    <n v="26247408"/>
    <d v="2022-11-09T00:00:00"/>
    <d v="2022-12-06T00:00:00"/>
    <d v="2022-12-07T00:00:00"/>
    <x v="5"/>
    <d v="2023-02-10T00:00:00"/>
    <n v="322282"/>
    <s v="RESOLI"/>
    <s v="5-REFUND.PREG.C.R"/>
    <x v="0"/>
    <x v="0"/>
    <s v="-"/>
    <n v="132626"/>
    <x v="5"/>
    <x v="0"/>
    <x v="1"/>
    <x v="1"/>
    <x v="0"/>
    <n v="2"/>
    <x v="2"/>
    <n v="10"/>
    <n v="1"/>
    <x v="0"/>
    <s v="NAVARRO AGUILAR ASHLY MARIA"/>
    <n v="208220932"/>
    <n v="31270210"/>
    <s v="SAN CARLOS"/>
    <s v="QUESADA"/>
    <s v="UNIV.AUTONOMA DE C.A SEDE CENTRAL"/>
    <s v="MEDICINA"/>
    <n v="1312010"/>
    <x v="1"/>
    <n v="0"/>
    <s v="NINGUNO"/>
    <n v="100"/>
    <s v="COSTA RICA"/>
    <s v="-"/>
    <s v="-"/>
    <n v="2"/>
    <x v="3"/>
    <x v="0"/>
    <x v="0"/>
    <s v="-"/>
    <n v="21"/>
    <s v="LICENCIATURA"/>
    <s v=" "/>
    <s v=" "/>
    <s v=" "/>
    <s v=" "/>
    <s v="NORMAL"/>
    <s v="ASHLYMA21@GMAIL.COM"/>
    <s v="-"/>
    <n v="153.15"/>
    <x v="0"/>
    <s v="-"/>
    <s v="SOLTERO(A)"/>
    <s v="ESTUDIANTE"/>
    <n v="3"/>
    <n v="2018"/>
    <n v="5"/>
    <n v="90"/>
    <s v="-"/>
    <s v="SIN ENFASIS"/>
    <s v="MEDICINA HUMANA"/>
    <n v="1"/>
    <s v="UNIV. PRIVADA"/>
    <s v="PRIVADO"/>
  </r>
  <r>
    <n v="132758"/>
    <n v="1"/>
    <n v="4115898"/>
    <d v="2022-12-02T00:00:00"/>
    <d v="2022-12-12T00:00:00"/>
    <d v="2022-12-16T00:00:00"/>
    <x v="5"/>
    <d v="2023-02-10T00:00:00"/>
    <n v="323534"/>
    <s v="RESOLI"/>
    <s v="1-PREG.COSTA-RICA"/>
    <x v="1"/>
    <x v="0"/>
    <s v="-"/>
    <n v="132758"/>
    <x v="5"/>
    <x v="0"/>
    <x v="1"/>
    <x v="1"/>
    <x v="0"/>
    <n v="1"/>
    <x v="3"/>
    <n v="1"/>
    <n v="1"/>
    <x v="0"/>
    <s v="MAYRA ALEJANDRA  NAVARRO ROMERO"/>
    <n v="304190401"/>
    <n v="31271310"/>
    <s v="SAN JOSE"/>
    <s v="CARMEN"/>
    <s v="INST.PARAUNIV. PLERUS"/>
    <s v="LABORATORIO CLINICO"/>
    <n v="320000"/>
    <x v="4"/>
    <n v="0"/>
    <s v="NINGUNO"/>
    <n v="100"/>
    <s v="COSTA RICA"/>
    <s v="-"/>
    <s v="-"/>
    <n v="2"/>
    <x v="3"/>
    <x v="2"/>
    <x v="0"/>
    <s v="-"/>
    <n v="35"/>
    <s v="DIPLOMADO"/>
    <s v=" "/>
    <s v=" "/>
    <s v=" "/>
    <s v=" "/>
    <s v="NORMAL"/>
    <s v="mayranavarro22@gmail.com"/>
    <s v="-"/>
    <n v="110.14"/>
    <x v="5"/>
    <s v="AE"/>
    <s v="DIVORCIADO(A)"/>
    <s v="ESTUDIANTE"/>
    <n v="3"/>
    <n v="2021"/>
    <n v="2"/>
    <n v="71.33"/>
    <s v="-"/>
    <s v="SIN ENFASIS"/>
    <s v="MEDICINA HUMANA"/>
    <n v="3"/>
    <s v="PARAUNIV. PRIV"/>
    <s v="PRIVADO"/>
  </r>
  <r>
    <n v="133125"/>
    <n v="1"/>
    <n v="8796010"/>
    <d v="2022-12-28T00:00:00"/>
    <d v="2022-12-28T00:00:00"/>
    <d v="2023-01-20T00:00:00"/>
    <x v="5"/>
    <d v="2023-02-10T00:00:00"/>
    <n v="325318"/>
    <s v="RESOLI"/>
    <s v="1-PREG.COSTA-RICA"/>
    <x v="1"/>
    <x v="0"/>
    <s v="-"/>
    <n v="133125"/>
    <x v="5"/>
    <x v="0"/>
    <x v="5"/>
    <x v="1"/>
    <x v="0"/>
    <n v="6"/>
    <x v="4"/>
    <n v="10"/>
    <n v="4"/>
    <x v="0"/>
    <s v="RIOS BEJARANO REBECA"/>
    <n v="604910321"/>
    <n v="31272040"/>
    <s v="CORREDORES"/>
    <s v="LAUREL"/>
    <s v="U CASTRO CARAZO SEDE PASO CANOAS"/>
    <s v="INGENIERIA INFORMATICA"/>
    <n v="60000"/>
    <x v="5"/>
    <n v="0"/>
    <s v="NINGUNO"/>
    <n v="100"/>
    <s v="COSTA RICA"/>
    <s v="-"/>
    <s v="-"/>
    <n v="8"/>
    <x v="4"/>
    <x v="3"/>
    <x v="0"/>
    <s v="-"/>
    <n v="17"/>
    <s v="BACHILLER"/>
    <s v=" "/>
    <s v=" "/>
    <s v=" "/>
    <s v=" "/>
    <s v="NORMAL"/>
    <s v="RIOSBEJARANO116@GMAIL.COM"/>
    <s v="-"/>
    <s v="-"/>
    <x v="5"/>
    <s v="AE"/>
    <s v="SOLTERO(A)"/>
    <s v="ESTUDIANTE"/>
    <n v="4"/>
    <n v="2022"/>
    <n v="1"/>
    <n v="100"/>
    <s v="-"/>
    <s v="SIN ENFASIS"/>
    <s v="COMPUTO"/>
    <n v="1"/>
    <s v="UNIV. PRIVADA"/>
    <s v="PRIVADO"/>
  </r>
  <r>
    <n v="133144"/>
    <n v="1"/>
    <n v="4969000"/>
    <d v="2022-12-19T00:00:00"/>
    <d v="2022-12-28T00:00:00"/>
    <d v="2023-01-23T00:00:00"/>
    <x v="5"/>
    <d v="2023-02-10T00:00:00"/>
    <n v="324982"/>
    <s v="RESOLI"/>
    <s v="1-PREG.COSTA-RICA"/>
    <x v="1"/>
    <x v="0"/>
    <s v="-"/>
    <n v="133144"/>
    <x v="5"/>
    <x v="0"/>
    <x v="1"/>
    <x v="1"/>
    <x v="0"/>
    <n v="6"/>
    <x v="4"/>
    <n v="9"/>
    <n v="1"/>
    <x v="0"/>
    <s v="PIEDRA MONGE HILARY MICHEL"/>
    <n v="604590849"/>
    <n v="31271210"/>
    <s v="PARRITA"/>
    <s v="PARRITA"/>
    <s v="UNIVERSIDAD SANTA PAULA"/>
    <s v="TERAPIA OCUPACIONAL"/>
    <n v="234000"/>
    <x v="4"/>
    <n v="0"/>
    <s v="NINGUNO"/>
    <n v="100"/>
    <s v="COSTA RICA"/>
    <s v="-"/>
    <s v="-"/>
    <n v="8"/>
    <x v="4"/>
    <x v="1"/>
    <x v="0"/>
    <s v="-"/>
    <n v="22"/>
    <s v="LICENCIATURA"/>
    <s v=" "/>
    <s v=" "/>
    <s v=" "/>
    <s v=" "/>
    <s v="NORMAL"/>
    <s v="HILLARYMONGE123@GMAIL.COM"/>
    <s v="-"/>
    <s v="-"/>
    <x v="0"/>
    <s v="-"/>
    <s v="SOLTERO(A)"/>
    <s v="ESTUDIANTE"/>
    <n v="3"/>
    <n v="2017"/>
    <n v="6"/>
    <n v="100"/>
    <s v="-"/>
    <s v="SIN ENFASIS"/>
    <s v="MEDICINA HUMANA"/>
    <n v="1"/>
    <s v="UNIV. PRIVADA"/>
    <s v="PRIVADO"/>
  </r>
  <r>
    <n v="133288"/>
    <n v="1"/>
    <n v="10011900"/>
    <d v="2022-12-21T00:00:00"/>
    <d v="2022-12-30T00:00:00"/>
    <d v="2023-01-24T00:00:00"/>
    <x v="5"/>
    <d v="2023-02-10T00:00:00"/>
    <n v="325056"/>
    <s v="RESOLI"/>
    <s v="1-PREG.COSTA-RICA"/>
    <x v="1"/>
    <x v="0"/>
    <s v="-"/>
    <n v="133288"/>
    <x v="5"/>
    <x v="0"/>
    <x v="1"/>
    <x v="1"/>
    <x v="0"/>
    <n v="6"/>
    <x v="4"/>
    <n v="3"/>
    <n v="1"/>
    <x v="0"/>
    <s v="NARVAEZ LOPEZ FREISHEL MELISSA"/>
    <n v="118960174"/>
    <n v="31272020"/>
    <s v="BUENOS AIRES"/>
    <s v="BUENOS AIRES"/>
    <s v="INST.PARAUNIV. PLERUS"/>
    <s v="IMAGENES MEDICAS"/>
    <n v="672463"/>
    <x v="3"/>
    <n v="0"/>
    <s v="NINGUNO"/>
    <n v="100"/>
    <s v="COSTA RICA"/>
    <s v="-"/>
    <s v="-"/>
    <n v="8"/>
    <x v="4"/>
    <x v="1"/>
    <x v="0"/>
    <s v="-"/>
    <n v="19"/>
    <s v="DIPLOMADO"/>
    <s v=" "/>
    <s v=" "/>
    <s v=" "/>
    <s v=" "/>
    <s v="NORMAL"/>
    <s v="FNARVAEZ.10.01@GMAIL.COM"/>
    <s v="-"/>
    <s v="-"/>
    <x v="0"/>
    <s v="-"/>
    <s v="SOLTERO(A)"/>
    <s v="ESTUDIANTE"/>
    <n v="5"/>
    <n v="2021"/>
    <n v="2"/>
    <n v="100"/>
    <s v="-"/>
    <s v="SIN ENFASIS"/>
    <s v="MEDICINA HUMANA"/>
    <n v="3"/>
    <s v="PARAUNIV. PRIV"/>
    <s v="PRIVADO"/>
  </r>
  <r>
    <n v="133252"/>
    <n v="1"/>
    <n v="9644800"/>
    <d v="2023-01-03T00:00:00"/>
    <d v="2023-01-03T00:00:00"/>
    <d v="2023-01-25T00:00:00"/>
    <x v="5"/>
    <d v="2023-02-10T00:00:00"/>
    <n v="325495"/>
    <s v="RESOLI"/>
    <s v="1-PREG.COSTA-RICA"/>
    <x v="1"/>
    <x v="0"/>
    <s v="-"/>
    <n v="133252"/>
    <x v="5"/>
    <x v="1"/>
    <x v="3"/>
    <x v="1"/>
    <x v="1"/>
    <n v="6"/>
    <x v="4"/>
    <n v="10"/>
    <n v="4"/>
    <x v="0"/>
    <s v="ESPINOZA PIMENTEL ELIZABETH"/>
    <n v="604580126"/>
    <n v="31272030"/>
    <s v="CORREDORES"/>
    <s v="LAUREL"/>
    <s v="U CASTRO CARAZO SEDE PASO CANOAS"/>
    <s v="ADMINISTRACION DE NEGOCIOS"/>
    <n v="40000"/>
    <x v="5"/>
    <n v="0"/>
    <s v="NINGUNO"/>
    <n v="100"/>
    <s v="COSTA RICA"/>
    <s v="-"/>
    <s v="-"/>
    <n v="8"/>
    <x v="4"/>
    <x v="3"/>
    <x v="0"/>
    <s v="-"/>
    <n v="23"/>
    <s v="BACHILLER"/>
    <s v=" "/>
    <s v=" "/>
    <s v=" "/>
    <s v=" "/>
    <s v="NORMAL"/>
    <s v="EESPINOZAPIMENTEL@GMAIL.COM"/>
    <s v="-"/>
    <s v="-"/>
    <x v="5"/>
    <s v="AE"/>
    <s v="UNION LIBRE"/>
    <s v="ESTUDIANTE"/>
    <n v="2"/>
    <n v="2022"/>
    <n v="1"/>
    <n v="100"/>
    <s v="-"/>
    <s v="RECURSOS HUMANOS"/>
    <s v="ADMINISTRACION"/>
    <n v="1"/>
    <s v="UNIV. PRIVADA"/>
    <s v="PRIVADO"/>
  </r>
  <r>
    <n v="133202"/>
    <n v="1"/>
    <n v="8289900"/>
    <d v="2022-12-22T00:00:00"/>
    <d v="2022-12-22T00:00:00"/>
    <d v="2023-01-30T00:00:00"/>
    <x v="5"/>
    <d v="2023-02-10T00:00:00"/>
    <n v="325145"/>
    <s v="RESOLI"/>
    <s v="1-PREG.COSTA-RICA"/>
    <x v="1"/>
    <x v="0"/>
    <s v="-"/>
    <n v="133202"/>
    <x v="5"/>
    <x v="1"/>
    <x v="2"/>
    <x v="1"/>
    <x v="1"/>
    <n v="6"/>
    <x v="4"/>
    <n v="7"/>
    <n v="4"/>
    <x v="0"/>
    <s v="SANCHEZ BEJARANO YESIBEL"/>
    <n v="604750690"/>
    <n v="31271630"/>
    <s v="GOLFITO"/>
    <s v="PAVON"/>
    <s v="U CASTRO CARAZO SEDE PASO CANOAS"/>
    <s v="EDUCACION PREESCOLAR"/>
    <n v="35000"/>
    <x v="5"/>
    <n v="0"/>
    <s v="NINGUNO"/>
    <n v="100"/>
    <s v="COSTA RICA"/>
    <s v="-"/>
    <s v="-"/>
    <n v="8"/>
    <x v="4"/>
    <x v="3"/>
    <x v="0"/>
    <s v="-"/>
    <n v="21"/>
    <s v="BACHILLER"/>
    <s v=" "/>
    <s v=" "/>
    <s v=" "/>
    <s v=" "/>
    <s v="NORMAL"/>
    <s v="LYESIBEJARANO2@GMAIL.COM"/>
    <s v="-"/>
    <s v="-"/>
    <x v="5"/>
    <s v="AE"/>
    <s v="UNION LIBRE"/>
    <s v="ESTUDIANTE"/>
    <n v="3"/>
    <n v="2020"/>
    <n v="3"/>
    <n v="100"/>
    <s v="-"/>
    <s v="SIN ENFASIS"/>
    <s v="EDUCACION PREESCOLAR"/>
    <n v="1"/>
    <s v="UNIV. PRIVADA"/>
    <s v="PRIVADO"/>
  </r>
  <r>
    <n v="133201"/>
    <n v="1"/>
    <n v="4329970"/>
    <d v="2022-12-01T00:00:00"/>
    <d v="2023-01-10T00:00:00"/>
    <d v="2023-01-30T00:00:00"/>
    <x v="5"/>
    <d v="2023-02-10T00:00:00"/>
    <n v="323267"/>
    <s v="RESOLI"/>
    <s v="1-PREG.COSTA-RICA"/>
    <x v="1"/>
    <x v="0"/>
    <s v="-"/>
    <n v="133201"/>
    <x v="5"/>
    <x v="0"/>
    <x v="1"/>
    <x v="1"/>
    <x v="0"/>
    <n v="6"/>
    <x v="4"/>
    <n v="3"/>
    <n v="1"/>
    <x v="0"/>
    <s v="CAMACHO ORTIZ HILLARY YEILYN"/>
    <n v="118360986"/>
    <n v="31271620"/>
    <s v="BUENOS AIRES"/>
    <s v="BUENOS AIRES"/>
    <s v="UNIV.LATINA DE C.R. PEREZ ZELEDON"/>
    <s v="ENFERMERIA"/>
    <n v="520150"/>
    <x v="3"/>
    <n v="0"/>
    <s v="NINGUNO"/>
    <n v="100"/>
    <s v="COSTA RICA"/>
    <s v="-"/>
    <s v="-"/>
    <n v="8"/>
    <x v="4"/>
    <x v="1"/>
    <x v="0"/>
    <s v="-"/>
    <n v="20"/>
    <s v="LICENCIATURA"/>
    <s v=" "/>
    <s v=" "/>
    <s v=" "/>
    <s v=" "/>
    <s v="NORMAL"/>
    <s v="HILLA10CAMACHO@GMAIL.COM"/>
    <s v="-"/>
    <s v="-"/>
    <x v="5"/>
    <s v="AE"/>
    <s v="SOLTERO(A)"/>
    <s v="ESTUDIANTE"/>
    <n v="1"/>
    <n v="2020"/>
    <n v="3"/>
    <n v="100"/>
    <s v="-"/>
    <s v="SIN ENFASIS"/>
    <s v="ENFERMERIA"/>
    <n v="1"/>
    <s v="UNIV. PRIVADA"/>
    <s v="PRIVADO"/>
  </r>
  <r>
    <n v="133244"/>
    <n v="1"/>
    <n v="6196000"/>
    <d v="2022-12-20T00:00:00"/>
    <d v="2022-12-20T00:00:00"/>
    <d v="2023-01-31T00:00:00"/>
    <x v="5"/>
    <d v="2023-02-10T00:00:00"/>
    <n v="325022"/>
    <s v="RESOLI"/>
    <s v="1-PREG.COSTA-RICA"/>
    <x v="1"/>
    <x v="0"/>
    <s v="-"/>
    <n v="133244"/>
    <x v="5"/>
    <x v="1"/>
    <x v="2"/>
    <x v="1"/>
    <x v="1"/>
    <n v="7"/>
    <x v="1"/>
    <n v="4"/>
    <n v="1"/>
    <x v="1"/>
    <s v="PITA MORALES GILBER FRANCISCO"/>
    <n v="702660124"/>
    <n v="31271930"/>
    <s v="TALAMANCA"/>
    <s v="BRATSI"/>
    <s v="USJ SEDE GUAPILES UNIV DE SAN JOSE"/>
    <s v="EDUC III CICLO Y DIVERSIFICADO"/>
    <n v="50000"/>
    <x v="5"/>
    <n v="0"/>
    <s v="NINGUNO"/>
    <n v="100"/>
    <s v="COSTA RICA"/>
    <s v="-"/>
    <s v="-"/>
    <n v="8"/>
    <x v="4"/>
    <x v="3"/>
    <x v="0"/>
    <s v="-"/>
    <n v="24"/>
    <s v="BACHILLER"/>
    <s v=" "/>
    <s v=" "/>
    <s v=" "/>
    <s v=" "/>
    <s v="NORMAL"/>
    <s v="GILBERFRANSISCOPITAMORALES@GMAIL.COM"/>
    <s v="-"/>
    <s v="-"/>
    <x v="0"/>
    <s v="-"/>
    <s v="UNION LIBRE"/>
    <s v="ESTUDIANTE"/>
    <n v="2"/>
    <n v="2019"/>
    <n v="4"/>
    <n v="100"/>
    <n v="85582291"/>
    <s v="MATEMATICA"/>
    <s v="EDUCACION SECUNDARIA"/>
    <n v="1"/>
    <s v="UNIV. PRIVADA"/>
    <s v="PRIVADO"/>
  </r>
  <r>
    <n v="133277"/>
    <n v="1"/>
    <n v="7280300"/>
    <d v="2022-12-19T00:00:00"/>
    <d v="2022-12-23T00:00:00"/>
    <d v="2023-02-01T00:00:00"/>
    <x v="5"/>
    <d v="2023-02-10T00:00:00"/>
    <n v="324941"/>
    <s v="RESOLI"/>
    <s v="1-PREG.COSTA-RICA"/>
    <x v="1"/>
    <x v="0"/>
    <s v="-"/>
    <n v="133277"/>
    <x v="5"/>
    <x v="0"/>
    <x v="1"/>
    <x v="1"/>
    <x v="0"/>
    <n v="6"/>
    <x v="4"/>
    <n v="7"/>
    <n v="4"/>
    <x v="0"/>
    <s v="PALACIO ATENCIO HILARY TATIANA"/>
    <n v="604840553"/>
    <n v="31271890"/>
    <s v="GOLFITO"/>
    <s v="PAVON"/>
    <s v="COLEGIO UNIVERSITARIO TECNOSALUD"/>
    <s v="ASISTENCIA VETERINARIA"/>
    <n v="40000"/>
    <x v="5"/>
    <n v="0"/>
    <s v="NINGUNO"/>
    <n v="100"/>
    <s v="COSTA RICA"/>
    <s v="-"/>
    <s v="-"/>
    <n v="8"/>
    <x v="4"/>
    <x v="3"/>
    <x v="0"/>
    <s v="-"/>
    <n v="19"/>
    <s v="DIPLOMADO"/>
    <s v=" "/>
    <s v=" "/>
    <s v=" "/>
    <s v=" "/>
    <s v="NORMAL"/>
    <s v="TATIANAATENCIO24@GMAIL.COM"/>
    <s v="-"/>
    <s v="-"/>
    <x v="5"/>
    <s v="AE"/>
    <s v="SOLTERO(A)"/>
    <s v="ESTUDIANTE"/>
    <n v="2"/>
    <n v="2021"/>
    <n v="2"/>
    <n v="100"/>
    <s v="-"/>
    <s v="SIN ENFASIS"/>
    <s v="MEDICINA VETERINARIA"/>
    <n v="1"/>
    <s v="UNIV. PRIVADA"/>
    <s v="PRIVADO"/>
  </r>
  <r>
    <n v="133240"/>
    <n v="1"/>
    <n v="7001390"/>
    <d v="2023-01-13T00:00:00"/>
    <d v="2023-01-17T00:00:00"/>
    <d v="2023-02-01T00:00:00"/>
    <x v="5"/>
    <d v="2023-02-10T00:00:00"/>
    <n v="326366"/>
    <s v="RESOLI"/>
    <s v="1-PREG.COSTA-RICA"/>
    <x v="1"/>
    <x v="0"/>
    <s v="-"/>
    <n v="133240"/>
    <x v="5"/>
    <x v="1"/>
    <x v="3"/>
    <x v="1"/>
    <x v="1"/>
    <n v="1"/>
    <x v="3"/>
    <n v="1"/>
    <n v="1"/>
    <x v="1"/>
    <s v="EDWIN  ORTIZ FIGUEROA"/>
    <n v="603940656"/>
    <n v="31271580"/>
    <s v="SAN JOSE"/>
    <s v="CARMEN"/>
    <s v="UNIV.SAN MARCOS"/>
    <s v="CONTADURIA MODALIDAD VIRTUAL"/>
    <n v="100000"/>
    <x v="5"/>
    <n v="0"/>
    <s v="NINGUNO"/>
    <n v="100"/>
    <s v="COSTA RICA"/>
    <s v="-"/>
    <s v="-"/>
    <n v="8"/>
    <x v="4"/>
    <x v="2"/>
    <x v="0"/>
    <s v="-"/>
    <n v="31"/>
    <s v="BACHILLER"/>
    <s v=" "/>
    <s v=" "/>
    <s v=" "/>
    <s v=" "/>
    <s v="NORMAL"/>
    <s v="FIGUEROA.EDWIN6@GMAIL.COM"/>
    <s v="-"/>
    <s v="-"/>
    <x v="5"/>
    <s v="AE"/>
    <s v="CASADO(A)"/>
    <s v="  PROPIO"/>
    <n v="3"/>
    <n v="2009"/>
    <n v="14"/>
    <n v="100"/>
    <n v="87404901"/>
    <s v="SIN ENFASIS"/>
    <s v="ADMINISTRACION"/>
    <n v="1"/>
    <s v="UNIV. PRIVADA"/>
    <s v="PRIVADO"/>
  </r>
  <r>
    <n v="133238"/>
    <n v="1"/>
    <n v="5727974"/>
    <d v="2023-01-11T00:00:00"/>
    <d v="2023-01-11T00:00:00"/>
    <d v="2023-02-01T00:00:00"/>
    <x v="5"/>
    <d v="2023-02-10T00:00:00"/>
    <n v="326129"/>
    <s v="RESOLI"/>
    <s v="1-PREG.COSTA-RICA"/>
    <x v="1"/>
    <x v="0"/>
    <s v="-"/>
    <n v="133238"/>
    <x v="5"/>
    <x v="1"/>
    <x v="2"/>
    <x v="1"/>
    <x v="1"/>
    <n v="1"/>
    <x v="3"/>
    <n v="1"/>
    <n v="1"/>
    <x v="0"/>
    <s v="KAREN TATIANA  ELIZONDO VARGAS"/>
    <n v="118900316"/>
    <n v="31271570"/>
    <s v="SAN JOSE"/>
    <s v="CARMEN"/>
    <s v="U CASTRO CARAZO SEDE PEREZ ZELEDON"/>
    <s v="EDUCACION PREESCOLAR"/>
    <n v="300000"/>
    <x v="4"/>
    <n v="0"/>
    <s v="NINGUNO"/>
    <n v="100"/>
    <s v="COSTA RICA"/>
    <s v="-"/>
    <s v="-"/>
    <n v="8"/>
    <x v="4"/>
    <x v="2"/>
    <x v="0"/>
    <s v="-"/>
    <n v="19"/>
    <s v="BACHILLER"/>
    <s v=" "/>
    <s v=" "/>
    <s v=" "/>
    <s v=" "/>
    <s v="NORMAL"/>
    <s v="TELIZONDOVARGAS@GMAIL.COM"/>
    <s v="-"/>
    <s v="-"/>
    <x v="5"/>
    <s v="AE"/>
    <s v="SOLTERO(A)"/>
    <s v="N./A"/>
    <n v="4"/>
    <n v="2020"/>
    <n v="3"/>
    <n v="100"/>
    <s v="-"/>
    <s v="SIN ENFASIS"/>
    <s v="EDUCACION PREESCOLAR"/>
    <n v="1"/>
    <s v="UNIV. PRIVADA"/>
    <s v="PRIVADO"/>
  </r>
  <r>
    <n v="133274"/>
    <n v="1"/>
    <n v="9500000"/>
    <d v="2022-12-05T00:00:00"/>
    <d v="2022-12-21T00:00:00"/>
    <d v="2023-02-01T00:00:00"/>
    <x v="5"/>
    <d v="2023-02-10T00:00:00"/>
    <n v="323706"/>
    <s v="RESOLI"/>
    <s v="1-PREG.COSTA-RICA"/>
    <x v="1"/>
    <x v="0"/>
    <s v="-"/>
    <n v="133274"/>
    <x v="5"/>
    <x v="0"/>
    <x v="0"/>
    <x v="1"/>
    <x v="0"/>
    <n v="1"/>
    <x v="3"/>
    <n v="3"/>
    <n v="9"/>
    <x v="0"/>
    <s v="MORA CALDERON NELSY YULIANA"/>
    <n v="118750963"/>
    <n v="31271380"/>
    <s v="DESAMPARADOS"/>
    <s v="ROSARIO"/>
    <s v="UNIV.LATINA DE C.R."/>
    <s v="ARQUITECTURA"/>
    <n v="319529"/>
    <x v="4"/>
    <n v="0"/>
    <s v="NINGUNO"/>
    <n v="100"/>
    <s v="COSTA RICA"/>
    <s v="-"/>
    <s v="-"/>
    <n v="8"/>
    <x v="4"/>
    <x v="1"/>
    <x v="0"/>
    <s v="-"/>
    <n v="19"/>
    <s v="LICENCIATURA"/>
    <s v=" "/>
    <s v=" "/>
    <s v=" "/>
    <s v=" "/>
    <s v="NORMAL"/>
    <s v="MORAYULIANA415@GMAIL.COM"/>
    <s v="-"/>
    <s v="-"/>
    <x v="0"/>
    <s v="-"/>
    <s v="SOLTERO(A)"/>
    <s v="ESTUDIANTE"/>
    <n v="6"/>
    <n v="2022"/>
    <n v="1"/>
    <n v="85.5"/>
    <s v="-"/>
    <s v="SIN ENFASIS"/>
    <s v="INGENIERIA"/>
    <n v="1"/>
    <s v="UNIV. PRIVADA"/>
    <s v="PRIVADO"/>
  </r>
  <r>
    <n v="133280"/>
    <n v="1"/>
    <n v="8292000"/>
    <d v="2022-12-07T00:00:00"/>
    <d v="2023-01-13T00:00:00"/>
    <d v="2023-02-02T00:00:00"/>
    <x v="5"/>
    <d v="2023-02-10T00:00:00"/>
    <n v="323950"/>
    <s v="RESOLI"/>
    <s v="1-PREG.COSTA-RICA"/>
    <x v="1"/>
    <x v="0"/>
    <s v="-"/>
    <n v="133280"/>
    <x v="5"/>
    <x v="0"/>
    <x v="1"/>
    <x v="1"/>
    <x v="0"/>
    <n v="6"/>
    <x v="4"/>
    <n v="1"/>
    <n v="12"/>
    <x v="0"/>
    <s v="MORERA NOFFAL GRACIELA"/>
    <n v="208490913"/>
    <n v="31271590"/>
    <s v="PUNTARENAS"/>
    <s v="CHACARITA"/>
    <s v="UNIV.SANTA LUCIA SEDE PUNTARENAS"/>
    <s v="ENFERMERIA"/>
    <n v="90000"/>
    <x v="5"/>
    <n v="0"/>
    <s v="NINGUNO"/>
    <n v="100"/>
    <s v="COSTA RICA"/>
    <s v="-"/>
    <s v="-"/>
    <n v="8"/>
    <x v="4"/>
    <x v="0"/>
    <x v="0"/>
    <s v="-"/>
    <n v="19"/>
    <s v="BACHILLER"/>
    <s v=" "/>
    <s v=" "/>
    <s v=" "/>
    <s v=" "/>
    <s v="NORMAL"/>
    <s v="GRACIELAMORERA7@GMAIL.COM"/>
    <s v="-"/>
    <s v="-"/>
    <x v="0"/>
    <s v="-"/>
    <s v="SOLTERO(A)"/>
    <s v="ESTUDIANTE"/>
    <n v="3"/>
    <n v="2022"/>
    <n v="1"/>
    <n v="93.78"/>
    <s v="-"/>
    <s v="SIN ENFASIS"/>
    <s v="ENFERMERIA"/>
    <n v="1"/>
    <s v="UNIV. PRIVADA"/>
    <s v="PRIVADO"/>
  </r>
  <r>
    <n v="131821"/>
    <n v="1"/>
    <n v="22732150"/>
    <d v="2022-09-02T00:00:00"/>
    <d v="2022-09-05T00:00:00"/>
    <d v="2022-09-06T00:00:00"/>
    <x v="1"/>
    <d v="2023-01-31T00:00:00"/>
    <n v="319620"/>
    <s v="RESOLI"/>
    <s v="1-PREG.COSTA-RICA"/>
    <x v="1"/>
    <x v="0"/>
    <s v="-"/>
    <n v="131821"/>
    <x v="1"/>
    <x v="0"/>
    <x v="1"/>
    <x v="1"/>
    <x v="0"/>
    <n v="1"/>
    <x v="3"/>
    <n v="7"/>
    <n v="3"/>
    <x v="0"/>
    <s v="BARBOZA JIMENEZ STEFANIA"/>
    <n v="118350045"/>
    <n v="31270810"/>
    <s v="MORA"/>
    <s v="TABARCIA"/>
    <s v="UNIV.INTERNAC.DE LAS AMERICAS"/>
    <s v="MEDICINA Y CIRUGIA"/>
    <n v="2281335"/>
    <x v="1"/>
    <n v="0"/>
    <s v="NINGUNO"/>
    <n v="100"/>
    <s v="COSTA RICA"/>
    <s v="-"/>
    <s v="-"/>
    <n v="2"/>
    <x v="3"/>
    <x v="1"/>
    <x v="0"/>
    <s v="-"/>
    <n v="21"/>
    <s v="LICENCIATURA"/>
    <s v=" "/>
    <s v=" "/>
    <s v=" "/>
    <s v=" "/>
    <s v="NORMAL"/>
    <s v="STEFANIABJ23@HOTMAIL.COM"/>
    <s v="-"/>
    <n v="100.74"/>
    <x v="5"/>
    <s v="AE"/>
    <s v="SOLTERO(A)"/>
    <s v="ESTUDIANTE"/>
    <n v="4"/>
    <n v="2019"/>
    <n v="4"/>
    <n v="95.54"/>
    <s v="-"/>
    <s v="SIN ENFASIS"/>
    <s v="MEDICINA HUMANA"/>
    <n v="1"/>
    <s v="UNIV. PRIVADA"/>
    <s v="PRIVADO"/>
  </r>
  <r>
    <n v="132459"/>
    <n v="5"/>
    <n v="38867445"/>
    <d v="2022-10-27T00:00:00"/>
    <d v="2022-11-09T00:00:00"/>
    <d v="2022-11-10T00:00:00"/>
    <x v="1"/>
    <d v="2023-01-31T00:00:00"/>
    <n v="321798"/>
    <s v="RESOLI"/>
    <s v="5-REFUND.PREG.C.R"/>
    <x v="0"/>
    <x v="0"/>
    <s v="-"/>
    <n v="132459"/>
    <x v="1"/>
    <x v="0"/>
    <x v="1"/>
    <x v="1"/>
    <x v="0"/>
    <n v="2"/>
    <x v="2"/>
    <n v="10"/>
    <n v="4"/>
    <x v="1"/>
    <s v="MILLON BRENES JOSE RODOLFO"/>
    <n v="207180273"/>
    <n v="31270470"/>
    <s v="SAN CARLOS"/>
    <s v="AGUAS ZARCAS"/>
    <s v="UNIV.INTERNAC.DE LAS AMERICAS"/>
    <s v="MEDICINA Y CIRUGIA"/>
    <n v="2363976"/>
    <x v="1"/>
    <n v="0"/>
    <s v="NINGUNO"/>
    <n v="100"/>
    <s v="COSTA RICA"/>
    <s v="-"/>
    <s v="-"/>
    <n v="2"/>
    <x v="3"/>
    <x v="1"/>
    <x v="0"/>
    <s v="-"/>
    <n v="29"/>
    <s v="LICENCIATURA"/>
    <s v=" "/>
    <s v=" "/>
    <s v=" "/>
    <s v=" "/>
    <s v="NORMAL"/>
    <s v="JR.9306@HOTMAIL.COM"/>
    <s v="-"/>
    <n v="134.22"/>
    <x v="0"/>
    <s v="-"/>
    <s v="SOLTERO(A)"/>
    <s v="ESTUDIANTE"/>
    <n v="3"/>
    <n v="2010"/>
    <n v="13"/>
    <n v="85"/>
    <s v="-"/>
    <s v="SIN ENFASIS"/>
    <s v="MEDICINA HUMANA"/>
    <n v="1"/>
    <s v="UNIV. PRIVADA"/>
    <s v="PRIVADO"/>
  </r>
  <r>
    <n v="132884"/>
    <n v="1"/>
    <n v="29202113"/>
    <d v="2022-12-15T00:00:00"/>
    <d v="2022-12-16T00:00:00"/>
    <d v="2022-12-19T00:00:00"/>
    <x v="1"/>
    <d v="2023-01-31T00:00:00"/>
    <n v="324710"/>
    <s v="RESOLI"/>
    <s v="1-PREG.COSTA-RICA"/>
    <x v="1"/>
    <x v="0"/>
    <s v="-"/>
    <n v="132884"/>
    <x v="1"/>
    <x v="0"/>
    <x v="1"/>
    <x v="1"/>
    <x v="0"/>
    <n v="2"/>
    <x v="2"/>
    <n v="3"/>
    <n v="4"/>
    <x v="0"/>
    <s v="PORRAS GONZALEZ ANDREA RAQUEL"/>
    <n v="603980967"/>
    <n v="31269810"/>
    <s v="GRECIA"/>
    <s v="SAN ROQUE"/>
    <s v="UNIV.IBEROAMERICA"/>
    <s v="MEDICINA"/>
    <n v="250000"/>
    <x v="4"/>
    <n v="0"/>
    <s v="NINGUNO"/>
    <n v="100"/>
    <s v="COSTA RICA"/>
    <s v="-"/>
    <s v="-"/>
    <n v="2"/>
    <x v="3"/>
    <x v="0"/>
    <x v="0"/>
    <s v="-"/>
    <n v="31"/>
    <s v="BACHILLER"/>
    <s v="LICENCIATURA"/>
    <s v=" "/>
    <s v=" "/>
    <s v=" "/>
    <s v="NORMAL"/>
    <s v="REICHEL_28@HOTMAIL.COM"/>
    <s v="-"/>
    <n v="110.86"/>
    <x v="0"/>
    <s v="-"/>
    <s v="DIVORCIADO(A)"/>
    <s v="VENTAS"/>
    <n v="1"/>
    <n v="2009"/>
    <n v="14"/>
    <n v="87"/>
    <n v="85210681"/>
    <s v="SIN ENFASIS"/>
    <s v="MEDICINA HUMANA"/>
    <n v="1"/>
    <s v="UNIV. PRIVADA"/>
    <s v="PRIVADO"/>
  </r>
  <r>
    <n v="132899"/>
    <n v="1"/>
    <n v="4996540"/>
    <d v="2022-12-07T00:00:00"/>
    <d v="2022-12-16T00:00:00"/>
    <d v="2022-12-19T00:00:00"/>
    <x v="1"/>
    <d v="2023-02-01T00:00:00"/>
    <n v="323996"/>
    <s v="RESOLI"/>
    <s v="1-PREG.COSTA-RICA"/>
    <x v="1"/>
    <x v="0"/>
    <s v="-"/>
    <n v="132899"/>
    <x v="1"/>
    <x v="0"/>
    <x v="1"/>
    <x v="1"/>
    <x v="0"/>
    <n v="6"/>
    <x v="4"/>
    <n v="7"/>
    <n v="1"/>
    <x v="0"/>
    <s v="RAMIREZ CHAVES YERLANIA PAMELA"/>
    <n v="117330779"/>
    <n v="31271120"/>
    <s v="GOLFITO"/>
    <s v="GOLFITO"/>
    <s v="COLEGIO UNIVERSITARIO TECNOSALUD"/>
    <s v="ORTOPEDIA"/>
    <n v="275249"/>
    <x v="4"/>
    <n v="0"/>
    <s v="NINGUNO"/>
    <n v="100"/>
    <s v="COSTA RICA"/>
    <s v="-"/>
    <s v="-"/>
    <n v="8"/>
    <x v="4"/>
    <x v="1"/>
    <x v="0"/>
    <s v="-"/>
    <n v="23"/>
    <s v="DIPLOMADO"/>
    <s v=" "/>
    <s v=" "/>
    <s v=" "/>
    <s v=" "/>
    <s v="NORMAL"/>
    <s v="YERRAMIREZ09@GMAIL.COM"/>
    <s v="-"/>
    <s v="-"/>
    <x v="0"/>
    <s v="-"/>
    <s v="SOLTERO(A)"/>
    <s v="ESTUDIANTE"/>
    <n v="4"/>
    <n v="5"/>
    <n v="2018"/>
    <n v="93"/>
    <n v="83847520"/>
    <s v="SIN ENFASIS"/>
    <s v="MEDICINA HUMANA"/>
    <n v="1"/>
    <s v="UNIV. PRIVADA"/>
    <s v="PRIVADO"/>
  </r>
  <r>
    <n v="133120"/>
    <n v="1"/>
    <n v="3627960"/>
    <d v="2022-12-22T00:00:00"/>
    <d v="2022-12-22T00:00:00"/>
    <d v="2023-01-19T00:00:00"/>
    <x v="1"/>
    <d v="2023-01-31T00:00:00"/>
    <n v="325149"/>
    <s v="RESOLI"/>
    <s v="1-PREG.COSTA-RICA"/>
    <x v="1"/>
    <x v="0"/>
    <s v="-"/>
    <n v="133120"/>
    <x v="1"/>
    <x v="1"/>
    <x v="3"/>
    <x v="1"/>
    <x v="1"/>
    <n v="6"/>
    <x v="4"/>
    <n v="7"/>
    <n v="4"/>
    <x v="0"/>
    <s v="GUTIERREZ ARIAS HAZEL DANIELA"/>
    <n v="604550109"/>
    <n v="31270500"/>
    <s v="GOLFITO"/>
    <s v="PAVON"/>
    <s v="UNIV.SAN MARCOS"/>
    <s v="TECNICO EN GESTION EMPRESARIAL"/>
    <n v="70000"/>
    <x v="5"/>
    <n v="0"/>
    <s v="NINGUNO"/>
    <n v="100"/>
    <s v="COSTA RICA"/>
    <s v="-"/>
    <s v="-"/>
    <n v="8"/>
    <x v="4"/>
    <x v="3"/>
    <x v="0"/>
    <s v="-"/>
    <n v="23"/>
    <s v="TECNICO"/>
    <s v=" "/>
    <s v=" "/>
    <s v=" "/>
    <s v=" "/>
    <s v="NORMAL"/>
    <s v="HAZELGUTIERREZARIAS@GMAIL.COM"/>
    <s v="-"/>
    <s v="-"/>
    <x v="5"/>
    <s v="AE"/>
    <s v="SOLTERO(A)"/>
    <s v="ESTUDIANTE"/>
    <n v="3"/>
    <n v="2016"/>
    <n v="7"/>
    <n v="100"/>
    <s v="-"/>
    <s v="SIN ENFASIS"/>
    <s v="ADMINISTRACION"/>
    <n v="1"/>
    <s v="UNIV. PRIVADA"/>
    <s v="PRIVADO"/>
  </r>
  <r>
    <n v="133154"/>
    <n v="1"/>
    <n v="8439900"/>
    <d v="2022-12-22T00:00:00"/>
    <d v="2022-12-22T00:00:00"/>
    <d v="2023-01-24T00:00:00"/>
    <x v="1"/>
    <d v="2023-01-31T00:00:00"/>
    <n v="325117"/>
    <s v="RESOLI"/>
    <s v="1-PREG.COSTA-RICA"/>
    <x v="1"/>
    <x v="0"/>
    <s v="-"/>
    <n v="133154"/>
    <x v="1"/>
    <x v="1"/>
    <x v="2"/>
    <x v="1"/>
    <x v="1"/>
    <n v="6"/>
    <x v="4"/>
    <n v="7"/>
    <n v="4"/>
    <x v="1"/>
    <s v="BEJARANO BEJARANO MARTIN"/>
    <n v="800700241"/>
    <n v="31270630"/>
    <s v="GOLFITO"/>
    <s v="PAVON"/>
    <s v="U CASTRO CARAZO SEDE PASO CANOAS"/>
    <s v="CS EDUCACION"/>
    <n v="50000"/>
    <x v="5"/>
    <n v="0"/>
    <s v="NINGUNO"/>
    <n v="100"/>
    <s v="COSTA RICA"/>
    <s v="-"/>
    <s v="-"/>
    <n v="8"/>
    <x v="4"/>
    <x v="3"/>
    <x v="0"/>
    <s v="-"/>
    <n v="55"/>
    <s v="BACHILLER"/>
    <s v=" "/>
    <s v=" "/>
    <s v=" "/>
    <s v=" "/>
    <s v="NORMAL"/>
    <s v="MBEJARANO9@GMAIL.COM"/>
    <s v="-"/>
    <s v="-"/>
    <x v="5"/>
    <s v="AE"/>
    <s v="UNION LIBRE"/>
    <s v="ESTUDIANTE"/>
    <n v="1"/>
    <n v="2020"/>
    <n v="3"/>
    <n v="100"/>
    <s v="-"/>
    <s v="I Y II CICLO"/>
    <s v="EDUCACION GENERAL"/>
    <n v="1"/>
    <s v="UNIV. PRIVADA"/>
    <s v="PRIVADO"/>
  </r>
  <r>
    <n v="133156"/>
    <n v="1"/>
    <n v="8511010"/>
    <d v="2022-12-28T00:00:00"/>
    <d v="2022-12-28T00:00:00"/>
    <d v="2023-01-24T00:00:00"/>
    <x v="1"/>
    <d v="2023-01-31T00:00:00"/>
    <n v="325304"/>
    <s v="RESOLI"/>
    <s v="1-PREG.COSTA-RICA"/>
    <x v="1"/>
    <x v="0"/>
    <s v="-"/>
    <n v="133156"/>
    <x v="1"/>
    <x v="1"/>
    <x v="2"/>
    <x v="1"/>
    <x v="1"/>
    <n v="6"/>
    <x v="4"/>
    <n v="10"/>
    <n v="4"/>
    <x v="0"/>
    <s v="FALLAS PIZARRO SINIA INES"/>
    <n v="604380722"/>
    <n v="31270730"/>
    <s v="CORREDORES"/>
    <s v="LAUREL"/>
    <s v="U CASTRO CARAZO SEDE PASO CANOAS"/>
    <s v="EDUCACION PREESCOLAR"/>
    <n v="50000"/>
    <x v="5"/>
    <n v="0"/>
    <s v="NINGUNO"/>
    <n v="100"/>
    <s v="COSTA RICA"/>
    <s v="-"/>
    <s v="-"/>
    <n v="8"/>
    <x v="4"/>
    <x v="3"/>
    <x v="0"/>
    <s v="-"/>
    <n v="25"/>
    <s v="BACHILLER"/>
    <s v=" "/>
    <s v=" "/>
    <s v=" "/>
    <s v=" "/>
    <s v="NORMAL"/>
    <s v="SINIAFALLAS58@GMAIL.COM"/>
    <s v="-"/>
    <s v="-"/>
    <x v="5"/>
    <s v="AE"/>
    <s v="SOLTERO(A)"/>
    <s v="ESTUDIANTE"/>
    <n v="2"/>
    <n v="2018"/>
    <n v="5"/>
    <n v="100"/>
    <s v="-"/>
    <s v="SIN ENFASIS"/>
    <s v="EDUCACION PREESCOLAR"/>
    <n v="1"/>
    <s v="UNIV. PRIVADA"/>
    <s v="PRIVADO"/>
  </r>
  <r>
    <n v="133185"/>
    <n v="1"/>
    <n v="7990400"/>
    <d v="2022-12-23T00:00:00"/>
    <d v="2022-12-23T00:00:00"/>
    <d v="2023-01-26T00:00:00"/>
    <x v="1"/>
    <d v="2023-01-31T00:00:00"/>
    <n v="325174"/>
    <s v="RESOLI"/>
    <s v="1-PREG.COSTA-RICA"/>
    <x v="1"/>
    <x v="0"/>
    <s v="-"/>
    <n v="133185"/>
    <x v="1"/>
    <x v="1"/>
    <x v="2"/>
    <x v="1"/>
    <x v="1"/>
    <n v="6"/>
    <x v="4"/>
    <n v="10"/>
    <n v="4"/>
    <x v="0"/>
    <s v="JIMENEZ RIOS YESSICA MARIA"/>
    <n v="604510483"/>
    <n v="31271040"/>
    <s v="CORREDORES"/>
    <s v="LAUREL"/>
    <s v="UNIV.INT.SAN IS.LABRADOR SEDE RIO CLARO"/>
    <s v="ENS DE LOS ESTUDIOS SOCIALES"/>
    <n v="83000"/>
    <x v="5"/>
    <n v="0"/>
    <s v="NINGUNO"/>
    <n v="100"/>
    <s v="COSTA RICA"/>
    <s v="-"/>
    <s v="-"/>
    <n v="8"/>
    <x v="4"/>
    <x v="3"/>
    <x v="0"/>
    <s v="-"/>
    <n v="23"/>
    <s v="BACHILLER"/>
    <s v=" "/>
    <s v=" "/>
    <s v=" "/>
    <s v=" "/>
    <s v="NORMAL"/>
    <s v="JESSICAJIMENEZRIOS77@GMAIL.COM"/>
    <s v="-"/>
    <s v="-"/>
    <x v="5"/>
    <s v="AE"/>
    <s v="SOLTERO(A)"/>
    <s v="ESTUDIANTE"/>
    <n v="2"/>
    <n v="2018"/>
    <n v="5"/>
    <n v="100"/>
    <s v="-"/>
    <s v="SIN ENFASIS"/>
    <s v="EDUCACION SECUNDARIA"/>
    <n v="1"/>
    <s v="UNIV. PRIVADA"/>
    <s v="PRIVADO"/>
  </r>
  <r>
    <n v="133184"/>
    <n v="1"/>
    <n v="1500900"/>
    <d v="2022-12-22T00:00:00"/>
    <d v="2023-01-10T00:00:00"/>
    <d v="2023-01-26T00:00:00"/>
    <x v="1"/>
    <d v="2023-01-31T00:00:00"/>
    <n v="325119"/>
    <s v="RESOLI"/>
    <s v="1-PREG.COSTA-RICA"/>
    <x v="1"/>
    <x v="0"/>
    <s v="-"/>
    <n v="133184"/>
    <x v="1"/>
    <x v="1"/>
    <x v="3"/>
    <x v="1"/>
    <x v="1"/>
    <n v="6"/>
    <x v="4"/>
    <n v="10"/>
    <n v="2"/>
    <x v="1"/>
    <s v="ORTIZ GUSTAVINO JORDIN ESTIBEN"/>
    <n v="604450486"/>
    <n v="31271050"/>
    <s v="CORREDORES"/>
    <s v="LA CUESTA"/>
    <s v="UNIV.NACIONAL"/>
    <s v="ADMINISTRACION"/>
    <n v="99761"/>
    <x v="5"/>
    <n v="0"/>
    <s v="NINGUNO"/>
    <n v="100"/>
    <s v="COSTA RICA"/>
    <s v="-"/>
    <s v="-"/>
    <n v="8"/>
    <x v="4"/>
    <x v="1"/>
    <x v="0"/>
    <s v="-"/>
    <n v="24"/>
    <s v="BACHILLER"/>
    <s v=" "/>
    <s v=" "/>
    <s v=" "/>
    <s v=" "/>
    <s v="NORMAL"/>
    <s v="ORTIZJORDY0@GMAIL.COM"/>
    <s v="-"/>
    <s v="-"/>
    <x v="5"/>
    <s v="AE"/>
    <s v="SOLTERO(A)"/>
    <s v="ESTUDIANTE"/>
    <n v="3"/>
    <n v="2018"/>
    <n v="5"/>
    <n v="100"/>
    <s v="-"/>
    <s v="SIN ENFASIS"/>
    <s v="ADMINISTRACION"/>
    <n v="2"/>
    <s v="UNIV. PUBLICA"/>
    <s v="PUBLICO"/>
  </r>
  <r>
    <n v="131594"/>
    <n v="1"/>
    <n v="32098784"/>
    <d v="2022-07-15T00:00:00"/>
    <d v="2022-07-20T00:00:00"/>
    <d v="2022-08-23T00:00:00"/>
    <x v="3"/>
    <d v="2023-01-25T00:00:00"/>
    <n v="317084"/>
    <s v="RESOLI"/>
    <s v="1-PREG.COSTA-RICA"/>
    <x v="1"/>
    <x v="0"/>
    <s v="-"/>
    <n v="131594"/>
    <x v="3"/>
    <x v="0"/>
    <x v="1"/>
    <x v="1"/>
    <x v="0"/>
    <n v="6"/>
    <x v="4"/>
    <n v="2"/>
    <n v="3"/>
    <x v="0"/>
    <s v="HERRERA VARGAS LIENA PAOLA"/>
    <n v="117840547"/>
    <n v="31270130"/>
    <s v="ESPARZA"/>
    <s v="MACACONA"/>
    <s v="UNIV. DE CIENCIAS MEDICAS"/>
    <s v="MICROBIOLOGI Y QUIMICA CLINICA"/>
    <n v="486190"/>
    <x v="3"/>
    <n v="0"/>
    <s v="NINGUNO"/>
    <n v="100"/>
    <s v="COSTA RICA"/>
    <s v="-"/>
    <s v="-"/>
    <n v="2"/>
    <x v="3"/>
    <x v="0"/>
    <x v="0"/>
    <s v="-"/>
    <n v="22"/>
    <s v="BACHILLER"/>
    <s v="LICENCIATURA"/>
    <s v=" "/>
    <s v=" "/>
    <s v=" "/>
    <s v="NORMAL"/>
    <s v="LIHEVA30@GMAIL.COM"/>
    <s v="-"/>
    <n v="115.52"/>
    <x v="5"/>
    <s v="AE"/>
    <s v="SOLTERO(A)"/>
    <s v="ESTUDIANTE"/>
    <n v="2"/>
    <n v="2017"/>
    <n v="6"/>
    <n v="95.77"/>
    <s v="-"/>
    <s v="SIN ENFASIS"/>
    <s v="MICROBIOLOGIA"/>
    <n v="1"/>
    <s v="UNIV. PRIVADA"/>
    <s v="PRIVADO"/>
  </r>
  <r>
    <n v="132022"/>
    <n v="1"/>
    <n v="7999031"/>
    <d v="2022-08-31T00:00:00"/>
    <d v="2022-09-21T00:00:00"/>
    <d v="2022-09-26T00:00:00"/>
    <x v="3"/>
    <d v="2023-01-25T00:00:00"/>
    <n v="319495"/>
    <s v="RESOLI"/>
    <s v="1-PREG.COSTA-RICA"/>
    <x v="1"/>
    <x v="0"/>
    <s v="-"/>
    <n v="132022"/>
    <x v="3"/>
    <x v="0"/>
    <x v="1"/>
    <x v="1"/>
    <x v="0"/>
    <n v="2"/>
    <x v="2"/>
    <n v="7"/>
    <n v="7"/>
    <x v="0"/>
    <s v="VASQUEZ CARAZO MARIA SOFIA"/>
    <n v="118630428"/>
    <n v="31269640"/>
    <s v="PALMARES"/>
    <s v="GRANJA"/>
    <s v="VERITAS-SAN FRANCISCO DE ASIS"/>
    <s v="MEDICINA Y CIRUGIA VETERINARIA"/>
    <n v="1286962"/>
    <x v="1"/>
    <n v="0"/>
    <s v="NINGUNO"/>
    <n v="100"/>
    <s v="COSTA RICA"/>
    <s v="-"/>
    <s v="-"/>
    <n v="2"/>
    <x v="3"/>
    <x v="2"/>
    <x v="0"/>
    <s v="-"/>
    <n v="20"/>
    <s v="LICENCIATURA"/>
    <s v=" "/>
    <s v=" "/>
    <s v=" "/>
    <s v=" "/>
    <s v="NORMAL"/>
    <s v="SOFI199571@HOTMAIL.COM"/>
    <s v="-"/>
    <n v="193.46"/>
    <x v="0"/>
    <s v="-"/>
    <s v="SOLTERO(A)"/>
    <s v="ESTUDIANTE"/>
    <n v="5"/>
    <n v="2020"/>
    <n v="3"/>
    <n v="79"/>
    <s v="-"/>
    <s v="SIN ENFASIS"/>
    <s v="MEDICINA VETERINARIA"/>
    <n v="1"/>
    <s v="UNIV. PRIVADA"/>
    <s v="PRIVADO"/>
  </r>
  <r>
    <n v="132094"/>
    <n v="1"/>
    <n v="10930086"/>
    <d v="2022-09-12T00:00:00"/>
    <d v="2022-09-28T00:00:00"/>
    <d v="2022-09-29T00:00:00"/>
    <x v="3"/>
    <d v="2023-01-25T00:00:00"/>
    <n v="320073"/>
    <s v="RESOLI"/>
    <s v="1-PREG.COSTA-RICA"/>
    <x v="1"/>
    <x v="0"/>
    <s v="-"/>
    <n v="132094"/>
    <x v="3"/>
    <x v="0"/>
    <x v="1"/>
    <x v="1"/>
    <x v="0"/>
    <n v="5"/>
    <x v="5"/>
    <n v="6"/>
    <n v="1"/>
    <x v="1"/>
    <s v="BARAHONA ARGUEDAS KENNETH YERARDO"/>
    <n v="504310388"/>
    <n v="31269770"/>
    <s v="CANAS"/>
    <s v="CANAS"/>
    <s v="UNIV.SANTA LUCIA SEDE PUNTARENAS"/>
    <s v="ENFERMERIA"/>
    <n v="598022"/>
    <x v="3"/>
    <n v="0"/>
    <s v="NINGUNO"/>
    <n v="100"/>
    <s v="COSTA RICA"/>
    <s v="-"/>
    <s v="-"/>
    <n v="2"/>
    <x v="3"/>
    <x v="0"/>
    <x v="0"/>
    <s v="-"/>
    <n v="23"/>
    <s v="BACHILLER"/>
    <s v="LICENCIATURA"/>
    <s v=" "/>
    <s v=" "/>
    <s v=" "/>
    <s v="NORMAL"/>
    <s v="Kenneth0404ar@gmail.com"/>
    <s v="-"/>
    <n v="123.71"/>
    <x v="0"/>
    <s v="-"/>
    <s v="SOLTERO(A)"/>
    <s v="ESTUDIANTE"/>
    <n v="2"/>
    <n v="2018"/>
    <n v="5"/>
    <n v="92"/>
    <s v="-"/>
    <s v="SIN ENFASIS"/>
    <s v="ENFERMERIA"/>
    <n v="1"/>
    <s v="UNIV. PRIVADA"/>
    <s v="PRIVADO"/>
  </r>
  <r>
    <n v="132153"/>
    <n v="1"/>
    <n v="10260211"/>
    <d v="2022-05-30T00:00:00"/>
    <d v="2022-10-04T00:00:00"/>
    <d v="2022-10-05T00:00:00"/>
    <x v="3"/>
    <d v="2023-02-06T00:00:00"/>
    <n v="314871"/>
    <s v="RESOLI"/>
    <s v="1-PREG.COSTA-RICA"/>
    <x v="2"/>
    <x v="0"/>
    <s v="-"/>
    <n v="132153"/>
    <x v="3"/>
    <x v="0"/>
    <x v="0"/>
    <x v="1"/>
    <x v="0"/>
    <n v="4"/>
    <x v="6"/>
    <n v="9"/>
    <n v="2"/>
    <x v="1"/>
    <s v="ROCHA BARBOZA CARLOS ORLANDO"/>
    <n v="118060205"/>
    <n v="31189660"/>
    <s v="SAN PABLO"/>
    <s v="RINCÓN DE SABANILLA"/>
    <s v="UNIV.LATINOAMERICANA DE CS.TECNOL."/>
    <s v="INGENIERIA BIOMEDICA"/>
    <s v="-"/>
    <x v="0"/>
    <n v="0"/>
    <s v="NINGUNO"/>
    <n v="100"/>
    <s v="COSTA RICA"/>
    <s v="-"/>
    <s v="-"/>
    <n v="2"/>
    <x v="3"/>
    <x v="2"/>
    <x v="0"/>
    <s v="-"/>
    <n v="21"/>
    <s v="LICENCIATURA"/>
    <s v=" "/>
    <s v=" "/>
    <s v=" "/>
    <s v=" "/>
    <s v="NORMAL"/>
    <s v="LITOS5985@GMAIL.COM"/>
    <s v="-"/>
    <n v="131.27000000000001"/>
    <x v="0"/>
    <s v="-"/>
    <s v="SOLTERO(A)"/>
    <s v="ESTUDIANTE"/>
    <s v="-"/>
    <s v="-"/>
    <s v="-"/>
    <s v="-"/>
    <n v="25233200"/>
    <s v="SIN ENFASIS"/>
    <s v="INGENIERIA"/>
    <n v="1"/>
    <s v="UNIV. PRIVADA"/>
    <s v="PRIVADO"/>
  </r>
  <r>
    <n v="132168"/>
    <n v="1"/>
    <n v="12457947"/>
    <d v="2022-09-11T00:00:00"/>
    <d v="2022-10-05T00:00:00"/>
    <d v="2022-10-06T00:00:00"/>
    <x v="3"/>
    <d v="2023-01-25T00:00:00"/>
    <n v="320038"/>
    <s v="RESOLI"/>
    <s v="1-PREG.COSTA-RICA"/>
    <x v="1"/>
    <x v="0"/>
    <s v="-"/>
    <n v="132168"/>
    <x v="3"/>
    <x v="0"/>
    <x v="1"/>
    <x v="1"/>
    <x v="0"/>
    <n v="1"/>
    <x v="3"/>
    <n v="17"/>
    <n v="1"/>
    <x v="0"/>
    <s v="MORA ARGUEDAS MONICA RAQUEL"/>
    <n v="117750832"/>
    <n v="31269670"/>
    <s v="DOTA"/>
    <s v="SANTA MARIA"/>
    <s v="UNIV. DE CIENCIAS MEDICAS"/>
    <s v="MICROBIOLOGI Y QUIMICA CLINICA"/>
    <n v="1481474"/>
    <x v="1"/>
    <n v="0"/>
    <s v="NINGUNO"/>
    <n v="100"/>
    <s v="COSTA RICA"/>
    <s v="-"/>
    <s v="-"/>
    <n v="2"/>
    <x v="3"/>
    <x v="1"/>
    <x v="0"/>
    <s v="-"/>
    <n v="22"/>
    <s v="BACHILLER"/>
    <s v="LICENCIATURA"/>
    <s v=" "/>
    <s v=" "/>
    <s v=" "/>
    <s v="NORMAL"/>
    <s v="MONICAMORA759@GMAIL.COM"/>
    <s v="-"/>
    <n v="469.07"/>
    <x v="0"/>
    <s v="-"/>
    <s v="SOLTERO(A)"/>
    <s v="ESTUDIANTE"/>
    <n v="5"/>
    <n v="2017"/>
    <n v="6"/>
    <n v="89"/>
    <s v="-"/>
    <s v="SIN ENFASIS"/>
    <s v="MICROBIOLOGIA"/>
    <n v="1"/>
    <s v="UNIV. PRIVADA"/>
    <s v="PRIVADO"/>
  </r>
  <r>
    <n v="132482"/>
    <n v="1"/>
    <n v="43209945"/>
    <d v="2022-11-09T00:00:00"/>
    <d v="2022-11-15T00:00:00"/>
    <d v="2022-11-16T00:00:00"/>
    <x v="3"/>
    <d v="2023-01-25T00:00:00"/>
    <n v="322260"/>
    <s v="RESOLI"/>
    <s v="1-PREG.COSTA-RICA"/>
    <x v="1"/>
    <x v="0"/>
    <s v="-"/>
    <n v="132482"/>
    <x v="3"/>
    <x v="0"/>
    <x v="1"/>
    <x v="1"/>
    <x v="0"/>
    <n v="1"/>
    <x v="3"/>
    <n v="2"/>
    <n v="3"/>
    <x v="0"/>
    <s v="GONZALEZ ARIAS MARY ANN"/>
    <n v="118230673"/>
    <n v="31269900"/>
    <s v="ESCAZU"/>
    <s v="SAN RAFAEL"/>
    <s v="UNIV.IBEROAMERICA"/>
    <s v="MEDICINA"/>
    <n v="1884209"/>
    <x v="1"/>
    <n v="0"/>
    <s v="NINGUNO"/>
    <n v="100"/>
    <s v="COSTA RICA"/>
    <s v="-"/>
    <s v="-"/>
    <n v="2"/>
    <x v="3"/>
    <x v="2"/>
    <x v="0"/>
    <s v="-"/>
    <n v="21"/>
    <s v="BACHILLER"/>
    <s v="LICENCIATURA"/>
    <s v=" "/>
    <s v=" "/>
    <s v=" "/>
    <s v="NORMAL"/>
    <s v="MARYANNGA22@GMAIL.COM"/>
    <s v="-"/>
    <n v="190.58"/>
    <x v="0"/>
    <s v="-"/>
    <s v="SOLTERO(A)"/>
    <s v="ESTUDIANTE"/>
    <n v="4"/>
    <n v="2018"/>
    <n v="5"/>
    <n v="83.57"/>
    <s v="-"/>
    <s v="SIN ENFASIS"/>
    <s v="MEDICINA HUMANA"/>
    <n v="1"/>
    <s v="UNIV. PRIVADA"/>
    <s v="PRIVADO"/>
  </r>
  <r>
    <n v="132543"/>
    <n v="1"/>
    <n v="29605488"/>
    <d v="2022-11-29T00:00:00"/>
    <d v="2022-11-29T00:00:00"/>
    <d v="2022-11-30T00:00:00"/>
    <x v="3"/>
    <d v="2023-01-25T00:00:00"/>
    <n v="323172"/>
    <s v="RESOLI"/>
    <s v="1-PREG.COSTA-RICA"/>
    <x v="1"/>
    <x v="0"/>
    <s v="-"/>
    <n v="132543"/>
    <x v="3"/>
    <x v="0"/>
    <x v="1"/>
    <x v="1"/>
    <x v="0"/>
    <n v="4"/>
    <x v="6"/>
    <n v="9"/>
    <n v="2"/>
    <x v="0"/>
    <s v="SEGURA BARBOZA ALISON VALERIA"/>
    <n v="118700844"/>
    <n v="31270120"/>
    <s v="SAN PABLO"/>
    <s v="RINCÓN DE SABANILLA"/>
    <s v="UNIV.HISPANOAMERICANA SEDE ARANJUEZ"/>
    <s v="MEDICINA Y CIRUGIA"/>
    <n v="300000"/>
    <x v="4"/>
    <n v="0"/>
    <s v="NINGUNO"/>
    <n v="100"/>
    <s v="COSTA RICA"/>
    <s v="-"/>
    <s v="-"/>
    <n v="2"/>
    <x v="3"/>
    <x v="2"/>
    <x v="0"/>
    <s v="-"/>
    <n v="19"/>
    <s v="LICENCIATURA"/>
    <s v=" "/>
    <s v=" "/>
    <s v=" "/>
    <s v=" "/>
    <s v="NORMAL"/>
    <s v="ALLISONSB24@HOTMAIL.COM"/>
    <s v="-"/>
    <n v="247.95"/>
    <x v="0"/>
    <s v="-"/>
    <s v="SOLTERO(A)"/>
    <s v="ESTUDIANTE"/>
    <n v="4"/>
    <n v="2020"/>
    <n v="3"/>
    <n v="90"/>
    <s v="-"/>
    <s v="SIN ENFASIS"/>
    <s v="MEDICINA HUMANA"/>
    <n v="1"/>
    <s v="UNIV. PRIVADA"/>
    <s v="PRIVADO"/>
  </r>
  <r>
    <n v="132609"/>
    <n v="1"/>
    <n v="6874780"/>
    <d v="2022-12-02T00:00:00"/>
    <d v="2022-12-06T00:00:00"/>
    <d v="2022-12-07T00:00:00"/>
    <x v="3"/>
    <d v="2023-01-25T00:00:00"/>
    <n v="323537"/>
    <s v="RESOLI"/>
    <s v="1-PREG.COSTA-RICA"/>
    <x v="1"/>
    <x v="0"/>
    <s v="-"/>
    <n v="132609"/>
    <x v="3"/>
    <x v="0"/>
    <x v="1"/>
    <x v="1"/>
    <x v="0"/>
    <n v="1"/>
    <x v="3"/>
    <n v="19"/>
    <n v="3"/>
    <x v="0"/>
    <s v="ARIAS NAVARRO MARIA VERONICA"/>
    <n v="118960681"/>
    <n v="31269760"/>
    <s v="PEREZ ZELEDON"/>
    <s v="DANIEL FLORES"/>
    <s v="UNIV.LATINA DE C.R. PEREZ ZELEDON"/>
    <s v="ENFERMERIA"/>
    <n v="359176"/>
    <x v="4"/>
    <n v="0"/>
    <s v="NINGUNO"/>
    <n v="100"/>
    <s v="COSTA RICA"/>
    <s v="-"/>
    <s v="-"/>
    <n v="8"/>
    <x v="4"/>
    <x v="0"/>
    <x v="0"/>
    <s v="-"/>
    <n v="19"/>
    <s v="LICENCIATURA"/>
    <s v=" "/>
    <s v=" "/>
    <s v=" "/>
    <s v=" "/>
    <s v="NORMAL"/>
    <s v="VERONICAARIASNAVARRO07@GMAIL.COM"/>
    <s v="-"/>
    <s v="-"/>
    <x v="0"/>
    <s v="-"/>
    <s v="SOLTERO(A)"/>
    <s v="ESTUDIANTE"/>
    <n v="2"/>
    <n v="2022"/>
    <n v="1"/>
    <n v="97.14"/>
    <s v="-"/>
    <s v="SIN ENFASIS"/>
    <s v="ENFERMERIA"/>
    <n v="1"/>
    <s v="UNIV. PRIVADA"/>
    <s v="PRIVADO"/>
  </r>
  <r>
    <n v="132611"/>
    <n v="4"/>
    <n v="45766846"/>
    <d v="2022-12-02T00:00:00"/>
    <d v="2022-12-06T00:00:00"/>
    <d v="2022-12-07T00:00:00"/>
    <x v="3"/>
    <d v="2023-01-25T00:00:00"/>
    <n v="323446"/>
    <s v="RESOLI"/>
    <s v="4-POSG.EXTERIOR"/>
    <x v="1"/>
    <x v="2"/>
    <s v="-"/>
    <n v="132611"/>
    <x v="3"/>
    <x v="1"/>
    <x v="3"/>
    <x v="1"/>
    <x v="1"/>
    <n v="3"/>
    <x v="0"/>
    <n v="3"/>
    <n v="1"/>
    <x v="1"/>
    <s v="CARPIO CHAVES GUILLERMO ALONSO"/>
    <n v="114970122"/>
    <n v="31268840"/>
    <s v="LA UNION"/>
    <s v="TRES RIOS"/>
    <s v="UNIVERSIDAD DE ERASMUS  HOLANDA"/>
    <s v="ADMINISTRACION DE NEGOCIOS"/>
    <n v="320000"/>
    <x v="4"/>
    <n v="0"/>
    <s v="NINGUNO"/>
    <n v="121"/>
    <s v="HOLANDA"/>
    <s v="-"/>
    <s v="-"/>
    <n v="2"/>
    <x v="3"/>
    <x v="2"/>
    <x v="0"/>
    <s v="-"/>
    <n v="30"/>
    <s v="MAESTRIA"/>
    <s v=" "/>
    <s v=" "/>
    <s v=" "/>
    <s v=" "/>
    <s v="NORMAL"/>
    <s v="GCARPIO92@GMAIL.COM"/>
    <s v="-"/>
    <n v="100.03"/>
    <x v="5"/>
    <s v="AE"/>
    <s v="SOLTERO(A)"/>
    <s v="ESTUDIANTE"/>
    <n v="2"/>
    <n v="2009"/>
    <n v="14"/>
    <n v="90"/>
    <s v="-"/>
    <s v="SIN ENFASIS"/>
    <s v="ADMINISTRACION"/>
    <n v="2"/>
    <s v="UNIV. PUBLICA"/>
    <s v="PUBLICO"/>
  </r>
  <r>
    <n v="132616"/>
    <n v="1"/>
    <n v="8092930"/>
    <d v="2022-12-01T00:00:00"/>
    <d v="2022-12-06T00:00:00"/>
    <d v="2022-12-07T00:00:00"/>
    <x v="3"/>
    <d v="2023-01-25T00:00:00"/>
    <n v="323353"/>
    <s v="RESOLI"/>
    <s v="1-PREG.COSTA-RICA"/>
    <x v="1"/>
    <x v="0"/>
    <s v="-"/>
    <n v="132616"/>
    <x v="3"/>
    <x v="0"/>
    <x v="1"/>
    <x v="1"/>
    <x v="0"/>
    <n v="1"/>
    <x v="3"/>
    <n v="19"/>
    <n v="1"/>
    <x v="0"/>
    <s v="NAYDELINE FABIOLA  OLIVARES MEZA"/>
    <n v="118640532"/>
    <n v="31269800"/>
    <s v="PEREZ ZELEDON"/>
    <s v="SAN ISIDRO DE EL GENERAL"/>
    <s v="UNIV.LATINA DE C.R. PEREZ ZELEDON"/>
    <s v="ENFERMERIA"/>
    <n v="200000"/>
    <x v="5"/>
    <n v="0"/>
    <s v="NINGUNO"/>
    <n v="100"/>
    <s v="COSTA RICA"/>
    <s v="-"/>
    <s v="-"/>
    <n v="8"/>
    <x v="4"/>
    <x v="0"/>
    <x v="0"/>
    <s v="-"/>
    <n v="20"/>
    <s v="LICENCIATURA"/>
    <s v=" "/>
    <s v=" "/>
    <s v=" "/>
    <s v=" "/>
    <s v="NORMAL"/>
    <s v="FABIOLAOOLIVARES@GMAIL.COM"/>
    <s v="-"/>
    <s v="-"/>
    <x v="0"/>
    <s v="-"/>
    <s v="SOLTERO(A)"/>
    <s v="ESTUDIANTE"/>
    <n v="4"/>
    <n v="2021"/>
    <n v="2"/>
    <n v="97.61"/>
    <s v="-"/>
    <s v="SIN ENFASIS"/>
    <s v="ENFERMERIA"/>
    <n v="1"/>
    <s v="UNIV. PRIVADA"/>
    <s v="PRIVADO"/>
  </r>
  <r>
    <n v="132673"/>
    <n v="1"/>
    <n v="11638453"/>
    <d v="2022-12-08T00:00:00"/>
    <d v="2022-12-08T00:00:00"/>
    <d v="2022-12-09T00:00:00"/>
    <x v="3"/>
    <d v="2023-01-25T00:00:00"/>
    <n v="324074"/>
    <s v="RESOLI"/>
    <s v="1-PREG.COSTA-RICA"/>
    <x v="1"/>
    <x v="0"/>
    <s v="-"/>
    <n v="132673"/>
    <x v="3"/>
    <x v="0"/>
    <x v="1"/>
    <x v="1"/>
    <x v="0"/>
    <n v="2"/>
    <x v="2"/>
    <n v="1"/>
    <n v="1"/>
    <x v="0"/>
    <s v="HERNANDEZ MURILLO MARIA CELESTE"/>
    <n v="117050999"/>
    <n v="31269910"/>
    <s v="ALAJUELA"/>
    <s v="ALAJUELA"/>
    <s v="UNIV.INTERNAC.DE LAS AMERICAS"/>
    <s v="FARMACIA"/>
    <n v="402112"/>
    <x v="4"/>
    <n v="0"/>
    <s v="NINGUNO"/>
    <n v="100"/>
    <s v="COSTA RICA"/>
    <s v="-"/>
    <s v="-"/>
    <n v="2"/>
    <x v="3"/>
    <x v="2"/>
    <x v="0"/>
    <s v="-"/>
    <n v="24"/>
    <s v="LICENCIATURA"/>
    <s v=" "/>
    <s v=" "/>
    <s v=" "/>
    <s v=" "/>
    <s v="NORMAL"/>
    <s v="MARIACELESTEHM@HOTMAIL.COM"/>
    <s v="-"/>
    <n v="209.06"/>
    <x v="0"/>
    <s v="-"/>
    <s v="SOLTERO(A)"/>
    <s v="SECRETARIA"/>
    <n v="6"/>
    <n v="2015"/>
    <n v="8"/>
    <n v="83.8"/>
    <n v="24307459"/>
    <s v="SIN ENFASIS"/>
    <s v="FARMACIA"/>
    <n v="1"/>
    <s v="UNIV. PRIVADA"/>
    <s v="PRIVADO"/>
  </r>
  <r>
    <n v="132702"/>
    <n v="1"/>
    <n v="20500147"/>
    <d v="2022-08-31T00:00:00"/>
    <d v="2022-12-08T00:00:00"/>
    <d v="2022-12-09T00:00:00"/>
    <x v="3"/>
    <d v="2023-01-25T00:00:00"/>
    <n v="319476"/>
    <s v="RESOLI"/>
    <s v="1-PREG.COSTA-RICA"/>
    <x v="1"/>
    <x v="0"/>
    <s v="-"/>
    <n v="132702"/>
    <x v="3"/>
    <x v="0"/>
    <x v="1"/>
    <x v="1"/>
    <x v="0"/>
    <n v="3"/>
    <x v="0"/>
    <n v="2"/>
    <n v="4"/>
    <x v="0"/>
    <s v="HERNANDEZ CHAVES FRANCELA DE LOS ANGELES"/>
    <n v="305530696"/>
    <n v="31269600"/>
    <s v="PARAISO"/>
    <s v="CACHI"/>
    <s v="UNIV.LATINA DE C.R."/>
    <s v="FARMACIA"/>
    <n v="1780490"/>
    <x v="1"/>
    <n v="0"/>
    <s v="NINGUNO"/>
    <n v="100"/>
    <s v="COSTA RICA"/>
    <s v="-"/>
    <s v="-"/>
    <n v="2"/>
    <x v="3"/>
    <x v="0"/>
    <x v="0"/>
    <s v="-"/>
    <n v="18"/>
    <s v="LICENCIATURA"/>
    <s v=" "/>
    <s v=" "/>
    <s v=" "/>
    <s v=" "/>
    <s v="NORMAL"/>
    <s v="FRANHER317@GMAIL.COM"/>
    <s v="-"/>
    <n v="125.31"/>
    <x v="0"/>
    <s v="-"/>
    <s v="SOLTERO(A)"/>
    <s v="ESTUDIANTE"/>
    <n v="3"/>
    <n v="2021"/>
    <n v="2"/>
    <n v="85"/>
    <s v="-"/>
    <s v="SIN ENFASIS"/>
    <s v="FARMACIA"/>
    <n v="1"/>
    <s v="UNIV. PRIVADA"/>
    <s v="PRIVADO"/>
  </r>
  <r>
    <n v="132740"/>
    <n v="1"/>
    <n v="10251990"/>
    <d v="2022-12-09T00:00:00"/>
    <d v="2022-12-12T00:00:00"/>
    <d v="2022-12-16T00:00:00"/>
    <x v="3"/>
    <d v="2023-01-25T00:00:00"/>
    <n v="324203"/>
    <s v="RESOLI"/>
    <s v="1-PREG.COSTA-RICA"/>
    <x v="1"/>
    <x v="0"/>
    <s v="-"/>
    <n v="132740"/>
    <x v="3"/>
    <x v="0"/>
    <x v="1"/>
    <x v="1"/>
    <x v="0"/>
    <n v="6"/>
    <x v="4"/>
    <n v="3"/>
    <n v="1"/>
    <x v="0"/>
    <s v="VEGA OBANDO NAILEA YARELI"/>
    <n v="119070491"/>
    <n v="31269940"/>
    <s v="BUENOS AIRES"/>
    <s v="BUENOS AIRES"/>
    <s v="UNIV.LATINA DE C.R. PEREZ ZELEDON"/>
    <s v="ENFERMERIA"/>
    <n v="256"/>
    <x v="5"/>
    <n v="0"/>
    <s v="NINGUNO"/>
    <n v="100"/>
    <s v="COSTA RICA"/>
    <s v="-"/>
    <s v="-"/>
    <n v="8"/>
    <x v="4"/>
    <x v="1"/>
    <x v="0"/>
    <s v="-"/>
    <n v="18"/>
    <s v="LICENCIATURA"/>
    <s v=" "/>
    <s v=" "/>
    <s v=" "/>
    <s v=" "/>
    <s v="NORMAL"/>
    <s v="NAIOBANDO2004@GMAIL.COM"/>
    <s v="-"/>
    <s v="-"/>
    <x v="6"/>
    <s v="AE, AE"/>
    <s v="SOLTERO(A)"/>
    <s v="ESTUDIANTE"/>
    <n v="5"/>
    <n v="2022"/>
    <n v="1"/>
    <n v="100"/>
    <s v="-"/>
    <s v="SIN ENFASIS"/>
    <s v="ENFERMERIA"/>
    <n v="1"/>
    <s v="UNIV. PRIVADA"/>
    <s v="PRIVADO"/>
  </r>
  <r>
    <n v="132744"/>
    <n v="1"/>
    <n v="7659900"/>
    <d v="2022-08-10T00:00:00"/>
    <d v="2022-12-12T00:00:00"/>
    <d v="2022-12-16T00:00:00"/>
    <x v="3"/>
    <d v="2023-01-25T00:00:00"/>
    <n v="318413"/>
    <s v="RESOLI"/>
    <s v="1-PREG.COSTA-RICA"/>
    <x v="1"/>
    <x v="0"/>
    <s v="-"/>
    <n v="132744"/>
    <x v="3"/>
    <x v="1"/>
    <x v="3"/>
    <x v="1"/>
    <x v="1"/>
    <n v="1"/>
    <x v="3"/>
    <n v="19"/>
    <n v="12"/>
    <x v="1"/>
    <s v="MILTON IVANDER  GIL CORTEZ"/>
    <n v="305430024"/>
    <n v="31269820"/>
    <s v="PEREZ ZELEDON"/>
    <s v="LA AMISTAD"/>
    <s v="U CASTRO CARAZO"/>
    <s v="DERECHO"/>
    <n v="80000"/>
    <x v="5"/>
    <n v="0"/>
    <s v="NINGUNO"/>
    <n v="100"/>
    <s v="COSTA RICA"/>
    <s v="-"/>
    <s v="-"/>
    <n v="8"/>
    <x v="4"/>
    <x v="1"/>
    <x v="0"/>
    <s v="-"/>
    <n v="20"/>
    <s v="BACHILLER"/>
    <s v=" "/>
    <s v=" "/>
    <s v=" "/>
    <s v=" "/>
    <s v="NORMAL"/>
    <s v="MILTONGILCORTEZ17@GMAIL.COM"/>
    <s v="-"/>
    <s v="-"/>
    <x v="5"/>
    <s v="AE"/>
    <s v="SOLTERO(A)"/>
    <s v="ESTUDIANTE"/>
    <n v="5"/>
    <n v="2021"/>
    <n v="2"/>
    <n v="96.81"/>
    <s v="-"/>
    <s v="SIN ENFASIS"/>
    <s v="DERECHO"/>
    <n v="1"/>
    <s v="UNIV. PRIVADA"/>
    <s v="PRIVADO"/>
  </r>
  <r>
    <n v="131424"/>
    <n v="1"/>
    <n v="52540650"/>
    <d v="2022-07-18T00:00:00"/>
    <d v="2022-08-09T00:00:00"/>
    <d v="2022-08-10T00:00:00"/>
    <x v="0"/>
    <d v="2023-01-17T00:00:00"/>
    <n v="317141"/>
    <s v="RESOLI"/>
    <s v="1-PREG.COSTA-RICA"/>
    <x v="1"/>
    <x v="0"/>
    <s v="-"/>
    <n v="131424"/>
    <x v="0"/>
    <x v="0"/>
    <x v="1"/>
    <x v="1"/>
    <x v="0"/>
    <n v="6"/>
    <x v="4"/>
    <n v="6"/>
    <n v="1"/>
    <x v="1"/>
    <s v="ARANDA LOPEZ LUIS VICENTE"/>
    <n v="604840957"/>
    <n v="31269510"/>
    <s v="AGUIRRE"/>
    <s v="QUEPOS"/>
    <s v="UNIV.HISPANOAMERICANA SEDE ARANJUEZ"/>
    <s v="MEDICINA Y CIRUGIA"/>
    <n v="1299429"/>
    <x v="1"/>
    <n v="0"/>
    <s v="NINGUNO"/>
    <n v="100"/>
    <s v="COSTA RICA"/>
    <s v="-"/>
    <s v="-"/>
    <n v="2"/>
    <x v="3"/>
    <x v="0"/>
    <x v="0"/>
    <s v="-"/>
    <n v="18"/>
    <s v="LICENCIATURA"/>
    <s v=" "/>
    <s v=" "/>
    <s v=" "/>
    <s v=" "/>
    <s v="NORMAL"/>
    <s v="jecka.jpm@gmail.com"/>
    <s v="-"/>
    <n v="102.39"/>
    <x v="5"/>
    <s v="AE"/>
    <s v="SOLTERO(A)"/>
    <s v="ESTUDIANTE"/>
    <n v="4"/>
    <n v="2021"/>
    <n v="2"/>
    <n v="99.44"/>
    <s v="-"/>
    <s v="SIN ENFASIS"/>
    <s v="MEDICINA HUMANA"/>
    <n v="1"/>
    <s v="UNIV. PRIVADA"/>
    <s v="PRIVADO"/>
  </r>
  <r>
    <n v="131932"/>
    <n v="4"/>
    <n v="30511847"/>
    <d v="2022-09-07T00:00:00"/>
    <d v="2022-09-13T00:00:00"/>
    <d v="2022-09-14T00:00:00"/>
    <x v="0"/>
    <d v="2023-01-17T00:00:00"/>
    <n v="319862"/>
    <s v="RESOLI"/>
    <s v="4-POSG.EXTERIOR"/>
    <x v="1"/>
    <x v="2"/>
    <s v="-"/>
    <n v="131932"/>
    <x v="0"/>
    <x v="1"/>
    <x v="3"/>
    <x v="1"/>
    <x v="1"/>
    <n v="1"/>
    <x v="3"/>
    <n v="1"/>
    <n v="1"/>
    <x v="0"/>
    <s v="CRISTINA DE LOS ANGELES  VARGAS GOMEZ"/>
    <n v="901140952"/>
    <n v="31269470"/>
    <s v="SAN JOSE"/>
    <s v="CARMEN"/>
    <s v="UNIVERSIDAD SUSSEX DEL REINO UNIDO"/>
    <s v="GERENCIA DE RECURSOS HUMANOS"/>
    <n v="743587"/>
    <x v="2"/>
    <n v="0"/>
    <s v="NINGUNO"/>
    <n v="621"/>
    <s v="REINO UNIDO"/>
    <s v="-"/>
    <s v="-"/>
    <n v="2"/>
    <x v="3"/>
    <x v="2"/>
    <x v="0"/>
    <s v="-"/>
    <n v="25"/>
    <s v="MAESTRIA"/>
    <s v=" "/>
    <s v=" "/>
    <s v=" "/>
    <s v=" "/>
    <s v="NORMAL"/>
    <s v="CRISTI10_02@HOTMAIL.ES"/>
    <s v="-"/>
    <n v="197.69"/>
    <x v="0"/>
    <s v="-"/>
    <s v="SOLTERO(A)"/>
    <s v="-"/>
    <n v="3"/>
    <n v="2014"/>
    <n v="9"/>
    <n v="85"/>
    <n v="22465000"/>
    <s v="SIN ENFASIS"/>
    <s v="ADMINISTRACION"/>
    <n v="1"/>
    <s v="UNIV. PRIVADA"/>
    <s v="PRIVADO"/>
  </r>
  <r>
    <n v="132039"/>
    <n v="1"/>
    <n v="14686970"/>
    <d v="2022-09-15T00:00:00"/>
    <d v="2022-09-26T00:00:00"/>
    <d v="2022-09-27T00:00:00"/>
    <x v="0"/>
    <d v="2023-01-17T00:00:00"/>
    <n v="320239"/>
    <s v="RESOLI"/>
    <s v="1-PREG.COSTA-RICA"/>
    <x v="1"/>
    <x v="0"/>
    <s v="-"/>
    <n v="132039"/>
    <x v="0"/>
    <x v="0"/>
    <x v="0"/>
    <x v="1"/>
    <x v="0"/>
    <n v="1"/>
    <x v="3"/>
    <n v="15"/>
    <n v="2"/>
    <x v="1"/>
    <s v="RUIZ HERNANDEZ ROBERTO DANIEL"/>
    <n v="305450537"/>
    <n v="31269240"/>
    <s v="MONTES DE OCA"/>
    <s v="SABANILLA"/>
    <s v="UNIV.LATINA DE C.R."/>
    <s v="ING CIVIL"/>
    <n v="550000"/>
    <x v="3"/>
    <n v="0"/>
    <s v="NINGUNO"/>
    <n v="100"/>
    <s v="COSTA RICA"/>
    <s v="-"/>
    <s v="-"/>
    <n v="2"/>
    <x v="3"/>
    <x v="2"/>
    <x v="0"/>
    <s v="-"/>
    <n v="19"/>
    <s v="LICENCIATURA"/>
    <s v=" "/>
    <s v=" "/>
    <s v=" "/>
    <s v=" "/>
    <s v="NORMAL"/>
    <s v="ROBERTOH.RUIZ2003@GMAIL.COM"/>
    <s v="-"/>
    <n v="140.65"/>
    <x v="5"/>
    <s v="AE"/>
    <s v="SOLTERO(A)"/>
    <s v="ESTUDIANTE"/>
    <n v="5"/>
    <n v="2020"/>
    <n v="3"/>
    <n v="94.5"/>
    <s v="-"/>
    <s v="SIN ENFASIS"/>
    <s v="OBRAS CIVILES"/>
    <n v="1"/>
    <s v="UNIV. PRIVADA"/>
    <s v="PRIVADO"/>
  </r>
  <r>
    <n v="132134"/>
    <n v="1"/>
    <n v="20224946"/>
    <d v="2022-09-24T00:00:00"/>
    <d v="2022-10-03T00:00:00"/>
    <d v="2022-10-04T00:00:00"/>
    <x v="0"/>
    <d v="2023-01-17T00:00:00"/>
    <n v="320536"/>
    <s v="RESOLI"/>
    <s v="1-PREG.COSTA-RICA"/>
    <x v="1"/>
    <x v="0"/>
    <s v="-"/>
    <n v="132134"/>
    <x v="0"/>
    <x v="0"/>
    <x v="1"/>
    <x v="1"/>
    <x v="0"/>
    <n v="4"/>
    <x v="6"/>
    <n v="3"/>
    <n v="6"/>
    <x v="0"/>
    <s v="CASTRO CONEJO ALEXANDRA"/>
    <n v="207480361"/>
    <n v="31269520"/>
    <s v="SANTO DOMINGO"/>
    <s v="SANTA ROSA"/>
    <s v="UNIV.LATINA DE C.R."/>
    <s v="FARMACIA"/>
    <n v="843133"/>
    <x v="2"/>
    <n v="0"/>
    <s v="NINGUNO"/>
    <n v="100"/>
    <s v="COSTA RICA"/>
    <s v="-"/>
    <s v="-"/>
    <n v="2"/>
    <x v="3"/>
    <x v="2"/>
    <x v="0"/>
    <s v="-"/>
    <n v="27"/>
    <s v="LICENCIATURA"/>
    <s v=" "/>
    <s v=" "/>
    <s v=" "/>
    <s v=" "/>
    <s v="NORMAL"/>
    <s v="ALEXANDRA.CASTRO2@ULATINA.NET"/>
    <s v="-"/>
    <n v="103.6"/>
    <x v="0"/>
    <s v="-"/>
    <s v="SOLTERO(A)"/>
    <s v="ESTUDIANTE"/>
    <n v="3"/>
    <n v="2013"/>
    <n v="10"/>
    <n v="90"/>
    <s v="-"/>
    <s v="SIN ENFASIS"/>
    <s v="FARMACIA"/>
    <n v="1"/>
    <s v="UNIV. PRIVADA"/>
    <s v="PRIVADO"/>
  </r>
  <r>
    <n v="132440"/>
    <n v="1"/>
    <n v="9970006"/>
    <d v="2022-10-11T00:00:00"/>
    <d v="2022-10-18T00:00:00"/>
    <d v="2022-11-08T00:00:00"/>
    <x v="0"/>
    <d v="2023-01-26T00:00:00"/>
    <n v="321120"/>
    <s v="RESOLI"/>
    <s v="1-PREG.COSTA-RICA"/>
    <x v="2"/>
    <x v="0"/>
    <s v="-"/>
    <n v="132440"/>
    <x v="0"/>
    <x v="0"/>
    <x v="1"/>
    <x v="1"/>
    <x v="0"/>
    <n v="1"/>
    <x v="3"/>
    <n v="1"/>
    <n v="8"/>
    <x v="0"/>
    <s v="QUIROS BERMUDEZ GLORIANA"/>
    <n v="604420504"/>
    <n v="31051660"/>
    <s v="SAN JOSE"/>
    <s v="MATA REDONDA"/>
    <s v="UNIV. DE CIENCIAS MEDICAS"/>
    <s v="MICROBIOLOGI Y QUIMICA CLINICA"/>
    <s v="-"/>
    <x v="0"/>
    <n v="0"/>
    <s v="NINGUNO"/>
    <n v="100"/>
    <s v="COSTA RICA"/>
    <s v="-"/>
    <s v="-"/>
    <n v="2"/>
    <x v="3"/>
    <x v="2"/>
    <x v="0"/>
    <s v="-"/>
    <n v="25"/>
    <s v="BACHILLER"/>
    <s v="LICENCIATURA"/>
    <s v=" "/>
    <s v=" "/>
    <s v=" "/>
    <s v="NORMAL"/>
    <s v="QUIROSBERMUDEZGLORIANA@GMAIL.COM"/>
    <s v="-"/>
    <n v="113.14"/>
    <x v="0"/>
    <s v="-"/>
    <s v="SOLTERO(A)"/>
    <s v="ESTUDIANTE"/>
    <s v="-"/>
    <s v="-"/>
    <s v="-"/>
    <s v="-"/>
    <s v="-"/>
    <s v="SIN ENFASIS"/>
    <s v="MICROBIOLOGIA"/>
    <n v="1"/>
    <s v="UNIV. PRIVADA"/>
    <s v="PRIVADO"/>
  </r>
  <r>
    <n v="132551"/>
    <n v="1"/>
    <n v="21873292"/>
    <d v="2022-11-29T00:00:00"/>
    <d v="2022-11-30T00:00:00"/>
    <d v="2022-12-01T00:00:00"/>
    <x v="0"/>
    <d v="2023-02-02T00:00:00"/>
    <n v="323193"/>
    <s v="RESOLI"/>
    <s v="1-PREG.COSTA-RICA"/>
    <x v="2"/>
    <x v="0"/>
    <s v="-"/>
    <n v="132551"/>
    <x v="0"/>
    <x v="0"/>
    <x v="1"/>
    <x v="1"/>
    <x v="0"/>
    <n v="4"/>
    <x v="6"/>
    <n v="4"/>
    <n v="2"/>
    <x v="0"/>
    <s v="GONZALEZ ALFARO HILARY MARIA"/>
    <n v="117670931"/>
    <n v="31200510"/>
    <s v="SANTA BARBARA"/>
    <s v="SAN PEDRO"/>
    <s v="UNIV.LATINA DE C.R."/>
    <s v="MEDICINA Y CIRUGIA"/>
    <s v="-"/>
    <x v="0"/>
    <n v="0"/>
    <s v="NINGUNO"/>
    <n v="100"/>
    <s v="COSTA RICA"/>
    <s v="-"/>
    <s v="-"/>
    <n v="2"/>
    <x v="3"/>
    <x v="0"/>
    <x v="0"/>
    <s v="-"/>
    <n v="22"/>
    <s v="LICENCIATURA"/>
    <s v=" "/>
    <s v=" "/>
    <s v=" "/>
    <s v=" "/>
    <s v="NORMAL"/>
    <s v="GONZALEZALFAROHILARY@GMAIL.COM"/>
    <s v="-"/>
    <n v="197.38"/>
    <x v="0"/>
    <s v="-"/>
    <s v="SOLTERO(A)"/>
    <s v="ESTUDIANTE"/>
    <s v="-"/>
    <s v="-"/>
    <s v="-"/>
    <s v="-"/>
    <s v="-"/>
    <s v="SIN ENFASIS"/>
    <s v="MEDICINA HUMANA"/>
    <n v="1"/>
    <s v="UNIV. PRIVADA"/>
    <s v="PRIVADO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">
  <r>
    <n v="132744"/>
    <n v="1"/>
    <n v="7659900"/>
    <n v="10723860"/>
    <d v="2022-08-10T00:00:00"/>
    <d v="2022-12-12T00:00:00"/>
    <d v="2022-12-16T00:00:00"/>
    <d v="2023-01-23T00:00:00"/>
    <d v="2023-01-25T00:00:00"/>
    <n v="318413"/>
    <s v="RESOLI"/>
    <s v="1-PREG.COSTA-RICA"/>
    <s v="NUEVA"/>
    <s v="PREGRADO COSTA RICA"/>
    <s v="-"/>
    <n v="132744"/>
    <n v="3"/>
    <s v="CS.SOCIALES, EDUCACION Y OTRAS"/>
    <s v="CIENCIAS SOCIALES"/>
    <s v="N"/>
    <s v="CS.SOCIALES, EDUCACION Y OTRAS"/>
    <n v="1"/>
    <s v="SAN JOSE"/>
    <n v="19"/>
    <n v="12"/>
    <s v="Masculino"/>
    <s v="MILTON IVANDER  GIL CORTEZ"/>
    <n v="305430024"/>
    <n v="31269820"/>
    <s v="PEREZ ZELEDON"/>
    <s v="LA AMISTAD"/>
    <s v="U CASTRO CARAZO"/>
    <s v="DERECHO"/>
    <n v="80000"/>
    <s v="A (0 a 201,563)"/>
    <n v="0"/>
    <s v="NINGUNO"/>
    <n v="100"/>
    <s v="COSTA RICA"/>
    <s v="-"/>
    <s v="-"/>
    <n v="8"/>
    <s v="FONDO DE AVAL"/>
    <s v="Z BAJO DES REL"/>
    <s v="-"/>
    <s v="-"/>
    <n v="20"/>
    <s v="BACHILLER"/>
    <s v=" "/>
    <s v=" "/>
    <s v=" "/>
    <s v=" "/>
    <s v="NORMAL"/>
    <s v="MILTONGILCORTEZ17@GMAIL.COM"/>
    <s v="-"/>
    <s v="-"/>
    <s v="ADQUISICION DE EQUIPO"/>
    <s v="AE"/>
    <s v="SOLTERO(A)"/>
    <s v="ESTUDIANTE"/>
    <n v="5"/>
    <n v="2021"/>
    <n v="2"/>
    <n v="96.81"/>
    <s v="-"/>
    <s v="SIN ENFASIS"/>
    <s v="DERECHO"/>
    <n v="1"/>
    <s v="UNIV. PRIVADA"/>
    <s v="PRIVADO"/>
    <m/>
    <s v="N"/>
    <x v="0"/>
  </r>
  <r>
    <n v="132740"/>
    <n v="1"/>
    <n v="10251990"/>
    <n v="14352786"/>
    <d v="2022-12-09T00:00:00"/>
    <d v="2022-12-12T00:00:00"/>
    <d v="2022-12-16T00:00:00"/>
    <d v="2023-01-23T00:00:00"/>
    <d v="2023-01-25T00:00:00"/>
    <n v="324203"/>
    <s v="RESOLI"/>
    <s v="1-PREG.COSTA-RICA"/>
    <s v="NUEVA"/>
    <s v="PREGRADO COSTA RICA"/>
    <s v="-"/>
    <n v="132740"/>
    <n v="3"/>
    <s v="CIENCIA Y TECNOLOGIA"/>
    <s v="CIENCIAS DE LA SALUD"/>
    <s v="N"/>
    <s v="CIENCIA Y TECNOLOGIA"/>
    <n v="6"/>
    <s v="PUNTARENAS"/>
    <n v="3"/>
    <n v="1"/>
    <s v="Femenino"/>
    <s v="VEGA OBANDO NAILEA YARELI"/>
    <n v="119070491"/>
    <n v="31269940"/>
    <s v="BUENOS AIRES"/>
    <s v="BUENOS AIRES"/>
    <s v="UNIV.LATINA DE C.R. PEREZ ZELEDON"/>
    <s v="ENFERMERIA"/>
    <n v="256"/>
    <s v="A (0 a 201,563)"/>
    <n v="0"/>
    <s v="NINGUNO"/>
    <n v="100"/>
    <s v="COSTA RICA"/>
    <s v="-"/>
    <s v="-"/>
    <n v="8"/>
    <s v="FONDO DE AVAL"/>
    <s v="Z BAJO DES REL"/>
    <s v="-"/>
    <s v="-"/>
    <n v="18"/>
    <s v="LICENCIATURA"/>
    <s v=" "/>
    <s v=" "/>
    <s v=" "/>
    <s v=" "/>
    <s v="NORMAL"/>
    <s v="NAIOBANDO2004@GMAIL.COM"/>
    <s v="-"/>
    <s v="-"/>
    <s v="ADQUISICION DE EQUIPO, ADQUISICION DE EQUIPO"/>
    <s v="AE, AE"/>
    <s v="SOLTERO(A)"/>
    <s v="ESTUDIANTE"/>
    <n v="5"/>
    <n v="2022"/>
    <n v="1"/>
    <n v="100"/>
    <s v="-"/>
    <s v="SIN ENFASIS"/>
    <s v="ENFERMERIA"/>
    <n v="1"/>
    <s v="UNIV. PRIVADA"/>
    <s v="PRIVADO"/>
    <m/>
    <s v="N"/>
    <x v="0"/>
  </r>
  <r>
    <n v="132616"/>
    <n v="1"/>
    <n v="8092930"/>
    <n v="11330102"/>
    <d v="2022-12-01T00:00:00"/>
    <d v="2022-12-06T00:00:00"/>
    <d v="2022-12-07T00:00:00"/>
    <d v="2023-01-23T00:00:00"/>
    <d v="2023-01-25T00:00:00"/>
    <n v="323353"/>
    <s v="RESOLI"/>
    <s v="1-PREG.COSTA-RICA"/>
    <s v="NUEVA"/>
    <s v="PREGRADO COSTA RICA"/>
    <s v="-"/>
    <n v="132616"/>
    <n v="3"/>
    <s v="CIENCIA Y TECNOLOGIA"/>
    <s v="CIENCIAS DE LA SALUD"/>
    <s v="N"/>
    <s v="CIENCIA Y TECNOLOGIA"/>
    <n v="1"/>
    <s v="SAN JOSE"/>
    <n v="19"/>
    <n v="1"/>
    <s v="Femenino"/>
    <s v="NAYDELINE FABIOLA  OLIVARES MEZA"/>
    <n v="118640532"/>
    <n v="31269800"/>
    <s v="PEREZ ZELEDON"/>
    <s v="SAN ISIDRO DE EL GENERAL"/>
    <s v="UNIV.LATINA DE C.R. PEREZ ZELEDON"/>
    <s v="ENFERMERIA"/>
    <n v="200000"/>
    <s v="A (0 a 201,563)"/>
    <n v="0"/>
    <s v="NINGUNO"/>
    <n v="100"/>
    <s v="COSTA RICA"/>
    <s v="-"/>
    <s v="-"/>
    <n v="8"/>
    <s v="FONDO DE AVAL"/>
    <s v="Z MEDIO DES REL"/>
    <s v="-"/>
    <s v="-"/>
    <n v="20"/>
    <s v="LICENCIATURA"/>
    <s v=" "/>
    <s v=" "/>
    <s v=" "/>
    <s v=" "/>
    <s v="NORMAL"/>
    <s v="FABIOLAOOLIVARES@GMAIL.COM"/>
    <s v="-"/>
    <s v="-"/>
    <s v="-"/>
    <s v="-"/>
    <s v="SOLTERO(A)"/>
    <s v="ESTUDIANTE"/>
    <n v="4"/>
    <n v="2021"/>
    <n v="2"/>
    <n v="97.61"/>
    <s v="-"/>
    <s v="SIN ENFASIS"/>
    <s v="ENFERMERIA"/>
    <n v="1"/>
    <s v="UNIV. PRIVADA"/>
    <s v="PRIVADO"/>
    <m/>
    <s v="N"/>
    <x v="0"/>
  </r>
  <r>
    <n v="132609"/>
    <n v="1"/>
    <n v="6874780"/>
    <n v="9624692"/>
    <d v="2022-12-02T00:00:00"/>
    <d v="2022-12-06T00:00:00"/>
    <d v="2022-12-07T00:00:00"/>
    <d v="2023-01-23T00:00:00"/>
    <d v="2023-01-25T00:00:00"/>
    <n v="323537"/>
    <s v="RESOLI"/>
    <s v="1-PREG.COSTA-RICA"/>
    <s v="NUEVA"/>
    <s v="PREGRADO COSTA RICA"/>
    <s v="-"/>
    <n v="132609"/>
    <n v="3"/>
    <s v="CIENCIA Y TECNOLOGIA"/>
    <s v="CIENCIAS DE LA SALUD"/>
    <s v="N"/>
    <s v="CIENCIA Y TECNOLOGIA"/>
    <n v="1"/>
    <s v="SAN JOSE"/>
    <n v="19"/>
    <n v="3"/>
    <s v="Femenino"/>
    <s v="ARIAS NAVARRO MARIA VERONICA"/>
    <n v="118960681"/>
    <n v="31269760"/>
    <s v="PEREZ ZELEDON"/>
    <s v="DANIEL FLORES"/>
    <s v="UNIV.LATINA DE C.R. PEREZ ZELEDON"/>
    <s v="ENFERMERIA"/>
    <n v="359176"/>
    <s v="B (201,564 a 461,720)"/>
    <n v="0"/>
    <s v="NINGUNO"/>
    <n v="100"/>
    <s v="COSTA RICA"/>
    <s v="-"/>
    <s v="-"/>
    <n v="8"/>
    <s v="FONDO DE AVAL"/>
    <s v="Z MEDIO DES REL"/>
    <s v="-"/>
    <s v="-"/>
    <n v="19"/>
    <s v="LICENCIATURA"/>
    <s v=" "/>
    <s v=" "/>
    <s v=" "/>
    <s v=" "/>
    <s v="NORMAL"/>
    <s v="VERONICAARIASNAVARRO07@GMAIL.COM"/>
    <s v="-"/>
    <s v="-"/>
    <s v="-"/>
    <s v="-"/>
    <s v="SOLTERO(A)"/>
    <s v="ESTUDIANTE"/>
    <n v="2"/>
    <n v="2022"/>
    <n v="1"/>
    <n v="97.14"/>
    <s v="-"/>
    <s v="SIN ENFASIS"/>
    <s v="ENFERMERIA"/>
    <n v="1"/>
    <s v="UNIV. PRIVADA"/>
    <s v="PRIVADO"/>
    <m/>
    <s v="N"/>
    <x v="0"/>
  </r>
  <r>
    <n v="133184"/>
    <n v="1"/>
    <n v="1500900"/>
    <n v="2101260"/>
    <d v="2022-12-22T00:00:00"/>
    <d v="2023-01-10T00:00:00"/>
    <d v="2023-01-26T00:00:00"/>
    <d v="2023-01-27T00:00:00"/>
    <d v="2023-01-31T00:00:00"/>
    <n v="325119"/>
    <s v="RESOLI"/>
    <s v="1-PREG.COSTA-RICA"/>
    <s v="NUEVA"/>
    <s v="PREGRADO COSTA RICA"/>
    <s v="-"/>
    <n v="133184"/>
    <n v="5"/>
    <s v="CS.SOCIALES, EDUCACION Y OTRAS"/>
    <s v="CIENCIAS SOCIALES"/>
    <s v="N"/>
    <s v="CS.SOCIALES, EDUCACION Y OTRAS"/>
    <n v="6"/>
    <s v="PUNTARENAS"/>
    <n v="10"/>
    <n v="2"/>
    <s v="Masculino"/>
    <s v="ORTIZ GUSTAVINO JORDIN ESTIBEN"/>
    <n v="604450486"/>
    <n v="31271050"/>
    <s v="CORREDORES"/>
    <s v="LA CUESTA"/>
    <s v="UNIV.NACIONAL"/>
    <s v="ADMINISTRACION"/>
    <n v="99761"/>
    <s v="A (0 a 201,563)"/>
    <n v="0"/>
    <s v="NINGUNO"/>
    <n v="100"/>
    <s v="COSTA RICA"/>
    <s v="-"/>
    <s v="-"/>
    <n v="8"/>
    <s v="FONDO DE AVAL"/>
    <s v="Z BAJO DES REL"/>
    <s v="-"/>
    <s v="-"/>
    <n v="24"/>
    <s v="BACHILLER"/>
    <s v=" "/>
    <s v=" "/>
    <s v=" "/>
    <s v=" "/>
    <s v="NORMAL"/>
    <s v="ORTIZJORDY0@GMAIL.COM"/>
    <s v="-"/>
    <s v="-"/>
    <s v="ADQUISICION DE EQUIPO"/>
    <s v="AE"/>
    <s v="SOLTERO(A)"/>
    <s v="ESTUDIANTE"/>
    <n v="3"/>
    <n v="2018"/>
    <n v="5"/>
    <n v="100"/>
    <s v="-"/>
    <s v="SIN ENFASIS"/>
    <s v="ADMINISTRACION"/>
    <n v="2"/>
    <s v="UNIV. PUBLICA"/>
    <s v="PUBLICO"/>
    <m/>
    <s v="N"/>
    <x v="0"/>
  </r>
  <r>
    <n v="133185"/>
    <n v="1"/>
    <n v="7990400"/>
    <m/>
    <d v="2022-12-23T00:00:00"/>
    <d v="2022-12-23T00:00:00"/>
    <d v="2023-01-26T00:00:00"/>
    <d v="2023-01-27T00:00:00"/>
    <d v="2023-01-31T00:00:00"/>
    <n v="325174"/>
    <s v="RESOLI"/>
    <s v="1-PREG.COSTA-RICA"/>
    <s v="NUEVA"/>
    <s v="PREGRADO COSTA RICA"/>
    <s v="-"/>
    <n v="133185"/>
    <n v="5"/>
    <s v="CS.SOCIALES, EDUCACION Y OTRAS"/>
    <s v="EDUCACION"/>
    <s v="N"/>
    <s v="CS.SOCIALES, EDUCACION Y OTRAS"/>
    <n v="6"/>
    <s v="PUNTARENAS"/>
    <n v="10"/>
    <n v="4"/>
    <s v="Femenino"/>
    <s v="JIMENEZ RIOS YESSICA MARIA"/>
    <n v="604510483"/>
    <n v="31271040"/>
    <s v="CORREDORES"/>
    <s v="LAUREL"/>
    <s v="UNIV.INT.SAN IS.LABRADOR SEDE RIO CLARO"/>
    <s v="ENS DE LOS ESTUDIOS SOCIALES"/>
    <n v="83000"/>
    <s v="A (0 a 201,563)"/>
    <n v="0"/>
    <s v="NINGUNO"/>
    <n v="100"/>
    <s v="COSTA RICA"/>
    <s v="-"/>
    <s v="-"/>
    <n v="8"/>
    <s v="FONDO DE AVAL"/>
    <s v="MUY BAJO DES RE"/>
    <s v="-"/>
    <s v="-"/>
    <n v="23"/>
    <s v="BACHILLER"/>
    <s v=" "/>
    <s v=" "/>
    <s v=" "/>
    <s v=" "/>
    <s v="NORMAL"/>
    <s v="JESSICAJIMENEZRIOS77@GMAIL.COM"/>
    <s v="-"/>
    <s v="-"/>
    <s v="ADQUISICION DE EQUIPO"/>
    <s v="AE"/>
    <s v="SOLTERO(A)"/>
    <s v="ESTUDIANTE"/>
    <n v="2"/>
    <n v="2018"/>
    <n v="5"/>
    <n v="100"/>
    <s v="-"/>
    <s v="SIN ENFASIS"/>
    <s v="EDUCACION SECUNDARIA"/>
    <n v="1"/>
    <s v="UNIV. PRIVADA"/>
    <s v="PRIVADO"/>
    <s v="NGABES O GUAYMIES"/>
    <s v="S"/>
    <x v="1"/>
  </r>
  <r>
    <n v="133156"/>
    <n v="1"/>
    <n v="8511010"/>
    <n v="11915414"/>
    <d v="2022-12-28T00:00:00"/>
    <d v="2022-12-28T00:00:00"/>
    <d v="2023-01-24T00:00:00"/>
    <d v="2023-01-27T00:00:00"/>
    <d v="2023-01-31T00:00:00"/>
    <n v="325304"/>
    <s v="RESOLI"/>
    <s v="1-PREG.COSTA-RICA"/>
    <s v="NUEVA"/>
    <s v="PREGRADO COSTA RICA"/>
    <s v="-"/>
    <n v="133156"/>
    <n v="5"/>
    <s v="CS.SOCIALES, EDUCACION Y OTRAS"/>
    <s v="EDUCACION"/>
    <s v="N"/>
    <s v="CS.SOCIALES, EDUCACION Y OTRAS"/>
    <n v="6"/>
    <s v="PUNTARENAS"/>
    <n v="10"/>
    <n v="4"/>
    <s v="Femenino"/>
    <s v="FALLAS PIZARRO SINIA INES"/>
    <n v="604380722"/>
    <n v="31270730"/>
    <s v="CORREDORES"/>
    <s v="LAUREL"/>
    <s v="U CASTRO CARAZO SEDE PASO CANOAS"/>
    <s v="EDUCACION PREESCOLAR"/>
    <n v="50000"/>
    <s v="A (0 a 201,563)"/>
    <n v="0"/>
    <s v="NINGUNO"/>
    <n v="100"/>
    <s v="COSTA RICA"/>
    <s v="-"/>
    <s v="-"/>
    <n v="8"/>
    <s v="FONDO DE AVAL"/>
    <s v="MUY BAJO DES RE"/>
    <s v="-"/>
    <s v="-"/>
    <n v="25"/>
    <s v="BACHILLER"/>
    <s v=" "/>
    <s v=" "/>
    <s v=" "/>
    <s v=" "/>
    <s v="NORMAL"/>
    <s v="SINIAFALLAS58@GMAIL.COM"/>
    <s v="-"/>
    <s v="-"/>
    <s v="ADQUISICION DE EQUIPO"/>
    <s v="AE"/>
    <s v="SOLTERO(A)"/>
    <s v="ESTUDIANTE"/>
    <n v="2"/>
    <n v="2018"/>
    <n v="5"/>
    <n v="100"/>
    <s v="-"/>
    <s v="SIN ENFASIS"/>
    <s v="EDUCACION PREESCOLAR"/>
    <n v="1"/>
    <s v="UNIV. PRIVADA"/>
    <s v="PRIVADO"/>
    <m/>
    <s v="N"/>
    <x v="0"/>
  </r>
  <r>
    <n v="133154"/>
    <n v="1"/>
    <n v="8439900"/>
    <m/>
    <d v="2022-12-22T00:00:00"/>
    <d v="2022-12-22T00:00:00"/>
    <d v="2023-01-24T00:00:00"/>
    <d v="2023-01-27T00:00:00"/>
    <d v="2023-01-31T00:00:00"/>
    <n v="325117"/>
    <s v="RESOLI"/>
    <s v="1-PREG.COSTA-RICA"/>
    <s v="NUEVA"/>
    <s v="PREGRADO COSTA RICA"/>
    <s v="-"/>
    <n v="133154"/>
    <n v="5"/>
    <s v="CS.SOCIALES, EDUCACION Y OTRAS"/>
    <s v="EDUCACION"/>
    <s v="N"/>
    <s v="CS.SOCIALES, EDUCACION Y OTRAS"/>
    <n v="6"/>
    <s v="PUNTARENAS"/>
    <n v="7"/>
    <n v="4"/>
    <s v="Masculino"/>
    <s v="BEJARANO BEJARANO MARTIN"/>
    <n v="800700241"/>
    <n v="31270630"/>
    <s v="GOLFITO"/>
    <s v="PAVON"/>
    <s v="U CASTRO CARAZO SEDE PASO CANOAS"/>
    <s v="CS EDUCACION"/>
    <n v="50000"/>
    <s v="A (0 a 201,563)"/>
    <n v="0"/>
    <s v="NINGUNO"/>
    <n v="100"/>
    <s v="COSTA RICA"/>
    <s v="-"/>
    <s v="-"/>
    <n v="8"/>
    <s v="FONDO DE AVAL"/>
    <s v="MUY BAJO DES RE"/>
    <s v="-"/>
    <s v="-"/>
    <n v="55"/>
    <s v="BACHILLER"/>
    <s v=" "/>
    <s v=" "/>
    <s v=" "/>
    <s v=" "/>
    <s v="NORMAL"/>
    <s v="MBEJARANO9@GMAIL.COM"/>
    <s v="-"/>
    <s v="-"/>
    <s v="ADQUISICION DE EQUIPO"/>
    <s v="AE"/>
    <s v="UNION LIBRE"/>
    <s v="ESTUDIANTE"/>
    <n v="1"/>
    <n v="2020"/>
    <n v="3"/>
    <n v="100"/>
    <s v="-"/>
    <s v="I Y II CICLO"/>
    <s v="EDUCACION GENERAL"/>
    <n v="1"/>
    <s v="UNIV. PRIVADA"/>
    <s v="PRIVADO"/>
    <s v="NGABES O GUAYMIES"/>
    <s v="S"/>
    <x v="1"/>
  </r>
  <r>
    <n v="133120"/>
    <n v="1"/>
    <n v="3627960"/>
    <m/>
    <d v="2022-12-22T00:00:00"/>
    <d v="2022-12-22T00:00:00"/>
    <d v="2023-01-19T00:00:00"/>
    <d v="2023-01-27T00:00:00"/>
    <d v="2023-01-31T00:00:00"/>
    <n v="325149"/>
    <s v="RESOLI"/>
    <s v="1-PREG.COSTA-RICA"/>
    <s v="NUEVA"/>
    <s v="PREGRADO COSTA RICA"/>
    <s v="-"/>
    <n v="133120"/>
    <n v="5"/>
    <s v="CS.SOCIALES, EDUCACION Y OTRAS"/>
    <s v="CIENCIAS SOCIALES"/>
    <s v="N"/>
    <s v="CS.SOCIALES, EDUCACION Y OTRAS"/>
    <n v="6"/>
    <s v="PUNTARENAS"/>
    <n v="7"/>
    <n v="4"/>
    <s v="Femenino"/>
    <s v="GUTIERREZ ARIAS HAZEL DANIELA"/>
    <n v="604550109"/>
    <n v="31270500"/>
    <s v="GOLFITO"/>
    <s v="PAVON"/>
    <s v="UNIV.SAN MARCOS"/>
    <s v="TECNICO EN GESTION EMPRESARIAL"/>
    <n v="70000"/>
    <s v="A (0 a 201,563)"/>
    <n v="0"/>
    <s v="NINGUNO"/>
    <n v="100"/>
    <s v="COSTA RICA"/>
    <s v="-"/>
    <s v="-"/>
    <n v="8"/>
    <s v="FONDO DE AVAL"/>
    <s v="MUY BAJO DES RE"/>
    <s v="-"/>
    <s v="-"/>
    <n v="23"/>
    <s v="TECNICO"/>
    <s v=" "/>
    <s v=" "/>
    <s v=" "/>
    <s v=" "/>
    <s v="NORMAL"/>
    <s v="HAZELGUTIERREZARIAS@GMAIL.COM"/>
    <s v="-"/>
    <s v="-"/>
    <s v="ADQUISICION DE EQUIPO"/>
    <s v="AE"/>
    <s v="SOLTERO(A)"/>
    <s v="ESTUDIANTE"/>
    <n v="3"/>
    <n v="2016"/>
    <n v="7"/>
    <n v="100"/>
    <s v="-"/>
    <s v="SIN ENFASIS"/>
    <s v="ADMINISTRACION"/>
    <n v="1"/>
    <s v="UNIV. PRIVADA"/>
    <s v="PRIVADO"/>
    <s v="NGABES O GUAYMIES"/>
    <s v="S"/>
    <x v="1"/>
  </r>
  <r>
    <n v="132899"/>
    <n v="1"/>
    <n v="4996540"/>
    <n v="6995156"/>
    <d v="2022-12-07T00:00:00"/>
    <d v="2022-12-16T00:00:00"/>
    <d v="2022-12-19T00:00:00"/>
    <d v="2023-01-27T00:00:00"/>
    <d v="2023-02-01T00:00:00"/>
    <n v="323996"/>
    <s v="RESOLI"/>
    <s v="1-PREG.COSTA-RICA"/>
    <s v="NUEVA"/>
    <s v="PREGRADO COSTA RICA"/>
    <s v="-"/>
    <n v="132899"/>
    <n v="5"/>
    <s v="CIENCIA Y TECNOLOGIA"/>
    <s v="CIENCIAS DE LA SALUD"/>
    <s v="N"/>
    <s v="CIENCIA Y TECNOLOGIA"/>
    <n v="6"/>
    <s v="PUNTARENAS"/>
    <n v="7"/>
    <n v="1"/>
    <s v="Femenino"/>
    <s v="RAMIREZ CHAVES YERLANIA PAMELA"/>
    <n v="117330779"/>
    <n v="31271120"/>
    <s v="GOLFITO"/>
    <s v="GOLFITO"/>
    <s v="COLEGIO UNIVERSITARIO TECNOSALUD"/>
    <s v="ORTOPEDIA"/>
    <n v="275249"/>
    <s v="B (201,564 a 461,720)"/>
    <n v="0"/>
    <s v="NINGUNO"/>
    <n v="100"/>
    <s v="COSTA RICA"/>
    <s v="-"/>
    <s v="-"/>
    <n v="8"/>
    <s v="FONDO DE AVAL"/>
    <s v="Z BAJO DES REL"/>
    <s v="-"/>
    <s v="-"/>
    <n v="23"/>
    <s v="DIPLOMADO"/>
    <s v=" "/>
    <s v=" "/>
    <s v=" "/>
    <s v=" "/>
    <s v="NORMAL"/>
    <s v="YERRAMIREZ09@GMAIL.COM"/>
    <s v="-"/>
    <s v="-"/>
    <s v="-"/>
    <s v="-"/>
    <s v="SOLTERO(A)"/>
    <s v="ESTUDIANTE"/>
    <n v="4"/>
    <n v="5"/>
    <n v="2018"/>
    <n v="93"/>
    <n v="83847520"/>
    <s v="SIN ENFASIS"/>
    <s v="MEDICINA HUMANA"/>
    <n v="1"/>
    <s v="UNIV. PRIVADA"/>
    <s v="PRIVADO"/>
    <m/>
    <s v="N"/>
    <x v="0"/>
  </r>
  <r>
    <n v="133280"/>
    <n v="1"/>
    <n v="8292000"/>
    <n v="11608800"/>
    <d v="2022-12-07T00:00:00"/>
    <d v="2023-01-13T00:00:00"/>
    <d v="2023-02-02T00:00:00"/>
    <d v="2023-02-06T00:00:00"/>
    <d v="2023-02-10T00:00:00"/>
    <n v="323950"/>
    <s v="RESOLI"/>
    <s v="1-PREG.COSTA-RICA"/>
    <s v="NUEVA"/>
    <s v="PREGRADO COSTA RICA"/>
    <s v="-"/>
    <n v="133280"/>
    <n v="6"/>
    <s v="CIENCIA Y TECNOLOGIA"/>
    <s v="CIENCIAS DE LA SALUD"/>
    <s v="N"/>
    <s v="CIENCIA Y TECNOLOGIA"/>
    <n v="6"/>
    <s v="PUNTARENAS"/>
    <n v="1"/>
    <n v="12"/>
    <s v="Femenino"/>
    <s v="MORERA NOFFAL GRACIELA"/>
    <n v="208490913"/>
    <n v="31271590"/>
    <s v="PUNTARENAS"/>
    <s v="CHACARITA"/>
    <s v="UNIV.SANTA LUCIA SEDE PUNTARENAS"/>
    <s v="ENFERMERIA"/>
    <n v="90000"/>
    <s v="A (0 a 201,563)"/>
    <n v="0"/>
    <s v="NINGUNO"/>
    <n v="100"/>
    <s v="COSTA RICA"/>
    <s v="-"/>
    <s v="-"/>
    <n v="8"/>
    <s v="FONDO DE AVAL"/>
    <s v="Z MEDIO DES REL"/>
    <s v="-"/>
    <s v="-"/>
    <n v="19"/>
    <s v="BACHILLER"/>
    <s v=" "/>
    <s v=" "/>
    <s v=" "/>
    <s v=" "/>
    <s v="NORMAL"/>
    <s v="GRACIELAMORERA7@GMAIL.COM"/>
    <s v="-"/>
    <s v="-"/>
    <s v="-"/>
    <s v="-"/>
    <s v="SOLTERO(A)"/>
    <s v="ESTUDIANTE"/>
    <n v="3"/>
    <n v="2022"/>
    <n v="1"/>
    <n v="93.78"/>
    <s v="-"/>
    <s v="SIN ENFASIS"/>
    <s v="ENFERMERIA"/>
    <n v="1"/>
    <s v="UNIV. PRIVADA"/>
    <s v="PRIVADO"/>
    <s v="-"/>
    <s v="N"/>
    <x v="0"/>
  </r>
  <r>
    <n v="133274"/>
    <n v="1"/>
    <n v="9500000"/>
    <n v="13300000"/>
    <d v="2022-12-05T00:00:00"/>
    <d v="2022-12-21T00:00:00"/>
    <d v="2023-02-01T00:00:00"/>
    <d v="2023-02-06T00:00:00"/>
    <d v="2023-02-10T00:00:00"/>
    <n v="323706"/>
    <s v="RESOLI"/>
    <s v="1-PREG.COSTA-RICA"/>
    <s v="NUEVA"/>
    <s v="PREGRADO COSTA RICA"/>
    <s v="-"/>
    <n v="133274"/>
    <n v="6"/>
    <s v="CIENCIA Y TECNOLOGIA"/>
    <s v="INGENIERIAS"/>
    <s v="N"/>
    <s v="CIENCIA Y TECNOLOGIA"/>
    <n v="1"/>
    <s v="SAN JOSE"/>
    <n v="3"/>
    <n v="9"/>
    <s v="Femenino"/>
    <s v="MORA CALDERON NELSY YULIANA"/>
    <n v="118750963"/>
    <n v="31271380"/>
    <s v="DESAMPARADOS"/>
    <s v="ROSARIO"/>
    <s v="UNIV.LATINA DE C.R."/>
    <s v="ARQUITECTURA"/>
    <n v="319529"/>
    <s v="B (201,564 a 461,720)"/>
    <n v="0"/>
    <s v="NINGUNO"/>
    <n v="100"/>
    <s v="COSTA RICA"/>
    <s v="-"/>
    <s v="-"/>
    <n v="8"/>
    <s v="FONDO DE AVAL"/>
    <s v="Z BAJO DES REL"/>
    <s v="-"/>
    <s v="-"/>
    <n v="19"/>
    <s v="LICENCIATURA"/>
    <s v=" "/>
    <s v=" "/>
    <s v=" "/>
    <s v=" "/>
    <s v="NORMAL"/>
    <s v="MORAYULIANA415@GMAIL.COM"/>
    <s v="-"/>
    <s v="-"/>
    <s v="-"/>
    <s v="-"/>
    <s v="SOLTERO(A)"/>
    <s v="ESTUDIANTE"/>
    <n v="6"/>
    <n v="2022"/>
    <n v="1"/>
    <n v="85.5"/>
    <s v="-"/>
    <s v="SIN ENFASIS"/>
    <s v="INGENIERIA"/>
    <n v="1"/>
    <s v="UNIV. PRIVADA"/>
    <s v="PRIVADO"/>
    <s v="-"/>
    <s v="N"/>
    <x v="0"/>
  </r>
  <r>
    <n v="133238"/>
    <n v="1"/>
    <n v="5727974"/>
    <n v="8019163.5999999996"/>
    <d v="2023-01-11T00:00:00"/>
    <d v="2023-01-11T00:00:00"/>
    <d v="2023-02-01T00:00:00"/>
    <d v="2023-02-06T00:00:00"/>
    <d v="2023-02-10T00:00:00"/>
    <n v="326129"/>
    <s v="RESOLI"/>
    <s v="1-PREG.COSTA-RICA"/>
    <s v="NUEVA"/>
    <s v="PREGRADO COSTA RICA"/>
    <s v="-"/>
    <n v="133238"/>
    <n v="6"/>
    <s v="CS.SOCIALES, EDUCACION Y OTRAS"/>
    <s v="EDUCACION"/>
    <s v="N"/>
    <s v="CS.SOCIALES, EDUCACION Y OTRAS"/>
    <n v="1"/>
    <s v="SAN JOSE"/>
    <n v="1"/>
    <n v="1"/>
    <s v="Femenino"/>
    <s v="KAREN TATIANA  ELIZONDO VARGAS"/>
    <n v="118900316"/>
    <n v="31271570"/>
    <s v="SAN JOSE"/>
    <s v="CARMEN"/>
    <s v="U CASTRO CARAZO SEDE PEREZ ZELEDON"/>
    <s v="EDUCACION PREESCOLAR"/>
    <n v="300000"/>
    <s v="B (201,564 a 461,720)"/>
    <n v="0"/>
    <s v="NINGUNO"/>
    <n v="100"/>
    <s v="COSTA RICA"/>
    <s v="-"/>
    <s v="-"/>
    <n v="8"/>
    <s v="FONDO DE AVAL"/>
    <s v="Z MAYOR DES REL"/>
    <s v="-"/>
    <s v="-"/>
    <n v="19"/>
    <s v="BACHILLER"/>
    <s v=" "/>
    <s v=" "/>
    <s v=" "/>
    <s v=" "/>
    <s v="NORMAL"/>
    <s v="TELIZONDOVARGAS@GMAIL.COM"/>
    <s v="-"/>
    <s v="-"/>
    <s v="ADQUISICION DE EQUIPO"/>
    <s v="AE"/>
    <s v="SOLTERO(A)"/>
    <s v="N./A"/>
    <n v="4"/>
    <n v="2020"/>
    <n v="3"/>
    <n v="100"/>
    <s v="-"/>
    <s v="SIN ENFASIS"/>
    <s v="EDUCACION PREESCOLAR"/>
    <n v="1"/>
    <s v="UNIV. PRIVADA"/>
    <s v="PRIVADO"/>
    <s v="-"/>
    <s v="N"/>
    <x v="0"/>
  </r>
  <r>
    <n v="133240"/>
    <n v="1"/>
    <n v="7001390"/>
    <n v="9801946"/>
    <d v="2023-01-13T00:00:00"/>
    <d v="2023-01-17T00:00:00"/>
    <d v="2023-02-01T00:00:00"/>
    <d v="2023-02-06T00:00:00"/>
    <d v="2023-02-10T00:00:00"/>
    <n v="326366"/>
    <s v="RESOLI"/>
    <s v="1-PREG.COSTA-RICA"/>
    <s v="NUEVA"/>
    <s v="PREGRADO COSTA RICA"/>
    <s v="-"/>
    <n v="133240"/>
    <n v="6"/>
    <s v="CS.SOCIALES, EDUCACION Y OTRAS"/>
    <s v="CIENCIAS SOCIALES"/>
    <s v="N"/>
    <s v="CS.SOCIALES, EDUCACION Y OTRAS"/>
    <n v="1"/>
    <s v="SAN JOSE"/>
    <n v="1"/>
    <n v="1"/>
    <s v="Masculino"/>
    <s v="EDWIN  ORTIZ FIGUEROA"/>
    <n v="603940656"/>
    <n v="31271580"/>
    <s v="SAN JOSE"/>
    <s v="CARMEN"/>
    <s v="UNIV.SAN MARCOS"/>
    <s v="CONTADURIA MODALIDAD VIRTUAL"/>
    <n v="100000"/>
    <s v="A (0 a 201,563)"/>
    <n v="0"/>
    <s v="NINGUNO"/>
    <n v="100"/>
    <s v="COSTA RICA"/>
    <s v="-"/>
    <s v="-"/>
    <n v="8"/>
    <s v="FONDO DE AVAL"/>
    <s v="Z MAYOR DES REL"/>
    <s v="-"/>
    <s v="-"/>
    <n v="31"/>
    <s v="BACHILLER"/>
    <s v=" "/>
    <s v=" "/>
    <s v=" "/>
    <s v=" "/>
    <s v="NORMAL"/>
    <s v="FIGUEROA.EDWIN6@GMAIL.COM"/>
    <s v="-"/>
    <s v="-"/>
    <s v="ADQUISICION DE EQUIPO"/>
    <s v="AE"/>
    <s v="CASADO(A)"/>
    <s v="  PROPIO"/>
    <n v="3"/>
    <n v="2009"/>
    <n v="14"/>
    <n v="100"/>
    <n v="87404901"/>
    <s v="SIN ENFASIS"/>
    <s v="ADMINISTRACION"/>
    <n v="1"/>
    <s v="UNIV. PRIVADA"/>
    <s v="PRIVADO"/>
    <s v="-"/>
    <s v="N"/>
    <x v="0"/>
  </r>
  <r>
    <n v="133277"/>
    <n v="1"/>
    <n v="7280300"/>
    <m/>
    <d v="2022-12-19T00:00:00"/>
    <d v="2022-12-23T00:00:00"/>
    <d v="2023-02-01T00:00:00"/>
    <d v="2023-02-06T00:00:00"/>
    <d v="2023-02-10T00:00:00"/>
    <n v="324941"/>
    <s v="RESOLI"/>
    <s v="1-PREG.COSTA-RICA"/>
    <s v="NUEVA"/>
    <s v="PREGRADO COSTA RICA"/>
    <s v="-"/>
    <n v="133277"/>
    <n v="6"/>
    <s v="CIENCIA Y TECNOLOGIA"/>
    <s v="CIENCIAS DE LA SALUD"/>
    <s v="N"/>
    <s v="CIENCIA Y TECNOLOGIA"/>
    <n v="6"/>
    <s v="PUNTARENAS"/>
    <n v="7"/>
    <n v="4"/>
    <s v="Femenino"/>
    <s v="PALACIO ATENCIO HILARY TATIANA"/>
    <n v="604840553"/>
    <n v="31271890"/>
    <s v="GOLFITO"/>
    <s v="PAVON"/>
    <s v="COLEGIO UNIVERSITARIO TECNOSALUD"/>
    <s v="ASISTENCIA VETERINARIA"/>
    <n v="40000"/>
    <s v="A (0 a 201,563)"/>
    <n v="0"/>
    <s v="NINGUNO"/>
    <n v="100"/>
    <s v="COSTA RICA"/>
    <s v="-"/>
    <s v="-"/>
    <n v="8"/>
    <s v="FONDO DE AVAL"/>
    <s v="MUY BAJO DES RE"/>
    <s v="-"/>
    <s v="-"/>
    <n v="19"/>
    <s v="DIPLOMADO"/>
    <s v=" "/>
    <s v=" "/>
    <s v=" "/>
    <s v=" "/>
    <s v="NORMAL"/>
    <s v="TATIANAATENCIO24@GMAIL.COM"/>
    <s v="-"/>
    <s v="-"/>
    <s v="ADQUISICION DE EQUIPO"/>
    <s v="AE"/>
    <s v="SOLTERO(A)"/>
    <s v="ESTUDIANTE"/>
    <n v="2"/>
    <n v="2021"/>
    <n v="2"/>
    <n v="100"/>
    <s v="-"/>
    <s v="SIN ENFASIS"/>
    <s v="MEDICINA VETERINARIA"/>
    <n v="1"/>
    <s v="UNIV. PRIVADA"/>
    <s v="PRIVADO"/>
    <s v="NGABES O GUAYMIES"/>
    <s v="S"/>
    <x v="1"/>
  </r>
  <r>
    <n v="133244"/>
    <n v="1"/>
    <n v="6196000"/>
    <m/>
    <d v="2022-12-20T00:00:00"/>
    <d v="2022-12-20T00:00:00"/>
    <d v="2023-01-31T00:00:00"/>
    <d v="2023-02-06T00:00:00"/>
    <d v="2023-02-10T00:00:00"/>
    <n v="325022"/>
    <s v="RESOLI"/>
    <s v="1-PREG.COSTA-RICA"/>
    <s v="NUEVA"/>
    <s v="PREGRADO COSTA RICA"/>
    <s v="-"/>
    <n v="133244"/>
    <n v="6"/>
    <s v="CS.SOCIALES, EDUCACION Y OTRAS"/>
    <s v="EDUCACION"/>
    <s v="N"/>
    <s v="CS.SOCIALES, EDUCACION Y OTRAS"/>
    <n v="7"/>
    <s v="LIMON"/>
    <n v="4"/>
    <n v="1"/>
    <s v="Masculino"/>
    <s v="PITA MORALES GILBER FRANCISCO"/>
    <n v="702660124"/>
    <n v="31271930"/>
    <s v="TALAMANCA"/>
    <s v="BRATSI"/>
    <s v="USJ SEDE GUAPILES UNIV DE SAN JOSE"/>
    <s v="EDUC III CICLO Y DIVERSIFICADO"/>
    <n v="50000"/>
    <s v="A (0 a 201,563)"/>
    <n v="0"/>
    <s v="NINGUNO"/>
    <n v="100"/>
    <s v="COSTA RICA"/>
    <s v="-"/>
    <s v="-"/>
    <n v="8"/>
    <s v="FONDO DE AVAL"/>
    <s v="MUY BAJO DES RE"/>
    <s v="-"/>
    <s v="-"/>
    <n v="24"/>
    <s v="BACHILLER"/>
    <s v=" "/>
    <s v=" "/>
    <s v=" "/>
    <s v=" "/>
    <s v="NORMAL"/>
    <s v="GILBERFRANSISCOPITAMORALES@GMAIL.COM"/>
    <s v="-"/>
    <s v="-"/>
    <s v="-"/>
    <s v="-"/>
    <s v="UNION LIBRE"/>
    <s v="ESTUDIANTE"/>
    <n v="2"/>
    <n v="2019"/>
    <n v="4"/>
    <n v="100"/>
    <n v="85582291"/>
    <s v="MATEMATICA"/>
    <s v="EDUCACION SECUNDARIA"/>
    <n v="1"/>
    <s v="UNIV. PRIVADA"/>
    <s v="PRIVADO"/>
    <s v="BRI"/>
    <s v="S"/>
    <x v="1"/>
  </r>
  <r>
    <n v="133201"/>
    <n v="1"/>
    <n v="4329970"/>
    <m/>
    <d v="2022-12-01T00:00:00"/>
    <d v="2023-01-10T00:00:00"/>
    <d v="2023-01-30T00:00:00"/>
    <d v="2023-02-06T00:00:00"/>
    <d v="2023-02-10T00:00:00"/>
    <n v="323267"/>
    <s v="RESOLI"/>
    <s v="1-PREG.COSTA-RICA"/>
    <s v="NUEVA"/>
    <s v="PREGRADO COSTA RICA"/>
    <s v="-"/>
    <n v="133201"/>
    <n v="6"/>
    <s v="CIENCIA Y TECNOLOGIA"/>
    <s v="CIENCIAS DE LA SALUD"/>
    <s v="N"/>
    <s v="CIENCIA Y TECNOLOGIA"/>
    <n v="6"/>
    <s v="PUNTARENAS"/>
    <n v="3"/>
    <n v="1"/>
    <s v="Femenino"/>
    <s v="CAMACHO ORTIZ HILLARY YEILYN"/>
    <n v="118360986"/>
    <n v="31271620"/>
    <s v="BUENOS AIRES"/>
    <s v="BUENOS AIRES"/>
    <s v="UNIV.LATINA DE C.R. PEREZ ZELEDON"/>
    <s v="ENFERMERIA"/>
    <n v="520150"/>
    <s v="C (461,721 a 731,857)"/>
    <n v="0"/>
    <s v="NINGUNO"/>
    <n v="100"/>
    <s v="COSTA RICA"/>
    <s v="-"/>
    <s v="-"/>
    <n v="8"/>
    <s v="FONDO DE AVAL"/>
    <s v="Z BAJO DES REL"/>
    <s v="-"/>
    <s v="-"/>
    <n v="20"/>
    <s v="LICENCIATURA"/>
    <s v=" "/>
    <s v=" "/>
    <s v=" "/>
    <s v=" "/>
    <s v="NORMAL"/>
    <s v="HILLA10CAMACHO@GMAIL.COM"/>
    <s v="-"/>
    <s v="-"/>
    <s v="ADQUISICION DE EQUIPO"/>
    <s v="AE"/>
    <s v="SOLTERO(A)"/>
    <s v="ESTUDIANTE"/>
    <n v="1"/>
    <n v="2020"/>
    <n v="3"/>
    <n v="100"/>
    <s v="-"/>
    <s v="SIN ENFASIS"/>
    <s v="ENFERMERIA"/>
    <n v="1"/>
    <s v="UNIV. PRIVADA"/>
    <s v="PRIVADO"/>
    <s v="BRI"/>
    <s v="S"/>
    <x v="1"/>
  </r>
  <r>
    <n v="133202"/>
    <n v="1"/>
    <n v="8289900"/>
    <m/>
    <d v="2022-12-22T00:00:00"/>
    <d v="2022-12-22T00:00:00"/>
    <d v="2023-01-30T00:00:00"/>
    <d v="2023-02-06T00:00:00"/>
    <d v="2023-02-10T00:00:00"/>
    <n v="325145"/>
    <s v="RESOLI"/>
    <s v="1-PREG.COSTA-RICA"/>
    <s v="NUEVA"/>
    <s v="PREGRADO COSTA RICA"/>
    <s v="-"/>
    <n v="133202"/>
    <n v="6"/>
    <s v="CS.SOCIALES, EDUCACION Y OTRAS"/>
    <s v="EDUCACION"/>
    <s v="N"/>
    <s v="CS.SOCIALES, EDUCACION Y OTRAS"/>
    <n v="6"/>
    <s v="PUNTARENAS"/>
    <n v="7"/>
    <n v="4"/>
    <s v="Femenino"/>
    <s v="SANCHEZ BEJARANO YESIBEL"/>
    <n v="604750690"/>
    <n v="31271630"/>
    <s v="GOLFITO"/>
    <s v="PAVON"/>
    <s v="U CASTRO CARAZO SEDE PASO CANOAS"/>
    <s v="EDUCACION PREESCOLAR"/>
    <n v="35000"/>
    <s v="A (0 a 201,563)"/>
    <n v="0"/>
    <s v="NINGUNO"/>
    <n v="100"/>
    <s v="COSTA RICA"/>
    <s v="-"/>
    <s v="-"/>
    <n v="8"/>
    <s v="FONDO DE AVAL"/>
    <s v="MUY BAJO DES RE"/>
    <s v="-"/>
    <s v="-"/>
    <n v="21"/>
    <s v="BACHILLER"/>
    <s v=" "/>
    <s v=" "/>
    <s v=" "/>
    <s v=" "/>
    <s v="NORMAL"/>
    <s v="LYESIBEJARANO2@GMAIL.COM"/>
    <s v="-"/>
    <s v="-"/>
    <s v="ADQUISICION DE EQUIPO"/>
    <s v="AE"/>
    <s v="UNION LIBRE"/>
    <s v="ESTUDIANTE"/>
    <n v="3"/>
    <n v="2020"/>
    <n v="3"/>
    <n v="100"/>
    <s v="-"/>
    <s v="SIN ENFASIS"/>
    <s v="EDUCACION PREESCOLAR"/>
    <n v="1"/>
    <s v="UNIV. PRIVADA"/>
    <s v="PRIVADO"/>
    <s v="NGABES O GUAYMIES"/>
    <s v="S"/>
    <x v="1"/>
  </r>
  <r>
    <n v="133252"/>
    <n v="1"/>
    <n v="9644800"/>
    <m/>
    <d v="2023-01-03T00:00:00"/>
    <d v="2023-01-03T00:00:00"/>
    <d v="2023-01-25T00:00:00"/>
    <d v="2023-02-06T00:00:00"/>
    <d v="2023-02-10T00:00:00"/>
    <n v="325495"/>
    <s v="RESOLI"/>
    <s v="1-PREG.COSTA-RICA"/>
    <s v="NUEVA"/>
    <s v="PREGRADO COSTA RICA"/>
    <s v="-"/>
    <n v="133252"/>
    <n v="6"/>
    <s v="CS.SOCIALES, EDUCACION Y OTRAS"/>
    <s v="CIENCIAS SOCIALES"/>
    <s v="N"/>
    <s v="CS.SOCIALES, EDUCACION Y OTRAS"/>
    <n v="6"/>
    <s v="PUNTARENAS"/>
    <n v="10"/>
    <n v="4"/>
    <s v="Femenino"/>
    <s v="ESPINOZA PIMENTEL ELIZABETH"/>
    <n v="604580126"/>
    <n v="31272030"/>
    <s v="CORREDORES"/>
    <s v="LAUREL"/>
    <s v="U CASTRO CARAZO SEDE PASO CANOAS"/>
    <s v="ADMINISTRACION DE NEGOCIOS"/>
    <n v="40000"/>
    <s v="A (0 a 201,563)"/>
    <n v="0"/>
    <s v="NINGUNO"/>
    <n v="100"/>
    <s v="COSTA RICA"/>
    <s v="-"/>
    <s v="-"/>
    <n v="8"/>
    <s v="FONDO DE AVAL"/>
    <s v="MUY BAJO DES RE"/>
    <s v="-"/>
    <s v="-"/>
    <n v="23"/>
    <s v="BACHILLER"/>
    <s v=" "/>
    <s v=" "/>
    <s v=" "/>
    <s v=" "/>
    <s v="NORMAL"/>
    <s v="EESPINOZAPIMENTEL@GMAIL.COM"/>
    <s v="-"/>
    <s v="-"/>
    <s v="ADQUISICION DE EQUIPO"/>
    <s v="AE"/>
    <s v="UNION LIBRE"/>
    <s v="ESTUDIANTE"/>
    <n v="2"/>
    <n v="2022"/>
    <n v="1"/>
    <n v="100"/>
    <s v="-"/>
    <s v="RECURSOS HUMANOS"/>
    <s v="ADMINISTRACION"/>
    <n v="1"/>
    <s v="UNIV. PRIVADA"/>
    <s v="PRIVADO"/>
    <s v="NGABES O GUAYMIES"/>
    <s v="S"/>
    <x v="1"/>
  </r>
  <r>
    <n v="133288"/>
    <n v="1"/>
    <n v="10011900"/>
    <n v="14016660"/>
    <d v="2022-12-21T00:00:00"/>
    <d v="2022-12-30T00:00:00"/>
    <d v="2023-01-24T00:00:00"/>
    <d v="2023-02-06T00:00:00"/>
    <d v="2023-02-10T00:00:00"/>
    <n v="325056"/>
    <s v="RESOLI"/>
    <s v="1-PREG.COSTA-RICA"/>
    <s v="NUEVA"/>
    <s v="PREGRADO COSTA RICA"/>
    <s v="-"/>
    <n v="133288"/>
    <n v="6"/>
    <s v="CIENCIA Y TECNOLOGIA"/>
    <s v="CIENCIAS DE LA SALUD"/>
    <s v="N"/>
    <s v="CIENCIA Y TECNOLOGIA"/>
    <n v="6"/>
    <s v="PUNTARENAS"/>
    <n v="3"/>
    <n v="1"/>
    <s v="Femenino"/>
    <s v="NARVAEZ LOPEZ FREISHEL MELISSA"/>
    <n v="118960174"/>
    <n v="31272020"/>
    <s v="BUENOS AIRES"/>
    <s v="BUENOS AIRES"/>
    <s v="INST.PARAUNIV. PLERUS"/>
    <s v="IMAGENES MEDICAS"/>
    <n v="672463"/>
    <s v="C (461,721 a 731,857)"/>
    <n v="0"/>
    <s v="NINGUNO"/>
    <n v="100"/>
    <s v="COSTA RICA"/>
    <s v="-"/>
    <s v="-"/>
    <n v="8"/>
    <s v="FONDO DE AVAL"/>
    <s v="Z BAJO DES REL"/>
    <s v="-"/>
    <s v="-"/>
    <n v="19"/>
    <s v="DIPLOMADO"/>
    <s v=" "/>
    <s v=" "/>
    <s v=" "/>
    <s v=" "/>
    <s v="NORMAL"/>
    <s v="FNARVAEZ.10.01@GMAIL.COM"/>
    <s v="-"/>
    <s v="-"/>
    <s v="-"/>
    <s v="-"/>
    <s v="SOLTERO(A)"/>
    <s v="ESTUDIANTE"/>
    <n v="5"/>
    <n v="2021"/>
    <n v="2"/>
    <n v="100"/>
    <s v="-"/>
    <s v="SIN ENFASIS"/>
    <s v="MEDICINA HUMANA"/>
    <n v="3"/>
    <s v="PARAUNIV. PRIV"/>
    <s v="PRIVADO"/>
    <s v="-"/>
    <s v="N"/>
    <x v="0"/>
  </r>
  <r>
    <n v="133144"/>
    <n v="1"/>
    <n v="4969000"/>
    <n v="6956600"/>
    <d v="2022-12-19T00:00:00"/>
    <d v="2022-12-28T00:00:00"/>
    <d v="2023-01-23T00:00:00"/>
    <d v="2023-02-06T00:00:00"/>
    <d v="2023-02-10T00:00:00"/>
    <n v="324982"/>
    <s v="RESOLI"/>
    <s v="1-PREG.COSTA-RICA"/>
    <s v="NUEVA"/>
    <s v="PREGRADO COSTA RICA"/>
    <s v="-"/>
    <n v="133144"/>
    <n v="6"/>
    <s v="CIENCIA Y TECNOLOGIA"/>
    <s v="CIENCIAS DE LA SALUD"/>
    <s v="N"/>
    <s v="CIENCIA Y TECNOLOGIA"/>
    <n v="6"/>
    <s v="PUNTARENAS"/>
    <n v="9"/>
    <n v="1"/>
    <s v="Femenino"/>
    <s v="PIEDRA MONGE HILARY MICHEL"/>
    <n v="604590849"/>
    <n v="31271210"/>
    <s v="PARRITA"/>
    <s v="PARRITA"/>
    <s v="UNIVERSIDAD SANTA PAULA"/>
    <s v="TERAPIA OCUPACIONAL"/>
    <n v="234000"/>
    <s v="B (201,564 a 461,720)"/>
    <n v="0"/>
    <s v="NINGUNO"/>
    <n v="100"/>
    <s v="COSTA RICA"/>
    <s v="-"/>
    <s v="-"/>
    <n v="8"/>
    <s v="FONDO DE AVAL"/>
    <s v="Z BAJO DES REL"/>
    <s v="-"/>
    <s v="-"/>
    <n v="22"/>
    <s v="LICENCIATURA"/>
    <s v=" "/>
    <s v=" "/>
    <s v=" "/>
    <s v=" "/>
    <s v="NORMAL"/>
    <s v="HILLARYMONGE123@GMAIL.COM"/>
    <s v="-"/>
    <s v="-"/>
    <s v="-"/>
    <s v="-"/>
    <s v="SOLTERO(A)"/>
    <s v="ESTUDIANTE"/>
    <n v="3"/>
    <n v="2017"/>
    <n v="6"/>
    <n v="100"/>
    <s v="-"/>
    <s v="SIN ENFASIS"/>
    <s v="MEDICINA HUMANA"/>
    <n v="1"/>
    <s v="UNIV. PRIVADA"/>
    <s v="PRIVADO"/>
    <s v="-"/>
    <s v="N"/>
    <x v="0"/>
  </r>
  <r>
    <n v="133125"/>
    <n v="1"/>
    <n v="8796010"/>
    <m/>
    <d v="2022-12-28T00:00:00"/>
    <d v="2022-12-28T00:00:00"/>
    <d v="2023-01-20T00:00:00"/>
    <d v="2023-02-06T00:00:00"/>
    <d v="2023-02-10T00:00:00"/>
    <n v="325318"/>
    <s v="RESOLI"/>
    <s v="1-PREG.COSTA-RICA"/>
    <s v="NUEVA"/>
    <s v="PREGRADO COSTA RICA"/>
    <s v="-"/>
    <n v="133125"/>
    <n v="6"/>
    <s v="CIENCIA Y TECNOLOGIA"/>
    <s v="CIENCIAS BASICAS"/>
    <s v="N"/>
    <s v="CIENCIA Y TECNOLOGIA"/>
    <n v="6"/>
    <s v="PUNTARENAS"/>
    <n v="10"/>
    <n v="4"/>
    <s v="Femenino"/>
    <s v="RIOS BEJARANO REBECA"/>
    <n v="604910321"/>
    <n v="31272040"/>
    <s v="CORREDORES"/>
    <s v="LAUREL"/>
    <s v="U CASTRO CARAZO SEDE PASO CANOAS"/>
    <s v="INGENIERIA INFORMATICA"/>
    <n v="60000"/>
    <s v="A (0 a 201,563)"/>
    <n v="0"/>
    <s v="NINGUNO"/>
    <n v="100"/>
    <s v="COSTA RICA"/>
    <s v="-"/>
    <s v="-"/>
    <n v="8"/>
    <s v="FONDO DE AVAL"/>
    <s v="MUY BAJO DES RE"/>
    <s v="-"/>
    <s v="-"/>
    <n v="17"/>
    <s v="BACHILLER"/>
    <s v=" "/>
    <s v=" "/>
    <s v=" "/>
    <s v=" "/>
    <s v="NORMAL"/>
    <s v="RIOSBEJARANO116@GMAIL.COM"/>
    <s v="-"/>
    <s v="-"/>
    <s v="ADQUISICION DE EQUIPO"/>
    <s v="AE"/>
    <s v="SOLTERO(A)"/>
    <s v="ESTUDIANTE"/>
    <n v="4"/>
    <n v="2022"/>
    <n v="1"/>
    <n v="100"/>
    <s v="-"/>
    <s v="SIN ENFASIS"/>
    <s v="COMPUTO"/>
    <n v="1"/>
    <s v="UNIV. PRIVADA"/>
    <s v="PRIVADO"/>
    <s v="NGABES O GUAYMIES"/>
    <s v="S"/>
    <x v="1"/>
  </r>
  <r>
    <n v="133505"/>
    <n v="1"/>
    <n v="1897420"/>
    <m/>
    <d v="2022-12-29T00:00:00"/>
    <d v="2023-01-17T00:00:00"/>
    <d v="2023-02-09T00:00:00"/>
    <d v="2023-02-20T00:00:00"/>
    <d v="2023-02-21T00:00:00"/>
    <n v="325352"/>
    <s v="RESOLI"/>
    <s v="1-PREG.COSTA-RICA"/>
    <s v="NUEVA"/>
    <s v="PREGRADO COSTA RICA"/>
    <s v="-"/>
    <n v="133505"/>
    <n v="7"/>
    <s v="CS.SOCIALES, EDUCACION Y OTRAS"/>
    <s v="EDUCACION"/>
    <s v="N"/>
    <s v="CS.SOCIALES, EDUCACION Y OTRAS"/>
    <n v="1"/>
    <s v="SAN JOSE"/>
    <n v="7"/>
    <n v="7"/>
    <s v="Masculino"/>
    <s v="MENA MENDEZ DAGOBERTO JESUS"/>
    <n v="116380710"/>
    <n v="31273270"/>
    <s v="MORA"/>
    <s v="QUITIRRISI"/>
    <s v="U.FLORENCIO DEL CASTILLO S.DESAMPARADOS"/>
    <s v="CS.EDUCACION FÌSICA"/>
    <n v="346379"/>
    <s v="B (201,564 a 461,720)"/>
    <n v="0"/>
    <s v="NINGUNO"/>
    <n v="100"/>
    <s v="COSTA RICA"/>
    <s v="-"/>
    <s v="-"/>
    <n v="8"/>
    <s v="FONDO DE AVAL"/>
    <s v="Z BAJO DES REL"/>
    <s v="-"/>
    <s v="-"/>
    <n v="26"/>
    <s v="BACHILLER"/>
    <s v=" "/>
    <s v=" "/>
    <s v=" "/>
    <s v=" "/>
    <s v="NORMAL"/>
    <s v="MENADAGOBERTO1@GMAIL.COM"/>
    <s v="-"/>
    <s v="-"/>
    <s v="-"/>
    <s v="-"/>
    <s v="SOLTERO(A)"/>
    <s v="-"/>
    <n v="3"/>
    <n v="2013"/>
    <n v="10"/>
    <n v="100"/>
    <n v="84158667"/>
    <s v="SIN ENFASIS"/>
    <s v="EDUCACION TECNICA,ARTISTICA Y DEPORTIVA"/>
    <n v="1"/>
    <s v="UNIV. PRIVADA"/>
    <s v="PRIVADO"/>
    <s v="HUE"/>
    <s v="S"/>
    <x v="1"/>
  </r>
  <r>
    <n v="132746"/>
    <n v="1"/>
    <n v="3277550"/>
    <m/>
    <d v="2022-12-07T00:00:00"/>
    <d v="2022-12-12T00:00:00"/>
    <d v="2022-12-16T00:00:00"/>
    <d v="2023-02-20T00:00:00"/>
    <d v="2023-02-21T00:00:00"/>
    <n v="323949"/>
    <s v="RESOLI"/>
    <s v="1-PREG.COSTA-RICA"/>
    <s v="NUEVA"/>
    <s v="PREGRADO COSTA RICA"/>
    <s v="-"/>
    <n v="132746"/>
    <n v="7"/>
    <s v="CIENCIA Y TECNOLOGIA"/>
    <s v="CIENCIAS DE LA SALUD"/>
    <s v="N"/>
    <s v="CIENCIA Y TECNOLOGIA"/>
    <n v="6"/>
    <s v="PUNTARENAS"/>
    <n v="7"/>
    <n v="4"/>
    <s v="Masculino"/>
    <s v="ANTONY EMANUEL  DEGRACIA BEJARANO"/>
    <n v="604560671"/>
    <n v="31272850"/>
    <s v="GOLFITO"/>
    <s v="PAVON"/>
    <s v="UNIV.LATINA DE C.R. PEREZ ZELEDON"/>
    <s v="ENFERMERIA"/>
    <n v="351285"/>
    <s v="B (201,564 a 461,720)"/>
    <n v="0"/>
    <s v="NINGUNO"/>
    <n v="100"/>
    <s v="COSTA RICA"/>
    <s v="-"/>
    <s v="-"/>
    <n v="8"/>
    <s v="FONDO DE AVAL"/>
    <s v="MUY BAJO DES RE"/>
    <s v="-"/>
    <s v="-"/>
    <n v="23"/>
    <s v="LICENCIATURA"/>
    <s v=" "/>
    <s v=" "/>
    <s v=" "/>
    <s v=" "/>
    <s v="NORMAL"/>
    <s v="BEJARANOANTONY1@GMAIL.COM"/>
    <s v="-"/>
    <s v="-"/>
    <s v="-"/>
    <s v="-"/>
    <s v="SOLTERO(A)"/>
    <s v="ESTUDIANTE"/>
    <n v="4"/>
    <n v="2018"/>
    <n v="5"/>
    <n v="83.1"/>
    <s v="-"/>
    <s v="SIN ENFASIS"/>
    <s v="ENFERMERIA"/>
    <n v="1"/>
    <s v="UNIV. PRIVADA"/>
    <s v="PRIVADO"/>
    <s v="NGABES O GUAYMIES"/>
    <s v="S"/>
    <x v="1"/>
  </r>
  <r>
    <n v="133347"/>
    <n v="1"/>
    <n v="7625000"/>
    <n v="10675000"/>
    <d v="2023-01-09T00:00:00"/>
    <d v="2023-01-12T00:00:00"/>
    <d v="2023-02-03T00:00:00"/>
    <d v="2023-02-20T00:00:00"/>
    <d v="2023-02-21T00:00:00"/>
    <n v="325841"/>
    <s v="RESOLI"/>
    <s v="1-PREG.COSTA-RICA"/>
    <s v="NUEVA"/>
    <s v="PREGRADO COSTA RICA"/>
    <s v="-"/>
    <n v="133347"/>
    <n v="7"/>
    <s v="CS.SOCIALES, EDUCACION Y OTRAS"/>
    <s v="CIENCIAS SOCIALES"/>
    <s v="N"/>
    <s v="CS.SOCIALES, EDUCACION Y OTRAS"/>
    <n v="2"/>
    <s v="ALAJUELA"/>
    <n v="12"/>
    <n v="5"/>
    <s v="Femenino"/>
    <s v="MONTES ARRIETA YARIEL"/>
    <n v="208660936"/>
    <n v="31271710"/>
    <s v="VALVERDE VEGA"/>
    <s v="RODRIGUEZ"/>
    <s v="UNIVERSIDAD SANTA LUCIA SEDE ALAJUELA"/>
    <s v="DERECHO"/>
    <n v="286122"/>
    <s v="B (201,564 a 461,720)"/>
    <n v="0"/>
    <s v="NINGUNO"/>
    <n v="100"/>
    <s v="COSTA RICA"/>
    <s v="-"/>
    <s v="-"/>
    <n v="8"/>
    <s v="FONDO DE AVAL"/>
    <s v="Z MEDIO DES REL"/>
    <s v="-"/>
    <s v="-"/>
    <n v="17"/>
    <s v="LICENCIATURA"/>
    <s v=" "/>
    <s v=" "/>
    <s v=" "/>
    <s v=" "/>
    <s v="NORMAL"/>
    <s v="YARIELMONTESARRIETA02@GMAIL.COM"/>
    <s v="-"/>
    <s v="-"/>
    <s v="-"/>
    <s v="-"/>
    <s v="SOLTERO(A)"/>
    <s v="ESTUDIANTE"/>
    <n v="2"/>
    <n v="2022"/>
    <n v="1"/>
    <n v="100"/>
    <s v="-"/>
    <s v="SIN ENFASIS"/>
    <s v="DERECHO"/>
    <n v="1"/>
    <s v="UNIV. PRIVADA"/>
    <s v="PRIVADO"/>
    <s v="-"/>
    <s v="N"/>
    <x v="0"/>
  </r>
  <r>
    <n v="133295"/>
    <n v="1"/>
    <n v="8694850"/>
    <m/>
    <d v="2022-12-20T00:00:00"/>
    <d v="2022-12-20T00:00:00"/>
    <d v="2023-01-11T00:00:00"/>
    <d v="2023-02-20T00:00:00"/>
    <d v="2023-02-21T00:00:00"/>
    <n v="325035"/>
    <s v="RESOLI"/>
    <s v="1-PREG.COSTA-RICA"/>
    <s v="NUEVA"/>
    <s v="PREGRADO COSTA RICA"/>
    <s v="-"/>
    <n v="133295"/>
    <n v="7"/>
    <s v="CS.SOCIALES, EDUCACION Y OTRAS"/>
    <s v="EDUCACION"/>
    <s v="N"/>
    <s v="CS.SOCIALES, EDUCACION Y OTRAS"/>
    <n v="6"/>
    <s v="PUNTARENAS"/>
    <n v="7"/>
    <n v="4"/>
    <s v="Femenino"/>
    <s v="ATENCIO BEJARANO JACQUELINE"/>
    <n v="603690352"/>
    <n v="31273160"/>
    <s v="GOLFITO"/>
    <s v="PAVON"/>
    <s v="UNIVERSIDAD CATOLICA DE COSTA RICA"/>
    <s v="CIENCIAS DE LA EDUCACION"/>
    <n v="70000"/>
    <s v="A (0 a 201,563)"/>
    <n v="0"/>
    <s v="NINGUNO"/>
    <n v="100"/>
    <s v="COSTA RICA"/>
    <s v="-"/>
    <s v="-"/>
    <n v="8"/>
    <s v="FONDO DE AVAL"/>
    <s v="MUY BAJO DES RE"/>
    <s v="-"/>
    <s v="-"/>
    <n v="35"/>
    <s v="BACHILLER"/>
    <s v=" "/>
    <s v=" "/>
    <s v=" "/>
    <s v=" "/>
    <s v="NORMAL"/>
    <s v="YACQUELINATENCIO@HOTMAIL.COM"/>
    <s v="-"/>
    <s v="-"/>
    <s v="ADQUISICION DE EQUIPO"/>
    <s v="AE"/>
    <s v="SOLTERO(A)"/>
    <s v="ESTUDIANTE"/>
    <n v="2"/>
    <n v="2018"/>
    <n v="5"/>
    <n v="100"/>
    <s v="-"/>
    <s v="ENSEÑANZA DE LAS CIENCIAS"/>
    <s v="EDUCACION SECUNDARIA"/>
    <n v="1"/>
    <s v="UNIV. PRIVADA"/>
    <s v="PRIVADO"/>
    <s v="NGABES O GUAYMIES"/>
    <s v="S"/>
    <x v="1"/>
  </r>
  <r>
    <n v="133054"/>
    <n v="1"/>
    <n v="4195915"/>
    <m/>
    <d v="2022-12-19T00:00:00"/>
    <d v="2023-01-10T00:00:00"/>
    <d v="2023-01-11T00:00:00"/>
    <d v="2023-02-20T00:00:00"/>
    <d v="2023-02-21T00:00:00"/>
    <n v="324975"/>
    <s v="RESOLI"/>
    <s v="1-PREG.COSTA-RICA"/>
    <s v="NUEVA"/>
    <s v="PREGRADO COSTA RICA"/>
    <s v="-"/>
    <n v="133054"/>
    <n v="7"/>
    <s v="CIENCIA Y TECNOLOGIA"/>
    <s v="CIENCIAS DE LA SALUD"/>
    <s v="N"/>
    <s v="CIENCIA Y TECNOLOGIA"/>
    <n v="6"/>
    <s v="PUNTARENAS"/>
    <n v="7"/>
    <n v="4"/>
    <s v="Femenino"/>
    <s v="ATENCIO RODRIGUEZ YORLENY"/>
    <n v="603590123"/>
    <n v="31273130"/>
    <s v="GOLFITO"/>
    <s v="PAVON"/>
    <s v="UNIV.IBEROAMERICA"/>
    <s v="TECNICO ATENCION PRIMARIA"/>
    <n v="60000"/>
    <s v="A (0 a 201,563)"/>
    <n v="0"/>
    <s v="NINGUNO"/>
    <n v="100"/>
    <s v="COSTA RICA"/>
    <s v="-"/>
    <s v="-"/>
    <n v="8"/>
    <s v="FONDO DE AVAL"/>
    <s v="MUY BAJO DES RE"/>
    <s v="-"/>
    <s v="-"/>
    <n v="38"/>
    <s v="TECNICO"/>
    <s v=" "/>
    <s v=" "/>
    <s v=" "/>
    <s v=" "/>
    <s v="NORMAL"/>
    <s v="YORLEATENCIORODRIGUEZ@GMAIL.COM"/>
    <s v="-"/>
    <s v="-"/>
    <s v="ADQUISICION DE EQUIPO"/>
    <s v="AE"/>
    <s v="SOLTERO(A)"/>
    <s v="ESTUDIANTE"/>
    <n v="4"/>
    <n v="2021"/>
    <n v="2"/>
    <n v="87.8"/>
    <s v="-"/>
    <s v="SIN ENFASIS"/>
    <s v="MEDICINA HUMANA"/>
    <n v="1"/>
    <s v="UNIV. PRIVADA"/>
    <s v="PRIVADO"/>
    <s v="NGABES O GUAYMIES"/>
    <s v="N"/>
    <x v="1"/>
  </r>
  <r>
    <n v="133007"/>
    <n v="1"/>
    <n v="4082815"/>
    <n v="5715941"/>
    <d v="2022-12-13T00:00:00"/>
    <d v="2022-12-22T00:00:00"/>
    <d v="2022-12-23T00:00:00"/>
    <d v="2023-02-20T00:00:00"/>
    <d v="2023-02-21T00:00:00"/>
    <n v="324506"/>
    <s v="RESOLI"/>
    <s v="1-PREG.COSTA-RICA"/>
    <s v="NUEVA"/>
    <s v="PREGRADO COSTA RICA"/>
    <s v="-"/>
    <n v="133007"/>
    <n v="7"/>
    <s v="CIENCIA Y TECNOLOGIA"/>
    <s v="CIENCIAS DE LA SALUD"/>
    <s v="N"/>
    <s v="CIENCIA Y TECNOLOGIA"/>
    <n v="6"/>
    <s v="PUNTARENAS"/>
    <n v="7"/>
    <n v="4"/>
    <s v="Femenino"/>
    <s v="MONTEZUMA RODRIGUEZ JATHIN"/>
    <n v="604850499"/>
    <n v="31272950"/>
    <s v="GOLFITO"/>
    <s v="PAVON"/>
    <s v="UNIV.IBEROAMERICA"/>
    <s v="TECNICO ATENCION PRIMARIA"/>
    <n v="20000"/>
    <s v="A (0 a 201,563)"/>
    <n v="0"/>
    <s v="NINGUNO"/>
    <n v="100"/>
    <s v="COSTA RICA"/>
    <s v="-"/>
    <s v="-"/>
    <n v="8"/>
    <s v="FONDO DE AVAL"/>
    <s v="MUY BAJO DES RE"/>
    <s v="-"/>
    <s v="-"/>
    <n v="19"/>
    <s v="TECNICO"/>
    <s v=" "/>
    <s v=" "/>
    <s v=" "/>
    <s v=" "/>
    <s v="NORMAL"/>
    <s v="JATHINMONTEZUMA@GMAIL.COM"/>
    <s v="-"/>
    <s v="-"/>
    <s v="ADQUISICION DE EQUIPO"/>
    <s v="AE"/>
    <s v="SOLTERO(A)"/>
    <s v="COMERCIANTE"/>
    <n v="1"/>
    <n v="2020"/>
    <n v="3"/>
    <n v="70"/>
    <s v="-"/>
    <s v="SIN ENFASIS"/>
    <s v="MEDICINA HUMANA"/>
    <n v="1"/>
    <s v="UNIV. PRIVADA"/>
    <s v="PRIVADO"/>
    <s v="-"/>
    <s v="N"/>
    <x v="0"/>
  </r>
  <r>
    <n v="132963"/>
    <n v="1"/>
    <n v="9500000"/>
    <n v="13300000"/>
    <d v="2022-12-06T00:00:00"/>
    <d v="2022-12-20T00:00:00"/>
    <d v="2022-12-22T00:00:00"/>
    <d v="2023-02-20T00:00:00"/>
    <d v="2023-02-21T00:00:00"/>
    <n v="323814"/>
    <s v="RESOLI"/>
    <s v="1-PREG.COSTA-RICA"/>
    <s v="NUEVA"/>
    <s v="PREGRADO COSTA RICA"/>
    <s v="-"/>
    <n v="132963"/>
    <n v="7"/>
    <s v="CIENCIA Y TECNOLOGIA"/>
    <s v="CIENCIAS DE LA SALUD"/>
    <s v="N"/>
    <s v="CIENCIA Y TECNOLOGIA"/>
    <n v="6"/>
    <s v="PUNTARENAS"/>
    <n v="7"/>
    <n v="4"/>
    <s v="Femenino"/>
    <s v="ALEJANDRA VANESSA  GONZALEZ CASTILLO"/>
    <n v="604360187"/>
    <n v="31273010"/>
    <s v="GOLFITO"/>
    <s v="PAVON"/>
    <s v="UNIV.LATINA DE C.R. PEREZ ZELEDON"/>
    <s v="ENFERMERIA"/>
    <n v="25000"/>
    <s v="A (0 a 201,563)"/>
    <n v="0"/>
    <s v="NINGUNO"/>
    <n v="100"/>
    <s v="COSTA RICA"/>
    <s v="-"/>
    <s v="-"/>
    <n v="8"/>
    <s v="FONDO DE AVAL"/>
    <s v="MUY BAJO DES RE"/>
    <s v="-"/>
    <s v="-"/>
    <n v="26"/>
    <s v="BACHILLER"/>
    <s v=" "/>
    <s v=" "/>
    <s v=" "/>
    <s v=" "/>
    <s v="NORMAL"/>
    <s v="ALEJANDRAVGC2324@GMAIL.COM"/>
    <s v="-"/>
    <s v="-"/>
    <s v="-"/>
    <s v="-"/>
    <s v="SOLTERO(A)"/>
    <s v="LABORES DOMÉSTICAS"/>
    <n v="3"/>
    <n v="2018"/>
    <n v="5"/>
    <n v="85.2"/>
    <s v="-"/>
    <s v="SIN ENFASIS"/>
    <s v="ENFERMERIA"/>
    <n v="1"/>
    <s v="UNIV. PRIVADA"/>
    <s v="PRIVADO"/>
    <s v="-"/>
    <s v="N"/>
    <x v="0"/>
  </r>
  <r>
    <n v="132811"/>
    <n v="1"/>
    <n v="6319920"/>
    <n v="8847888"/>
    <d v="2022-11-16T00:00:00"/>
    <d v="2022-12-13T00:00:00"/>
    <d v="2022-12-19T00:00:00"/>
    <d v="2023-02-20T00:00:00"/>
    <d v="2023-02-21T00:00:00"/>
    <n v="322532"/>
    <s v="RESOLI"/>
    <s v="1-PREG.COSTA-RICA"/>
    <s v="NUEVA"/>
    <s v="PREGRADO COSTA RICA"/>
    <s v="-"/>
    <n v="132811"/>
    <n v="7"/>
    <s v="CIENCIA Y TECNOLOGIA"/>
    <s v="CIENCIAS DE LA SALUD"/>
    <s v="N"/>
    <s v="CIENCIA Y TECNOLOGIA"/>
    <n v="1"/>
    <s v="SAN JOSE"/>
    <n v="19"/>
    <n v="12"/>
    <s v="Femenino"/>
    <s v="RACHELL GABRIELA  FALLAS SIBAJA"/>
    <n v="118820530"/>
    <n v="31272860"/>
    <s v="PEREZ ZELEDON"/>
    <s v="LA AMISTAD"/>
    <s v="UNIV.LATINA DE C.R. PEREZ ZELEDON"/>
    <s v="ENFERMERIA"/>
    <n v="287360"/>
    <s v="B (201,564 a 461,720)"/>
    <n v="0"/>
    <s v="NINGUNO"/>
    <n v="100"/>
    <s v="COSTA RICA"/>
    <s v="-"/>
    <s v="-"/>
    <n v="8"/>
    <s v="FONDO DE AVAL"/>
    <s v="Z BAJO DES REL"/>
    <s v="-"/>
    <s v="-"/>
    <n v="19"/>
    <s v="LICENCIATURA"/>
    <s v=" "/>
    <s v=" "/>
    <s v=" "/>
    <s v=" "/>
    <s v="NORMAL"/>
    <s v="FALLAS887@GMAIL.COM"/>
    <s v="-"/>
    <s v="-"/>
    <s v="-"/>
    <s v="-"/>
    <s v="SOLTERO(A)"/>
    <s v="ESTUDIANTE"/>
    <n v="3"/>
    <n v="2020"/>
    <n v="3"/>
    <n v="93"/>
    <s v="-"/>
    <s v="SIN ENFASIS"/>
    <s v="ENFERMERIA"/>
    <n v="1"/>
    <s v="UNIV. PRIVADA"/>
    <s v="PRIVADO"/>
    <s v="-"/>
    <s v="N"/>
    <x v="0"/>
  </r>
  <r>
    <n v="132961"/>
    <n v="1"/>
    <n v="4201348"/>
    <n v="5881887.1999999993"/>
    <d v="2022-12-08T00:00:00"/>
    <d v="2022-12-20T00:00:00"/>
    <d v="2022-12-22T00:00:00"/>
    <d v="2023-02-20T00:00:00"/>
    <d v="2023-02-21T00:00:00"/>
    <n v="324142"/>
    <s v="RESOLI"/>
    <s v="1-PREG.COSTA-RICA"/>
    <s v="NUEVA"/>
    <s v="PREGRADO COSTA RICA"/>
    <s v="-"/>
    <n v="132961"/>
    <n v="7"/>
    <s v="CS.SOCIALES, EDUCACION Y OTRAS"/>
    <s v="EDUCACION"/>
    <s v="N"/>
    <s v="CS.SOCIALES, EDUCACION Y OTRAS"/>
    <n v="1"/>
    <s v="SAN JOSE"/>
    <n v="19"/>
    <n v="5"/>
    <s v="Femenino"/>
    <s v="WENDY FRANCINY  HERNANDEZ MORA"/>
    <n v="116880783"/>
    <n v="31273000"/>
    <s v="PEREZ ZELEDON"/>
    <s v="SAN PEDRO"/>
    <s v="UNIV.INT.S.I.LABRADOR SEDE PEREZ ZELEDON"/>
    <s v="ENS ESTUDIOS SOCIALES"/>
    <n v="200000"/>
    <s v="A (0 a 201,563)"/>
    <n v="0"/>
    <s v="NINGUNO"/>
    <n v="100"/>
    <s v="COSTA RICA"/>
    <s v="-"/>
    <s v="-"/>
    <n v="8"/>
    <s v="FONDO DE AVAL"/>
    <s v="Z BAJO DES REL"/>
    <s v="-"/>
    <s v="-"/>
    <n v="25"/>
    <s v="BACHILLER"/>
    <s v="LICENCIATURA"/>
    <s v=" "/>
    <s v=" "/>
    <s v=" "/>
    <s v="NORMAL"/>
    <s v="WENDYHERNANDEZ1723@GMAIL.COM"/>
    <s v="-"/>
    <s v="-"/>
    <s v="ADQUISICION DE EQUIPO"/>
    <s v="AE"/>
    <s v="SOLTERO(A)"/>
    <s v="LABORES DOMÉSTICAS"/>
    <n v="3"/>
    <n v="2018"/>
    <n v="5"/>
    <n v="85"/>
    <s v="-"/>
    <s v="SIN ENFASIS"/>
    <s v="EDUCACION SECUNDARIA"/>
    <n v="1"/>
    <s v="UNIV. PRIVADA"/>
    <s v="PRIVADO"/>
    <s v="-"/>
    <s v="N"/>
    <x v="0"/>
  </r>
  <r>
    <n v="132960"/>
    <n v="1"/>
    <n v="8443020"/>
    <m/>
    <d v="2022-12-10T00:00:00"/>
    <d v="2022-12-20T00:00:00"/>
    <d v="2022-12-22T00:00:00"/>
    <d v="2023-02-20T00:00:00"/>
    <d v="2023-02-21T00:00:00"/>
    <n v="324290"/>
    <s v="RESOLI"/>
    <s v="1-PREG.COSTA-RICA"/>
    <s v="NUEVA"/>
    <s v="PREGRADO COSTA RICA"/>
    <s v="-"/>
    <n v="132960"/>
    <n v="7"/>
    <s v="CS.SOCIALES, EDUCACION Y OTRAS"/>
    <s v="EDUCACION"/>
    <s v="N"/>
    <s v="CS.SOCIALES, EDUCACION Y OTRAS"/>
    <n v="6"/>
    <s v="PUNTARENAS"/>
    <n v="7"/>
    <n v="4"/>
    <s v="Femenino"/>
    <s v="JESSICA  RIOS BEJARANO"/>
    <n v="604270052"/>
    <n v="31272930"/>
    <s v="GOLFITO"/>
    <s v="PAVON"/>
    <s v="UNIV.LATINA DE C.R SEDE CIUDAD NEILY"/>
    <s v="ENSEÑANZA DEL INGLES"/>
    <n v="90000"/>
    <s v="A (0 a 201,563)"/>
    <n v="0"/>
    <s v="NINGUNO"/>
    <n v="100"/>
    <s v="COSTA RICA"/>
    <s v="-"/>
    <s v="-"/>
    <n v="8"/>
    <s v="FONDO DE AVAL"/>
    <s v="MUY BAJO DES RE"/>
    <s v="-"/>
    <s v="-"/>
    <n v="27"/>
    <s v="BACHILLER"/>
    <s v=" "/>
    <s v=" "/>
    <s v=" "/>
    <s v=" "/>
    <s v="NORMAL"/>
    <s v="JESSICA2022.RIOSBEJARANO@GMAIL.COM"/>
    <s v="-"/>
    <s v="-"/>
    <s v="ADQUISICION DE EQUIPO"/>
    <s v="AE"/>
    <s v="UNION LIBRE"/>
    <s v="AMA DE CASA"/>
    <n v="4"/>
    <n v="2022"/>
    <n v="1"/>
    <n v="83.78"/>
    <s v="-"/>
    <s v="SIN ENFASIS"/>
    <s v="EDUCACION GENERAL"/>
    <n v="1"/>
    <s v="UNIV. PRIVADA"/>
    <s v="PRIVADO"/>
    <s v="NGABES O GUAYMIES"/>
    <s v="S"/>
    <x v="1"/>
  </r>
  <r>
    <n v="132870"/>
    <n v="1"/>
    <n v="1354000"/>
    <n v="1895599.9999999998"/>
    <d v="2022-12-02T00:00:00"/>
    <d v="2022-12-15T00:00:00"/>
    <d v="2022-12-19T00:00:00"/>
    <d v="2023-02-20T00:00:00"/>
    <s v="-"/>
    <n v="323500"/>
    <s v="RESOLI"/>
    <s v="1-PREG.COSTA-RICA"/>
    <s v="AMPLIACION"/>
    <s v="PREGRADO COSTA RICA"/>
    <s v="-"/>
    <n v="132870"/>
    <n v="7"/>
    <s v="CS.SOCIALES, EDUCACION Y OTRAS"/>
    <s v="EDUCACION"/>
    <s v="N"/>
    <s v="CS.SOCIALES, EDUCACION Y OTRAS"/>
    <n v="3"/>
    <s v="CARTAGO"/>
    <n v="3"/>
    <n v="4"/>
    <s v="Femenino"/>
    <s v="ABARCA QUESADA ALEXANDRA DE LOS ANGELES"/>
    <n v="118160316"/>
    <n v="31191230"/>
    <s v="LA UNION"/>
    <s v="SAN RAFAEL"/>
    <s v="UNIV.INTERNAC.DE LAS AMERICAS"/>
    <s v="CS.EDUC.PREEESCOLAR"/>
    <s v="-"/>
    <s v="-"/>
    <n v="0"/>
    <s v="NINGUNO"/>
    <n v="100"/>
    <s v="COSTA RICA"/>
    <s v="-"/>
    <s v="-"/>
    <n v="8"/>
    <s v="FONDO DE AVAL"/>
    <s v="Z MEDIO DES REL"/>
    <s v="-"/>
    <s v="-"/>
    <n v="21"/>
    <s v="BACHILLER"/>
    <s v=" "/>
    <s v=" "/>
    <s v=" "/>
    <s v=" "/>
    <s v="NORMAL"/>
    <s v="ALEABARCA1307@GMAIL.COM"/>
    <s v="-"/>
    <s v="-"/>
    <s v="ADQUISICION DE EQUIPO"/>
    <s v="AE"/>
    <s v="SOLTERO(A)"/>
    <s v="ESTUDIANTE"/>
    <s v="-"/>
    <s v="-"/>
    <s v="-"/>
    <s v="-"/>
    <s v="-"/>
    <s v="SIN ENFASIS"/>
    <s v="EDUCACION PREESCOLAR"/>
    <n v="1"/>
    <s v="UNIV. PRIVADA"/>
    <s v="PRIVADO"/>
    <s v="-"/>
    <s v="N"/>
    <x v="0"/>
  </r>
  <r>
    <n v="132900"/>
    <n v="1"/>
    <n v="3545612"/>
    <n v="4963856.8"/>
    <d v="2022-12-05T00:00:00"/>
    <d v="2022-12-16T00:00:00"/>
    <d v="2022-12-19T00:00:00"/>
    <d v="2023-02-20T00:00:00"/>
    <d v="2023-02-21T00:00:00"/>
    <n v="323783"/>
    <s v="RESOLI"/>
    <s v="1-PREG.COSTA-RICA"/>
    <s v="NUEVA"/>
    <s v="PREGRADO COSTA RICA"/>
    <s v="-"/>
    <n v="132900"/>
    <n v="7"/>
    <s v="CIENCIA Y TECNOLOGIA"/>
    <s v="CIENCIAS DE LA SALUD"/>
    <s v="N"/>
    <s v="CIENCIA Y TECNOLOGIA"/>
    <n v="3"/>
    <s v="CARTAGO"/>
    <n v="5"/>
    <n v="11"/>
    <s v="Femenino"/>
    <s v="ACUÑA NEATHLY KATIA GABRIELA"/>
    <n v="701640336"/>
    <n v="31272570"/>
    <s v="TURRIALBA"/>
    <s v="LA ISABEL"/>
    <s v="UNIV.IBEROAMERICA"/>
    <s v="TECNICO ATENCION PRIMARIA"/>
    <n v="100000"/>
    <s v="A (0 a 201,563)"/>
    <n v="0"/>
    <s v="NINGUNO"/>
    <n v="100"/>
    <s v="COSTA RICA"/>
    <s v="-"/>
    <s v="-"/>
    <n v="8"/>
    <s v="FONDO DE AVAL"/>
    <s v="Z BAJO DES REL"/>
    <s v="-"/>
    <s v="-"/>
    <n v="37"/>
    <s v="TECNICO"/>
    <s v=" "/>
    <s v=" "/>
    <s v=" "/>
    <s v=" "/>
    <s v="NORMAL"/>
    <s v="GABRIELANEATHLY@GMAIL.COM"/>
    <s v="-"/>
    <s v="-"/>
    <s v="-"/>
    <s v="-"/>
    <s v="CASADO(A)"/>
    <s v="EMPLEADA DOMESTICA"/>
    <n v="3"/>
    <n v="2020"/>
    <n v="3"/>
    <n v="75.209999999999994"/>
    <n v="85199120"/>
    <s v="SIN ENFASIS"/>
    <s v="MEDICINA HUMANA"/>
    <n v="1"/>
    <s v="UNIV. PRIVADA"/>
    <s v="PRIVADO"/>
    <s v="-"/>
    <s v="N"/>
    <x v="0"/>
  </r>
  <r>
    <n v="132959"/>
    <n v="1"/>
    <n v="8890650"/>
    <m/>
    <d v="2022-12-11T00:00:00"/>
    <d v="2022-12-20T00:00:00"/>
    <d v="2022-12-22T00:00:00"/>
    <d v="2023-02-20T00:00:00"/>
    <d v="2023-02-21T00:00:00"/>
    <n v="324339"/>
    <s v="RESOLI"/>
    <s v="1-PREG.COSTA-RICA"/>
    <s v="NUEVA"/>
    <s v="PREGRADO COSTA RICA"/>
    <s v="-"/>
    <n v="132959"/>
    <n v="7"/>
    <s v="CIENCIA Y TECNOLOGIA"/>
    <s v="CIENCIAS DE LA SALUD"/>
    <s v="N"/>
    <s v="CIENCIA Y TECNOLOGIA"/>
    <n v="6"/>
    <s v="PUNTARENAS"/>
    <n v="3"/>
    <n v="1"/>
    <s v="Femenino"/>
    <s v="GRANADOS MORALES SARA MARIA"/>
    <n v="603830678"/>
    <n v="31272910"/>
    <s v="BUENOS AIRES"/>
    <s v="BUENOS AIRES"/>
    <s v="UNIV.LATINA DE C.R. PEREZ ZELEDON"/>
    <s v="ENFERMERIA"/>
    <n v="5000"/>
    <s v="A (0 a 201,563)"/>
    <n v="0"/>
    <s v="NINGUNO"/>
    <n v="100"/>
    <s v="COSTA RICA"/>
    <s v="-"/>
    <s v="-"/>
    <n v="8"/>
    <s v="FONDO DE AVAL"/>
    <s v="Z BAJO DES REL"/>
    <s v="-"/>
    <s v="-"/>
    <n v="33"/>
    <s v="LICENCIATURA"/>
    <s v=" "/>
    <s v=" "/>
    <s v=" "/>
    <s v=" "/>
    <s v="NORMAL"/>
    <s v="SARAGRANADOS.1511@GMAIL.COM"/>
    <s v="-"/>
    <s v="-"/>
    <s v="ADQUISICION DE EQUIPO"/>
    <s v="AE"/>
    <s v="CASADO(A)"/>
    <s v="ESTUDIANTE"/>
    <n v="4"/>
    <n v="2022"/>
    <n v="1"/>
    <n v="70"/>
    <s v="-"/>
    <s v="SIN ENFASIS"/>
    <s v="ENFERMERIA"/>
    <n v="1"/>
    <s v="UNIV. PRIVADA"/>
    <s v="PRIVADO"/>
    <s v="BRI CAB TERI"/>
    <s v="S"/>
    <x v="1"/>
  </r>
  <r>
    <n v="132945"/>
    <n v="1"/>
    <n v="5962256"/>
    <n v="8347158.3999999994"/>
    <d v="2022-07-20T00:00:00"/>
    <d v="2022-12-19T00:00:00"/>
    <d v="2022-12-22T00:00:00"/>
    <d v="2023-02-28T00:00:00"/>
    <d v="2023-02-28T00:00:00"/>
    <n v="317309"/>
    <s v="RESOLI"/>
    <s v="1-PREG.COSTA-RICA"/>
    <s v="NUEVA"/>
    <s v="PREGRADO COSTA RICA"/>
    <s v="-"/>
    <n v="132945"/>
    <n v="8"/>
    <s v="CIENCIA Y TECNOLOGIA"/>
    <s v="CIENCIAS DE LA SALUD"/>
    <s v="N"/>
    <s v="CIENCIA Y TECNOLOGIA"/>
    <n v="6"/>
    <s v="PUNTARENAS"/>
    <n v="9"/>
    <n v="1"/>
    <s v="Femenino"/>
    <s v="CUBILLO GONZALEZ LEIDY LAURA"/>
    <n v="604400549"/>
    <n v="31274480"/>
    <s v="PARRITA"/>
    <s v="PARRITA"/>
    <s v="INSTITUTO DE CIENCIAS DE LA SALUD"/>
    <s v="ASISTENTE LAB QUIMICO CLINICO"/>
    <n v="102090"/>
    <s v="A (0 a 201,563)"/>
    <n v="0"/>
    <s v="NINGUNO"/>
    <n v="100"/>
    <s v="COSTA RICA"/>
    <s v="-"/>
    <s v="-"/>
    <n v="8"/>
    <s v="FONDO DE AVAL"/>
    <s v="Z BAJO DES REL"/>
    <s v="-"/>
    <s v="-"/>
    <n v="25"/>
    <s v="DIPLOMADO"/>
    <s v=" "/>
    <s v=" "/>
    <s v=" "/>
    <s v=" "/>
    <s v="NORMAL"/>
    <s v="LEIDYLAURACUBILLO97@GMAIL.COM"/>
    <s v="-"/>
    <s v="-"/>
    <s v="-"/>
    <s v="-"/>
    <s v="SOLTERO(A)"/>
    <s v="ESTUDIANTE"/>
    <n v="2"/>
    <n v="2022"/>
    <n v="1"/>
    <n v="75"/>
    <s v="-"/>
    <s v="SIN ENFASIS"/>
    <s v="MEDICINA HUMANA"/>
    <n v="1"/>
    <s v="UNIV. PRIVADA"/>
    <s v="PRIVADO"/>
    <s v="-"/>
    <s v="N"/>
    <x v="0"/>
  </r>
  <r>
    <n v="132969"/>
    <n v="1"/>
    <n v="8904050"/>
    <n v="12465670"/>
    <d v="2022-12-01T00:00:00"/>
    <d v="2022-12-20T00:00:00"/>
    <d v="2022-12-22T00:00:00"/>
    <d v="2023-02-28T00:00:00"/>
    <d v="2023-02-28T00:00:00"/>
    <n v="323246"/>
    <s v="RESOLI"/>
    <s v="1-PREG.COSTA-RICA"/>
    <s v="NUEVA"/>
    <s v="PREGRADO COSTA RICA"/>
    <s v="-"/>
    <n v="132969"/>
    <n v="8"/>
    <s v="CIENCIA Y TECNOLOGIA"/>
    <s v="CIENCIAS DE LA SALUD"/>
    <s v="N"/>
    <s v="CIENCIA Y TECNOLOGIA"/>
    <n v="6"/>
    <s v="PUNTARENAS"/>
    <n v="8"/>
    <n v="6"/>
    <s v="Femenino"/>
    <s v="SANDI VEGA YACSIRE"/>
    <n v="604750635"/>
    <n v="31274500"/>
    <s v="COTO BRUS"/>
    <s v="GUTIÉRREZ BROWN"/>
    <s v="UNIV.LATINA DE C.R. PEREZ ZELEDON"/>
    <s v="ENFERMERIA"/>
    <n v="180000"/>
    <s v="A (0 a 201,563)"/>
    <n v="0"/>
    <s v="NINGUNO"/>
    <n v="100"/>
    <s v="COSTA RICA"/>
    <s v="-"/>
    <s v="-"/>
    <n v="8"/>
    <s v="FONDO DE AVAL"/>
    <s v="MUY BAJO DES RE"/>
    <s v="-"/>
    <s v="-"/>
    <n v="20"/>
    <s v="LICENCIATURA"/>
    <s v=" "/>
    <s v=" "/>
    <s v=" "/>
    <s v=" "/>
    <s v="NORMAL"/>
    <s v="YACSIRIESV@GMAIL.COM"/>
    <s v="-"/>
    <s v="-"/>
    <s v="-"/>
    <s v="-"/>
    <s v="SOLTERO(A)"/>
    <s v="ESTUDIANTE"/>
    <n v="3"/>
    <n v="2019"/>
    <n v="4"/>
    <n v="93.15"/>
    <s v="-"/>
    <s v="SIN ENFASIS"/>
    <s v="ENFERMERIA"/>
    <n v="1"/>
    <s v="UNIV. PRIVADA"/>
    <s v="PRIVADO"/>
    <s v="-"/>
    <s v="N"/>
    <x v="0"/>
  </r>
  <r>
    <n v="132979"/>
    <n v="1"/>
    <n v="7233900"/>
    <n v="10127460"/>
    <d v="2022-12-19T00:00:00"/>
    <d v="2022-12-21T00:00:00"/>
    <d v="2022-12-22T00:00:00"/>
    <d v="2023-02-28T00:00:00"/>
    <d v="2023-02-28T00:00:00"/>
    <n v="324930"/>
    <s v="RESOLI"/>
    <s v="1-PREG.COSTA-RICA"/>
    <s v="NUEVA"/>
    <s v="PREGRADO COSTA RICA"/>
    <s v="-"/>
    <n v="132979"/>
    <n v="8"/>
    <s v="CIENCIA Y TECNOLOGIA"/>
    <s v="CIENCIAS DE LA SALUD"/>
    <s v="N"/>
    <s v="CIENCIA Y TECNOLOGIA"/>
    <n v="1"/>
    <s v="SAN JOSE"/>
    <n v="11"/>
    <n v="1"/>
    <s v="Femenino"/>
    <s v="LEON ROJAS SOFIA"/>
    <n v="117900849"/>
    <n v="31274410"/>
    <s v="VAZQUEZ DE CORONADO"/>
    <s v="SAN ISIDRO"/>
    <s v="UNIVERSIDAD SANTA PAULA"/>
    <s v="TERAPIA DEL LENGUAJE"/>
    <n v="276120"/>
    <s v="B (201,564 a 461,720)"/>
    <n v="0"/>
    <s v="NINGUNO"/>
    <n v="100"/>
    <s v="COSTA RICA"/>
    <s v="-"/>
    <s v="-"/>
    <n v="8"/>
    <s v="FONDO DE AVAL"/>
    <s v="Z MAYOR DES REL"/>
    <s v="-"/>
    <s v="-"/>
    <n v="22"/>
    <s v="BACHILLER"/>
    <s v="LICENCIATURA"/>
    <s v=" "/>
    <s v=" "/>
    <s v=" "/>
    <s v="NORMAL"/>
    <s v="SOFI.LEONR7@GMAIL.COM"/>
    <s v="-"/>
    <s v="-"/>
    <s v="ADQUISICION DE EQUIPO"/>
    <s v="AE"/>
    <s v="SOLTERO(A)"/>
    <s v="ESTUDIANTE"/>
    <n v="6"/>
    <n v="2018"/>
    <n v="5"/>
    <n v="90"/>
    <s v="-"/>
    <s v="SIN ENFASIS"/>
    <s v="MEDICINA HUMANA"/>
    <n v="1"/>
    <s v="UNIV. PRIVADA"/>
    <s v="PRIVADO"/>
    <s v="-"/>
    <s v="N"/>
    <x v="0"/>
  </r>
  <r>
    <n v="132984"/>
    <n v="1"/>
    <n v="7669729"/>
    <n v="10737620.6"/>
    <d v="2022-12-13T00:00:00"/>
    <d v="2022-12-21T00:00:00"/>
    <d v="2022-12-22T00:00:00"/>
    <d v="2023-02-28T00:00:00"/>
    <d v="2023-02-28T00:00:00"/>
    <n v="324525"/>
    <s v="RESOLI"/>
    <s v="1-PREG.COSTA-RICA"/>
    <s v="NUEVA"/>
    <s v="PREGRADO COSTA RICA"/>
    <s v="-"/>
    <n v="132984"/>
    <n v="8"/>
    <s v="CIENCIA Y TECNOLOGIA"/>
    <s v="CIENCIAS DE LA SALUD"/>
    <s v="N"/>
    <s v="CIENCIA Y TECNOLOGIA"/>
    <n v="1"/>
    <s v="SAN JOSE"/>
    <n v="11"/>
    <n v="1"/>
    <s v="Femenino"/>
    <s v="LEON ROJAS MONICA"/>
    <n v="118870737"/>
    <n v="31274020"/>
    <s v="VAZQUEZ DE CORONADO"/>
    <s v="SAN ISIDRO"/>
    <s v="UNIVERSIDAD SANTA PAULA"/>
    <s v="TERAPIA RESPIRATORIA"/>
    <n v="276000"/>
    <s v="B (201,564 a 461,720)"/>
    <n v="0"/>
    <s v="NINGUNO"/>
    <n v="100"/>
    <s v="COSTA RICA"/>
    <s v="-"/>
    <s v="-"/>
    <n v="8"/>
    <s v="FONDO DE AVAL"/>
    <s v="Z MAYOR DES REL"/>
    <s v="-"/>
    <s v="-"/>
    <n v="19"/>
    <s v="BACHILLER"/>
    <s v="LICENCIATURA"/>
    <s v=" "/>
    <s v=" "/>
    <s v=" "/>
    <s v="NORMAL"/>
    <s v="MONICA.LEONR27@GMAIL.COM"/>
    <s v="-"/>
    <s v="-"/>
    <s v="ADQUISICION DE EQUIPO"/>
    <s v="AE"/>
    <s v="SOLTERO(A)"/>
    <s v="ESTUDIANTE"/>
    <n v="6"/>
    <n v="2021"/>
    <n v="2"/>
    <n v="90"/>
    <s v="-"/>
    <s v="SIN ENFASIS"/>
    <s v="MEDICINA HUMANA"/>
    <n v="1"/>
    <s v="UNIV. PRIVADA"/>
    <s v="PRIVADO"/>
    <s v="-"/>
    <s v="N"/>
    <x v="0"/>
  </r>
  <r>
    <n v="133655"/>
    <n v="1"/>
    <n v="6548232"/>
    <n v="9167524.7999999989"/>
    <d v="2023-01-26T00:00:00"/>
    <d v="2023-01-26T00:00:00"/>
    <d v="2023-02-22T00:00:00"/>
    <d v="2023-02-28T00:00:00"/>
    <d v="2023-02-28T00:00:00"/>
    <n v="327346"/>
    <s v="RESOLI"/>
    <s v="1-PREG.COSTA-RICA"/>
    <s v="NUEVA"/>
    <s v="PREGRADO COSTA RICA"/>
    <s v="-"/>
    <n v="133655"/>
    <n v="8"/>
    <s v="CS.SOCIALES, EDUCACION Y OTRAS"/>
    <s v="CIENCIAS SOCIALES"/>
    <s v="N"/>
    <s v="CS.SOCIALES, EDUCACION Y OTRAS"/>
    <n v="5"/>
    <s v="GUANACASTE"/>
    <n v="3"/>
    <n v="1"/>
    <s v="Femenino"/>
    <s v="OBANDO CASCANTE ANGELES YELENA"/>
    <n v="504570310"/>
    <n v="31274150"/>
    <s v="SANTA CRUZ"/>
    <s v="SANTA CRUZ"/>
    <s v="UNIV.LATINA DE C.R. SANTA CRUZ"/>
    <s v="DERECHO"/>
    <n v="400000"/>
    <s v="B (201,564 a 461,720)"/>
    <n v="0"/>
    <s v="NINGUNO"/>
    <n v="100"/>
    <s v="COSTA RICA"/>
    <s v="-"/>
    <s v="-"/>
    <n v="8"/>
    <s v="FONDO DE AVAL"/>
    <s v="Z MEDIO DES REL"/>
    <s v="-"/>
    <s v="-"/>
    <n v="18"/>
    <s v="BACHILLER"/>
    <s v=" "/>
    <s v=" "/>
    <s v=" "/>
    <s v=" "/>
    <s v="NORMAL"/>
    <s v="YELENAOBANDO400@GMAIL.COM"/>
    <s v="-"/>
    <s v="-"/>
    <s v="-"/>
    <s v="-"/>
    <s v="SOLTERO(A)"/>
    <s v="ESTUDIANTE"/>
    <n v="4"/>
    <n v="2022"/>
    <n v="1"/>
    <n v="100"/>
    <s v="-"/>
    <s v="SIN ENFASIS"/>
    <s v="DERECHO"/>
    <n v="1"/>
    <s v="UNIV. PRIVADA"/>
    <s v="PRIVADO"/>
    <s v="-"/>
    <s v="N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">
  <r>
    <n v="132744"/>
    <n v="1"/>
    <n v="7659900"/>
    <n v="10723860"/>
    <d v="2022-08-10T00:00:00"/>
    <d v="2022-12-12T00:00:00"/>
    <d v="2022-12-16T00:00:00"/>
    <d v="2023-01-23T00:00:00"/>
    <d v="2023-01-25T00:00:00"/>
    <n v="318413"/>
    <s v="RESOLI"/>
    <s v="1-PREG.COSTA-RICA"/>
    <s v="NUEVA"/>
    <s v="PREGRADO COSTA RICA"/>
    <s v="-"/>
    <n v="132744"/>
    <n v="3"/>
    <s v="CS.SOCIALES, EDUCACION Y OTRAS"/>
    <s v="CIENCIAS SOCIALES"/>
    <s v="N"/>
    <s v="CS.SOCIALES, EDUCACION Y OTRAS"/>
    <n v="1"/>
    <s v="SAN JOSE"/>
    <n v="19"/>
    <n v="12"/>
    <s v="Masculino"/>
    <s v="MILTON IVANDER  GIL CORTEZ"/>
    <n v="305430024"/>
    <n v="31269820"/>
    <s v="PEREZ ZELEDON"/>
    <s v="LA AMISTAD"/>
    <s v="U CASTRO CARAZO"/>
    <s v="DERECHO"/>
    <n v="80000"/>
    <s v="A (0 a 201,563)"/>
    <n v="0"/>
    <s v="NINGUNO"/>
    <n v="100"/>
    <s v="COSTA RICA"/>
    <s v="-"/>
    <s v="-"/>
    <n v="8"/>
    <s v="FONDO DE AVAL"/>
    <s v="Z BAJO DES REL"/>
    <s v="-"/>
    <s v="-"/>
    <n v="20"/>
    <s v="BACHILLER"/>
    <s v=" "/>
    <s v=" "/>
    <s v=" "/>
    <s v=" "/>
    <s v="NORMAL"/>
    <s v="MILTONGILCORTEZ17@GMAIL.COM"/>
    <s v="-"/>
    <s v="-"/>
    <s v="ADQUISICION DE EQUIPO"/>
    <s v="AE"/>
    <s v="SOLTERO(A)"/>
    <s v="ESTUDIANTE"/>
    <n v="5"/>
    <n v="2021"/>
    <n v="2"/>
    <n v="96.81"/>
    <s v="-"/>
    <s v="SIN ENFASIS"/>
    <s v="DERECHO"/>
    <n v="1"/>
    <s v="UNIV. PRIVADA"/>
    <s v="PRIVADO"/>
    <x v="0"/>
    <s v="N"/>
    <s v="S"/>
  </r>
  <r>
    <n v="132740"/>
    <n v="1"/>
    <n v="10251990"/>
    <n v="14352786"/>
    <d v="2022-12-09T00:00:00"/>
    <d v="2022-12-12T00:00:00"/>
    <d v="2022-12-16T00:00:00"/>
    <d v="2023-01-23T00:00:00"/>
    <d v="2023-01-25T00:00:00"/>
    <n v="324203"/>
    <s v="RESOLI"/>
    <s v="1-PREG.COSTA-RICA"/>
    <s v="NUEVA"/>
    <s v="PREGRADO COSTA RICA"/>
    <s v="-"/>
    <n v="132740"/>
    <n v="3"/>
    <s v="CIENCIA Y TECNOLOGIA"/>
    <s v="CIENCIAS DE LA SALUD"/>
    <s v="N"/>
    <s v="CIENCIA Y TECNOLOGIA"/>
    <n v="6"/>
    <s v="PUNTARENAS"/>
    <n v="3"/>
    <n v="1"/>
    <s v="Femenino"/>
    <s v="VEGA OBANDO NAILEA YARELI"/>
    <n v="119070491"/>
    <n v="31269940"/>
    <s v="BUENOS AIRES"/>
    <s v="BUENOS AIRES"/>
    <s v="UNIV.LATINA DE C.R. PEREZ ZELEDON"/>
    <s v="ENFERMERIA"/>
    <n v="256"/>
    <s v="A (0 a 201,563)"/>
    <n v="0"/>
    <s v="NINGUNO"/>
    <n v="100"/>
    <s v="COSTA RICA"/>
    <s v="-"/>
    <s v="-"/>
    <n v="8"/>
    <s v="FONDO DE AVAL"/>
    <s v="Z BAJO DES REL"/>
    <s v="-"/>
    <s v="-"/>
    <n v="18"/>
    <s v="LICENCIATURA"/>
    <s v=" "/>
    <s v=" "/>
    <s v=" "/>
    <s v=" "/>
    <s v="NORMAL"/>
    <s v="NAIOBANDO2004@GMAIL.COM"/>
    <s v="-"/>
    <s v="-"/>
    <s v="ADQUISICION DE EQUIPO, ADQUISICION DE EQUIPO"/>
    <s v="AE, AE"/>
    <s v="SOLTERO(A)"/>
    <s v="ESTUDIANTE"/>
    <n v="5"/>
    <n v="2022"/>
    <n v="1"/>
    <n v="100"/>
    <s v="-"/>
    <s v="SIN ENFASIS"/>
    <s v="ENFERMERIA"/>
    <n v="1"/>
    <s v="UNIV. PRIVADA"/>
    <s v="PRIVADO"/>
    <x v="0"/>
    <s v="N"/>
    <s v="S"/>
  </r>
  <r>
    <n v="132616"/>
    <n v="1"/>
    <n v="8092930"/>
    <n v="11330102"/>
    <d v="2022-12-01T00:00:00"/>
    <d v="2022-12-06T00:00:00"/>
    <d v="2022-12-07T00:00:00"/>
    <d v="2023-01-23T00:00:00"/>
    <d v="2023-01-25T00:00:00"/>
    <n v="323353"/>
    <s v="RESOLI"/>
    <s v="1-PREG.COSTA-RICA"/>
    <s v="NUEVA"/>
    <s v="PREGRADO COSTA RICA"/>
    <s v="-"/>
    <n v="132616"/>
    <n v="3"/>
    <s v="CIENCIA Y TECNOLOGIA"/>
    <s v="CIENCIAS DE LA SALUD"/>
    <s v="N"/>
    <s v="CIENCIA Y TECNOLOGIA"/>
    <n v="1"/>
    <s v="SAN JOSE"/>
    <n v="19"/>
    <n v="1"/>
    <s v="Femenino"/>
    <s v="NAYDELINE FABIOLA  OLIVARES MEZA"/>
    <n v="118640532"/>
    <n v="31269800"/>
    <s v="PEREZ ZELEDON"/>
    <s v="SAN ISIDRO DE EL GENERAL"/>
    <s v="UNIV.LATINA DE C.R. PEREZ ZELEDON"/>
    <s v="ENFERMERIA"/>
    <n v="200000"/>
    <s v="A (0 a 201,563)"/>
    <n v="0"/>
    <s v="NINGUNO"/>
    <n v="100"/>
    <s v="COSTA RICA"/>
    <s v="-"/>
    <s v="-"/>
    <n v="8"/>
    <s v="FONDO DE AVAL"/>
    <s v="Z MEDIO DES REL"/>
    <s v="-"/>
    <s v="-"/>
    <n v="20"/>
    <s v="LICENCIATURA"/>
    <s v=" "/>
    <s v=" "/>
    <s v=" "/>
    <s v=" "/>
    <s v="NORMAL"/>
    <s v="FABIOLAOOLIVARES@GMAIL.COM"/>
    <s v="-"/>
    <s v="-"/>
    <s v="-"/>
    <s v="-"/>
    <s v="SOLTERO(A)"/>
    <s v="ESTUDIANTE"/>
    <n v="4"/>
    <n v="2021"/>
    <n v="2"/>
    <n v="97.61"/>
    <s v="-"/>
    <s v="SIN ENFASIS"/>
    <s v="ENFERMERIA"/>
    <n v="1"/>
    <s v="UNIV. PRIVADA"/>
    <s v="PRIVADO"/>
    <x v="0"/>
    <s v="N"/>
    <s v="S"/>
  </r>
  <r>
    <n v="132609"/>
    <n v="1"/>
    <n v="6874780"/>
    <n v="9624692"/>
    <d v="2022-12-02T00:00:00"/>
    <d v="2022-12-06T00:00:00"/>
    <d v="2022-12-07T00:00:00"/>
    <d v="2023-01-23T00:00:00"/>
    <d v="2023-01-25T00:00:00"/>
    <n v="323537"/>
    <s v="RESOLI"/>
    <s v="1-PREG.COSTA-RICA"/>
    <s v="NUEVA"/>
    <s v="PREGRADO COSTA RICA"/>
    <s v="-"/>
    <n v="132609"/>
    <n v="3"/>
    <s v="CIENCIA Y TECNOLOGIA"/>
    <s v="CIENCIAS DE LA SALUD"/>
    <s v="N"/>
    <s v="CIENCIA Y TECNOLOGIA"/>
    <n v="1"/>
    <s v="SAN JOSE"/>
    <n v="19"/>
    <n v="3"/>
    <s v="Femenino"/>
    <s v="ARIAS NAVARRO MARIA VERONICA"/>
    <n v="118960681"/>
    <n v="31269760"/>
    <s v="PEREZ ZELEDON"/>
    <s v="DANIEL FLORES"/>
    <s v="UNIV.LATINA DE C.R. PEREZ ZELEDON"/>
    <s v="ENFERMERIA"/>
    <n v="359176"/>
    <s v="B (201,564 a 461,720)"/>
    <n v="0"/>
    <s v="NINGUNO"/>
    <n v="100"/>
    <s v="COSTA RICA"/>
    <s v="-"/>
    <s v="-"/>
    <n v="8"/>
    <s v="FONDO DE AVAL"/>
    <s v="Z MEDIO DES REL"/>
    <s v="-"/>
    <s v="-"/>
    <n v="19"/>
    <s v="LICENCIATURA"/>
    <s v=" "/>
    <s v=" "/>
    <s v=" "/>
    <s v=" "/>
    <s v="NORMAL"/>
    <s v="VERONICAARIASNAVARRO07@GMAIL.COM"/>
    <s v="-"/>
    <s v="-"/>
    <s v="-"/>
    <s v="-"/>
    <s v="SOLTERO(A)"/>
    <s v="ESTUDIANTE"/>
    <n v="2"/>
    <n v="2022"/>
    <n v="1"/>
    <n v="97.14"/>
    <s v="-"/>
    <s v="SIN ENFASIS"/>
    <s v="ENFERMERIA"/>
    <n v="1"/>
    <s v="UNIV. PRIVADA"/>
    <s v="PRIVADO"/>
    <x v="0"/>
    <s v="N"/>
    <s v="S"/>
  </r>
  <r>
    <n v="133184"/>
    <n v="1"/>
    <n v="1500900"/>
    <n v="2101260"/>
    <d v="2022-12-22T00:00:00"/>
    <d v="2023-01-10T00:00:00"/>
    <d v="2023-01-26T00:00:00"/>
    <d v="2023-01-27T00:00:00"/>
    <d v="2023-01-31T00:00:00"/>
    <n v="325119"/>
    <s v="RESOLI"/>
    <s v="1-PREG.COSTA-RICA"/>
    <s v="NUEVA"/>
    <s v="PREGRADO COSTA RICA"/>
    <s v="-"/>
    <n v="133184"/>
    <n v="5"/>
    <s v="CS.SOCIALES, EDUCACION Y OTRAS"/>
    <s v="CIENCIAS SOCIALES"/>
    <s v="N"/>
    <s v="CS.SOCIALES, EDUCACION Y OTRAS"/>
    <n v="6"/>
    <s v="PUNTARENAS"/>
    <n v="10"/>
    <n v="2"/>
    <s v="Masculino"/>
    <s v="ORTIZ GUSTAVINO JORDIN ESTIBEN"/>
    <n v="604450486"/>
    <n v="31271050"/>
    <s v="CORREDORES"/>
    <s v="LA CUESTA"/>
    <s v="UNIV.NACIONAL"/>
    <s v="ADMINISTRACION"/>
    <n v="99761"/>
    <s v="A (0 a 201,563)"/>
    <n v="0"/>
    <s v="NINGUNO"/>
    <n v="100"/>
    <s v="COSTA RICA"/>
    <s v="-"/>
    <s v="-"/>
    <n v="8"/>
    <s v="FONDO DE AVAL"/>
    <s v="Z BAJO DES REL"/>
    <s v="-"/>
    <s v="-"/>
    <n v="24"/>
    <s v="BACHILLER"/>
    <s v=" "/>
    <s v=" "/>
    <s v=" "/>
    <s v=" "/>
    <s v="NORMAL"/>
    <s v="ORTIZJORDY0@GMAIL.COM"/>
    <s v="-"/>
    <s v="-"/>
    <s v="ADQUISICION DE EQUIPO"/>
    <s v="AE"/>
    <s v="SOLTERO(A)"/>
    <s v="ESTUDIANTE"/>
    <n v="3"/>
    <n v="2018"/>
    <n v="5"/>
    <n v="100"/>
    <s v="-"/>
    <s v="SIN ENFASIS"/>
    <s v="ADMINISTRACION"/>
    <n v="2"/>
    <s v="UNIV. PUBLICA"/>
    <s v="PUBLICO"/>
    <x v="0"/>
    <s v="N"/>
    <s v="S"/>
  </r>
  <r>
    <n v="133185"/>
    <n v="1"/>
    <n v="7990400"/>
    <n v="11186560"/>
    <d v="2022-12-23T00:00:00"/>
    <d v="2022-12-23T00:00:00"/>
    <d v="2023-01-26T00:00:00"/>
    <d v="2023-01-27T00:00:00"/>
    <d v="2023-01-31T00:00:00"/>
    <n v="325174"/>
    <s v="RESOLI"/>
    <s v="1-PREG.COSTA-RICA"/>
    <s v="NUEVA"/>
    <s v="PREGRADO COSTA RICA"/>
    <s v="-"/>
    <n v="133185"/>
    <n v="5"/>
    <s v="CS.SOCIALES, EDUCACION Y OTRAS"/>
    <s v="EDUCACION"/>
    <s v="N"/>
    <s v="CS.SOCIALES, EDUCACION Y OTRAS"/>
    <n v="6"/>
    <s v="PUNTARENAS"/>
    <n v="10"/>
    <n v="4"/>
    <s v="Femenino"/>
    <s v="JIMENEZ RIOS YESSICA MARIA"/>
    <n v="604510483"/>
    <n v="31271040"/>
    <s v="CORREDORES"/>
    <s v="LAUREL"/>
    <s v="UNIV.INT.SAN IS.LABRADOR SEDE RIO CLARO"/>
    <s v="ENS DE LOS ESTUDIOS SOCIALES"/>
    <n v="83000"/>
    <s v="A (0 a 201,563)"/>
    <n v="0"/>
    <s v="NINGUNO"/>
    <n v="100"/>
    <s v="COSTA RICA"/>
    <s v="-"/>
    <s v="-"/>
    <n v="8"/>
    <s v="FONDO DE AVAL"/>
    <s v="MUY BAJO DES RE"/>
    <s v="-"/>
    <s v="-"/>
    <n v="23"/>
    <s v="BACHILLER"/>
    <s v=" "/>
    <s v=" "/>
    <s v=" "/>
    <s v=" "/>
    <s v="NORMAL"/>
    <s v="JESSICAJIMENEZRIOS77@GMAIL.COM"/>
    <s v="-"/>
    <s v="-"/>
    <s v="ADQUISICION DE EQUIPO"/>
    <s v="AE"/>
    <s v="SOLTERO(A)"/>
    <s v="ESTUDIANTE"/>
    <n v="2"/>
    <n v="2018"/>
    <n v="5"/>
    <n v="100"/>
    <s v="-"/>
    <s v="SIN ENFASIS"/>
    <s v="EDUCACION SECUNDARIA"/>
    <n v="1"/>
    <s v="UNIV. PRIVADA"/>
    <s v="PRIVADO"/>
    <x v="1"/>
    <s v="S"/>
    <s v="N"/>
  </r>
  <r>
    <n v="133156"/>
    <n v="1"/>
    <n v="8511010"/>
    <n v="11915414"/>
    <d v="2022-12-28T00:00:00"/>
    <d v="2022-12-28T00:00:00"/>
    <d v="2023-01-24T00:00:00"/>
    <d v="2023-01-27T00:00:00"/>
    <d v="2023-01-31T00:00:00"/>
    <n v="325304"/>
    <s v="RESOLI"/>
    <s v="1-PREG.COSTA-RICA"/>
    <s v="NUEVA"/>
    <s v="PREGRADO COSTA RICA"/>
    <s v="-"/>
    <n v="133156"/>
    <n v="5"/>
    <s v="CS.SOCIALES, EDUCACION Y OTRAS"/>
    <s v="EDUCACION"/>
    <s v="N"/>
    <s v="CS.SOCIALES, EDUCACION Y OTRAS"/>
    <n v="6"/>
    <s v="PUNTARENAS"/>
    <n v="10"/>
    <n v="4"/>
    <s v="Femenino"/>
    <s v="FALLAS PIZARRO SINIA INES"/>
    <n v="604380722"/>
    <n v="31270730"/>
    <s v="CORREDORES"/>
    <s v="LAUREL"/>
    <s v="U CASTRO CARAZO SEDE PASO CANOAS"/>
    <s v="EDUCACION PREESCOLAR"/>
    <n v="50000"/>
    <s v="A (0 a 201,563)"/>
    <n v="0"/>
    <s v="NINGUNO"/>
    <n v="100"/>
    <s v="COSTA RICA"/>
    <s v="-"/>
    <s v="-"/>
    <n v="8"/>
    <s v="FONDO DE AVAL"/>
    <s v="MUY BAJO DES RE"/>
    <s v="-"/>
    <s v="-"/>
    <n v="25"/>
    <s v="BACHILLER"/>
    <s v=" "/>
    <s v=" "/>
    <s v=" "/>
    <s v=" "/>
    <s v="NORMAL"/>
    <s v="SINIAFALLAS58@GMAIL.COM"/>
    <s v="-"/>
    <s v="-"/>
    <s v="ADQUISICION DE EQUIPO"/>
    <s v="AE"/>
    <s v="SOLTERO(A)"/>
    <s v="ESTUDIANTE"/>
    <n v="2"/>
    <n v="2018"/>
    <n v="5"/>
    <n v="100"/>
    <s v="-"/>
    <s v="SIN ENFASIS"/>
    <s v="EDUCACION PREESCOLAR"/>
    <n v="1"/>
    <s v="UNIV. PRIVADA"/>
    <s v="PRIVADO"/>
    <x v="0"/>
    <s v="N"/>
    <s v="S"/>
  </r>
  <r>
    <n v="133154"/>
    <n v="1"/>
    <n v="8439900"/>
    <n v="11815860"/>
    <d v="2022-12-22T00:00:00"/>
    <d v="2022-12-22T00:00:00"/>
    <d v="2023-01-24T00:00:00"/>
    <d v="2023-01-27T00:00:00"/>
    <d v="2023-01-31T00:00:00"/>
    <n v="325117"/>
    <s v="RESOLI"/>
    <s v="1-PREG.COSTA-RICA"/>
    <s v="NUEVA"/>
    <s v="PREGRADO COSTA RICA"/>
    <s v="-"/>
    <n v="133154"/>
    <n v="5"/>
    <s v="CS.SOCIALES, EDUCACION Y OTRAS"/>
    <s v="EDUCACION"/>
    <s v="N"/>
    <s v="CS.SOCIALES, EDUCACION Y OTRAS"/>
    <n v="6"/>
    <s v="PUNTARENAS"/>
    <n v="7"/>
    <n v="4"/>
    <s v="Masculino"/>
    <s v="BEJARANO BEJARANO MARTIN"/>
    <n v="800700241"/>
    <n v="31270630"/>
    <s v="GOLFITO"/>
    <s v="PAVON"/>
    <s v="U CASTRO CARAZO SEDE PASO CANOAS"/>
    <s v="CS EDUCACION"/>
    <n v="50000"/>
    <s v="A (0 a 201,563)"/>
    <n v="0"/>
    <s v="NINGUNO"/>
    <n v="100"/>
    <s v="COSTA RICA"/>
    <s v="-"/>
    <s v="-"/>
    <n v="8"/>
    <s v="FONDO DE AVAL"/>
    <s v="MUY BAJO DES RE"/>
    <s v="-"/>
    <s v="-"/>
    <n v="55"/>
    <s v="BACHILLER"/>
    <s v=" "/>
    <s v=" "/>
    <s v=" "/>
    <s v=" "/>
    <s v="NORMAL"/>
    <s v="MBEJARANO9@GMAIL.COM"/>
    <s v="-"/>
    <s v="-"/>
    <s v="ADQUISICION DE EQUIPO"/>
    <s v="AE"/>
    <s v="UNION LIBRE"/>
    <s v="ESTUDIANTE"/>
    <n v="1"/>
    <n v="2020"/>
    <n v="3"/>
    <n v="100"/>
    <s v="-"/>
    <s v="I Y II CICLO"/>
    <s v="EDUCACION GENERAL"/>
    <n v="1"/>
    <s v="UNIV. PRIVADA"/>
    <s v="PRIVADO"/>
    <x v="1"/>
    <s v="S"/>
    <s v="N"/>
  </r>
  <r>
    <n v="133120"/>
    <n v="1"/>
    <n v="3627960"/>
    <n v="5079144"/>
    <d v="2022-12-22T00:00:00"/>
    <d v="2022-12-22T00:00:00"/>
    <d v="2023-01-19T00:00:00"/>
    <d v="2023-01-27T00:00:00"/>
    <d v="2023-01-31T00:00:00"/>
    <n v="325149"/>
    <s v="RESOLI"/>
    <s v="1-PREG.COSTA-RICA"/>
    <s v="NUEVA"/>
    <s v="PREGRADO COSTA RICA"/>
    <s v="-"/>
    <n v="133120"/>
    <n v="5"/>
    <s v="CS.SOCIALES, EDUCACION Y OTRAS"/>
    <s v="CIENCIAS SOCIALES"/>
    <s v="N"/>
    <s v="CS.SOCIALES, EDUCACION Y OTRAS"/>
    <n v="6"/>
    <s v="PUNTARENAS"/>
    <n v="7"/>
    <n v="4"/>
    <s v="Femenino"/>
    <s v="GUTIERREZ ARIAS HAZEL DANIELA"/>
    <n v="604550109"/>
    <n v="31270500"/>
    <s v="GOLFITO"/>
    <s v="PAVON"/>
    <s v="UNIV.SAN MARCOS"/>
    <s v="TECNICO EN GESTION EMPRESARIAL"/>
    <n v="70000"/>
    <s v="A (0 a 201,563)"/>
    <n v="0"/>
    <s v="NINGUNO"/>
    <n v="100"/>
    <s v="COSTA RICA"/>
    <s v="-"/>
    <s v="-"/>
    <n v="8"/>
    <s v="FONDO DE AVAL"/>
    <s v="MUY BAJO DES RE"/>
    <s v="-"/>
    <s v="-"/>
    <n v="23"/>
    <s v="TECNICO"/>
    <s v=" "/>
    <s v=" "/>
    <s v=" "/>
    <s v=" "/>
    <s v="NORMAL"/>
    <s v="HAZELGUTIERREZARIAS@GMAIL.COM"/>
    <s v="-"/>
    <s v="-"/>
    <s v="ADQUISICION DE EQUIPO"/>
    <s v="AE"/>
    <s v="SOLTERO(A)"/>
    <s v="ESTUDIANTE"/>
    <n v="3"/>
    <n v="2016"/>
    <n v="7"/>
    <n v="100"/>
    <s v="-"/>
    <s v="SIN ENFASIS"/>
    <s v="ADMINISTRACION"/>
    <n v="1"/>
    <s v="UNIV. PRIVADA"/>
    <s v="PRIVADO"/>
    <x v="1"/>
    <s v="S"/>
    <s v="N"/>
  </r>
  <r>
    <n v="132899"/>
    <n v="1"/>
    <n v="4996540"/>
    <n v="6995156"/>
    <d v="2022-12-07T00:00:00"/>
    <d v="2022-12-16T00:00:00"/>
    <d v="2022-12-19T00:00:00"/>
    <d v="2023-01-27T00:00:00"/>
    <d v="2023-02-01T00:00:00"/>
    <n v="323996"/>
    <s v="RESOLI"/>
    <s v="1-PREG.COSTA-RICA"/>
    <s v="NUEVA"/>
    <s v="PREGRADO COSTA RICA"/>
    <s v="-"/>
    <n v="132899"/>
    <n v="5"/>
    <s v="CIENCIA Y TECNOLOGIA"/>
    <s v="CIENCIAS DE LA SALUD"/>
    <s v="N"/>
    <s v="CIENCIA Y TECNOLOGIA"/>
    <n v="6"/>
    <s v="PUNTARENAS"/>
    <n v="7"/>
    <n v="1"/>
    <s v="Femenino"/>
    <s v="RAMIREZ CHAVES YERLANIA PAMELA"/>
    <n v="117330779"/>
    <n v="31271120"/>
    <s v="GOLFITO"/>
    <s v="GOLFITO"/>
    <s v="COLEGIO UNIVERSITARIO TECNOSALUD"/>
    <s v="ORTOPEDIA"/>
    <n v="275249"/>
    <s v="B (201,564 a 461,720)"/>
    <n v="0"/>
    <s v="NINGUNO"/>
    <n v="100"/>
    <s v="COSTA RICA"/>
    <s v="-"/>
    <s v="-"/>
    <n v="8"/>
    <s v="FONDO DE AVAL"/>
    <s v="Z BAJO DES REL"/>
    <s v="-"/>
    <s v="-"/>
    <n v="23"/>
    <s v="DIPLOMADO"/>
    <s v=" "/>
    <s v=" "/>
    <s v=" "/>
    <s v=" "/>
    <s v="NORMAL"/>
    <s v="YERRAMIREZ09@GMAIL.COM"/>
    <s v="-"/>
    <s v="-"/>
    <s v="-"/>
    <s v="-"/>
    <s v="SOLTERO(A)"/>
    <s v="ESTUDIANTE"/>
    <n v="4"/>
    <n v="5"/>
    <n v="2018"/>
    <n v="93"/>
    <n v="83847520"/>
    <s v="SIN ENFASIS"/>
    <s v="MEDICINA HUMANA"/>
    <n v="1"/>
    <s v="UNIV. PRIVADA"/>
    <s v="PRIVADO"/>
    <x v="0"/>
    <s v="N"/>
    <s v="S"/>
  </r>
  <r>
    <n v="133280"/>
    <n v="1"/>
    <n v="8292000"/>
    <n v="11608800"/>
    <d v="2022-12-07T00:00:00"/>
    <d v="2023-01-13T00:00:00"/>
    <d v="2023-02-02T00:00:00"/>
    <d v="2023-02-06T00:00:00"/>
    <d v="2023-02-10T00:00:00"/>
    <n v="323950"/>
    <s v="RESOLI"/>
    <s v="1-PREG.COSTA-RICA"/>
    <s v="NUEVA"/>
    <s v="PREGRADO COSTA RICA"/>
    <s v="-"/>
    <n v="133280"/>
    <n v="6"/>
    <s v="CIENCIA Y TECNOLOGIA"/>
    <s v="CIENCIAS DE LA SALUD"/>
    <s v="N"/>
    <s v="CIENCIA Y TECNOLOGIA"/>
    <n v="6"/>
    <s v="PUNTARENAS"/>
    <n v="1"/>
    <n v="12"/>
    <s v="Femenino"/>
    <s v="MORERA NOFFAL GRACIELA"/>
    <n v="208490913"/>
    <n v="31271590"/>
    <s v="PUNTARENAS"/>
    <s v="CHACARITA"/>
    <s v="UNIV.SANTA LUCIA SEDE PUNTARENAS"/>
    <s v="ENFERMERIA"/>
    <n v="90000"/>
    <s v="A (0 a 201,563)"/>
    <n v="0"/>
    <s v="NINGUNO"/>
    <n v="100"/>
    <s v="COSTA RICA"/>
    <s v="-"/>
    <s v="-"/>
    <n v="8"/>
    <s v="FONDO DE AVAL"/>
    <s v="Z MEDIO DES REL"/>
    <s v="-"/>
    <s v="-"/>
    <n v="19"/>
    <s v="BACHILLER"/>
    <s v=" "/>
    <s v=" "/>
    <s v=" "/>
    <s v=" "/>
    <s v="NORMAL"/>
    <s v="GRACIELAMORERA7@GMAIL.COM"/>
    <s v="-"/>
    <s v="-"/>
    <s v="-"/>
    <s v="-"/>
    <s v="SOLTERO(A)"/>
    <s v="ESTUDIANTE"/>
    <n v="3"/>
    <n v="2022"/>
    <n v="1"/>
    <n v="93.78"/>
    <s v="-"/>
    <s v="SIN ENFASIS"/>
    <s v="ENFERMERIA"/>
    <n v="1"/>
    <s v="UNIV. PRIVADA"/>
    <s v="PRIVADO"/>
    <x v="2"/>
    <s v="N"/>
    <s v="S"/>
  </r>
  <r>
    <n v="133274"/>
    <n v="1"/>
    <n v="9500000"/>
    <n v="13300000"/>
    <d v="2022-12-05T00:00:00"/>
    <d v="2022-12-21T00:00:00"/>
    <d v="2023-02-01T00:00:00"/>
    <d v="2023-02-06T00:00:00"/>
    <d v="2023-02-10T00:00:00"/>
    <n v="323706"/>
    <s v="RESOLI"/>
    <s v="1-PREG.COSTA-RICA"/>
    <s v="NUEVA"/>
    <s v="PREGRADO COSTA RICA"/>
    <s v="-"/>
    <n v="133274"/>
    <n v="6"/>
    <s v="CIENCIA Y TECNOLOGIA"/>
    <s v="INGENIERIAS"/>
    <s v="N"/>
    <s v="CIENCIA Y TECNOLOGIA"/>
    <n v="1"/>
    <s v="SAN JOSE"/>
    <n v="3"/>
    <n v="9"/>
    <s v="Femenino"/>
    <s v="MORA CALDERON NELSY YULIANA"/>
    <n v="118750963"/>
    <n v="31271380"/>
    <s v="DESAMPARADOS"/>
    <s v="ROSARIO"/>
    <s v="UNIV.LATINA DE C.R."/>
    <s v="ARQUITECTURA"/>
    <n v="319529"/>
    <s v="B (201,564 a 461,720)"/>
    <n v="0"/>
    <s v="NINGUNO"/>
    <n v="100"/>
    <s v="COSTA RICA"/>
    <s v="-"/>
    <s v="-"/>
    <n v="8"/>
    <s v="FONDO DE AVAL"/>
    <s v="Z BAJO DES REL"/>
    <s v="-"/>
    <s v="-"/>
    <n v="19"/>
    <s v="LICENCIATURA"/>
    <s v=" "/>
    <s v=" "/>
    <s v=" "/>
    <s v=" "/>
    <s v="NORMAL"/>
    <s v="MORAYULIANA415@GMAIL.COM"/>
    <s v="-"/>
    <s v="-"/>
    <s v="-"/>
    <s v="-"/>
    <s v="SOLTERO(A)"/>
    <s v="ESTUDIANTE"/>
    <n v="6"/>
    <n v="2022"/>
    <n v="1"/>
    <n v="85.5"/>
    <s v="-"/>
    <s v="SIN ENFASIS"/>
    <s v="INGENIERIA"/>
    <n v="1"/>
    <s v="UNIV. PRIVADA"/>
    <s v="PRIVADO"/>
    <x v="2"/>
    <s v="N"/>
    <s v="S"/>
  </r>
  <r>
    <n v="133238"/>
    <n v="1"/>
    <n v="5727974"/>
    <n v="8019163.5999999996"/>
    <d v="2023-01-11T00:00:00"/>
    <d v="2023-01-11T00:00:00"/>
    <d v="2023-02-01T00:00:00"/>
    <d v="2023-02-06T00:00:00"/>
    <d v="2023-02-10T00:00:00"/>
    <n v="326129"/>
    <s v="RESOLI"/>
    <s v="1-PREG.COSTA-RICA"/>
    <s v="NUEVA"/>
    <s v="PREGRADO COSTA RICA"/>
    <s v="-"/>
    <n v="133238"/>
    <n v="6"/>
    <s v="CS.SOCIALES, EDUCACION Y OTRAS"/>
    <s v="EDUCACION"/>
    <s v="N"/>
    <s v="CS.SOCIALES, EDUCACION Y OTRAS"/>
    <n v="1"/>
    <s v="SAN JOSE"/>
    <n v="1"/>
    <n v="1"/>
    <s v="Femenino"/>
    <s v="KAREN TATIANA  ELIZONDO VARGAS"/>
    <n v="118900316"/>
    <n v="31271570"/>
    <s v="SAN JOSE"/>
    <s v="CARMEN"/>
    <s v="U CASTRO CARAZO SEDE PEREZ ZELEDON"/>
    <s v="EDUCACION PREESCOLAR"/>
    <n v="300000"/>
    <s v="B (201,564 a 461,720)"/>
    <n v="0"/>
    <s v="NINGUNO"/>
    <n v="100"/>
    <s v="COSTA RICA"/>
    <s v="-"/>
    <s v="-"/>
    <n v="8"/>
    <s v="FONDO DE AVAL"/>
    <s v="Z MAYOR DES REL"/>
    <s v="-"/>
    <s v="-"/>
    <n v="19"/>
    <s v="BACHILLER"/>
    <s v=" "/>
    <s v=" "/>
    <s v=" "/>
    <s v=" "/>
    <s v="NORMAL"/>
    <s v="TELIZONDOVARGAS@GMAIL.COM"/>
    <s v="-"/>
    <s v="-"/>
    <s v="ADQUISICION DE EQUIPO"/>
    <s v="AE"/>
    <s v="SOLTERO(A)"/>
    <s v="N./A"/>
    <n v="4"/>
    <n v="2020"/>
    <n v="3"/>
    <n v="100"/>
    <s v="-"/>
    <s v="SIN ENFASIS"/>
    <s v="EDUCACION PREESCOLAR"/>
    <n v="1"/>
    <s v="UNIV. PRIVADA"/>
    <s v="PRIVADO"/>
    <x v="2"/>
    <s v="N"/>
    <s v="S"/>
  </r>
  <r>
    <n v="133240"/>
    <n v="1"/>
    <n v="7001390"/>
    <n v="9801946"/>
    <d v="2023-01-13T00:00:00"/>
    <d v="2023-01-17T00:00:00"/>
    <d v="2023-02-01T00:00:00"/>
    <d v="2023-02-06T00:00:00"/>
    <d v="2023-02-10T00:00:00"/>
    <n v="326366"/>
    <s v="RESOLI"/>
    <s v="1-PREG.COSTA-RICA"/>
    <s v="NUEVA"/>
    <s v="PREGRADO COSTA RICA"/>
    <s v="-"/>
    <n v="133240"/>
    <n v="6"/>
    <s v="CS.SOCIALES, EDUCACION Y OTRAS"/>
    <s v="CIENCIAS SOCIALES"/>
    <s v="N"/>
    <s v="CS.SOCIALES, EDUCACION Y OTRAS"/>
    <n v="1"/>
    <s v="SAN JOSE"/>
    <n v="1"/>
    <n v="1"/>
    <s v="Masculino"/>
    <s v="EDWIN  ORTIZ FIGUEROA"/>
    <n v="603940656"/>
    <n v="31271580"/>
    <s v="SAN JOSE"/>
    <s v="CARMEN"/>
    <s v="UNIV.SAN MARCOS"/>
    <s v="CONTADURIA MODALIDAD VIRTUAL"/>
    <n v="100000"/>
    <s v="A (0 a 201,563)"/>
    <n v="0"/>
    <s v="NINGUNO"/>
    <n v="100"/>
    <s v="COSTA RICA"/>
    <s v="-"/>
    <s v="-"/>
    <n v="8"/>
    <s v="FONDO DE AVAL"/>
    <s v="Z MAYOR DES REL"/>
    <s v="-"/>
    <s v="-"/>
    <n v="31"/>
    <s v="BACHILLER"/>
    <s v=" "/>
    <s v=" "/>
    <s v=" "/>
    <s v=" "/>
    <s v="NORMAL"/>
    <s v="FIGUEROA.EDWIN6@GMAIL.COM"/>
    <s v="-"/>
    <s v="-"/>
    <s v="ADQUISICION DE EQUIPO"/>
    <s v="AE"/>
    <s v="CASADO(A)"/>
    <s v="  PROPIO"/>
    <n v="3"/>
    <n v="2009"/>
    <n v="14"/>
    <n v="100"/>
    <n v="87404901"/>
    <s v="SIN ENFASIS"/>
    <s v="ADMINISTRACION"/>
    <n v="1"/>
    <s v="UNIV. PRIVADA"/>
    <s v="PRIVADO"/>
    <x v="2"/>
    <s v="N"/>
    <s v="S"/>
  </r>
  <r>
    <n v="133277"/>
    <n v="1"/>
    <n v="7280300"/>
    <n v="10192420"/>
    <d v="2022-12-19T00:00:00"/>
    <d v="2022-12-23T00:00:00"/>
    <d v="2023-02-01T00:00:00"/>
    <d v="2023-02-06T00:00:00"/>
    <d v="2023-02-10T00:00:00"/>
    <n v="324941"/>
    <s v="RESOLI"/>
    <s v="1-PREG.COSTA-RICA"/>
    <s v="NUEVA"/>
    <s v="PREGRADO COSTA RICA"/>
    <s v="-"/>
    <n v="133277"/>
    <n v="6"/>
    <s v="CIENCIA Y TECNOLOGIA"/>
    <s v="CIENCIAS DE LA SALUD"/>
    <s v="N"/>
    <s v="CIENCIA Y TECNOLOGIA"/>
    <n v="6"/>
    <s v="PUNTARENAS"/>
    <n v="7"/>
    <n v="4"/>
    <s v="Femenino"/>
    <s v="PALACIO ATENCIO HILARY TATIANA"/>
    <n v="604840553"/>
    <n v="31271890"/>
    <s v="GOLFITO"/>
    <s v="PAVON"/>
    <s v="COLEGIO UNIVERSITARIO TECNOSALUD"/>
    <s v="ASISTENCIA VETERINARIA"/>
    <n v="40000"/>
    <s v="A (0 a 201,563)"/>
    <n v="0"/>
    <s v="NINGUNO"/>
    <n v="100"/>
    <s v="COSTA RICA"/>
    <s v="-"/>
    <s v="-"/>
    <n v="8"/>
    <s v="FONDO DE AVAL"/>
    <s v="MUY BAJO DES RE"/>
    <s v="-"/>
    <s v="-"/>
    <n v="19"/>
    <s v="DIPLOMADO"/>
    <s v=" "/>
    <s v=" "/>
    <s v=" "/>
    <s v=" "/>
    <s v="NORMAL"/>
    <s v="TATIANAATENCIO24@GMAIL.COM"/>
    <s v="-"/>
    <s v="-"/>
    <s v="ADQUISICION DE EQUIPO"/>
    <s v="AE"/>
    <s v="SOLTERO(A)"/>
    <s v="ESTUDIANTE"/>
    <n v="2"/>
    <n v="2021"/>
    <n v="2"/>
    <n v="100"/>
    <s v="-"/>
    <s v="SIN ENFASIS"/>
    <s v="MEDICINA VETERINARIA"/>
    <n v="1"/>
    <s v="UNIV. PRIVADA"/>
    <s v="PRIVADO"/>
    <x v="1"/>
    <s v="S"/>
    <s v="N"/>
  </r>
  <r>
    <n v="133244"/>
    <n v="1"/>
    <n v="6196000"/>
    <n v="8674400"/>
    <d v="2022-12-20T00:00:00"/>
    <d v="2022-12-20T00:00:00"/>
    <d v="2023-01-31T00:00:00"/>
    <d v="2023-02-06T00:00:00"/>
    <d v="2023-02-10T00:00:00"/>
    <n v="325022"/>
    <s v="RESOLI"/>
    <s v="1-PREG.COSTA-RICA"/>
    <s v="NUEVA"/>
    <s v="PREGRADO COSTA RICA"/>
    <s v="-"/>
    <n v="133244"/>
    <n v="6"/>
    <s v="CS.SOCIALES, EDUCACION Y OTRAS"/>
    <s v="EDUCACION"/>
    <s v="N"/>
    <s v="CS.SOCIALES, EDUCACION Y OTRAS"/>
    <n v="7"/>
    <s v="LIMON"/>
    <n v="4"/>
    <n v="1"/>
    <s v="Masculino"/>
    <s v="PITA MORALES GILBER FRANCISCO"/>
    <n v="702660124"/>
    <n v="31271930"/>
    <s v="TALAMANCA"/>
    <s v="BRATSI"/>
    <s v="USJ SEDE GUAPILES UNIV DE SAN JOSE"/>
    <s v="EDUC III CICLO Y DIVERSIFICADO"/>
    <n v="50000"/>
    <s v="A (0 a 201,563)"/>
    <n v="0"/>
    <s v="NINGUNO"/>
    <n v="100"/>
    <s v="COSTA RICA"/>
    <s v="-"/>
    <s v="-"/>
    <n v="8"/>
    <s v="FONDO DE AVAL"/>
    <s v="MUY BAJO DES RE"/>
    <s v="-"/>
    <s v="-"/>
    <n v="24"/>
    <s v="BACHILLER"/>
    <s v=" "/>
    <s v=" "/>
    <s v=" "/>
    <s v=" "/>
    <s v="NORMAL"/>
    <s v="GILBERFRANSISCOPITAMORALES@GMAIL.COM"/>
    <s v="-"/>
    <s v="-"/>
    <s v="-"/>
    <s v="-"/>
    <s v="UNION LIBRE"/>
    <s v="ESTUDIANTE"/>
    <n v="2"/>
    <n v="2019"/>
    <n v="4"/>
    <n v="100"/>
    <n v="85582291"/>
    <s v="MATEMATICA"/>
    <s v="EDUCACION SECUNDARIA"/>
    <n v="1"/>
    <s v="UNIV. PRIVADA"/>
    <s v="PRIVADO"/>
    <x v="3"/>
    <s v="S"/>
    <s v="N"/>
  </r>
  <r>
    <n v="133201"/>
    <n v="1"/>
    <n v="4329970"/>
    <n v="6061958"/>
    <d v="2022-12-01T00:00:00"/>
    <d v="2023-01-10T00:00:00"/>
    <d v="2023-01-30T00:00:00"/>
    <d v="2023-02-06T00:00:00"/>
    <d v="2023-02-10T00:00:00"/>
    <n v="323267"/>
    <s v="RESOLI"/>
    <s v="1-PREG.COSTA-RICA"/>
    <s v="NUEVA"/>
    <s v="PREGRADO COSTA RICA"/>
    <s v="-"/>
    <n v="133201"/>
    <n v="6"/>
    <s v="CIENCIA Y TECNOLOGIA"/>
    <s v="CIENCIAS DE LA SALUD"/>
    <s v="N"/>
    <s v="CIENCIA Y TECNOLOGIA"/>
    <n v="6"/>
    <s v="PUNTARENAS"/>
    <n v="3"/>
    <n v="1"/>
    <s v="Femenino"/>
    <s v="CAMACHO ORTIZ HILLARY YEILYN"/>
    <n v="118360986"/>
    <n v="31271620"/>
    <s v="BUENOS AIRES"/>
    <s v="BUENOS AIRES"/>
    <s v="UNIV.LATINA DE C.R. PEREZ ZELEDON"/>
    <s v="ENFERMERIA"/>
    <n v="520150"/>
    <s v="C (461,721 a 731,857)"/>
    <n v="0"/>
    <s v="NINGUNO"/>
    <n v="100"/>
    <s v="COSTA RICA"/>
    <s v="-"/>
    <s v="-"/>
    <n v="8"/>
    <s v="FONDO DE AVAL"/>
    <s v="Z BAJO DES REL"/>
    <s v="-"/>
    <s v="-"/>
    <n v="20"/>
    <s v="LICENCIATURA"/>
    <s v=" "/>
    <s v=" "/>
    <s v=" "/>
    <s v=" "/>
    <s v="NORMAL"/>
    <s v="HILLA10CAMACHO@GMAIL.COM"/>
    <s v="-"/>
    <s v="-"/>
    <s v="ADQUISICION DE EQUIPO"/>
    <s v="AE"/>
    <s v="SOLTERO(A)"/>
    <s v="ESTUDIANTE"/>
    <n v="1"/>
    <n v="2020"/>
    <n v="3"/>
    <n v="100"/>
    <s v="-"/>
    <s v="SIN ENFASIS"/>
    <s v="ENFERMERIA"/>
    <n v="1"/>
    <s v="UNIV. PRIVADA"/>
    <s v="PRIVADO"/>
    <x v="3"/>
    <s v="S"/>
    <s v="N"/>
  </r>
  <r>
    <n v="133202"/>
    <n v="1"/>
    <n v="8289900"/>
    <n v="11605860"/>
    <d v="2022-12-22T00:00:00"/>
    <d v="2022-12-22T00:00:00"/>
    <d v="2023-01-30T00:00:00"/>
    <d v="2023-02-06T00:00:00"/>
    <d v="2023-02-10T00:00:00"/>
    <n v="325145"/>
    <s v="RESOLI"/>
    <s v="1-PREG.COSTA-RICA"/>
    <s v="NUEVA"/>
    <s v="PREGRADO COSTA RICA"/>
    <s v="-"/>
    <n v="133202"/>
    <n v="6"/>
    <s v="CS.SOCIALES, EDUCACION Y OTRAS"/>
    <s v="EDUCACION"/>
    <s v="N"/>
    <s v="CS.SOCIALES, EDUCACION Y OTRAS"/>
    <n v="6"/>
    <s v="PUNTARENAS"/>
    <n v="7"/>
    <n v="4"/>
    <s v="Femenino"/>
    <s v="SANCHEZ BEJARANO YESIBEL"/>
    <n v="604750690"/>
    <n v="31271630"/>
    <s v="GOLFITO"/>
    <s v="PAVON"/>
    <s v="U CASTRO CARAZO SEDE PASO CANOAS"/>
    <s v="EDUCACION PREESCOLAR"/>
    <n v="35000"/>
    <s v="A (0 a 201,563)"/>
    <n v="0"/>
    <s v="NINGUNO"/>
    <n v="100"/>
    <s v="COSTA RICA"/>
    <s v="-"/>
    <s v="-"/>
    <n v="8"/>
    <s v="FONDO DE AVAL"/>
    <s v="MUY BAJO DES RE"/>
    <s v="-"/>
    <s v="-"/>
    <n v="21"/>
    <s v="BACHILLER"/>
    <s v=" "/>
    <s v=" "/>
    <s v=" "/>
    <s v=" "/>
    <s v="NORMAL"/>
    <s v="LYESIBEJARANO2@GMAIL.COM"/>
    <s v="-"/>
    <s v="-"/>
    <s v="ADQUISICION DE EQUIPO"/>
    <s v="AE"/>
    <s v="UNION LIBRE"/>
    <s v="ESTUDIANTE"/>
    <n v="3"/>
    <n v="2020"/>
    <n v="3"/>
    <n v="100"/>
    <s v="-"/>
    <s v="SIN ENFASIS"/>
    <s v="EDUCACION PREESCOLAR"/>
    <n v="1"/>
    <s v="UNIV. PRIVADA"/>
    <s v="PRIVADO"/>
    <x v="1"/>
    <s v="S"/>
    <s v="N"/>
  </r>
  <r>
    <n v="133252"/>
    <n v="1"/>
    <n v="9644800"/>
    <n v="13502720"/>
    <d v="2023-01-03T00:00:00"/>
    <d v="2023-01-03T00:00:00"/>
    <d v="2023-01-25T00:00:00"/>
    <d v="2023-02-06T00:00:00"/>
    <d v="2023-02-10T00:00:00"/>
    <n v="325495"/>
    <s v="RESOLI"/>
    <s v="1-PREG.COSTA-RICA"/>
    <s v="NUEVA"/>
    <s v="PREGRADO COSTA RICA"/>
    <s v="-"/>
    <n v="133252"/>
    <n v="6"/>
    <s v="CS.SOCIALES, EDUCACION Y OTRAS"/>
    <s v="CIENCIAS SOCIALES"/>
    <s v="N"/>
    <s v="CS.SOCIALES, EDUCACION Y OTRAS"/>
    <n v="6"/>
    <s v="PUNTARENAS"/>
    <n v="10"/>
    <n v="4"/>
    <s v="Femenino"/>
    <s v="ESPINOZA PIMENTEL ELIZABETH"/>
    <n v="604580126"/>
    <n v="31272030"/>
    <s v="CORREDORES"/>
    <s v="LAUREL"/>
    <s v="U CASTRO CARAZO SEDE PASO CANOAS"/>
    <s v="ADMINISTRACION DE NEGOCIOS"/>
    <n v="40000"/>
    <s v="A (0 a 201,563)"/>
    <n v="0"/>
    <s v="NINGUNO"/>
    <n v="100"/>
    <s v="COSTA RICA"/>
    <s v="-"/>
    <s v="-"/>
    <n v="8"/>
    <s v="FONDO DE AVAL"/>
    <s v="MUY BAJO DES RE"/>
    <s v="-"/>
    <s v="-"/>
    <n v="23"/>
    <s v="BACHILLER"/>
    <s v=" "/>
    <s v=" "/>
    <s v=" "/>
    <s v=" "/>
    <s v="NORMAL"/>
    <s v="EESPINOZAPIMENTEL@GMAIL.COM"/>
    <s v="-"/>
    <s v="-"/>
    <s v="ADQUISICION DE EQUIPO"/>
    <s v="AE"/>
    <s v="UNION LIBRE"/>
    <s v="ESTUDIANTE"/>
    <n v="2"/>
    <n v="2022"/>
    <n v="1"/>
    <n v="100"/>
    <s v="-"/>
    <s v="RECURSOS HUMANOS"/>
    <s v="ADMINISTRACION"/>
    <n v="1"/>
    <s v="UNIV. PRIVADA"/>
    <s v="PRIVADO"/>
    <x v="1"/>
    <s v="S"/>
    <s v="N"/>
  </r>
  <r>
    <n v="133288"/>
    <n v="1"/>
    <n v="10011900"/>
    <n v="14016660"/>
    <d v="2022-12-21T00:00:00"/>
    <d v="2022-12-30T00:00:00"/>
    <d v="2023-01-24T00:00:00"/>
    <d v="2023-02-06T00:00:00"/>
    <d v="2023-02-10T00:00:00"/>
    <n v="325056"/>
    <s v="RESOLI"/>
    <s v="1-PREG.COSTA-RICA"/>
    <s v="NUEVA"/>
    <s v="PREGRADO COSTA RICA"/>
    <s v="-"/>
    <n v="133288"/>
    <n v="6"/>
    <s v="CIENCIA Y TECNOLOGIA"/>
    <s v="CIENCIAS DE LA SALUD"/>
    <s v="N"/>
    <s v="CIENCIA Y TECNOLOGIA"/>
    <n v="6"/>
    <s v="PUNTARENAS"/>
    <n v="3"/>
    <n v="1"/>
    <s v="Femenino"/>
    <s v="NARVAEZ LOPEZ FREISHEL MELISSA"/>
    <n v="118960174"/>
    <n v="31272020"/>
    <s v="BUENOS AIRES"/>
    <s v="BUENOS AIRES"/>
    <s v="INST.PARAUNIV. PLERUS"/>
    <s v="IMAGENES MEDICAS"/>
    <n v="672463"/>
    <s v="C (461,721 a 731,857)"/>
    <n v="0"/>
    <s v="NINGUNO"/>
    <n v="100"/>
    <s v="COSTA RICA"/>
    <s v="-"/>
    <s v="-"/>
    <n v="8"/>
    <s v="FONDO DE AVAL"/>
    <s v="Z BAJO DES REL"/>
    <s v="-"/>
    <s v="-"/>
    <n v="19"/>
    <s v="DIPLOMADO"/>
    <s v=" "/>
    <s v=" "/>
    <s v=" "/>
    <s v=" "/>
    <s v="NORMAL"/>
    <s v="FNARVAEZ.10.01@GMAIL.COM"/>
    <s v="-"/>
    <s v="-"/>
    <s v="-"/>
    <s v="-"/>
    <s v="SOLTERO(A)"/>
    <s v="ESTUDIANTE"/>
    <n v="5"/>
    <n v="2021"/>
    <n v="2"/>
    <n v="100"/>
    <s v="-"/>
    <s v="SIN ENFASIS"/>
    <s v="MEDICINA HUMANA"/>
    <n v="3"/>
    <s v="PARAUNIV. PRIV"/>
    <s v="PRIVADO"/>
    <x v="2"/>
    <s v="N"/>
    <s v="S"/>
  </r>
  <r>
    <n v="133144"/>
    <n v="1"/>
    <n v="4969000"/>
    <n v="6956600"/>
    <d v="2022-12-19T00:00:00"/>
    <d v="2022-12-28T00:00:00"/>
    <d v="2023-01-23T00:00:00"/>
    <d v="2023-02-06T00:00:00"/>
    <d v="2023-02-10T00:00:00"/>
    <n v="324982"/>
    <s v="RESOLI"/>
    <s v="1-PREG.COSTA-RICA"/>
    <s v="NUEVA"/>
    <s v="PREGRADO COSTA RICA"/>
    <s v="-"/>
    <n v="133144"/>
    <n v="6"/>
    <s v="CIENCIA Y TECNOLOGIA"/>
    <s v="CIENCIAS DE LA SALUD"/>
    <s v="N"/>
    <s v="CIENCIA Y TECNOLOGIA"/>
    <n v="6"/>
    <s v="PUNTARENAS"/>
    <n v="9"/>
    <n v="1"/>
    <s v="Femenino"/>
    <s v="PIEDRA MONGE HILARY MICHEL"/>
    <n v="604590849"/>
    <n v="31271210"/>
    <s v="PARRITA"/>
    <s v="PARRITA"/>
    <s v="UNIVERSIDAD SANTA PAULA"/>
    <s v="TERAPIA OCUPACIONAL"/>
    <n v="234000"/>
    <s v="B (201,564 a 461,720)"/>
    <n v="0"/>
    <s v="NINGUNO"/>
    <n v="100"/>
    <s v="COSTA RICA"/>
    <s v="-"/>
    <s v="-"/>
    <n v="8"/>
    <s v="FONDO DE AVAL"/>
    <s v="Z BAJO DES REL"/>
    <s v="-"/>
    <s v="-"/>
    <n v="22"/>
    <s v="LICENCIATURA"/>
    <s v=" "/>
    <s v=" "/>
    <s v=" "/>
    <s v=" "/>
    <s v="NORMAL"/>
    <s v="HILLARYMONGE123@GMAIL.COM"/>
    <s v="-"/>
    <s v="-"/>
    <s v="-"/>
    <s v="-"/>
    <s v="SOLTERO(A)"/>
    <s v="ESTUDIANTE"/>
    <n v="3"/>
    <n v="2017"/>
    <n v="6"/>
    <n v="100"/>
    <s v="-"/>
    <s v="SIN ENFASIS"/>
    <s v="MEDICINA HUMANA"/>
    <n v="1"/>
    <s v="UNIV. PRIVADA"/>
    <s v="PRIVADO"/>
    <x v="2"/>
    <s v="N"/>
    <s v="S"/>
  </r>
  <r>
    <n v="133125"/>
    <n v="1"/>
    <n v="8796010"/>
    <n v="12314414"/>
    <d v="2022-12-28T00:00:00"/>
    <d v="2022-12-28T00:00:00"/>
    <d v="2023-01-20T00:00:00"/>
    <d v="2023-02-06T00:00:00"/>
    <d v="2023-02-10T00:00:00"/>
    <n v="325318"/>
    <s v="RESOLI"/>
    <s v="1-PREG.COSTA-RICA"/>
    <s v="NUEVA"/>
    <s v="PREGRADO COSTA RICA"/>
    <s v="-"/>
    <n v="133125"/>
    <n v="6"/>
    <s v="CIENCIA Y TECNOLOGIA"/>
    <s v="CIENCIAS BASICAS"/>
    <s v="N"/>
    <s v="CIENCIA Y TECNOLOGIA"/>
    <n v="6"/>
    <s v="PUNTARENAS"/>
    <n v="10"/>
    <n v="4"/>
    <s v="Femenino"/>
    <s v="RIOS BEJARANO REBECA"/>
    <n v="604910321"/>
    <n v="31272040"/>
    <s v="CORREDORES"/>
    <s v="LAUREL"/>
    <s v="U CASTRO CARAZO SEDE PASO CANOAS"/>
    <s v="INGENIERIA INFORMATICA"/>
    <n v="60000"/>
    <s v="A (0 a 201,563)"/>
    <n v="0"/>
    <s v="NINGUNO"/>
    <n v="100"/>
    <s v="COSTA RICA"/>
    <s v="-"/>
    <s v="-"/>
    <n v="8"/>
    <s v="FONDO DE AVAL"/>
    <s v="MUY BAJO DES RE"/>
    <s v="-"/>
    <s v="-"/>
    <n v="17"/>
    <s v="BACHILLER"/>
    <s v=" "/>
    <s v=" "/>
    <s v=" "/>
    <s v=" "/>
    <s v="NORMAL"/>
    <s v="RIOSBEJARANO116@GMAIL.COM"/>
    <s v="-"/>
    <s v="-"/>
    <s v="ADQUISICION DE EQUIPO"/>
    <s v="AE"/>
    <s v="SOLTERO(A)"/>
    <s v="ESTUDIANTE"/>
    <n v="4"/>
    <n v="2022"/>
    <n v="1"/>
    <n v="100"/>
    <s v="-"/>
    <s v="SIN ENFASIS"/>
    <s v="COMPUTO"/>
    <n v="1"/>
    <s v="UNIV. PRIVADA"/>
    <s v="PRIVADO"/>
    <x v="1"/>
    <s v="S"/>
    <s v="N"/>
  </r>
  <r>
    <n v="133505"/>
    <n v="1"/>
    <n v="1897420"/>
    <n v="2656388"/>
    <d v="2022-12-29T00:00:00"/>
    <d v="2023-01-17T00:00:00"/>
    <d v="2023-02-09T00:00:00"/>
    <d v="2023-02-20T00:00:00"/>
    <d v="2023-02-21T00:00:00"/>
    <n v="325352"/>
    <s v="RESOLI"/>
    <s v="1-PREG.COSTA-RICA"/>
    <s v="NUEVA"/>
    <s v="PREGRADO COSTA RICA"/>
    <s v="-"/>
    <n v="133505"/>
    <n v="7"/>
    <s v="CS.SOCIALES, EDUCACION Y OTRAS"/>
    <s v="EDUCACION"/>
    <s v="N"/>
    <s v="CS.SOCIALES, EDUCACION Y OTRAS"/>
    <n v="1"/>
    <s v="SAN JOSE"/>
    <n v="7"/>
    <n v="7"/>
    <s v="Masculino"/>
    <s v="MENA MENDEZ DAGOBERTO JESUS"/>
    <n v="116380710"/>
    <n v="31273270"/>
    <s v="MORA"/>
    <s v="QUITIRRISI"/>
    <s v="U.FLORENCIO DEL CASTILLO S.DESAMPARADOS"/>
    <s v="CS.EDUCACION FÌSICA"/>
    <n v="346379"/>
    <s v="B (201,564 a 461,720)"/>
    <n v="0"/>
    <s v="NINGUNO"/>
    <n v="100"/>
    <s v="COSTA RICA"/>
    <s v="-"/>
    <s v="-"/>
    <n v="8"/>
    <s v="FONDO DE AVAL"/>
    <s v="Z BAJO DES REL"/>
    <s v="-"/>
    <s v="-"/>
    <n v="26"/>
    <s v="BACHILLER"/>
    <s v=" "/>
    <s v=" "/>
    <s v=" "/>
    <s v=" "/>
    <s v="NORMAL"/>
    <s v="MENADAGOBERTO1@GMAIL.COM"/>
    <s v="-"/>
    <s v="-"/>
    <s v="-"/>
    <s v="-"/>
    <s v="SOLTERO(A)"/>
    <s v="-"/>
    <n v="3"/>
    <n v="2013"/>
    <n v="10"/>
    <n v="100"/>
    <n v="84158667"/>
    <s v="SIN ENFASIS"/>
    <s v="EDUCACION TECNICA,ARTISTICA Y DEPORTIVA"/>
    <n v="1"/>
    <s v="UNIV. PRIVADA"/>
    <s v="PRIVADO"/>
    <x v="4"/>
    <s v="S"/>
    <s v="N"/>
  </r>
  <r>
    <n v="132746"/>
    <n v="1"/>
    <n v="3277550"/>
    <n v="4588570"/>
    <d v="2022-12-07T00:00:00"/>
    <d v="2022-12-12T00:00:00"/>
    <d v="2022-12-16T00:00:00"/>
    <d v="2023-02-20T00:00:00"/>
    <d v="2023-02-21T00:00:00"/>
    <n v="323949"/>
    <s v="RESOLI"/>
    <s v="1-PREG.COSTA-RICA"/>
    <s v="NUEVA"/>
    <s v="PREGRADO COSTA RICA"/>
    <s v="-"/>
    <n v="132746"/>
    <n v="7"/>
    <s v="CIENCIA Y TECNOLOGIA"/>
    <s v="CIENCIAS DE LA SALUD"/>
    <s v="N"/>
    <s v="CIENCIA Y TECNOLOGIA"/>
    <n v="6"/>
    <s v="PUNTARENAS"/>
    <n v="7"/>
    <n v="4"/>
    <s v="Masculino"/>
    <s v="ANTONY EMANUEL  DEGRACIA BEJARANO"/>
    <n v="604560671"/>
    <n v="31272850"/>
    <s v="GOLFITO"/>
    <s v="PAVON"/>
    <s v="UNIV.LATINA DE C.R. PEREZ ZELEDON"/>
    <s v="ENFERMERIA"/>
    <n v="351285"/>
    <s v="B (201,564 a 461,720)"/>
    <n v="0"/>
    <s v="NINGUNO"/>
    <n v="100"/>
    <s v="COSTA RICA"/>
    <s v="-"/>
    <s v="-"/>
    <n v="8"/>
    <s v="FONDO DE AVAL"/>
    <s v="MUY BAJO DES RE"/>
    <s v="-"/>
    <s v="-"/>
    <n v="23"/>
    <s v="LICENCIATURA"/>
    <s v=" "/>
    <s v=" "/>
    <s v=" "/>
    <s v=" "/>
    <s v="NORMAL"/>
    <s v="BEJARANOANTONY1@GMAIL.COM"/>
    <s v="-"/>
    <s v="-"/>
    <s v="-"/>
    <s v="-"/>
    <s v="SOLTERO(A)"/>
    <s v="ESTUDIANTE"/>
    <n v="4"/>
    <n v="2018"/>
    <n v="5"/>
    <n v="83.1"/>
    <s v="-"/>
    <s v="SIN ENFASIS"/>
    <s v="ENFERMERIA"/>
    <n v="1"/>
    <s v="UNIV. PRIVADA"/>
    <s v="PRIVADO"/>
    <x v="1"/>
    <s v="S"/>
    <s v="N"/>
  </r>
  <r>
    <n v="133347"/>
    <n v="1"/>
    <n v="7625000"/>
    <n v="10675000"/>
    <d v="2023-01-09T00:00:00"/>
    <d v="2023-01-12T00:00:00"/>
    <d v="2023-02-03T00:00:00"/>
    <d v="2023-02-20T00:00:00"/>
    <d v="2023-02-21T00:00:00"/>
    <n v="325841"/>
    <s v="RESOLI"/>
    <s v="1-PREG.COSTA-RICA"/>
    <s v="NUEVA"/>
    <s v="PREGRADO COSTA RICA"/>
    <s v="-"/>
    <n v="133347"/>
    <n v="7"/>
    <s v="CS.SOCIALES, EDUCACION Y OTRAS"/>
    <s v="CIENCIAS SOCIALES"/>
    <s v="N"/>
    <s v="CS.SOCIALES, EDUCACION Y OTRAS"/>
    <n v="2"/>
    <s v="ALAJUELA"/>
    <n v="12"/>
    <n v="5"/>
    <s v="Femenino"/>
    <s v="MONTES ARRIETA YARIEL"/>
    <n v="208660936"/>
    <n v="31271710"/>
    <s v="VALVERDE VEGA"/>
    <s v="RODRIGUEZ"/>
    <s v="UNIVERSIDAD SANTA LUCIA SEDE ALAJUELA"/>
    <s v="DERECHO"/>
    <n v="286122"/>
    <s v="B (201,564 a 461,720)"/>
    <n v="0"/>
    <s v="NINGUNO"/>
    <n v="100"/>
    <s v="COSTA RICA"/>
    <s v="-"/>
    <s v="-"/>
    <n v="8"/>
    <s v="FONDO DE AVAL"/>
    <s v="Z MEDIO DES REL"/>
    <s v="-"/>
    <s v="-"/>
    <n v="17"/>
    <s v="LICENCIATURA"/>
    <s v=" "/>
    <s v=" "/>
    <s v=" "/>
    <s v=" "/>
    <s v="NORMAL"/>
    <s v="YARIELMONTESARRIETA02@GMAIL.COM"/>
    <s v="-"/>
    <s v="-"/>
    <s v="-"/>
    <s v="-"/>
    <s v="SOLTERO(A)"/>
    <s v="ESTUDIANTE"/>
    <n v="2"/>
    <n v="2022"/>
    <n v="1"/>
    <n v="100"/>
    <s v="-"/>
    <s v="SIN ENFASIS"/>
    <s v="DERECHO"/>
    <n v="1"/>
    <s v="UNIV. PRIVADA"/>
    <s v="PRIVADO"/>
    <x v="2"/>
    <s v="N"/>
    <s v="S"/>
  </r>
  <r>
    <n v="133295"/>
    <n v="1"/>
    <n v="8694850"/>
    <n v="12172790"/>
    <d v="2022-12-20T00:00:00"/>
    <d v="2022-12-20T00:00:00"/>
    <d v="2023-01-11T00:00:00"/>
    <d v="2023-02-20T00:00:00"/>
    <d v="2023-02-21T00:00:00"/>
    <n v="325035"/>
    <s v="RESOLI"/>
    <s v="1-PREG.COSTA-RICA"/>
    <s v="NUEVA"/>
    <s v="PREGRADO COSTA RICA"/>
    <s v="-"/>
    <n v="133295"/>
    <n v="7"/>
    <s v="CS.SOCIALES, EDUCACION Y OTRAS"/>
    <s v="EDUCACION"/>
    <s v="N"/>
    <s v="CS.SOCIALES, EDUCACION Y OTRAS"/>
    <n v="6"/>
    <s v="PUNTARENAS"/>
    <n v="7"/>
    <n v="4"/>
    <s v="Femenino"/>
    <s v="ATENCIO BEJARANO JACQUELINE"/>
    <n v="603690352"/>
    <n v="31273160"/>
    <s v="GOLFITO"/>
    <s v="PAVON"/>
    <s v="UNIVERSIDAD CATOLICA DE COSTA RICA"/>
    <s v="CIENCIAS DE LA EDUCACION"/>
    <n v="70000"/>
    <s v="A (0 a 201,563)"/>
    <n v="0"/>
    <s v="NINGUNO"/>
    <n v="100"/>
    <s v="COSTA RICA"/>
    <s v="-"/>
    <s v="-"/>
    <n v="8"/>
    <s v="FONDO DE AVAL"/>
    <s v="MUY BAJO DES RE"/>
    <s v="-"/>
    <s v="-"/>
    <n v="35"/>
    <s v="BACHILLER"/>
    <s v=" "/>
    <s v=" "/>
    <s v=" "/>
    <s v=" "/>
    <s v="NORMAL"/>
    <s v="YACQUELINATENCIO@HOTMAIL.COM"/>
    <s v="-"/>
    <s v="-"/>
    <s v="ADQUISICION DE EQUIPO"/>
    <s v="AE"/>
    <s v="SOLTERO(A)"/>
    <s v="ESTUDIANTE"/>
    <n v="2"/>
    <n v="2018"/>
    <n v="5"/>
    <n v="100"/>
    <s v="-"/>
    <s v="ENSEÑANZA DE LAS CIENCIAS"/>
    <s v="EDUCACION SECUNDARIA"/>
    <n v="1"/>
    <s v="UNIV. PRIVADA"/>
    <s v="PRIVADO"/>
    <x v="1"/>
    <s v="S"/>
    <s v="N"/>
  </r>
  <r>
    <n v="133054"/>
    <n v="1"/>
    <n v="4195915"/>
    <n v="5874281"/>
    <d v="2022-12-19T00:00:00"/>
    <d v="2023-01-10T00:00:00"/>
    <d v="2023-01-11T00:00:00"/>
    <d v="2023-02-20T00:00:00"/>
    <d v="2023-02-21T00:00:00"/>
    <n v="324975"/>
    <s v="RESOLI"/>
    <s v="1-PREG.COSTA-RICA"/>
    <s v="NUEVA"/>
    <s v="PREGRADO COSTA RICA"/>
    <s v="-"/>
    <n v="133054"/>
    <n v="7"/>
    <s v="CIENCIA Y TECNOLOGIA"/>
    <s v="CIENCIAS DE LA SALUD"/>
    <s v="N"/>
    <s v="CIENCIA Y TECNOLOGIA"/>
    <n v="6"/>
    <s v="PUNTARENAS"/>
    <n v="7"/>
    <n v="4"/>
    <s v="Femenino"/>
    <s v="ATENCIO RODRIGUEZ YORLENY"/>
    <n v="603590123"/>
    <n v="31273130"/>
    <s v="GOLFITO"/>
    <s v="PAVON"/>
    <s v="UNIV.IBEROAMERICA"/>
    <s v="TECNICO ATENCION PRIMARIA"/>
    <n v="60000"/>
    <s v="A (0 a 201,563)"/>
    <n v="0"/>
    <s v="NINGUNO"/>
    <n v="100"/>
    <s v="COSTA RICA"/>
    <s v="-"/>
    <s v="-"/>
    <n v="8"/>
    <s v="FONDO DE AVAL"/>
    <s v="MUY BAJO DES RE"/>
    <s v="-"/>
    <s v="-"/>
    <n v="38"/>
    <s v="TECNICO"/>
    <s v=" "/>
    <s v=" "/>
    <s v=" "/>
    <s v=" "/>
    <s v="NORMAL"/>
    <s v="YORLEATENCIORODRIGUEZ@GMAIL.COM"/>
    <s v="-"/>
    <s v="-"/>
    <s v="ADQUISICION DE EQUIPO"/>
    <s v="AE"/>
    <s v="SOLTERO(A)"/>
    <s v="ESTUDIANTE"/>
    <n v="4"/>
    <n v="2021"/>
    <n v="2"/>
    <n v="87.8"/>
    <s v="-"/>
    <s v="SIN ENFASIS"/>
    <s v="MEDICINA HUMANA"/>
    <n v="1"/>
    <s v="UNIV. PRIVADA"/>
    <s v="PRIVADO"/>
    <x v="1"/>
    <s v="N"/>
    <s v="N"/>
  </r>
  <r>
    <n v="133007"/>
    <n v="1"/>
    <n v="4082815"/>
    <n v="5715941"/>
    <d v="2022-12-13T00:00:00"/>
    <d v="2022-12-22T00:00:00"/>
    <d v="2022-12-23T00:00:00"/>
    <d v="2023-02-20T00:00:00"/>
    <d v="2023-02-21T00:00:00"/>
    <n v="324506"/>
    <s v="RESOLI"/>
    <s v="1-PREG.COSTA-RICA"/>
    <s v="NUEVA"/>
    <s v="PREGRADO COSTA RICA"/>
    <s v="-"/>
    <n v="133007"/>
    <n v="7"/>
    <s v="CIENCIA Y TECNOLOGIA"/>
    <s v="CIENCIAS DE LA SALUD"/>
    <s v="N"/>
    <s v="CIENCIA Y TECNOLOGIA"/>
    <n v="6"/>
    <s v="PUNTARENAS"/>
    <n v="7"/>
    <n v="4"/>
    <s v="Femenino"/>
    <s v="MONTEZUMA RODRIGUEZ JATHIN"/>
    <n v="604850499"/>
    <n v="31272950"/>
    <s v="GOLFITO"/>
    <s v="PAVON"/>
    <s v="UNIV.IBEROAMERICA"/>
    <s v="TECNICO ATENCION PRIMARIA"/>
    <n v="20000"/>
    <s v="A (0 a 201,563)"/>
    <n v="0"/>
    <s v="NINGUNO"/>
    <n v="100"/>
    <s v="COSTA RICA"/>
    <s v="-"/>
    <s v="-"/>
    <n v="8"/>
    <s v="FONDO DE AVAL"/>
    <s v="MUY BAJO DES RE"/>
    <s v="-"/>
    <s v="-"/>
    <n v="19"/>
    <s v="TECNICO"/>
    <s v=" "/>
    <s v=" "/>
    <s v=" "/>
    <s v=" "/>
    <s v="NORMAL"/>
    <s v="JATHINMONTEZUMA@GMAIL.COM"/>
    <s v="-"/>
    <s v="-"/>
    <s v="ADQUISICION DE EQUIPO"/>
    <s v="AE"/>
    <s v="SOLTERO(A)"/>
    <s v="COMERCIANTE"/>
    <n v="1"/>
    <n v="2020"/>
    <n v="3"/>
    <n v="70"/>
    <s v="-"/>
    <s v="SIN ENFASIS"/>
    <s v="MEDICINA HUMANA"/>
    <n v="1"/>
    <s v="UNIV. PRIVADA"/>
    <s v="PRIVADO"/>
    <x v="2"/>
    <s v="N"/>
    <s v="S"/>
  </r>
  <r>
    <n v="132963"/>
    <n v="1"/>
    <n v="9500000"/>
    <n v="13300000"/>
    <d v="2022-12-06T00:00:00"/>
    <d v="2022-12-20T00:00:00"/>
    <d v="2022-12-22T00:00:00"/>
    <d v="2023-02-20T00:00:00"/>
    <d v="2023-02-21T00:00:00"/>
    <n v="323814"/>
    <s v="RESOLI"/>
    <s v="1-PREG.COSTA-RICA"/>
    <s v="NUEVA"/>
    <s v="PREGRADO COSTA RICA"/>
    <s v="-"/>
    <n v="132963"/>
    <n v="7"/>
    <s v="CIENCIA Y TECNOLOGIA"/>
    <s v="CIENCIAS DE LA SALUD"/>
    <s v="N"/>
    <s v="CIENCIA Y TECNOLOGIA"/>
    <n v="6"/>
    <s v="PUNTARENAS"/>
    <n v="7"/>
    <n v="4"/>
    <s v="Femenino"/>
    <s v="ALEJANDRA VANESSA  GONZALEZ CASTILLO"/>
    <n v="604360187"/>
    <n v="31273010"/>
    <s v="GOLFITO"/>
    <s v="PAVON"/>
    <s v="UNIV.LATINA DE C.R. PEREZ ZELEDON"/>
    <s v="ENFERMERIA"/>
    <n v="25000"/>
    <s v="A (0 a 201,563)"/>
    <n v="0"/>
    <s v="NINGUNO"/>
    <n v="100"/>
    <s v="COSTA RICA"/>
    <s v="-"/>
    <s v="-"/>
    <n v="8"/>
    <s v="FONDO DE AVAL"/>
    <s v="MUY BAJO DES RE"/>
    <s v="-"/>
    <s v="-"/>
    <n v="26"/>
    <s v="BACHILLER"/>
    <s v=" "/>
    <s v=" "/>
    <s v=" "/>
    <s v=" "/>
    <s v="NORMAL"/>
    <s v="ALEJANDRAVGC2324@GMAIL.COM"/>
    <s v="-"/>
    <s v="-"/>
    <s v="-"/>
    <s v="-"/>
    <s v="SOLTERO(A)"/>
    <s v="LABORES DOMÉSTICAS"/>
    <n v="3"/>
    <n v="2018"/>
    <n v="5"/>
    <n v="85.2"/>
    <s v="-"/>
    <s v="SIN ENFASIS"/>
    <s v="ENFERMERIA"/>
    <n v="1"/>
    <s v="UNIV. PRIVADA"/>
    <s v="PRIVADO"/>
    <x v="2"/>
    <s v="N"/>
    <s v="S"/>
  </r>
  <r>
    <n v="132811"/>
    <n v="1"/>
    <n v="6319920"/>
    <n v="8847888"/>
    <d v="2022-11-16T00:00:00"/>
    <d v="2022-12-13T00:00:00"/>
    <d v="2022-12-19T00:00:00"/>
    <d v="2023-02-20T00:00:00"/>
    <d v="2023-02-21T00:00:00"/>
    <n v="322532"/>
    <s v="RESOLI"/>
    <s v="1-PREG.COSTA-RICA"/>
    <s v="NUEVA"/>
    <s v="PREGRADO COSTA RICA"/>
    <s v="-"/>
    <n v="132811"/>
    <n v="7"/>
    <s v="CIENCIA Y TECNOLOGIA"/>
    <s v="CIENCIAS DE LA SALUD"/>
    <s v="N"/>
    <s v="CIENCIA Y TECNOLOGIA"/>
    <n v="1"/>
    <s v="SAN JOSE"/>
    <n v="19"/>
    <n v="12"/>
    <s v="Femenino"/>
    <s v="RACHELL GABRIELA  FALLAS SIBAJA"/>
    <n v="118820530"/>
    <n v="31272860"/>
    <s v="PEREZ ZELEDON"/>
    <s v="LA AMISTAD"/>
    <s v="UNIV.LATINA DE C.R. PEREZ ZELEDON"/>
    <s v="ENFERMERIA"/>
    <n v="287360"/>
    <s v="B (201,564 a 461,720)"/>
    <n v="0"/>
    <s v="NINGUNO"/>
    <n v="100"/>
    <s v="COSTA RICA"/>
    <s v="-"/>
    <s v="-"/>
    <n v="8"/>
    <s v="FONDO DE AVAL"/>
    <s v="Z BAJO DES REL"/>
    <s v="-"/>
    <s v="-"/>
    <n v="19"/>
    <s v="LICENCIATURA"/>
    <s v=" "/>
    <s v=" "/>
    <s v=" "/>
    <s v=" "/>
    <s v="NORMAL"/>
    <s v="FALLAS887@GMAIL.COM"/>
    <s v="-"/>
    <s v="-"/>
    <s v="-"/>
    <s v="-"/>
    <s v="SOLTERO(A)"/>
    <s v="ESTUDIANTE"/>
    <n v="3"/>
    <n v="2020"/>
    <n v="3"/>
    <n v="93"/>
    <s v="-"/>
    <s v="SIN ENFASIS"/>
    <s v="ENFERMERIA"/>
    <n v="1"/>
    <s v="UNIV. PRIVADA"/>
    <s v="PRIVADO"/>
    <x v="2"/>
    <s v="N"/>
    <s v="S"/>
  </r>
  <r>
    <n v="132961"/>
    <n v="1"/>
    <n v="4201348"/>
    <n v="5881887.1999999993"/>
    <d v="2022-12-08T00:00:00"/>
    <d v="2022-12-20T00:00:00"/>
    <d v="2022-12-22T00:00:00"/>
    <d v="2023-02-20T00:00:00"/>
    <d v="2023-02-21T00:00:00"/>
    <n v="324142"/>
    <s v="RESOLI"/>
    <s v="1-PREG.COSTA-RICA"/>
    <s v="NUEVA"/>
    <s v="PREGRADO COSTA RICA"/>
    <s v="-"/>
    <n v="132961"/>
    <n v="7"/>
    <s v="CS.SOCIALES, EDUCACION Y OTRAS"/>
    <s v="EDUCACION"/>
    <s v="N"/>
    <s v="CS.SOCIALES, EDUCACION Y OTRAS"/>
    <n v="1"/>
    <s v="SAN JOSE"/>
    <n v="19"/>
    <n v="5"/>
    <s v="Femenino"/>
    <s v="WENDY FRANCINY  HERNANDEZ MORA"/>
    <n v="116880783"/>
    <n v="31273000"/>
    <s v="PEREZ ZELEDON"/>
    <s v="SAN PEDRO"/>
    <s v="UNIV.INT.S.I.LABRADOR SEDE PEREZ ZELEDON"/>
    <s v="ENS ESTUDIOS SOCIALES"/>
    <n v="200000"/>
    <s v="A (0 a 201,563)"/>
    <n v="0"/>
    <s v="NINGUNO"/>
    <n v="100"/>
    <s v="COSTA RICA"/>
    <s v="-"/>
    <s v="-"/>
    <n v="8"/>
    <s v="FONDO DE AVAL"/>
    <s v="Z BAJO DES REL"/>
    <s v="-"/>
    <s v="-"/>
    <n v="25"/>
    <s v="BACHILLER"/>
    <s v="LICENCIATURA"/>
    <s v=" "/>
    <s v=" "/>
    <s v=" "/>
    <s v="NORMAL"/>
    <s v="WENDYHERNANDEZ1723@GMAIL.COM"/>
    <s v="-"/>
    <s v="-"/>
    <s v="ADQUISICION DE EQUIPO"/>
    <s v="AE"/>
    <s v="SOLTERO(A)"/>
    <s v="LABORES DOMÉSTICAS"/>
    <n v="3"/>
    <n v="2018"/>
    <n v="5"/>
    <n v="85"/>
    <s v="-"/>
    <s v="SIN ENFASIS"/>
    <s v="EDUCACION SECUNDARIA"/>
    <n v="1"/>
    <s v="UNIV. PRIVADA"/>
    <s v="PRIVADO"/>
    <x v="2"/>
    <s v="N"/>
    <s v="S"/>
  </r>
  <r>
    <n v="132960"/>
    <n v="1"/>
    <n v="8443020"/>
    <n v="11820228"/>
    <d v="2022-12-10T00:00:00"/>
    <d v="2022-12-20T00:00:00"/>
    <d v="2022-12-22T00:00:00"/>
    <d v="2023-02-20T00:00:00"/>
    <d v="2023-02-21T00:00:00"/>
    <n v="324290"/>
    <s v="RESOLI"/>
    <s v="1-PREG.COSTA-RICA"/>
    <s v="NUEVA"/>
    <s v="PREGRADO COSTA RICA"/>
    <s v="-"/>
    <n v="132960"/>
    <n v="7"/>
    <s v="CS.SOCIALES, EDUCACION Y OTRAS"/>
    <s v="EDUCACION"/>
    <s v="N"/>
    <s v="CS.SOCIALES, EDUCACION Y OTRAS"/>
    <n v="6"/>
    <s v="PUNTARENAS"/>
    <n v="7"/>
    <n v="4"/>
    <s v="Femenino"/>
    <s v="JESSICA  RIOS BEJARANO"/>
    <n v="604270052"/>
    <n v="31272930"/>
    <s v="GOLFITO"/>
    <s v="PAVON"/>
    <s v="UNIV.LATINA DE C.R SEDE CIUDAD NEILY"/>
    <s v="ENSEÑANZA DEL INGLES"/>
    <n v="90000"/>
    <s v="A (0 a 201,563)"/>
    <n v="0"/>
    <s v="NINGUNO"/>
    <n v="100"/>
    <s v="COSTA RICA"/>
    <s v="-"/>
    <s v="-"/>
    <n v="8"/>
    <s v="FONDO DE AVAL"/>
    <s v="MUY BAJO DES RE"/>
    <s v="-"/>
    <s v="-"/>
    <n v="27"/>
    <s v="BACHILLER"/>
    <s v=" "/>
    <s v=" "/>
    <s v=" "/>
    <s v=" "/>
    <s v="NORMAL"/>
    <s v="JESSICA2022.RIOSBEJARANO@GMAIL.COM"/>
    <s v="-"/>
    <s v="-"/>
    <s v="ADQUISICION DE EQUIPO"/>
    <s v="AE"/>
    <s v="UNION LIBRE"/>
    <s v="AMA DE CASA"/>
    <n v="4"/>
    <n v="2022"/>
    <n v="1"/>
    <n v="83.78"/>
    <s v="-"/>
    <s v="SIN ENFASIS"/>
    <s v="EDUCACION GENERAL"/>
    <n v="1"/>
    <s v="UNIV. PRIVADA"/>
    <s v="PRIVADO"/>
    <x v="1"/>
    <s v="S"/>
    <s v="N"/>
  </r>
  <r>
    <n v="132870"/>
    <n v="1"/>
    <n v="1354000"/>
    <n v="1895599.9999999998"/>
    <d v="2022-12-02T00:00:00"/>
    <d v="2022-12-15T00:00:00"/>
    <d v="2022-12-19T00:00:00"/>
    <d v="2023-02-20T00:00:00"/>
    <s v="-"/>
    <n v="323500"/>
    <s v="RESOLI"/>
    <s v="1-PREG.COSTA-RICA"/>
    <s v="AMPLIACION"/>
    <s v="PREGRADO COSTA RICA"/>
    <s v="-"/>
    <n v="132870"/>
    <n v="7"/>
    <s v="CS.SOCIALES, EDUCACION Y OTRAS"/>
    <s v="EDUCACION"/>
    <s v="N"/>
    <s v="CS.SOCIALES, EDUCACION Y OTRAS"/>
    <n v="3"/>
    <s v="CARTAGO"/>
    <n v="3"/>
    <n v="4"/>
    <s v="Femenino"/>
    <s v="ABARCA QUESADA ALEXANDRA DE LOS ANGELES"/>
    <n v="118160316"/>
    <n v="31191230"/>
    <s v="LA UNION"/>
    <s v="SAN RAFAEL"/>
    <s v="UNIV.INTERNAC.DE LAS AMERICAS"/>
    <s v="CS.EDUC.PREEESCOLAR"/>
    <s v="-"/>
    <s v="-"/>
    <n v="0"/>
    <s v="NINGUNO"/>
    <n v="100"/>
    <s v="COSTA RICA"/>
    <s v="-"/>
    <s v="-"/>
    <n v="8"/>
    <s v="FONDO DE AVAL"/>
    <s v="Z MEDIO DES REL"/>
    <s v="-"/>
    <s v="-"/>
    <n v="21"/>
    <s v="BACHILLER"/>
    <s v=" "/>
    <s v=" "/>
    <s v=" "/>
    <s v=" "/>
    <s v="NORMAL"/>
    <s v="ALEABARCA1307@GMAIL.COM"/>
    <s v="-"/>
    <s v="-"/>
    <s v="ADQUISICION DE EQUIPO"/>
    <s v="AE"/>
    <s v="SOLTERO(A)"/>
    <s v="ESTUDIANTE"/>
    <s v="-"/>
    <s v="-"/>
    <s v="-"/>
    <s v="-"/>
    <s v="-"/>
    <s v="SIN ENFASIS"/>
    <s v="EDUCACION PREESCOLAR"/>
    <n v="1"/>
    <s v="UNIV. PRIVADA"/>
    <s v="PRIVADO"/>
    <x v="2"/>
    <s v="N"/>
    <s v="S"/>
  </r>
  <r>
    <n v="132900"/>
    <n v="1"/>
    <n v="3545612"/>
    <n v="4963856.8"/>
    <d v="2022-12-05T00:00:00"/>
    <d v="2022-12-16T00:00:00"/>
    <d v="2022-12-19T00:00:00"/>
    <d v="2023-02-20T00:00:00"/>
    <d v="2023-02-21T00:00:00"/>
    <n v="323783"/>
    <s v="RESOLI"/>
    <s v="1-PREG.COSTA-RICA"/>
    <s v="NUEVA"/>
    <s v="PREGRADO COSTA RICA"/>
    <s v="-"/>
    <n v="132900"/>
    <n v="7"/>
    <s v="CIENCIA Y TECNOLOGIA"/>
    <s v="CIENCIAS DE LA SALUD"/>
    <s v="N"/>
    <s v="CIENCIA Y TECNOLOGIA"/>
    <n v="3"/>
    <s v="CARTAGO"/>
    <n v="5"/>
    <n v="11"/>
    <s v="Femenino"/>
    <s v="ACUÑA NEATHLY KATIA GABRIELA"/>
    <n v="701640336"/>
    <n v="31272570"/>
    <s v="TURRIALBA"/>
    <s v="LA ISABEL"/>
    <s v="UNIV.IBEROAMERICA"/>
    <s v="TECNICO ATENCION PRIMARIA"/>
    <n v="100000"/>
    <s v="A (0 a 201,563)"/>
    <n v="0"/>
    <s v="NINGUNO"/>
    <n v="100"/>
    <s v="COSTA RICA"/>
    <s v="-"/>
    <s v="-"/>
    <n v="8"/>
    <s v="FONDO DE AVAL"/>
    <s v="Z BAJO DES REL"/>
    <s v="-"/>
    <s v="-"/>
    <n v="37"/>
    <s v="TECNICO"/>
    <s v=" "/>
    <s v=" "/>
    <s v=" "/>
    <s v=" "/>
    <s v="NORMAL"/>
    <s v="GABRIELANEATHLY@GMAIL.COM"/>
    <s v="-"/>
    <s v="-"/>
    <s v="-"/>
    <s v="-"/>
    <s v="CASADO(A)"/>
    <s v="EMPLEADA DOMESTICA"/>
    <n v="3"/>
    <n v="2020"/>
    <n v="3"/>
    <n v="75.209999999999994"/>
    <n v="85199120"/>
    <s v="SIN ENFASIS"/>
    <s v="MEDICINA HUMANA"/>
    <n v="1"/>
    <s v="UNIV. PRIVADA"/>
    <s v="PRIVADO"/>
    <x v="2"/>
    <s v="N"/>
    <s v="S"/>
  </r>
  <r>
    <n v="132959"/>
    <n v="1"/>
    <n v="8890650"/>
    <n v="12446910"/>
    <d v="2022-12-11T00:00:00"/>
    <d v="2022-12-20T00:00:00"/>
    <d v="2022-12-22T00:00:00"/>
    <d v="2023-02-20T00:00:00"/>
    <d v="2023-02-21T00:00:00"/>
    <n v="324339"/>
    <s v="RESOLI"/>
    <s v="1-PREG.COSTA-RICA"/>
    <s v="NUEVA"/>
    <s v="PREGRADO COSTA RICA"/>
    <s v="-"/>
    <n v="132959"/>
    <n v="7"/>
    <s v="CIENCIA Y TECNOLOGIA"/>
    <s v="CIENCIAS DE LA SALUD"/>
    <s v="N"/>
    <s v="CIENCIA Y TECNOLOGIA"/>
    <n v="6"/>
    <s v="PUNTARENAS"/>
    <n v="3"/>
    <n v="1"/>
    <s v="Femenino"/>
    <s v="GRANADOS MORALES SARA MARIA"/>
    <n v="603830678"/>
    <n v="31272910"/>
    <s v="BUENOS AIRES"/>
    <s v="BUENOS AIRES"/>
    <s v="UNIV.LATINA DE C.R. PEREZ ZELEDON"/>
    <s v="ENFERMERIA"/>
    <n v="5000"/>
    <s v="A (0 a 201,563)"/>
    <n v="0"/>
    <s v="NINGUNO"/>
    <n v="100"/>
    <s v="COSTA RICA"/>
    <s v="-"/>
    <s v="-"/>
    <n v="8"/>
    <s v="FONDO DE AVAL"/>
    <s v="Z BAJO DES REL"/>
    <s v="-"/>
    <s v="-"/>
    <n v="33"/>
    <s v="LICENCIATURA"/>
    <s v=" "/>
    <s v=" "/>
    <s v=" "/>
    <s v=" "/>
    <s v="NORMAL"/>
    <s v="SARAGRANADOS.1511@GMAIL.COM"/>
    <s v="-"/>
    <s v="-"/>
    <s v="ADQUISICION DE EQUIPO"/>
    <s v="AE"/>
    <s v="CASADO(A)"/>
    <s v="ESTUDIANTE"/>
    <n v="4"/>
    <n v="2022"/>
    <n v="1"/>
    <n v="70"/>
    <s v="-"/>
    <s v="SIN ENFASIS"/>
    <s v="ENFERMERIA"/>
    <n v="1"/>
    <s v="UNIV. PRIVADA"/>
    <s v="PRIVADO"/>
    <x v="5"/>
    <s v="S"/>
    <s v="N"/>
  </r>
  <r>
    <n v="132945"/>
    <n v="1"/>
    <n v="5962256"/>
    <n v="8347158.3999999994"/>
    <d v="2022-07-20T00:00:00"/>
    <d v="2022-12-19T00:00:00"/>
    <d v="2022-12-22T00:00:00"/>
    <d v="2023-02-28T00:00:00"/>
    <d v="2023-02-28T00:00:00"/>
    <n v="317309"/>
    <s v="RESOLI"/>
    <s v="1-PREG.COSTA-RICA"/>
    <s v="NUEVA"/>
    <s v="PREGRADO COSTA RICA"/>
    <s v="-"/>
    <n v="132945"/>
    <n v="8"/>
    <s v="CIENCIA Y TECNOLOGIA"/>
    <s v="CIENCIAS DE LA SALUD"/>
    <s v="N"/>
    <s v="CIENCIA Y TECNOLOGIA"/>
    <n v="6"/>
    <s v="PUNTARENAS"/>
    <n v="9"/>
    <n v="1"/>
    <s v="Femenino"/>
    <s v="CUBILLO GONZALEZ LEIDY LAURA"/>
    <n v="604400549"/>
    <n v="31274480"/>
    <s v="PARRITA"/>
    <s v="PARRITA"/>
    <s v="INSTITUTO DE CIENCIAS DE LA SALUD"/>
    <s v="ASISTENTE LAB QUIMICO CLINICO"/>
    <n v="102090"/>
    <s v="A (0 a 201,563)"/>
    <n v="0"/>
    <s v="NINGUNO"/>
    <n v="100"/>
    <s v="COSTA RICA"/>
    <s v="-"/>
    <s v="-"/>
    <n v="8"/>
    <s v="FONDO DE AVAL"/>
    <s v="Z BAJO DES REL"/>
    <s v="-"/>
    <s v="-"/>
    <n v="25"/>
    <s v="DIPLOMADO"/>
    <s v=" "/>
    <s v=" "/>
    <s v=" "/>
    <s v=" "/>
    <s v="NORMAL"/>
    <s v="LEIDYLAURACUBILLO97@GMAIL.COM"/>
    <s v="-"/>
    <s v="-"/>
    <s v="-"/>
    <s v="-"/>
    <s v="SOLTERO(A)"/>
    <s v="ESTUDIANTE"/>
    <n v="2"/>
    <n v="2022"/>
    <n v="1"/>
    <n v="75"/>
    <s v="-"/>
    <s v="SIN ENFASIS"/>
    <s v="MEDICINA HUMANA"/>
    <n v="1"/>
    <s v="UNIV. PRIVADA"/>
    <s v="PRIVADO"/>
    <x v="2"/>
    <s v="N"/>
    <s v="S"/>
  </r>
  <r>
    <n v="132969"/>
    <n v="1"/>
    <n v="8904050"/>
    <n v="12465670"/>
    <d v="2022-12-01T00:00:00"/>
    <d v="2022-12-20T00:00:00"/>
    <d v="2022-12-22T00:00:00"/>
    <d v="2023-02-28T00:00:00"/>
    <d v="2023-02-28T00:00:00"/>
    <n v="323246"/>
    <s v="RESOLI"/>
    <s v="1-PREG.COSTA-RICA"/>
    <s v="NUEVA"/>
    <s v="PREGRADO COSTA RICA"/>
    <s v="-"/>
    <n v="132969"/>
    <n v="8"/>
    <s v="CIENCIA Y TECNOLOGIA"/>
    <s v="CIENCIAS DE LA SALUD"/>
    <s v="N"/>
    <s v="CIENCIA Y TECNOLOGIA"/>
    <n v="6"/>
    <s v="PUNTARENAS"/>
    <n v="8"/>
    <n v="6"/>
    <s v="Femenino"/>
    <s v="SANDI VEGA YACSIRE"/>
    <n v="604750635"/>
    <n v="31274500"/>
    <s v="COTO BRUS"/>
    <s v="GUTIÉRREZ BROWN"/>
    <s v="UNIV.LATINA DE C.R. PEREZ ZELEDON"/>
    <s v="ENFERMERIA"/>
    <n v="180000"/>
    <s v="A (0 a 201,563)"/>
    <n v="0"/>
    <s v="NINGUNO"/>
    <n v="100"/>
    <s v="COSTA RICA"/>
    <s v="-"/>
    <s v="-"/>
    <n v="8"/>
    <s v="FONDO DE AVAL"/>
    <s v="MUY BAJO DES RE"/>
    <s v="-"/>
    <s v="-"/>
    <n v="20"/>
    <s v="LICENCIATURA"/>
    <s v=" "/>
    <s v=" "/>
    <s v=" "/>
    <s v=" "/>
    <s v="NORMAL"/>
    <s v="YACSIRIESV@GMAIL.COM"/>
    <s v="-"/>
    <s v="-"/>
    <s v="-"/>
    <s v="-"/>
    <s v="SOLTERO(A)"/>
    <s v="ESTUDIANTE"/>
    <n v="3"/>
    <n v="2019"/>
    <n v="4"/>
    <n v="93.15"/>
    <s v="-"/>
    <s v="SIN ENFASIS"/>
    <s v="ENFERMERIA"/>
    <n v="1"/>
    <s v="UNIV. PRIVADA"/>
    <s v="PRIVADO"/>
    <x v="2"/>
    <s v="N"/>
    <s v="S"/>
  </r>
  <r>
    <n v="132979"/>
    <n v="1"/>
    <n v="7233900"/>
    <n v="10127460"/>
    <d v="2022-12-19T00:00:00"/>
    <d v="2022-12-21T00:00:00"/>
    <d v="2022-12-22T00:00:00"/>
    <d v="2023-02-28T00:00:00"/>
    <d v="2023-02-28T00:00:00"/>
    <n v="324930"/>
    <s v="RESOLI"/>
    <s v="1-PREG.COSTA-RICA"/>
    <s v="NUEVA"/>
    <s v="PREGRADO COSTA RICA"/>
    <s v="-"/>
    <n v="132979"/>
    <n v="8"/>
    <s v="CIENCIA Y TECNOLOGIA"/>
    <s v="CIENCIAS DE LA SALUD"/>
    <s v="N"/>
    <s v="CIENCIA Y TECNOLOGIA"/>
    <n v="1"/>
    <s v="SAN JOSE"/>
    <n v="11"/>
    <n v="1"/>
    <s v="Femenino"/>
    <s v="LEON ROJAS SOFIA"/>
    <n v="117900849"/>
    <n v="31274410"/>
    <s v="VAZQUEZ DE CORONADO"/>
    <s v="SAN ISIDRO"/>
    <s v="UNIVERSIDAD SANTA PAULA"/>
    <s v="TERAPIA DEL LENGUAJE"/>
    <n v="276120"/>
    <s v="B (201,564 a 461,720)"/>
    <n v="0"/>
    <s v="NINGUNO"/>
    <n v="100"/>
    <s v="COSTA RICA"/>
    <s v="-"/>
    <s v="-"/>
    <n v="8"/>
    <s v="FONDO DE AVAL"/>
    <s v="Z MAYOR DES REL"/>
    <s v="-"/>
    <s v="-"/>
    <n v="22"/>
    <s v="BACHILLER"/>
    <s v="LICENCIATURA"/>
    <s v=" "/>
    <s v=" "/>
    <s v=" "/>
    <s v="NORMAL"/>
    <s v="SOFI.LEONR7@GMAIL.COM"/>
    <s v="-"/>
    <s v="-"/>
    <s v="ADQUISICION DE EQUIPO"/>
    <s v="AE"/>
    <s v="SOLTERO(A)"/>
    <s v="ESTUDIANTE"/>
    <n v="6"/>
    <n v="2018"/>
    <n v="5"/>
    <n v="90"/>
    <s v="-"/>
    <s v="SIN ENFASIS"/>
    <s v="MEDICINA HUMANA"/>
    <n v="1"/>
    <s v="UNIV. PRIVADA"/>
    <s v="PRIVADO"/>
    <x v="2"/>
    <s v="N"/>
    <s v="S"/>
  </r>
  <r>
    <n v="132984"/>
    <n v="1"/>
    <n v="7669729"/>
    <n v="10737620.6"/>
    <d v="2022-12-13T00:00:00"/>
    <d v="2022-12-21T00:00:00"/>
    <d v="2022-12-22T00:00:00"/>
    <d v="2023-02-28T00:00:00"/>
    <d v="2023-02-28T00:00:00"/>
    <n v="324525"/>
    <s v="RESOLI"/>
    <s v="1-PREG.COSTA-RICA"/>
    <s v="NUEVA"/>
    <s v="PREGRADO COSTA RICA"/>
    <s v="-"/>
    <n v="132984"/>
    <n v="8"/>
    <s v="CIENCIA Y TECNOLOGIA"/>
    <s v="CIENCIAS DE LA SALUD"/>
    <s v="N"/>
    <s v="CIENCIA Y TECNOLOGIA"/>
    <n v="1"/>
    <s v="SAN JOSE"/>
    <n v="11"/>
    <n v="1"/>
    <s v="Femenino"/>
    <s v="LEON ROJAS MONICA"/>
    <n v="118870737"/>
    <n v="31274020"/>
    <s v="VAZQUEZ DE CORONADO"/>
    <s v="SAN ISIDRO"/>
    <s v="UNIVERSIDAD SANTA PAULA"/>
    <s v="TERAPIA RESPIRATORIA"/>
    <n v="276000"/>
    <s v="B (201,564 a 461,720)"/>
    <n v="0"/>
    <s v="NINGUNO"/>
    <n v="100"/>
    <s v="COSTA RICA"/>
    <s v="-"/>
    <s v="-"/>
    <n v="8"/>
    <s v="FONDO DE AVAL"/>
    <s v="Z MAYOR DES REL"/>
    <s v="-"/>
    <s v="-"/>
    <n v="19"/>
    <s v="BACHILLER"/>
    <s v="LICENCIATURA"/>
    <s v=" "/>
    <s v=" "/>
    <s v=" "/>
    <s v="NORMAL"/>
    <s v="MONICA.LEONR27@GMAIL.COM"/>
    <s v="-"/>
    <s v="-"/>
    <s v="ADQUISICION DE EQUIPO"/>
    <s v="AE"/>
    <s v="SOLTERO(A)"/>
    <s v="ESTUDIANTE"/>
    <n v="6"/>
    <n v="2021"/>
    <n v="2"/>
    <n v="90"/>
    <s v="-"/>
    <s v="SIN ENFASIS"/>
    <s v="MEDICINA HUMANA"/>
    <n v="1"/>
    <s v="UNIV. PRIVADA"/>
    <s v="PRIVADO"/>
    <x v="2"/>
    <s v="N"/>
    <s v="S"/>
  </r>
  <r>
    <n v="133655"/>
    <n v="1"/>
    <n v="6548232"/>
    <n v="9167524.7999999989"/>
    <d v="2023-01-26T00:00:00"/>
    <d v="2023-01-26T00:00:00"/>
    <d v="2023-02-22T00:00:00"/>
    <d v="2023-02-28T00:00:00"/>
    <d v="2023-02-28T00:00:00"/>
    <n v="327346"/>
    <s v="RESOLI"/>
    <s v="1-PREG.COSTA-RICA"/>
    <s v="NUEVA"/>
    <s v="PREGRADO COSTA RICA"/>
    <s v="-"/>
    <n v="133655"/>
    <n v="8"/>
    <s v="CS.SOCIALES, EDUCACION Y OTRAS"/>
    <s v="CIENCIAS SOCIALES"/>
    <s v="N"/>
    <s v="CS.SOCIALES, EDUCACION Y OTRAS"/>
    <n v="5"/>
    <s v="GUANACASTE"/>
    <n v="3"/>
    <n v="1"/>
    <s v="Femenino"/>
    <s v="OBANDO CASCANTE ANGELES YELENA"/>
    <n v="504570310"/>
    <n v="31274150"/>
    <s v="SANTA CRUZ"/>
    <s v="SANTA CRUZ"/>
    <s v="UNIV.LATINA DE C.R. SANTA CRUZ"/>
    <s v="DERECHO"/>
    <n v="400000"/>
    <s v="B (201,564 a 461,720)"/>
    <n v="0"/>
    <s v="NINGUNO"/>
    <n v="100"/>
    <s v="COSTA RICA"/>
    <s v="-"/>
    <s v="-"/>
    <n v="8"/>
    <s v="FONDO DE AVAL"/>
    <s v="Z MEDIO DES REL"/>
    <s v="-"/>
    <s v="-"/>
    <n v="18"/>
    <s v="BACHILLER"/>
    <s v=" "/>
    <s v=" "/>
    <s v=" "/>
    <s v=" "/>
    <s v="NORMAL"/>
    <s v="YELENAOBANDO400@GMAIL.COM"/>
    <s v="-"/>
    <s v="-"/>
    <s v="-"/>
    <s v="-"/>
    <s v="SOLTERO(A)"/>
    <s v="ESTUDIANTE"/>
    <n v="4"/>
    <n v="2022"/>
    <n v="1"/>
    <n v="100"/>
    <s v="-"/>
    <s v="SIN ENFASIS"/>
    <s v="DERECHO"/>
    <n v="1"/>
    <s v="UNIV. PRIVADA"/>
    <s v="PRIVADO"/>
    <x v="2"/>
    <s v="N"/>
    <s v="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C42BB7-477F-4EA5-9793-5E44FCF7415C}" name="TablaDinámica12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3" rowHeaderCaption="GÉNERO">
  <location ref="A109:C112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9">
        <item x="0"/>
        <item x="2"/>
        <item x="3"/>
        <item x="4"/>
        <item x="1"/>
        <item x="5"/>
        <item x="6"/>
        <item x="7"/>
        <item t="default"/>
      </items>
    </pivotField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24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272">
      <pivotArea outline="0" collapsedLevelsAreSubtotals="1" fieldPosition="0"/>
    </format>
    <format dxfId="27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3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9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3" format="10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2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3" format="13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2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7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26" format="8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26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6" format="10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26" format="11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28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19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28" format="20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28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8" format="22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28" format="23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3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2" format="2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32" format="3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32" format="4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32" format="5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3F2816-E62C-4666-B3AA-64ED43D3A1B4}" name="TablaDinámica10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2">
  <location ref="K75:M80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9">
        <item x="0"/>
        <item x="2"/>
        <item x="3"/>
        <item x="4"/>
        <item x="1"/>
        <item x="5"/>
        <item x="6"/>
        <item x="7"/>
        <item t="default"/>
      </items>
    </pivotField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3"/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4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Suma de Monto" fld="2" baseField="0" baseItem="0" numFmtId="44"/>
    <dataField name="Cuenta de Cedula" fld="26" subtotal="count" baseField="0" baseItem="0"/>
  </dataFields>
  <formats count="2">
    <format dxfId="290">
      <pivotArea outline="0" collapsedLevelsAreSubtotals="1" fieldPosition="0"/>
    </format>
    <format dxfId="28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4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3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5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3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0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3" format="21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3" format="22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3" format="23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  <chartFormat chart="28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23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28" format="24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28" format="25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28" format="26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28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8" format="28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28" format="29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28" format="30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28" format="31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  <chartFormat chart="3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1" format="2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31" format="3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31" format="4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31" format="5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31" format="6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31" format="7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31" format="8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31" format="9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147836-4145-4748-8738-2E54C407C2DA}" name="TablaDinámica20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28">
  <location ref="K208:M216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9">
        <item x="0"/>
        <item x="2"/>
        <item x="3"/>
        <item x="4"/>
        <item x="1"/>
        <item x="5"/>
        <item x="6"/>
        <item x="7"/>
        <item t="default"/>
      </items>
    </pivotField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0"/>
        <item x="5"/>
        <item x="4"/>
        <item x="3"/>
        <item x="2"/>
        <item x="1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3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Suma de Monto" fld="2" baseField="0" baseItem="0" numFmtId="44"/>
    <dataField name="Cuenta de Cedula" fld="26" subtotal="count" baseField="0" baseItem="0"/>
  </dataFields>
  <formats count="2">
    <format dxfId="292">
      <pivotArea outline="0" collapsedLevelsAreSubtotals="1" fieldPosition="0"/>
    </format>
    <format dxfId="29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93">
    <chartFormat chart="0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5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7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5" format="18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5" format="19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5" format="20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5" format="21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5" format="22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5" format="23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5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5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5" format="26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5" format="27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5" format="28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5" format="29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5" format="30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5" format="31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19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17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19" format="18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19" format="19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19" format="20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19" format="21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19" format="22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19" format="23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19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9" format="25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19" format="26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19" format="27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19" format="28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19" format="29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19" format="30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19" format="31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22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33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22" format="34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22" format="35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22" format="36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22" format="37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22" format="38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22" format="39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22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2" format="41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22" format="42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22" format="43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22" format="44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22" format="45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22" format="46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22" format="47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24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33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24" format="34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24" format="35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24" format="36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24" format="37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24" format="38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24" format="39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24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4" format="41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24" format="42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24" format="43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24" format="44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24" format="45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24" format="46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24" format="47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2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7" format="2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27" format="3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27" format="4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27" format="5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27" format="6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27" format="7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27" format="8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27" format="9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27" format="10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27" format="11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27" format="12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27" format="13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27" format="14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27" format="15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CB9D36-ACE3-430B-B4CF-53E9580B9AFF}" name="TablaDinámica8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42" rowHeaderCaption="TIPO SOLICITUD">
  <location ref="A51:C55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x="2"/>
        <item x="1"/>
        <item x="0"/>
        <item t="default"/>
      </items>
    </pivotField>
    <pivotField showAll="0"/>
    <pivotField showAll="0"/>
    <pivotField showAll="0"/>
    <pivotField axis="axisPage" multipleItemSelectionAllowed="1" showAll="0">
      <items count="9">
        <item x="0"/>
        <item x="2"/>
        <item x="3"/>
        <item x="4"/>
        <item x="1"/>
        <item x="5"/>
        <item x="6"/>
        <item x="7"/>
        <item t="default"/>
      </items>
    </pivotField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1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294">
      <pivotArea outline="0" collapsedLevelsAreSubtotals="1" fieldPosition="0"/>
    </format>
    <format dxfId="29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4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5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2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5" format="13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5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6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5" format="17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5" format="18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2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9" format="3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9" format="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9" format="5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9" format="6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9" format="7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35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5" format="17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5" format="18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5" format="19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5" format="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5" format="21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35" format="22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35" format="23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4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1" format="2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41" format="3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41" format="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41" format="5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41" format="6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41" format="7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C42264-07D2-415D-AD9E-7BBE2608E327}" name="TablaDinámica16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1" rowHeaderCaption="PROVINCIA">
  <location ref="A167:C175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9">
        <item x="0"/>
        <item x="2"/>
        <item x="3"/>
        <item x="4"/>
        <item x="1"/>
        <item x="5"/>
        <item x="6"/>
        <item x="7"/>
        <item t="default"/>
      </items>
    </pivotField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axis="axisRow" showAll="0">
      <items count="8">
        <item x="2"/>
        <item x="0"/>
        <item x="5"/>
        <item x="6"/>
        <item x="1"/>
        <item x="4"/>
        <item x="3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2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296">
      <pivotArea outline="0" collapsedLevelsAreSubtotals="1" fieldPosition="0"/>
    </format>
    <format dxfId="2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64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1" format="7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1" format="9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1" format="10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1" format="11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1" format="12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1" format="13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1" format="14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1" format="15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  <chartFormat chart="25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33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25" format="34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25" format="35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25" format="36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25" format="37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25" format="38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25" format="39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25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5" format="41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25" format="42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25" format="43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25" format="44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25" format="45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25" format="46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25" format="47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  <chartFormat chart="27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33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27" format="34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27" format="35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27" format="36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27" format="37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27" format="38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27" format="39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27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7" format="41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27" format="42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27" format="43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27" format="44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27" format="45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27" format="46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27" format="47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  <chartFormat chart="3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30" format="3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30" format="4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30" format="5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30" format="6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30" format="7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30" format="8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30" format="9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30" format="10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30" format="11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30" format="12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30" format="13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30" format="14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30" format="15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043C3-6B2B-4FAD-92F9-CD5009D16C55}" name="TablaDinámica13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1">
  <location ref="K109:M112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9">
        <item x="0"/>
        <item x="2"/>
        <item x="3"/>
        <item x="4"/>
        <item x="1"/>
        <item x="5"/>
        <item x="6"/>
        <item x="7"/>
        <item t="default"/>
      </items>
    </pivotField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24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Suma de Monto" fld="2" baseField="0" baseItem="0" numFmtId="44"/>
    <dataField name="Cuenta de Cedula" fld="26" subtotal="count" baseField="0" baseItem="0"/>
  </dataFields>
  <formats count="2">
    <format dxfId="298">
      <pivotArea outline="0" collapsedLevelsAreSubtotals="1" fieldPosition="0"/>
    </format>
    <format dxfId="29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3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2" format="10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2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2" format="13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25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7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25" format="8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25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5" format="10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25" format="11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27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19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27" format="20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27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7" format="22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27" format="23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3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30" format="3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30" format="4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30" format="5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FE4A38-7852-44D3-B79B-9573E7D232B6}" name="TablaDinámica8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F63:H66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h="1" x="1"/>
        <item h="1" x="0"/>
        <item t="default"/>
      </items>
    </pivotField>
    <pivotField axis="axisRow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sd="0" x="0"/>
        <item sd="0" x="1"/>
        <item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12"/>
  </rowFields>
  <rowItems count="3">
    <i>
      <x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252">
      <pivotArea outline="0" collapsedLevelsAreSubtotals="1" fieldPosition="0"/>
    </format>
    <format dxfId="25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8590CE-910E-47EF-8398-5EF04B13C2CD}" name="TablaDinámica13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F40:H42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h="1" x="1"/>
        <item h="1" x="0"/>
        <item t="default"/>
      </items>
    </pivotField>
    <pivotField axis="axisRow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3">
        <item x="1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h="1" sd="0" x="1"/>
        <item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12"/>
  </rowFields>
  <rowItems count="2">
    <i>
      <x v="2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254">
      <pivotArea outline="0" collapsedLevelsAreSubtotals="1" fieldPosition="0"/>
    </format>
    <format dxfId="25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DC10F5-7C7D-4A8F-9E95-0912EE4405C2}" name="TablaDinámica40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F15:H18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h="1" x="0"/>
        <item h="1" x="1"/>
        <item t="default"/>
      </items>
    </pivotField>
    <pivotField axis="axisRow" showAll="0">
      <items count="5">
        <item x="1"/>
        <item x="3"/>
        <item x="0"/>
        <item x="2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12"/>
  </rowFields>
  <rowItems count="3">
    <i>
      <x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256">
      <pivotArea outline="0" collapsedLevelsAreSubtotals="1" fieldPosition="0"/>
    </format>
    <format dxfId="25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5B592F-DEA8-40D3-9AAF-510773CB3670}" name="TablaDinámica11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A40:C45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1"/>
        <item x="0"/>
        <item t="default"/>
      </items>
    </pivotField>
    <pivotField axis="axisRow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3">
        <item x="1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h="1" sd="0" x="1"/>
        <item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sd="0" x="12"/>
        <item sd="0" x="13"/>
        <item t="default"/>
      </items>
    </pivotField>
  </pivotFields>
  <rowFields count="1">
    <field x="1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258">
      <pivotArea outline="0" collapsedLevelsAreSubtotals="1" fieldPosition="0"/>
    </format>
    <format dxfId="25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68AEB8-0B78-4F12-AF3B-A1C3C2A5A02B}" name="TablaDinámica4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A26:C32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Row" showAll="0">
      <items count="7">
        <item x="0"/>
        <item x="2"/>
        <item x="3"/>
        <item x="4"/>
        <item x="1"/>
        <item x="5"/>
        <item t="default"/>
      </items>
    </pivotField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15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260">
      <pivotArea outline="0" collapsedLevelsAreSubtotals="1" fieldPosition="0"/>
    </format>
    <format dxfId="25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6D4980-7F75-4067-A03D-DEA8F752B878}" name="TablaDinámica15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1" rowHeaderCaption="GARANTÍA">
  <location ref="A136:C142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9">
        <item x="0"/>
        <item x="2"/>
        <item x="3"/>
        <item x="4"/>
        <item x="1"/>
        <item x="5"/>
        <item x="6"/>
        <item x="7"/>
        <item t="default"/>
      </items>
    </pivotField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2"/>
        <item x="4"/>
        <item x="3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4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274">
      <pivotArea outline="0" collapsedLevelsAreSubtotals="1" fieldPosition="0"/>
    </format>
    <format dxfId="2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4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  <chartFormat chart="20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27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20" format="28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20" format="29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20" format="30">
      <pivotArea type="data" outline="0" fieldPosition="0">
        <references count="2">
          <reference field="4294967294" count="1" selected="0">
            <x v="0"/>
          </reference>
          <reference field="41" count="1" selected="0">
            <x v="3"/>
          </reference>
        </references>
      </pivotArea>
    </chartFormat>
    <chartFormat chart="20" format="3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0" format="33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20" format="34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20" format="35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20" format="36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  <chartFormat chart="27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27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27" format="28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27" format="29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27" format="30">
      <pivotArea type="data" outline="0" fieldPosition="0">
        <references count="2">
          <reference field="4294967294" count="1" selected="0">
            <x v="0"/>
          </reference>
          <reference field="41" count="1" selected="0">
            <x v="3"/>
          </reference>
        </references>
      </pivotArea>
    </chartFormat>
    <chartFormat chart="27" format="3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7" format="33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27" format="34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27" format="35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27" format="36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  <chartFormat chart="3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">
      <pivotArea type="data" outline="0" fieldPosition="0">
        <references count="2">
          <reference field="4294967294" count="1" selected="0">
            <x v="0"/>
          </reference>
          <reference field="41" count="1" selected="0">
            <x v="3"/>
          </reference>
        </references>
      </pivotArea>
    </chartFormat>
    <chartFormat chart="30" format="3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30" format="4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30" format="5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30" format="7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30" format="8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30" format="9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30" format="10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  <chartFormat chart="30" format="14">
      <pivotArea type="data" outline="0" fieldPosition="0">
        <references count="2">
          <reference field="4294967294" count="1" selected="0">
            <x v="0"/>
          </reference>
          <reference field="41" count="1" selected="0">
            <x v="4"/>
          </reference>
        </references>
      </pivotArea>
    </chartFormat>
    <chartFormat chart="30" format="15">
      <pivotArea type="data" outline="0" fieldPosition="0">
        <references count="2">
          <reference field="4294967294" count="1" selected="0">
            <x v="1"/>
          </reference>
          <reference field="41" count="1" selected="0">
            <x v="4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849847-7B0C-45BD-AC8B-AFCB9C099315}" name="TablaDinámica9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A74:B75" firstHeaderRow="0" firstDataRow="1" firstDataCol="0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sd="0" x="0"/>
        <item sd="0" x="1"/>
        <item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Items count="1">
    <i/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4">
    <format dxfId="264">
      <pivotArea outline="0" collapsedLevelsAreSubtotals="1" fieldPosition="0"/>
    </format>
    <format dxfId="26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2">
      <pivotArea outline="0" collapsedLevelsAreSubtotals="1" fieldPosition="0"/>
    </format>
    <format dxfId="261">
      <pivotArea outline="0" collapsedLevelsAreSubtotals="1" fieldPosition="0"/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FF67908-0C1D-477F-A5DB-1B732B914713}" name="TablaDinámica4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A15:C20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axis="axisRow" showAll="0">
      <items count="5">
        <item x="1"/>
        <item x="3"/>
        <item x="0"/>
        <item x="2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sd="0" x="0"/>
        <item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sd="0" x="12"/>
        <item sd="0" x="13"/>
        <item t="default"/>
      </items>
    </pivotField>
  </pivotFields>
  <rowFields count="1">
    <field x="1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266">
      <pivotArea outline="0" collapsedLevelsAreSubtotals="1" fieldPosition="0"/>
    </format>
    <format dxfId="2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285254-9C88-4AE9-9749-2B76CF9C820A}" name="TablaDinámica10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A63:C68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1"/>
        <item x="0"/>
        <item t="default"/>
      </items>
    </pivotField>
    <pivotField axis="axisRow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sd="0" x="0"/>
        <item sd="0" x="1"/>
        <item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1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268">
      <pivotArea outline="0" collapsedLevelsAreSubtotals="1" fieldPosition="0"/>
    </format>
    <format dxfId="26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AD599E-36B6-4056-B0BA-4FAB52F01C91}" name="TablaDinámica12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A51:C55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1"/>
        <item x="0"/>
        <item t="default"/>
      </items>
    </pivotField>
    <pivotField showAll="0"/>
    <pivotField showAll="0"/>
    <pivotField showAll="0"/>
    <pivotField axis="axisRow" showAll="0">
      <items count="9">
        <item x="0"/>
        <item x="2"/>
        <item x="3"/>
        <item x="4"/>
        <item x="1"/>
        <item x="5"/>
        <item x="6"/>
        <item x="7"/>
        <item t="default"/>
      </items>
    </pivotField>
    <pivotField showAll="0"/>
    <pivotField showAll="0"/>
    <pivotField axis="axisPage" multipleItemSelectionAllowed="1" showAll="0">
      <items count="3">
        <item x="1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h="1" sd="0" x="1"/>
        <item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15"/>
  </rowFields>
  <rowItems count="4"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270">
      <pivotArea outline="0" collapsedLevelsAreSubtotals="1" fieldPosition="0"/>
    </format>
    <format dxfId="2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AFDE47-4C97-4059-A938-C7BF34FA503C}" name="TablaDinámica1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A10:C21" firstHeaderRow="0" firstDataRow="1" firstDataCol="1" rowPageCount="3" colPageCount="1"/>
  <pivotFields count="70">
    <pivotField showAll="0"/>
    <pivotField showAll="0"/>
    <pivotField dataField="1" numFmtId="43" showAll="0"/>
    <pivotField showAll="0"/>
    <pivotField showAll="0"/>
    <pivotField numFmtId="14" showAll="0"/>
    <pivotField numFmtId="14" multipleItemSelectionAllowed="1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0"/>
        <item h="1"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1"/>
        <item x="0"/>
        <item t="default"/>
      </items>
    </pivotField>
    <pivotField multipleItemSelectionAllowed="1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axis="axisRow" showAll="0">
      <items count="9">
        <item x="4"/>
        <item x="5"/>
        <item x="1"/>
        <item x="3"/>
        <item x="2"/>
        <item x="0"/>
        <item x="7"/>
        <item x="6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2">
    <field x="19"/>
    <field x="17"/>
  </rowFields>
  <rowItems count="11">
    <i>
      <x/>
    </i>
    <i r="1">
      <x v="1"/>
    </i>
    <i r="1">
      <x v="2"/>
    </i>
    <i r="1">
      <x v="5"/>
    </i>
    <i r="1">
      <x v="6"/>
    </i>
    <i r="1">
      <x v="7"/>
    </i>
    <i>
      <x v="1"/>
    </i>
    <i r="1">
      <x/>
    </i>
    <i r="1">
      <x v="3"/>
    </i>
    <i r="1">
      <x v="4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2"/>
    <dataField name="Suma de Monto" fld="2" baseField="8" baseItem="0" numFmtId="164"/>
  </dataFields>
  <formats count="55">
    <format dxfId="195">
      <pivotArea type="all" dataOnly="0" outline="0" fieldPosition="0"/>
    </format>
    <format dxfId="194">
      <pivotArea outline="0" collapsedLevelsAreSubtotals="1" fieldPosition="0"/>
    </format>
    <format dxfId="193">
      <pivotArea field="12" type="button" dataOnly="0" labelOnly="1" outline="0"/>
    </format>
    <format dxfId="192">
      <pivotArea dataOnly="0" labelOnly="1" grandRow="1" outline="0" fieldPosition="0"/>
    </format>
    <format dxfId="19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0">
      <pivotArea type="all" dataOnly="0" outline="0" fieldPosition="0"/>
    </format>
    <format dxfId="189">
      <pivotArea outline="0" collapsedLevelsAreSubtotals="1" fieldPosition="0"/>
    </format>
    <format dxfId="188">
      <pivotArea field="12" type="button" dataOnly="0" labelOnly="1" outline="0"/>
    </format>
    <format dxfId="187">
      <pivotArea dataOnly="0" labelOnly="1" grandRow="1" outline="0" fieldPosition="0"/>
    </format>
    <format dxfId="1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5">
      <pivotArea type="all" dataOnly="0" outline="0" fieldPosition="0"/>
    </format>
    <format dxfId="184">
      <pivotArea outline="0" collapsedLevelsAreSubtotals="1" fieldPosition="0"/>
    </format>
    <format dxfId="183">
      <pivotArea field="19" type="button" dataOnly="0" labelOnly="1" outline="0" axis="axisRow" fieldPosition="0"/>
    </format>
    <format dxfId="182">
      <pivotArea dataOnly="0" labelOnly="1" fieldPosition="0">
        <references count="1">
          <reference field="19" count="0"/>
        </references>
      </pivotArea>
    </format>
    <format dxfId="181">
      <pivotArea dataOnly="0" labelOnly="1" grandRow="1" outline="0" fieldPosition="0"/>
    </format>
    <format dxfId="180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179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17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7">
      <pivotArea field="19" type="button" dataOnly="0" labelOnly="1" outline="0" axis="axisRow" fieldPosition="0"/>
    </format>
    <format dxfId="176">
      <pivotArea dataOnly="0" labelOnly="1" fieldPosition="0">
        <references count="1">
          <reference field="19" count="0"/>
        </references>
      </pivotArea>
    </format>
    <format dxfId="175">
      <pivotArea dataOnly="0" labelOnly="1" grandRow="1" outline="0" fieldPosition="0"/>
    </format>
    <format dxfId="174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173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172">
      <pivotArea type="all" dataOnly="0" outline="0" fieldPosition="0"/>
    </format>
    <format dxfId="171">
      <pivotArea outline="0" collapsedLevelsAreSubtotals="1" fieldPosition="0"/>
    </format>
    <format dxfId="170">
      <pivotArea field="19" type="button" dataOnly="0" labelOnly="1" outline="0" axis="axisRow" fieldPosition="0"/>
    </format>
    <format dxfId="169">
      <pivotArea dataOnly="0" labelOnly="1" fieldPosition="0">
        <references count="1">
          <reference field="19" count="0"/>
        </references>
      </pivotArea>
    </format>
    <format dxfId="168">
      <pivotArea dataOnly="0" labelOnly="1" grandRow="1" outline="0" fieldPosition="0"/>
    </format>
    <format dxfId="167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166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1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4">
      <pivotArea type="all" dataOnly="0" outline="0" fieldPosition="0"/>
    </format>
    <format dxfId="163">
      <pivotArea outline="0" collapsedLevelsAreSubtotals="1" fieldPosition="0"/>
    </format>
    <format dxfId="162">
      <pivotArea field="19" type="button" dataOnly="0" labelOnly="1" outline="0" axis="axisRow" fieldPosition="0"/>
    </format>
    <format dxfId="161">
      <pivotArea dataOnly="0" labelOnly="1" fieldPosition="0">
        <references count="1">
          <reference field="19" count="0"/>
        </references>
      </pivotArea>
    </format>
    <format dxfId="160">
      <pivotArea dataOnly="0" labelOnly="1" grandRow="1" outline="0" fieldPosition="0"/>
    </format>
    <format dxfId="159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158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15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6">
      <pivotArea type="all" dataOnly="0" outline="0" fieldPosition="0"/>
    </format>
    <format dxfId="155">
      <pivotArea outline="0" collapsedLevelsAreSubtotals="1" fieldPosition="0"/>
    </format>
    <format dxfId="154">
      <pivotArea field="19" type="button" dataOnly="0" labelOnly="1" outline="0" axis="axisRow" fieldPosition="0"/>
    </format>
    <format dxfId="153">
      <pivotArea dataOnly="0" labelOnly="1" fieldPosition="0">
        <references count="1">
          <reference field="19" count="0"/>
        </references>
      </pivotArea>
    </format>
    <format dxfId="152">
      <pivotArea dataOnly="0" labelOnly="1" grandRow="1" outline="0" fieldPosition="0"/>
    </format>
    <format dxfId="151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150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14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8">
      <pivotArea type="all" dataOnly="0" outline="0" fieldPosition="0"/>
    </format>
    <format dxfId="147">
      <pivotArea outline="0" collapsedLevelsAreSubtotals="1" fieldPosition="0"/>
    </format>
    <format dxfId="146">
      <pivotArea field="19" type="button" dataOnly="0" labelOnly="1" outline="0" axis="axisRow" fieldPosition="0"/>
    </format>
    <format dxfId="145">
      <pivotArea dataOnly="0" labelOnly="1" fieldPosition="0">
        <references count="1">
          <reference field="19" count="0"/>
        </references>
      </pivotArea>
    </format>
    <format dxfId="144">
      <pivotArea dataOnly="0" labelOnly="1" grandRow="1" outline="0" fieldPosition="0"/>
    </format>
    <format dxfId="143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142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1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DD3E31-0170-47B9-AF3C-AD9676FD4309}" name="TablaDinámica15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E10:G20" firstHeaderRow="0" firstDataRow="1" firstDataCol="1" rowPageCount="3" colPageCount="1"/>
  <pivotFields count="70">
    <pivotField showAll="0"/>
    <pivotField showAll="0"/>
    <pivotField dataField="1" numFmtId="43" showAll="0"/>
    <pivotField showAll="0"/>
    <pivotField showAll="0"/>
    <pivotField numFmtId="14" showAll="0"/>
    <pivotField numFmtId="14" multipleItemSelectionAllowed="1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0"/>
        <item h="1"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1"/>
        <item x="0"/>
        <item t="default"/>
      </items>
    </pivotField>
    <pivotField multipleItemSelectionAllowed="1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axis="axisRow" showAll="0">
      <items count="9">
        <item x="4"/>
        <item x="5"/>
        <item x="1"/>
        <item x="3"/>
        <item x="2"/>
        <item x="0"/>
        <item x="7"/>
        <item x="6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h="1" sd="0" x="1"/>
        <item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2">
    <field x="19"/>
    <field x="17"/>
  </rowFields>
  <rowItems count="10">
    <i>
      <x/>
    </i>
    <i r="1">
      <x v="1"/>
    </i>
    <i r="1">
      <x v="2"/>
    </i>
    <i r="1">
      <x v="5"/>
    </i>
    <i r="1">
      <x v="7"/>
    </i>
    <i>
      <x v="1"/>
    </i>
    <i r="1">
      <x/>
    </i>
    <i r="1">
      <x v="3"/>
    </i>
    <i r="1">
      <x v="4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2"/>
    <dataField name="Suma de Monto" fld="2" baseField="8" baseItem="0" numFmtId="164"/>
  </dataFields>
  <formats count="55">
    <format dxfId="250">
      <pivotArea type="all" dataOnly="0" outline="0" fieldPosition="0"/>
    </format>
    <format dxfId="249">
      <pivotArea outline="0" collapsedLevelsAreSubtotals="1" fieldPosition="0"/>
    </format>
    <format dxfId="248">
      <pivotArea field="12" type="button" dataOnly="0" labelOnly="1" outline="0"/>
    </format>
    <format dxfId="247">
      <pivotArea dataOnly="0" labelOnly="1" grandRow="1" outline="0" fieldPosition="0"/>
    </format>
    <format dxfId="2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5">
      <pivotArea type="all" dataOnly="0" outline="0" fieldPosition="0"/>
    </format>
    <format dxfId="244">
      <pivotArea outline="0" collapsedLevelsAreSubtotals="1" fieldPosition="0"/>
    </format>
    <format dxfId="243">
      <pivotArea field="12" type="button" dataOnly="0" labelOnly="1" outline="0"/>
    </format>
    <format dxfId="242">
      <pivotArea dataOnly="0" labelOnly="1" grandRow="1" outline="0" fieldPosition="0"/>
    </format>
    <format dxfId="2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0">
      <pivotArea type="all" dataOnly="0" outline="0" fieldPosition="0"/>
    </format>
    <format dxfId="239">
      <pivotArea outline="0" collapsedLevelsAreSubtotals="1" fieldPosition="0"/>
    </format>
    <format dxfId="238">
      <pivotArea field="19" type="button" dataOnly="0" labelOnly="1" outline="0" axis="axisRow" fieldPosition="0"/>
    </format>
    <format dxfId="237">
      <pivotArea dataOnly="0" labelOnly="1" fieldPosition="0">
        <references count="1">
          <reference field="19" count="0"/>
        </references>
      </pivotArea>
    </format>
    <format dxfId="236">
      <pivotArea dataOnly="0" labelOnly="1" grandRow="1" outline="0" fieldPosition="0"/>
    </format>
    <format dxfId="235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234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2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2">
      <pivotArea field="19" type="button" dataOnly="0" labelOnly="1" outline="0" axis="axisRow" fieldPosition="0"/>
    </format>
    <format dxfId="231">
      <pivotArea dataOnly="0" labelOnly="1" fieldPosition="0">
        <references count="1">
          <reference field="19" count="0"/>
        </references>
      </pivotArea>
    </format>
    <format dxfId="230">
      <pivotArea dataOnly="0" labelOnly="1" grandRow="1" outline="0" fieldPosition="0"/>
    </format>
    <format dxfId="229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228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227">
      <pivotArea type="all" dataOnly="0" outline="0" fieldPosition="0"/>
    </format>
    <format dxfId="226">
      <pivotArea outline="0" collapsedLevelsAreSubtotals="1" fieldPosition="0"/>
    </format>
    <format dxfId="225">
      <pivotArea field="19" type="button" dataOnly="0" labelOnly="1" outline="0" axis="axisRow" fieldPosition="0"/>
    </format>
    <format dxfId="224">
      <pivotArea dataOnly="0" labelOnly="1" fieldPosition="0">
        <references count="1">
          <reference field="19" count="0"/>
        </references>
      </pivotArea>
    </format>
    <format dxfId="223">
      <pivotArea dataOnly="0" labelOnly="1" grandRow="1" outline="0" fieldPosition="0"/>
    </format>
    <format dxfId="222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221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2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9">
      <pivotArea type="all" dataOnly="0" outline="0" fieldPosition="0"/>
    </format>
    <format dxfId="218">
      <pivotArea outline="0" collapsedLevelsAreSubtotals="1" fieldPosition="0"/>
    </format>
    <format dxfId="217">
      <pivotArea field="19" type="button" dataOnly="0" labelOnly="1" outline="0" axis="axisRow" fieldPosition="0"/>
    </format>
    <format dxfId="216">
      <pivotArea dataOnly="0" labelOnly="1" fieldPosition="0">
        <references count="1">
          <reference field="19" count="0"/>
        </references>
      </pivotArea>
    </format>
    <format dxfId="215">
      <pivotArea dataOnly="0" labelOnly="1" grandRow="1" outline="0" fieldPosition="0"/>
    </format>
    <format dxfId="214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213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2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1">
      <pivotArea type="all" dataOnly="0" outline="0" fieldPosition="0"/>
    </format>
    <format dxfId="210">
      <pivotArea outline="0" collapsedLevelsAreSubtotals="1" fieldPosition="0"/>
    </format>
    <format dxfId="209">
      <pivotArea field="19" type="button" dataOnly="0" labelOnly="1" outline="0" axis="axisRow" fieldPosition="0"/>
    </format>
    <format dxfId="208">
      <pivotArea dataOnly="0" labelOnly="1" fieldPosition="0">
        <references count="1">
          <reference field="19" count="0"/>
        </references>
      </pivotArea>
    </format>
    <format dxfId="207">
      <pivotArea dataOnly="0" labelOnly="1" grandRow="1" outline="0" fieldPosition="0"/>
    </format>
    <format dxfId="206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205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20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3">
      <pivotArea type="all" dataOnly="0" outline="0" fieldPosition="0"/>
    </format>
    <format dxfId="202">
      <pivotArea outline="0" collapsedLevelsAreSubtotals="1" fieldPosition="0"/>
    </format>
    <format dxfId="201">
      <pivotArea field="19" type="button" dataOnly="0" labelOnly="1" outline="0" axis="axisRow" fieldPosition="0"/>
    </format>
    <format dxfId="200">
      <pivotArea dataOnly="0" labelOnly="1" fieldPosition="0">
        <references count="1">
          <reference field="19" count="0"/>
        </references>
      </pivotArea>
    </format>
    <format dxfId="199">
      <pivotArea dataOnly="0" labelOnly="1" grandRow="1" outline="0" fieldPosition="0"/>
    </format>
    <format dxfId="198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197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19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33C43C-422C-4D1A-ACCB-1C7FFAFA5322}" name="TablaDinámica3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A26:C32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9">
        <item x="0"/>
        <item x="2"/>
        <item x="3"/>
        <item x="4"/>
        <item x="1"/>
        <item x="5"/>
        <item x="7"/>
        <item x="6"/>
        <item t="default"/>
      </items>
    </pivotField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2"/>
        <item x="4"/>
        <item x="3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4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4">
    <format dxfId="130">
      <pivotArea outline="0" collapsedLevelsAreSubtotals="1" fieldPosition="0"/>
    </format>
    <format dxfId="1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8">
      <pivotArea collapsedLevelsAreSubtotals="1" fieldPosition="0">
        <references count="1">
          <reference field="41" count="1">
            <x v="1"/>
          </reference>
        </references>
      </pivotArea>
    </format>
    <format dxfId="127">
      <pivotArea dataOnly="0" labelOnly="1" fieldPosition="0">
        <references count="1">
          <reference field="41" count="1"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AD9D3A-DB72-4A8B-BA7D-46193E67B183}" name="TablaDinámica6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E4:G7" firstHeaderRow="0" firstDataRow="1" firstDataCol="1" rowPageCount="1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9">
        <item x="0"/>
        <item x="2"/>
        <item x="3"/>
        <item x="4"/>
        <item x="1"/>
        <item x="5"/>
        <item x="7"/>
        <item x="6"/>
        <item t="default"/>
      </items>
    </pivotField>
    <pivotField showAll="0"/>
    <pivotField showAll="0"/>
    <pivotField axis="axisRow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8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1">
    <pageField fld="15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132">
      <pivotArea outline="0" collapsedLevelsAreSubtotals="1" fieldPosition="0"/>
    </format>
    <format dxfId="1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727A92-3254-461F-BAB4-3E00490BE064}" name="TablaDinámica5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A37:C40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9">
        <item x="0"/>
        <item x="2"/>
        <item x="3"/>
        <item x="4"/>
        <item x="1"/>
        <item x="5"/>
        <item x="7"/>
        <item x="6"/>
        <item t="default"/>
      </items>
    </pivotField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69"/>
  </rowFields>
  <rowItems count="3"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2">
    <pageField fld="18" hier="-1"/>
    <pageField fld="15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134">
      <pivotArea outline="0" collapsedLevelsAreSubtotals="1" fieldPosition="0"/>
    </format>
    <format dxfId="1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F9C1873-6A9A-4057-8ABA-CE545A139D72}" name="TablaDinámica9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A48:B49" firstHeaderRow="0" firstDataRow="1" firstDataCol="0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9">
        <item x="0"/>
        <item x="2"/>
        <item x="3"/>
        <item x="4"/>
        <item x="1"/>
        <item x="5"/>
        <item x="7"/>
        <item x="6"/>
        <item t="default"/>
      </items>
    </pivotField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h="1" x="0"/>
        <item h="1" x="5"/>
        <item h="1" x="6"/>
        <item x="3"/>
        <item x="4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Items count="1">
    <i/>
  </rowItems>
  <colFields count="1">
    <field x="-2"/>
  </colFields>
  <colItems count="2">
    <i>
      <x/>
    </i>
    <i i="1">
      <x v="1"/>
    </i>
  </colItems>
  <pageFields count="3">
    <pageField fld="15" hier="-1"/>
    <pageField fld="5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136">
      <pivotArea outline="0" collapsedLevelsAreSubtotals="1" fieldPosition="0"/>
    </format>
    <format dxfId="1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163281-0EE4-4344-A15A-1633529453FE}" name="TablaDinámica14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1">
  <location ref="K136:M142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9">
        <item x="0"/>
        <item x="2"/>
        <item x="3"/>
        <item x="4"/>
        <item x="1"/>
        <item x="5"/>
        <item x="6"/>
        <item x="7"/>
        <item t="default"/>
      </items>
    </pivotField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2"/>
        <item x="4"/>
        <item x="3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4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Suma de Monto" fld="2" baseField="0" baseItem="0" numFmtId="44"/>
    <dataField name="Cuenta de Cedula" fld="26" subtotal="count" baseField="0" baseItem="0"/>
  </dataFields>
  <formats count="2">
    <format dxfId="276">
      <pivotArea outline="0" collapsedLevelsAreSubtotals="1" fieldPosition="0"/>
    </format>
    <format dxfId="27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42">
    <chartFormat chart="0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0"/>
          </reference>
          <reference field="41" count="1" selected="0">
            <x v="3"/>
          </reference>
        </references>
      </pivotArea>
    </chartFormat>
    <chartFormat chart="20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27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20" format="28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20" format="29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20" format="30">
      <pivotArea type="data" outline="0" fieldPosition="0">
        <references count="2">
          <reference field="4294967294" count="1" selected="0">
            <x v="0"/>
          </reference>
          <reference field="41" count="1" selected="0">
            <x v="3"/>
          </reference>
        </references>
      </pivotArea>
    </chartFormat>
    <chartFormat chart="20" format="3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0" format="33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20" format="34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20" format="35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20" format="36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  <chartFormat chart="27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27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27" format="28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27" format="29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27" format="30">
      <pivotArea type="data" outline="0" fieldPosition="0">
        <references count="2">
          <reference field="4294967294" count="1" selected="0">
            <x v="0"/>
          </reference>
          <reference field="41" count="1" selected="0">
            <x v="3"/>
          </reference>
        </references>
      </pivotArea>
    </chartFormat>
    <chartFormat chart="27" format="3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7" format="33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27" format="34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27" format="35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27" format="36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  <chartFormat chart="3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30" format="3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30" format="4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30" format="5">
      <pivotArea type="data" outline="0" fieldPosition="0">
        <references count="2">
          <reference field="4294967294" count="1" selected="0">
            <x v="0"/>
          </reference>
          <reference field="41" count="1" selected="0">
            <x v="3"/>
          </reference>
        </references>
      </pivotArea>
    </chartFormat>
    <chartFormat chart="30" format="7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30" format="8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30" format="9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30" format="10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  <chartFormat chart="30" format="14">
      <pivotArea type="data" outline="0" fieldPosition="0">
        <references count="2">
          <reference field="4294967294" count="1" selected="0">
            <x v="0"/>
          </reference>
          <reference field="41" count="1" selected="0">
            <x v="4"/>
          </reference>
        </references>
      </pivotArea>
    </chartFormat>
    <chartFormat chart="30" format="15">
      <pivotArea type="data" outline="0" fieldPosition="0">
        <references count="2">
          <reference field="4294967294" count="1" selected="0">
            <x v="1"/>
          </reference>
          <reference field="41" count="1" selected="0">
            <x v="4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3927A6-045E-4E19-96EB-1659A5E713E5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L10:M11" firstHeaderRow="0" firstDataRow="1" firstDataCol="0" rowPageCount="2" colPageCount="1"/>
  <pivotFields count="73">
    <pivotField showAll="0"/>
    <pivotField showAll="0"/>
    <pivotField axis="axisPage" multipleItemSelectionAllowed="1" showAll="0">
      <items count="5">
        <item x="0"/>
        <item h="1" x="3"/>
        <item x="1"/>
        <item x="2"/>
        <item t="default"/>
      </items>
    </pivotField>
    <pivotField showAll="0"/>
    <pivotField showAll="0"/>
    <pivotField axis="axisPage" multipleItemSelectionAllowed="1" showAll="0">
      <items count="37">
        <item x="0"/>
        <item x="1"/>
        <item x="2"/>
        <item x="3"/>
        <item x="7"/>
        <item x="4"/>
        <item x="5"/>
        <item x="12"/>
        <item x="6"/>
        <item x="8"/>
        <item x="9"/>
        <item x="19"/>
        <item x="10"/>
        <item x="11"/>
        <item x="13"/>
        <item x="14"/>
        <item x="17"/>
        <item x="15"/>
        <item x="18"/>
        <item x="23"/>
        <item x="16"/>
        <item x="26"/>
        <item x="20"/>
        <item x="22"/>
        <item x="21"/>
        <item x="24"/>
        <item x="25"/>
        <item x="27"/>
        <item x="33"/>
        <item x="28"/>
        <item x="34"/>
        <item x="29"/>
        <item x="30"/>
        <item x="35"/>
        <item x="31"/>
        <item x="32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Items count="1">
    <i/>
  </rowItems>
  <colFields count="1">
    <field x="-2"/>
  </colFields>
  <colItems count="2">
    <i>
      <x/>
    </i>
    <i i="1">
      <x v="1"/>
    </i>
  </colItems>
  <pageFields count="2">
    <pageField fld="5" hier="-1"/>
    <pageField fld="2" hier="-1"/>
  </pageFields>
  <dataFields count="2">
    <dataField name="Cuenta de Cedula" fld="7" subtotal="count" baseField="0" baseItem="0"/>
    <dataField name="Suma de Monto" fld="6" baseField="0" baseItem="0" numFmtId="44"/>
  </dataFields>
  <formats count="2">
    <format dxfId="138">
      <pivotArea outline="0" collapsedLevelsAreSubtotals="1" fieldPosition="0"/>
    </format>
    <format dxfId="1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4E939-27F0-44A6-ACAD-0EC5E9F47D70}" name="TablaDinámica2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A4:C18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x="2"/>
        <item x="1"/>
        <item x="0"/>
        <item t="default"/>
      </items>
    </pivotField>
    <pivotField axis="axisRow" showAll="0">
      <items count="5">
        <item x="1"/>
        <item x="2"/>
        <item x="0"/>
        <item x="3"/>
        <item t="default"/>
      </items>
    </pivotField>
    <pivotField showAll="0"/>
    <pivotField showAll="0"/>
    <pivotField axis="axisPage" multipleItemSelectionAllowed="1" showAll="0">
      <items count="9">
        <item x="0"/>
        <item x="2"/>
        <item x="3"/>
        <item x="4"/>
        <item x="1"/>
        <item x="5"/>
        <item x="7"/>
        <item x="6"/>
        <item t="default"/>
      </items>
    </pivotField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2">
    <field x="12"/>
    <field x="11"/>
  </rowFields>
  <rowItems count="14">
    <i>
      <x/>
    </i>
    <i r="1">
      <x/>
    </i>
    <i r="1">
      <x v="1"/>
    </i>
    <i r="1">
      <x v="2"/>
    </i>
    <i>
      <x v="1"/>
    </i>
    <i r="1">
      <x v="1"/>
    </i>
    <i r="1">
      <x v="2"/>
    </i>
    <i>
      <x v="2"/>
    </i>
    <i r="1">
      <x/>
    </i>
    <i r="1">
      <x v="1"/>
    </i>
    <i r="1">
      <x v="2"/>
    </i>
    <i>
      <x v="3"/>
    </i>
    <i r="1"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140">
      <pivotArea outline="0" collapsedLevelsAreSubtotals="1" fieldPosition="0"/>
    </format>
    <format dxfId="1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203793-937A-4E19-959C-1FB15074E590}" name="TablaDinámica2" cacheId="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6" firstHeaderRow="0" firstDataRow="1" firstDataCol="1"/>
  <pivotFields count="73">
    <pivotField showAll="0"/>
    <pivotField showAll="0"/>
    <pivotField numFmtId="43" showAll="0"/>
    <pivotField dataField="1" showAll="0"/>
    <pivotField numFmtId="14" showAll="0"/>
    <pivotField numFmtId="14"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</pivotFields>
  <rowFields count="1">
    <field x="72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Cedula" fld="27" subtotal="count" baseField="41" baseItem="0"/>
    <dataField name="Suma de Más el 40%" fld="3" baseField="72" baseItem="1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33FEF5-F38F-42FC-BA9A-364B39C19048}" name="TablaDinámica2" cacheId="1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8" firstHeaderRow="0" firstDataRow="1" firstDataCol="1"/>
  <pivotFields count="73">
    <pivotField showAll="0"/>
    <pivotField showAll="0"/>
    <pivotField numFmtId="43" showAll="0"/>
    <pivotField dataField="1" showAll="0"/>
    <pivotField numFmtId="14" showAll="0"/>
    <pivotField numFmtId="14"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h="1" x="2"/>
        <item x="3"/>
        <item x="5"/>
        <item x="4"/>
        <item x="1"/>
        <item h="1" x="0"/>
        <item t="default"/>
      </items>
    </pivotField>
    <pivotField showAll="0"/>
    <pivotField showAll="0"/>
  </pivotFields>
  <rowFields count="1">
    <field x="70"/>
  </rowFields>
  <rowItems count="5"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Cedula" fld="27" subtotal="count" baseField="70" baseItem="4"/>
    <dataField name="Suma de Más el 40%" fld="3" baseField="70" baseItem="4" numFmtId="164"/>
  </dataFields>
  <formats count="2"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A05768-AA21-4C17-9429-F11D6728CBC0}" name="TablaDinámica4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4" firstHeaderRow="0" firstDataRow="1" firstDataCol="0" rowPageCount="1" colPageCount="1"/>
  <pivotFields count="72">
    <pivotField showAll="0"/>
    <pivotField showAll="0"/>
    <pivotField dataField="1" numFmtId="43" showAll="0"/>
    <pivotField numFmtId="14" showAll="0"/>
    <pivotField numFmtId="14"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6">
        <item x="4"/>
        <item x="1"/>
        <item x="0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1"/>
        <item x="0"/>
        <item t="default"/>
      </items>
    </pivotField>
  </pivotFields>
  <rowItems count="1">
    <i/>
  </rowItems>
  <colFields count="1">
    <field x="-2"/>
  </colFields>
  <colItems count="2">
    <i>
      <x/>
    </i>
    <i i="1">
      <x v="1"/>
    </i>
  </colItems>
  <pageFields count="1">
    <pageField fld="71" hier="-1"/>
  </pageFields>
  <dataFields count="2">
    <dataField name="Cuenta de Cedula" fld="26" subtotal="count" baseField="71" baseItem="0"/>
    <dataField name="Suma de Monto" fld="2" baseField="0" baseItem="0"/>
  </dataFields>
  <formats count="1">
    <format dxfId="107">
      <pivotArea field="71" grandRow="1" outline="0" collapsedLevelsAreSubtotals="1" axis="axisPage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DCB13E-8A45-4E5A-96FD-AA9AF6546A4F}" name="TablaDinámica7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:B11" firstHeaderRow="0" firstDataRow="1" firstDataCol="0" rowPageCount="1" colPageCount="1"/>
  <pivotFields count="72">
    <pivotField showAll="0"/>
    <pivotField showAll="0"/>
    <pivotField dataField="1" numFmtId="43" showAll="0"/>
    <pivotField numFmtId="14" showAll="0"/>
    <pivotField numFmtId="14"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6">
        <item x="4"/>
        <item x="1"/>
        <item x="0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1"/>
        <item x="0"/>
        <item t="default"/>
      </items>
    </pivotField>
  </pivotFields>
  <rowItems count="1">
    <i/>
  </rowItems>
  <colFields count="1">
    <field x="-2"/>
  </colFields>
  <colItems count="2">
    <i>
      <x/>
    </i>
    <i i="1">
      <x v="1"/>
    </i>
  </colItems>
  <pageFields count="1">
    <pageField fld="71" hier="-1"/>
  </pageFields>
  <dataFields count="2">
    <dataField name="Cuenta de Cedula" fld="26" subtotal="count" baseField="71" baseItem="0"/>
    <dataField name="Suma de Monto" fld="2" baseField="0" baseItem="0"/>
  </dataFields>
  <formats count="1">
    <format dxfId="108">
      <pivotArea field="71" grandRow="1" outline="0" collapsedLevelsAreSubtotals="1" axis="axisPage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6D65E5-5297-4668-B897-51E079794EE4}" name="TablaDinámica23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29">
  <location ref="P244:R247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9">
        <item x="0"/>
        <item x="2"/>
        <item x="3"/>
        <item x="4"/>
        <item x="1"/>
        <item x="5"/>
        <item x="6"/>
        <item x="7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6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Suma de Monto" fld="2" baseField="0" baseItem="0" numFmtId="44"/>
    <dataField name="Cuenta de Cedula" fld="26" subtotal="count" baseField="0" baseItem="0"/>
  </dataFields>
  <formats count="2">
    <format dxfId="278">
      <pivotArea outline="0" collapsedLevelsAreSubtotals="1" fieldPosition="0"/>
    </format>
    <format dxfId="27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36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8" format="8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8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10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8" format="11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7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14" format="8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14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10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14" format="11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3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19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3" format="20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3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3" format="22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3" format="23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13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4" format="14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4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4" format="16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4" format="17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5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19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5" format="20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5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5" format="22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5" format="23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8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15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8" format="16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8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8" format="18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8" format="19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285023-EB35-4B49-8C20-A26C8B0A3BA7}" name="TablaDinámica22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1">
  <location ref="L244:N247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9">
        <item x="0"/>
        <item x="2"/>
        <item x="3"/>
        <item x="4"/>
        <item x="1"/>
        <item x="5"/>
        <item x="6"/>
        <item x="7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6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280">
      <pivotArea outline="0" collapsedLevelsAreSubtotals="1" fieldPosition="0"/>
    </format>
    <format dxfId="27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36">
    <chartFormat chart="5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7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5" format="8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5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0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5" format="11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11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7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11" format="8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11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10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11" format="11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19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2" format="20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2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2" format="22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2" format="23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3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13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3" format="14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3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3" format="16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3" format="17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4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19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4" format="20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4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4" format="22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4" format="23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8" format="2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8" format="3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8" format="4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8" format="5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484CAD-377B-46A4-9EE1-69F34B925E0F}" name="TablaDinámica9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2" rowHeaderCaption="SUBREGIÓN">
  <location ref="A75:C80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9">
        <item x="0"/>
        <item x="2"/>
        <item x="3"/>
        <item x="4"/>
        <item x="1"/>
        <item x="5"/>
        <item x="6"/>
        <item x="7"/>
        <item t="default"/>
      </items>
    </pivotField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3"/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4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282">
      <pivotArea outline="0" collapsedLevelsAreSubtotals="1" fieldPosition="0"/>
    </format>
    <format dxfId="28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4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3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3" format="19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3" format="20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3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2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3" format="23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3" format="24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3" format="25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  <chartFormat chart="28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23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28" format="24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28" format="25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28" format="26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28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8" format="28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28" format="29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28" format="30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28" format="31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  <chartFormat chart="3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1" format="3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31" format="4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31" format="5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31" format="6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31" format="7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31" format="8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31" format="9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31" format="10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0C5AF0-2E88-4960-8962-EB7AA394287A}" name="TablaDinámica7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40">
  <location ref="K50:M54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x="2"/>
        <item x="1"/>
        <item x="0"/>
        <item t="default"/>
      </items>
    </pivotField>
    <pivotField showAll="0"/>
    <pivotField showAll="0"/>
    <pivotField showAll="0"/>
    <pivotField axis="axisPage" multipleItemSelectionAllowed="1" showAll="0">
      <items count="9">
        <item x="0"/>
        <item x="2"/>
        <item x="3"/>
        <item x="4"/>
        <item x="1"/>
        <item x="5"/>
        <item x="6"/>
        <item x="7"/>
        <item t="default"/>
      </items>
    </pivotField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1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Suma de Monto" fld="2" baseField="0" baseItem="0" numFmtId="44"/>
    <dataField name="Cuenta de Cedula" fld="26" subtotal="count" baseField="0" baseItem="0"/>
  </dataFields>
  <formats count="2">
    <format dxfId="284">
      <pivotArea outline="0" collapsedLevelsAreSubtotals="1" fieldPosition="0"/>
    </format>
    <format dxfId="28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38">
    <chartFormat chart="0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5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2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5" format="13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5" format="14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6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5" format="17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5" format="18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8" format="3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8" format="4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8" format="5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8" format="6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7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6" format="17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6" format="18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6" format="19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6" format="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6" format="21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36" format="22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36" format="23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3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9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9" format="2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9" format="3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9" format="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9" format="5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39" format="6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39" format="7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FE5B4E-31A6-46B4-85DF-335AC36613DC}" name="TablaDinámica21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1" rowHeaderCaption="INGRESO FAMILIAR">
  <location ref="A208:C216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9">
        <item x="0"/>
        <item x="2"/>
        <item x="3"/>
        <item x="4"/>
        <item x="1"/>
        <item x="5"/>
        <item x="6"/>
        <item x="7"/>
        <item t="default"/>
      </items>
    </pivotField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0"/>
        <item x="5"/>
        <item x="4"/>
        <item x="3"/>
        <item x="2"/>
        <item x="1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286">
      <pivotArea outline="0" collapsedLevelsAreSubtotals="1" fieldPosition="0"/>
    </format>
    <format dxfId="2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9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0" format="15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7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7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7" format="18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7" format="19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7" format="20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7" format="21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7" format="22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7" format="23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7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25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7" format="26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7" format="27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7" format="28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7" format="29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7" format="30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7" format="31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21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17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21" format="18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21" format="19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21" format="20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21" format="21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21" format="22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21" format="23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21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25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21" format="26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21" format="27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21" format="28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21" format="29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21" format="30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21" format="31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24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33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24" format="34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24" format="35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24" format="36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24" format="37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24" format="38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24" format="39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24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4" format="41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24" format="42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24" format="43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24" format="44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24" format="45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24" format="46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24" format="47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26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33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26" format="34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26" format="35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26" format="36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26" format="37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26" format="38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26" format="39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26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6" format="41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26" format="42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26" format="43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26" format="44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26" format="45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26" format="46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26" format="47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3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30" format="3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30" format="4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30" format="5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30" format="6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30" format="7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30" format="8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30" format="9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30" format="10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30" format="11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30" format="12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30" format="13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30" format="14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30" format="15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546E25-7325-425E-8737-F0F1DE99A6EC}" name="TablaDinámica17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0">
  <location ref="K167:M175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9">
        <item x="0"/>
        <item x="2"/>
        <item x="3"/>
        <item x="4"/>
        <item x="1"/>
        <item x="5"/>
        <item x="6"/>
        <item x="7"/>
        <item t="default"/>
      </items>
    </pivotField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axis="axisRow" showAll="0">
      <items count="8">
        <item x="2"/>
        <item x="0"/>
        <item x="5"/>
        <item x="6"/>
        <item x="1"/>
        <item x="4"/>
        <item x="3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2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Suma de Monto" fld="2" baseField="0" baseItem="0" numFmtId="44"/>
    <dataField name="Cuenta de Cedula" fld="26" subtotal="count" baseField="0" baseItem="0"/>
  </dataFields>
  <formats count="2">
    <format dxfId="288">
      <pivotArea outline="0" collapsedLevelsAreSubtotals="1" fieldPosition="0"/>
    </format>
    <format dxfId="28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6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0" format="15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  <chartFormat chart="24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33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24" format="34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24" format="35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24" format="36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24" format="37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24" format="38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24" format="39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24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4" format="41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24" format="42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24" format="43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24" format="44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24" format="45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24" format="46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24" format="47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  <chartFormat chart="26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33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26" format="34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26" format="35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26" format="36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26" format="37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26" format="38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26" format="39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26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6" format="41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26" format="42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26" format="43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26" format="44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26" format="45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26" format="46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26" format="47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  <chartFormat chart="2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9" format="2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29" format="3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29" format="4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29" format="5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29" format="6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29" format="7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29" format="8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29" format="9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29" format="10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29" format="11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29" format="12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29" format="13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29" format="14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29" format="15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EE941D2-4862-4D3F-B18E-28DE58704A7B}" name="Tabla2" displayName="Tabla2" ref="B2:H11" totalsRowShown="0" headerRowDxfId="126" headerRowBorderDxfId="125" tableBorderDxfId="124" totalsRowBorderDxfId="123">
  <autoFilter ref="B2:H11" xr:uid="{00000000-0009-0000-0100-000002000000}"/>
  <tableColumns count="7">
    <tableColumn id="1" xr3:uid="{D3D4C563-74E8-4D98-8E36-861BB05E3116}" name="TERRITORIO INDIGENAS" dataDxfId="122"/>
    <tableColumn id="2" xr3:uid="{0050934B-D4D7-4576-9A04-B3D413BE9B56}" name="CANTIDAD PROGRAMADA" dataDxfId="121"/>
    <tableColumn id="3" xr3:uid="{578D88FC-6EB3-4F75-BA45-5EA314420607}" name="MONTO PROGRAMADO" dataDxfId="120" dataCellStyle="Millares"/>
    <tableColumn id="4" xr3:uid="{7DB759A2-F54D-4BA5-9248-CCD6EEE95AAE}" name="CANTIDAD EJECUTADA" dataDxfId="119"/>
    <tableColumn id="5" xr3:uid="{A2E571FF-CCFA-4034-AFDF-F90C76C1DAE5}" name="MONTO EJECUTADO" dataDxfId="118">
      <calculatedColumnFormula>+#REF!+#REF!+#REF!</calculatedColumnFormula>
    </tableColumn>
    <tableColumn id="6" xr3:uid="{7AB20C17-ABEE-4C29-90CC-50CDD98108D0}" name="SALDO CANTIDAD" dataDxfId="117">
      <calculatedColumnFormula>+Tabla2[[#This Row],[CANTIDAD PROGRAMADA]]-Tabla2[[#This Row],[CANTIDAD EJECUTADA]]</calculatedColumnFormula>
    </tableColumn>
    <tableColumn id="7" xr3:uid="{7938E9B4-CABF-40B1-BEA9-66B536CFF683}" name="SALDO MONTO" dataDxfId="116">
      <calculatedColumnFormula>+Tabla2[[#This Row],[MONTO PROGRAMADO]]-Tabla2[[#This Row],[MONTO EJECUTADO]]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D8522C3-D2FA-49CB-B2DA-DB6A9FC4954D}" name="Tabla3" displayName="Tabla3" ref="B3:E5" totalsRowCount="1" headerRowDxfId="115" dataDxfId="114" totalsRowDxfId="113">
  <autoFilter ref="B3:E4" xr:uid="{00000000-0009-0000-0100-000003000000}"/>
  <tableColumns count="4">
    <tableColumn id="1" xr3:uid="{B1395A2D-3109-4A2D-93BD-BA84DF40024E}" name="CANTIDAD PROGRAMADA" totalsRowLabel="SALDO" dataDxfId="112" totalsRowDxfId="7"/>
    <tableColumn id="2" xr3:uid="{E1C30F81-2744-4AFE-B785-DB80DB07D650}" name="MONTO PROGRAMADO" dataDxfId="111" totalsRowDxfId="6" dataCellStyle="Millares" totalsRowCellStyle="Millares">
      <calculatedColumnFormula>1459500000/2</calculatedColumnFormula>
    </tableColumn>
    <tableColumn id="3" xr3:uid="{5D79516E-0595-498B-9964-1B95D0ABE6B9}" name="CANTIDAD EJECUTADA" totalsRowFunction="custom" dataDxfId="110" totalsRowDxfId="5">
      <calculatedColumnFormula>+GETPIVOTDATA("Cuenta de Cedula",'TABLA FAC'!$A$3,"SINIRUBE","S")</calculatedColumnFormula>
      <totalsRowFormula>+Tabla3[CANTIDAD PROGRAMADA]-Tabla3[CANTIDAD EJECUTADA]</totalsRowFormula>
    </tableColumn>
    <tableColumn id="4" xr3:uid="{EF6BD0C2-3527-4055-8F2A-F0284C2D267C}" name="MONTO EJECUTADO" totalsRowFunction="custom" dataDxfId="109" totalsRowDxfId="4" dataCellStyle="Millares" totalsRowCellStyle="Millares">
      <calculatedColumnFormula>+GETPIVOTDATA("Suma de Más el 40%",'TABLA FAC'!$A$3,"SINIRUBE","S")</calculatedColumnFormula>
      <totalsRowFormula>+Tabla3[MONTO PROGRAMADO]-Tabla3[MONTO EJECUTADO]</totalsRowFormula>
    </tableColumn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4508C49-D686-4811-83CB-5A416A948B78}" name="Tabla38" displayName="Tabla38" ref="A4:T17" totalsRowShown="0" headerRowDxfId="106" dataDxfId="105">
  <autoFilter ref="A4:T17" xr:uid="{00000000-0009-0000-0100-000001000000}"/>
  <tableColumns count="20">
    <tableColumn id="1" xr3:uid="{8096B05B-4A30-4AAC-A0DC-37E255C15D8C}" name="NUMERO" dataDxfId="104"/>
    <tableColumn id="2" xr3:uid="{DA3A21DF-703A-443E-9923-0C888F253A9C}" name="2005" dataDxfId="103"/>
    <tableColumn id="3" xr3:uid="{361335D9-E3DD-45BE-AA5A-3043C987BEE7}" name="2006" dataDxfId="102"/>
    <tableColumn id="4" xr3:uid="{A89696D3-0022-4A55-915A-47B293A6385B}" name="2007" dataDxfId="101"/>
    <tableColumn id="5" xr3:uid="{4CFA36FF-D352-4CA1-A256-626535FF9B27}" name="2008" dataDxfId="100"/>
    <tableColumn id="6" xr3:uid="{BF16562F-D049-4FB1-BBEC-4C63C0DEA422}" name="2009" dataDxfId="99"/>
    <tableColumn id="7" xr3:uid="{D580BA3D-5279-4486-98A1-8FE58C661708}" name="2010" dataDxfId="98"/>
    <tableColumn id="8" xr3:uid="{A94C9B92-3E28-4046-A1BE-45B21DA54787}" name="2011" dataDxfId="97"/>
    <tableColumn id="9" xr3:uid="{553DDC23-DE33-4888-9C0E-E4FEF81C6599}" name="2012" dataDxfId="96"/>
    <tableColumn id="10" xr3:uid="{E5246022-004B-4A8F-AA12-85D9E3B190FD}" name="2013" dataDxfId="95"/>
    <tableColumn id="11" xr3:uid="{685F28AC-0607-4E10-A5D4-F4466E5630BE}" name="2014" dataDxfId="94"/>
    <tableColumn id="12" xr3:uid="{A99A328A-31D5-4598-A194-F31C32FF2AF3}" name="2015" dataDxfId="93"/>
    <tableColumn id="13" xr3:uid="{33FB0291-5C9F-4A1F-8DAF-D80C173B4E48}" name="2016" dataDxfId="92"/>
    <tableColumn id="14" xr3:uid="{2EB919BD-8CCF-4AED-89D1-C15689B24EBF}" name="2017" dataDxfId="91"/>
    <tableColumn id="15" xr3:uid="{8B2BE9F9-1122-42E7-8A5E-CE13D2C62BBE}" name="2018" dataDxfId="90"/>
    <tableColumn id="16" xr3:uid="{D0F354E4-D27D-41E3-92D8-AECD1D261E68}" name="2019" dataDxfId="89"/>
    <tableColumn id="17" xr3:uid="{76D2BA84-E3FF-4D1B-8B3B-DDCB8C0E8F36}" name="2020" dataDxfId="88"/>
    <tableColumn id="18" xr3:uid="{C16AAEE6-C340-4B9F-99E6-CB90A5189DF2}" name="2021" dataDxfId="87">
      <calculatedColumnFormula>#REF!</calculatedColumnFormula>
    </tableColumn>
    <tableColumn id="19" xr3:uid="{B12BDEDD-9C41-4F94-A4A1-AE3FEC8C9704}" name="2022" dataDxfId="86" dataCellStyle="Normal 2"/>
    <tableColumn id="20" xr3:uid="{C5F8EB47-F5A1-48DF-965A-876E8FCA63C7}" name="2023" dataDxfId="85">
      <calculatedColumnFormula>+GETPIVOTDATA("Cuenta de Cedula",DESGLOCE!$A$37,"Meses",2)</calculatedColumnFormula>
    </tableColumn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D7D860A-4A5A-4054-BB7E-D9BBE33A7CFB}" name="Tabla49" displayName="Tabla49" ref="A20:T33" totalsRowShown="0" headerRowDxfId="84" dataDxfId="83">
  <autoFilter ref="A20:T33" xr:uid="{00000000-0009-0000-0100-000002000000}"/>
  <tableColumns count="20">
    <tableColumn id="1" xr3:uid="{BC312EB0-ECD1-4495-AACA-27E0BD9B0451}" name="MONTO" dataDxfId="82"/>
    <tableColumn id="2" xr3:uid="{6A2C15A5-4415-4D51-92DB-90B468E2E3C9}" name="2005" dataDxfId="81"/>
    <tableColumn id="3" xr3:uid="{E7AAA3AF-8BEC-400A-A56D-CFFC9711F05B}" name="2006" dataDxfId="80"/>
    <tableColumn id="4" xr3:uid="{E204FA9F-7E21-4136-8BF8-987F3383DAFF}" name="2007" dataDxfId="79"/>
    <tableColumn id="5" xr3:uid="{480FB464-373B-46C8-8153-4EAA1535ACE6}" name="2008" dataDxfId="78"/>
    <tableColumn id="6" xr3:uid="{3327B046-BBAE-406F-A5D3-B48905E52A75}" name="2009" dataDxfId="77">
      <calculatedColumnFormula>3425030/1000</calculatedColumnFormula>
    </tableColumn>
    <tableColumn id="7" xr3:uid="{5A415C44-5E76-4359-9463-F32C0FFAD3BA}" name="2010" dataDxfId="76">
      <calculatedColumnFormula>+#REF!/1000000</calculatedColumnFormula>
    </tableColumn>
    <tableColumn id="8" xr3:uid="{67AB783D-B30A-49FE-929E-D728B272AC0A}" name="2011" dataDxfId="75"/>
    <tableColumn id="9" xr3:uid="{92AF11B4-BF48-4656-9A73-085B219C0860}" name="2012" dataDxfId="74"/>
    <tableColumn id="10" xr3:uid="{7CFA30CC-0B8E-4476-8A57-4D78C2727A2E}" name="2013" dataDxfId="73">
      <calculatedColumnFormula>582899666/1000000</calculatedColumnFormula>
    </tableColumn>
    <tableColumn id="11" xr3:uid="{51693403-3971-44CA-A818-B3C53B84CE37}" name="2014" dataDxfId="72"/>
    <tableColumn id="12" xr3:uid="{E32EE0E2-4E89-4D84-9E35-C72321C7941E}" name="2015" dataDxfId="71"/>
    <tableColumn id="13" xr3:uid="{4B6DD8FD-FE91-4DEA-A23E-6A194BA623A0}" name="2016" dataDxfId="70"/>
    <tableColumn id="14" xr3:uid="{EBE991F6-9345-4CD6-ACDC-8B221F19E334}" name="2017" dataDxfId="69"/>
    <tableColumn id="15" xr3:uid="{CFAC71AC-211C-415E-B1D0-3E267F1B31F7}" name="2018" dataDxfId="68"/>
    <tableColumn id="16" xr3:uid="{F1EC4D65-A6F7-4927-82D1-6E81BE634CB8}" name="2019" dataDxfId="67"/>
    <tableColumn id="17" xr3:uid="{A05CF110-EC0F-4A65-B0DB-2EB7C72DD915}" name="2020" dataDxfId="66"/>
    <tableColumn id="18" xr3:uid="{DFD9AB02-1A70-46F0-B850-10B7C31C9B3F}" name="2021" dataDxfId="65">
      <calculatedColumnFormula>#REF!/1000000</calculatedColumnFormula>
    </tableColumn>
    <tableColumn id="19" xr3:uid="{76667F49-0682-4BC3-8A01-C434A4FBB36F}" name="2022" dataDxfId="64" dataCellStyle="Normal 2"/>
    <tableColumn id="20" xr3:uid="{565B350A-CA13-4CC1-8B90-BA93FF9B15E9}" name="2023" dataDxfId="63">
      <calculatedColumnFormula>+DESGLOCE!D38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4B36B89-9CF0-4372-9ADA-D037C06D3182}" name="Tabla3210" displayName="Tabla3210" ref="V4:AO17" totalsRowShown="0" headerRowDxfId="62" dataDxfId="61">
  <autoFilter ref="V4:AO17" xr:uid="{00000000-0009-0000-0100-000003000000}"/>
  <tableColumns count="20">
    <tableColumn id="1" xr3:uid="{A71B8AF5-85B8-459B-A8A3-FE803978FD46}" name="NUMERO" dataDxfId="60"/>
    <tableColumn id="2" xr3:uid="{32F72E75-C096-47A1-93C0-0DBA02949CD2}" name="2005" dataDxfId="59"/>
    <tableColumn id="3" xr3:uid="{3BE932DB-1EE8-4D86-BFA6-C0EBE538B985}" name="2006" dataDxfId="58"/>
    <tableColumn id="4" xr3:uid="{55FA1D6D-1590-40BB-A222-FDFE2728ADE6}" name="2007" dataDxfId="57"/>
    <tableColumn id="5" xr3:uid="{FBEB0EEE-E876-4357-A969-4C8EAEE339BB}" name="2008" dataDxfId="56"/>
    <tableColumn id="6" xr3:uid="{9EA2EB7F-4FD6-4E98-85BD-2697FA82BF2B}" name="2009" dataDxfId="55"/>
    <tableColumn id="7" xr3:uid="{8AFBBAE0-2E8A-4E24-B00A-51EF14C6530E}" name="2010" dataDxfId="54">
      <calculatedColumnFormula>#REF!</calculatedColumnFormula>
    </tableColumn>
    <tableColumn id="8" xr3:uid="{06ABD6A1-1687-430E-B963-372622352A91}" name="2011" dataDxfId="53"/>
    <tableColumn id="9" xr3:uid="{838578F7-500A-4E36-9548-D735BDF3B463}" name="2012" dataDxfId="52">
      <calculatedColumnFormula>+Tabla49[[#This Row],[2012]]-I4</calculatedColumnFormula>
    </tableColumn>
    <tableColumn id="10" xr3:uid="{F6FD1AA6-17EF-401E-8E1F-7027902C01D1}" name="2013" dataDxfId="51"/>
    <tableColumn id="11" xr3:uid="{A0CCC4FE-0F1A-4445-A4D7-41ED967FD932}" name="2014" dataDxfId="50"/>
    <tableColumn id="12" xr3:uid="{C208623A-E65F-4B83-9B03-F72140011ACB}" name="2015" dataDxfId="49">
      <calculatedColumnFormula>+Tabla38[[#This Row],[2015]]-L4</calculatedColumnFormula>
    </tableColumn>
    <tableColumn id="13" xr3:uid="{560A76B6-F277-4B32-8FC0-AAE91175EDBC}" name="2016" dataDxfId="48"/>
    <tableColumn id="14" xr3:uid="{B19A7F07-D5DB-48F9-BD7C-42B1D6ED0BE0}" name="2017" dataDxfId="47">
      <calculatedColumnFormula>+Tabla38[[#This Row],[2017]]</calculatedColumnFormula>
    </tableColumn>
    <tableColumn id="15" xr3:uid="{E2F9FB08-8258-41EC-9FC0-D8F5639307BA}" name="2018" dataDxfId="46"/>
    <tableColumn id="16" xr3:uid="{2A4F0C95-D1F3-467D-8C23-1778C0BDCEDA}" name="2019" dataDxfId="45"/>
    <tableColumn id="17" xr3:uid="{BE670E06-644C-4709-9997-896B965CA9FF}" name="2020" dataDxfId="44"/>
    <tableColumn id="18" xr3:uid="{D1F210AE-1BD3-46DD-8DB8-186FEF6C9D9C}" name="2021" dataDxfId="43">
      <calculatedColumnFormula>+Tabla38[[#This Row],[2021]]</calculatedColumnFormula>
    </tableColumn>
    <tableColumn id="19" xr3:uid="{E1E660E5-730E-4DC5-9DB9-65F6A0C600CE}" name="2022" dataDxfId="42" dataCellStyle="Normal 2"/>
    <tableColumn id="20" xr3:uid="{BA441D77-4155-4959-9075-84FBF81A2E4F}" name="2023" dataDxfId="41">
      <calculatedColumnFormula>+T4+Tabla38[[#This Row],[2023]]</calculatedColumnFormula>
    </tableColumn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8A873DD-468D-4AC5-9038-CE4D0EE9DA5E}" name="Tabla4311" displayName="Tabla4311" ref="V20:AO33" totalsRowShown="0" headerRowDxfId="40" dataDxfId="39">
  <autoFilter ref="V20:AO33" xr:uid="{00000000-0009-0000-0100-000004000000}"/>
  <tableColumns count="20">
    <tableColumn id="1" xr3:uid="{D6783F74-FCDD-4730-9AC6-8C3A5D04CF67}" name="MONTO" dataDxfId="38"/>
    <tableColumn id="2" xr3:uid="{CB099F10-6419-4370-85E4-76D4306E3C73}" name="2005" dataDxfId="37"/>
    <tableColumn id="3" xr3:uid="{9D45144A-DD53-462F-92DF-6ADDCA96F42F}" name="2006" dataDxfId="36"/>
    <tableColumn id="4" xr3:uid="{D16F1F95-DA2B-4828-9670-FA6184DFECA2}" name="2007" dataDxfId="35"/>
    <tableColumn id="5" xr3:uid="{241BCF9B-0D61-459B-A649-B4B023D41108}" name="2008" dataDxfId="34"/>
    <tableColumn id="6" xr3:uid="{E1244DE4-3CE0-4117-8AD8-3E76A5DD406B}" name="2009" dataDxfId="33">
      <calculatedColumnFormula>3425030/1000</calculatedColumnFormula>
    </tableColumn>
    <tableColumn id="7" xr3:uid="{B9AB6798-AF03-4CA1-8CC8-057F2ACE7933}" name="2010" dataDxfId="32"/>
    <tableColumn id="8" xr3:uid="{9CC5F1D3-A0BC-4E8A-B96B-5614277917D5}" name="2011" dataDxfId="31"/>
    <tableColumn id="9" xr3:uid="{881288B9-87DE-4F84-A7A1-B459AE0F2D6E}" name="2012" dataDxfId="30"/>
    <tableColumn id="10" xr3:uid="{47DC0F27-669A-4271-A47A-79C87F1A13C2}" name="2013" dataDxfId="29"/>
    <tableColumn id="11" xr3:uid="{F73D7D2D-EA5D-4E13-96C7-131AE524728E}" name="2014" dataDxfId="28"/>
    <tableColumn id="12" xr3:uid="{5CD1ABAD-404C-447E-BAD1-25511894C84E}" name="2015" dataDxfId="27"/>
    <tableColumn id="13" xr3:uid="{622294FA-3B96-4025-B7C7-9FD0483BD55C}" name="2016" dataDxfId="26"/>
    <tableColumn id="14" xr3:uid="{51FF758C-AA80-4A0D-8142-328C9C962B11}" name="2017" dataDxfId="25"/>
    <tableColumn id="15" xr3:uid="{A054BAF5-9087-44D0-AC99-4AB5C7231282}" name="2018" dataDxfId="24"/>
    <tableColumn id="16" xr3:uid="{D4FC696B-0BC9-4CB4-875E-7704001A2F32}" name="2019" dataDxfId="23">
      <calculatedColumnFormula>+Tabla49[[#This Row],[2019]]</calculatedColumnFormula>
    </tableColumn>
    <tableColumn id="17" xr3:uid="{CD52A491-67F9-4584-B39E-58BBF49373F9}" name="2020" dataDxfId="22"/>
    <tableColumn id="18" xr3:uid="{B6078EB5-A084-4B50-861A-FEE97AC1B23B}" name="2021" dataDxfId="21">
      <calculatedColumnFormula>+Tabla49[[#This Row],[2021]]-R19</calculatedColumnFormula>
    </tableColumn>
    <tableColumn id="19" xr3:uid="{C58E4E58-B84F-47A6-BAA0-8227406808BE}" name="2022" dataDxfId="20" dataCellStyle="Normal 2"/>
    <tableColumn id="20" xr3:uid="{25F8DE28-A1B7-483C-B558-12B870526126}" name="2023" dataDxfId="19">
      <calculatedColumnFormula>+Tabla49[[#This Row],[2023]]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A7E2027-E7CB-4CDD-BAE3-5F3AE9EC4D10}" name="Tabla13" displayName="Tabla13" ref="A1:BU1048570" totalsRowShown="0">
  <autoFilter ref="A1:BU1048570" xr:uid="{74BE37D2-B1FE-4FA4-AE26-0D43F886D40B}"/>
  <sortState xmlns:xlrd2="http://schemas.microsoft.com/office/spreadsheetml/2017/richdata2" ref="A2:BU142">
    <sortCondition ref="F1:F142"/>
  </sortState>
  <tableColumns count="73">
    <tableColumn id="1" xr3:uid="{913BAC2F-C117-4CC0-BEF1-2061233AE3F7}" name="Clasificacion General"/>
    <tableColumn id="2" xr3:uid="{8CED9DDF-0FC2-4732-A6F8-42BF2C95D685}" name="Nombre garantia"/>
    <tableColumn id="3" xr3:uid="{F3C8E2EC-88FE-47BF-9DD6-3A2A37EE261C}" name="Tipo Solicitud"/>
    <tableColumn id="4" xr3:uid="{D17DE070-7B16-4645-8006-1C98B5E48E79}" name="Nom Tipo Area"/>
    <tableColumn id="5" xr3:uid="{5AC75E6E-6648-4875-90FC-1764375A805E}" name="Operacion"/>
    <tableColumn id="6" xr3:uid="{820635B1-2862-4D15-B099-606BA6233F10}" name="Num Conse"/>
    <tableColumn id="7" xr3:uid="{947D0214-B2BD-467E-B903-31785116E43C}" name="Monto"/>
    <tableColumn id="73" xr3:uid="{CD97BAE3-74F3-4673-BA4D-40590CB2723A}" name="Monto contrato" dataDxfId="18" dataCellStyle="Millares"/>
    <tableColumn id="8" xr3:uid="{00AFAEE4-A049-46F7-8BD1-1533BCBC528D}" name="Cedula"/>
    <tableColumn id="9" xr3:uid="{83441785-BC1C-49B6-A8B9-6583ACD74C86}" name="Nom Area"/>
    <tableColumn id="10" xr3:uid="{1064AA1E-39B0-437C-9987-BC5AA5B7AADA}" name="Cob hipotecaria"/>
    <tableColumn id="11" xr3:uid="{A951FB99-DCCF-4EFB-AB35-FA852DB07A6F}" name="Descripcion"/>
    <tableColumn id="12" xr3:uid="{AE6C0D97-9AF3-44F6-89DA-04CAFAE94E0F}" name="Mepro Area"/>
    <tableColumn id="13" xr3:uid="{D0480A3E-D1F9-474D-A91A-CB572C064AFA}" name="Subregion"/>
    <tableColumn id="14" xr3:uid="{B8975CEA-D328-44CF-B38E-7F8091460D09}" name="Descolocada"/>
    <tableColumn id="15" xr3:uid="{1E9D907E-FB0A-4922-9964-6A1D3D32F9BC}" name="Nom Provincia"/>
    <tableColumn id="16" xr3:uid="{1C9D2402-B698-4763-9682-C97F595E08D5}" name="Solicitud"/>
    <tableColumn id="17" xr3:uid="{E84D4C71-477D-4ADB-85C4-76ED01A95DDB}" name="Tipo proyecto"/>
    <tableColumn id="18" xr3:uid="{412816F5-9047-4E6B-A6B3-F50F3EAE75AE}" name="Fecha Resoli" dataDxfId="17"/>
    <tableColumn id="19" xr3:uid="{D5D91961-BF24-4DEC-8178-93C690C31E02}" name="Fecha Gestion" dataDxfId="16"/>
    <tableColumn id="20" xr3:uid="{F3CB6227-F472-4F33-81CD-821F6E28EDFB}" name="Fecha Consejo" dataDxfId="15"/>
    <tableColumn id="21" xr3:uid="{A7F42965-9E72-45AF-A2D6-EE825757B371}" name="Fecha Ejecución" dataDxfId="14"/>
    <tableColumn id="22" xr3:uid="{DAE5DD48-2A98-431A-B857-925F0462C36F}" name="Sol Id"/>
    <tableColumn id="23" xr3:uid="{29582878-FAD1-4C95-A17A-4A8699BD8EC1}" name="Origen"/>
    <tableColumn id="24" xr3:uid="{B4C9DFA2-589A-44CC-BA10-1D5DE49F82E1}" name="Fecha Desco"/>
    <tableColumn id="25" xr3:uid="{7212FC7F-5EE5-4443-A0F1-E67104BDF6D9}" name="Masculino"/>
    <tableColumn id="26" xr3:uid="{5718E602-B0DF-49F0-9B69-F55F6E2E2338}" name="Femenino"/>
    <tableColumn id="27" xr3:uid="{872CF757-A64C-4E3B-B1C8-7084D4D6D718}" name="Sexo"/>
    <tableColumn id="28" xr3:uid="{4D4800BF-44F6-40D5-91A1-7BE32F1F959F}" name="Tipo gtia"/>
    <tableColumn id="29" xr3:uid="{F993CBA3-B483-4D50-B493-D7026BFA2CF9}" name="Desc caso especial"/>
    <tableColumn id="30" xr3:uid="{38010F9D-24CF-4DFA-9DB8-086D2F055A9C}" name="Ano graduacion colegio"/>
    <tableColumn id="31" xr3:uid="{949FE620-3CDA-4717-88FD-27F51A3BE71C}" name="Anos desde graduacion colegio"/>
    <tableColumn id="32" xr3:uid="{CFDBAB69-F1F6-4D32-B7FE-A67B23872658}" name="Caso especial gar"/>
    <tableColumn id="33" xr3:uid="{D4095785-12C3-4D4C-B22B-ED03B51B9F1F}" name="Clasificacion"/>
    <tableColumn id="34" xr3:uid="{183DC1FD-FFF6-4AF5-B70F-065B9FECE42E}" name="Clasificacion Ingreso"/>
    <tableColumn id="35" xr3:uid="{5F75E22F-4DA1-42AC-A89A-B0D6ED576332}" name="Cob fiduciaria"/>
    <tableColumn id="36" xr3:uid="{C8435E94-8DEE-4779-8A61-B3EB76E2BEBA}" name="Cobertura gar"/>
    <tableColumn id="37" xr3:uid="{1510254A-6E0A-4BE6-AC27-4E0276AA0071}" name="Cod analista"/>
    <tableColumn id="38" xr3:uid="{51A64AB9-667E-4023-956C-272BD5CC341A}" name="Cod Canton"/>
    <tableColumn id="39" xr3:uid="{E814AD69-B10D-4FCE-89F9-2AF68F6F18A8}" name="Cod Distrito"/>
    <tableColumn id="40" xr3:uid="{02A31C63-92AD-4EBC-991F-7C75032B63DF}" name="Cod pais"/>
    <tableColumn id="41" xr3:uid="{5DD53F9B-C5F2-4A87-91C4-D5F44DC82AF0}" name="Cod Provincia"/>
    <tableColumn id="42" xr3:uid="{6C530CA6-30C0-4E5B-87DE-164F0A311C70}" name="Convenio"/>
    <tableColumn id="43" xr3:uid="{0877DA60-7E33-459E-ACE4-6505FA2FB1C2}" name="Correo"/>
    <tableColumn id="44" xr3:uid="{5B1AE40E-98F9-426C-81A4-438EABFE4A84}" name="Des tipo centro"/>
    <tableColumn id="45" xr3:uid="{A3E28648-F83C-4F3D-BF98-312F17C37627}" name="Edad"/>
    <tableColumn id="46" xr3:uid="{7DE13BD5-B1C4-4FB5-9107-A4941DBF6219}" name="Estado civil"/>
    <tableColumn id="47" xr3:uid="{54018818-7590-4C9F-94D7-CF6F3E40EBF6}" name="Fecha primer sobre" dataDxfId="13"/>
    <tableColumn id="48" xr3:uid="{D3752E06-E362-4768-AD3D-054AC734E04F}" name="Financiable"/>
    <tableColumn id="49" xr3:uid="{19F547CD-5E28-4E1F-8957-F768F9F46284}" name="Grado1"/>
    <tableColumn id="50" xr3:uid="{3969E2DC-F79D-4FF2-BAA5-08704F6AD972}" name="Grado2"/>
    <tableColumn id="51" xr3:uid="{F2D4B365-E62B-4F39-8DB8-251408D54EEC}" name="Grado3"/>
    <tableColumn id="52" xr3:uid="{8ADE0E4B-191D-4E95-8324-3EB9CE9AA439}" name="Grado4"/>
    <tableColumn id="53" xr3:uid="{D75C6E13-C4F5-4A94-9F5F-855ECE9B68F1}" name="Grado5"/>
    <tableColumn id="54" xr3:uid="{2A2A743C-E789-4444-9BBC-527B9E239CD8}" name="Ing Bruto"/>
    <tableColumn id="55" xr3:uid="{B810FE54-5AFB-4F47-B5E6-AFAA42034816}" name="Miembros civl"/>
    <tableColumn id="56" xr3:uid="{A92BAEA2-899C-4652-A531-4203BA18C0CE}" name="Nom analista"/>
    <tableColumn id="57" xr3:uid="{5AF828D6-0EF3-42BC-B7C4-AC52BFFC0128}" name="Nom Canton"/>
    <tableColumn id="58" xr3:uid="{D30D37AB-9257-4AAF-B3BC-627463F85E4B}" name="Nom Carrera"/>
    <tableColumn id="59" xr3:uid="{79E46F10-CFE5-4E32-906F-4A8D0D9618BB}" name="Nom Centro"/>
    <tableColumn id="60" xr3:uid="{9A19BE85-74B0-421F-B630-B67DCC13F1E5}" name="Nom corto caso especial"/>
    <tableColumn id="61" xr3:uid="{CE688D16-C567-4976-9CFC-8E0690061360}" name="Nom disciplina"/>
    <tableColumn id="62" xr3:uid="{0C9CB1A6-7B96-4D0B-B222-E776087ECAC9}" name="Nom Distrito"/>
    <tableColumn id="63" xr3:uid="{C32A1536-E91E-4C10-8D7A-3F4FFE563BBF}" name="Nom enfasis"/>
    <tableColumn id="64" xr3:uid="{E71E8320-F188-4141-9BC5-4545FB98B788}" name="Nom pais"/>
    <tableColumn id="65" xr3:uid="{F2DA37C2-3C09-4094-A171-CFE079C93D02}" name="Nombre"/>
    <tableColumn id="66" xr3:uid="{CC223B62-3244-4A36-A99D-F0D14AFC234E}" name="Num telefono"/>
    <tableColumn id="67" xr3:uid="{8052180E-9269-4D3A-A862-D42AB988F52A}" name="Ocupacion"/>
    <tableColumn id="68" xr3:uid="{2B2F69A6-6BE0-4E01-A41A-972E1814DAE0}" name="Promedio academico"/>
    <tableColumn id="69" xr3:uid="{AC484D71-B0D1-465F-8A82-4384043C2B9A}" name="Sol Oper"/>
    <tableColumn id="70" xr3:uid="{49187685-E9D8-498F-9A02-574207C4D4E4}" name="Tipo centro"/>
    <tableColumn id="71" xr3:uid="{FB816983-CCD8-4DD4-BCD3-80A6DC4679EF}" name="Tipo Sol"/>
    <tableColumn id="72" xr3:uid="{24434DE7-DBBF-4C83-8943-C77CF3DA59CE}" name="Tiempo Analisi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2" Type="http://schemas.openxmlformats.org/officeDocument/2006/relationships/pivotTable" Target="../pivotTables/pivotTable2.xml"/><Relationship Id="rId16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rinterSettings" Target="../printerSettings/printerSettings1.bin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5.xml"/><Relationship Id="rId1" Type="http://schemas.openxmlformats.org/officeDocument/2006/relationships/pivotTable" Target="../pivotTables/pivotTable3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2.xml"/><Relationship Id="rId3" Type="http://schemas.openxmlformats.org/officeDocument/2006/relationships/pivotTable" Target="../pivotTables/pivotTable17.xml"/><Relationship Id="rId7" Type="http://schemas.openxmlformats.org/officeDocument/2006/relationships/pivotTable" Target="../pivotTables/pivotTable21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6" Type="http://schemas.openxmlformats.org/officeDocument/2006/relationships/pivotTable" Target="../pivotTables/pivotTable20.xml"/><Relationship Id="rId11" Type="http://schemas.openxmlformats.org/officeDocument/2006/relationships/drawing" Target="../drawings/drawing2.xml"/><Relationship Id="rId5" Type="http://schemas.openxmlformats.org/officeDocument/2006/relationships/pivotTable" Target="../pivotTables/pivotTable19.xml"/><Relationship Id="rId10" Type="http://schemas.openxmlformats.org/officeDocument/2006/relationships/printerSettings" Target="../printerSettings/printerSettings2.bin"/><Relationship Id="rId4" Type="http://schemas.openxmlformats.org/officeDocument/2006/relationships/pivotTable" Target="../pivotTables/pivotTable18.xml"/><Relationship Id="rId9" Type="http://schemas.openxmlformats.org/officeDocument/2006/relationships/pivotTable" Target="../pivotTables/pivotTable2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25.xml"/><Relationship Id="rId1" Type="http://schemas.openxmlformats.org/officeDocument/2006/relationships/pivotTable" Target="../pivotTables/pivotTable24.x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8.xml"/><Relationship Id="rId7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7.xml"/><Relationship Id="rId1" Type="http://schemas.openxmlformats.org/officeDocument/2006/relationships/pivotTable" Target="../pivotTables/pivotTable26.xml"/><Relationship Id="rId6" Type="http://schemas.openxmlformats.org/officeDocument/2006/relationships/pivotTable" Target="../pivotTables/pivotTable31.xml"/><Relationship Id="rId5" Type="http://schemas.openxmlformats.org/officeDocument/2006/relationships/pivotTable" Target="../pivotTables/pivotTable30.xml"/><Relationship Id="rId4" Type="http://schemas.openxmlformats.org/officeDocument/2006/relationships/pivotTable" Target="../pivotTables/pivotTable2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79915-2DB6-4C0E-BBCB-BCD6464592AD}">
  <sheetPr codeName="Hoja2">
    <tabColor rgb="FF002060"/>
    <pageSetUpPr fitToPage="1"/>
  </sheetPr>
  <dimension ref="A1:R285"/>
  <sheetViews>
    <sheetView topLeftCell="A268" zoomScale="80" zoomScaleNormal="80" zoomScaleSheetLayoutView="80" zoomScalePageLayoutView="80" workbookViewId="0">
      <selection activeCell="K52" sqref="K52"/>
    </sheetView>
  </sheetViews>
  <sheetFormatPr baseColWidth="10" defaultRowHeight="16.5" x14ac:dyDescent="0.3"/>
  <cols>
    <col min="1" max="1" width="27.85546875" style="11" bestFit="1" customWidth="1"/>
    <col min="2" max="2" width="16.7109375" style="11" bestFit="1" customWidth="1"/>
    <col min="3" max="3" width="19.140625" style="11" bestFit="1" customWidth="1"/>
    <col min="4" max="4" width="16.28515625" style="11" customWidth="1"/>
    <col min="5" max="5" width="17.5703125" style="11" bestFit="1" customWidth="1"/>
    <col min="6" max="6" width="22.28515625" style="11" bestFit="1" customWidth="1"/>
    <col min="7" max="7" width="20.28515625" style="11" customWidth="1"/>
    <col min="8" max="8" width="18.85546875" style="11" customWidth="1"/>
    <col min="9" max="9" width="19.140625" style="11" bestFit="1" customWidth="1"/>
    <col min="10" max="10" width="5" style="11" customWidth="1"/>
    <col min="11" max="11" width="27.85546875" style="11" bestFit="1" customWidth="1"/>
    <col min="12" max="12" width="33.140625" style="11" bestFit="1" customWidth="1"/>
    <col min="13" max="13" width="16.7109375" style="11" bestFit="1" customWidth="1"/>
    <col min="14" max="14" width="19.140625" style="11" bestFit="1" customWidth="1"/>
    <col min="15" max="15" width="11.42578125" style="11"/>
    <col min="16" max="16" width="33.140625" style="11" bestFit="1" customWidth="1"/>
    <col min="17" max="17" width="19.140625" style="11" bestFit="1" customWidth="1"/>
    <col min="18" max="18" width="16.7109375" style="11" bestFit="1" customWidth="1"/>
    <col min="19" max="253" width="11.42578125" style="11"/>
    <col min="254" max="254" width="3" style="11" customWidth="1"/>
    <col min="255" max="255" width="17.5703125" style="11" customWidth="1"/>
    <col min="256" max="256" width="13.5703125" style="11" bestFit="1" customWidth="1"/>
    <col min="257" max="257" width="16.5703125" style="11" bestFit="1" customWidth="1"/>
    <col min="258" max="258" width="9.28515625" style="11" bestFit="1" customWidth="1"/>
    <col min="259" max="260" width="17.5703125" style="11" bestFit="1" customWidth="1"/>
    <col min="261" max="261" width="9.28515625" style="11" bestFit="1" customWidth="1"/>
    <col min="262" max="262" width="1.42578125" style="11" customWidth="1"/>
    <col min="263" max="263" width="8.28515625" style="11" bestFit="1" customWidth="1"/>
    <col min="264" max="264" width="16.5703125" style="11" bestFit="1" customWidth="1"/>
    <col min="265" max="265" width="1.7109375" style="11" customWidth="1"/>
    <col min="266" max="266" width="8.140625" style="11" bestFit="1" customWidth="1"/>
    <col min="267" max="267" width="12.85546875" style="11" bestFit="1" customWidth="1"/>
    <col min="268" max="509" width="11.42578125" style="11"/>
    <col min="510" max="510" width="3" style="11" customWidth="1"/>
    <col min="511" max="511" width="17.5703125" style="11" customWidth="1"/>
    <col min="512" max="512" width="13.5703125" style="11" bestFit="1" customWidth="1"/>
    <col min="513" max="513" width="16.5703125" style="11" bestFit="1" customWidth="1"/>
    <col min="514" max="514" width="9.28515625" style="11" bestFit="1" customWidth="1"/>
    <col min="515" max="516" width="17.5703125" style="11" bestFit="1" customWidth="1"/>
    <col min="517" max="517" width="9.28515625" style="11" bestFit="1" customWidth="1"/>
    <col min="518" max="518" width="1.42578125" style="11" customWidth="1"/>
    <col min="519" max="519" width="8.28515625" style="11" bestFit="1" customWidth="1"/>
    <col min="520" max="520" width="16.5703125" style="11" bestFit="1" customWidth="1"/>
    <col min="521" max="521" width="1.7109375" style="11" customWidth="1"/>
    <col min="522" max="522" width="8.140625" style="11" bestFit="1" customWidth="1"/>
    <col min="523" max="523" width="12.85546875" style="11" bestFit="1" customWidth="1"/>
    <col min="524" max="765" width="11.42578125" style="11"/>
    <col min="766" max="766" width="3" style="11" customWidth="1"/>
    <col min="767" max="767" width="17.5703125" style="11" customWidth="1"/>
    <col min="768" max="768" width="13.5703125" style="11" bestFit="1" customWidth="1"/>
    <col min="769" max="769" width="16.5703125" style="11" bestFit="1" customWidth="1"/>
    <col min="770" max="770" width="9.28515625" style="11" bestFit="1" customWidth="1"/>
    <col min="771" max="772" width="17.5703125" style="11" bestFit="1" customWidth="1"/>
    <col min="773" max="773" width="9.28515625" style="11" bestFit="1" customWidth="1"/>
    <col min="774" max="774" width="1.42578125" style="11" customWidth="1"/>
    <col min="775" max="775" width="8.28515625" style="11" bestFit="1" customWidth="1"/>
    <col min="776" max="776" width="16.5703125" style="11" bestFit="1" customWidth="1"/>
    <col min="777" max="777" width="1.7109375" style="11" customWidth="1"/>
    <col min="778" max="778" width="8.140625" style="11" bestFit="1" customWidth="1"/>
    <col min="779" max="779" width="12.85546875" style="11" bestFit="1" customWidth="1"/>
    <col min="780" max="1021" width="11.42578125" style="11"/>
    <col min="1022" max="1022" width="3" style="11" customWidth="1"/>
    <col min="1023" max="1023" width="17.5703125" style="11" customWidth="1"/>
    <col min="1024" max="1024" width="13.5703125" style="11" bestFit="1" customWidth="1"/>
    <col min="1025" max="1025" width="16.5703125" style="11" bestFit="1" customWidth="1"/>
    <col min="1026" max="1026" width="9.28515625" style="11" bestFit="1" customWidth="1"/>
    <col min="1027" max="1028" width="17.5703125" style="11" bestFit="1" customWidth="1"/>
    <col min="1029" max="1029" width="9.28515625" style="11" bestFit="1" customWidth="1"/>
    <col min="1030" max="1030" width="1.42578125" style="11" customWidth="1"/>
    <col min="1031" max="1031" width="8.28515625" style="11" bestFit="1" customWidth="1"/>
    <col min="1032" max="1032" width="16.5703125" style="11" bestFit="1" customWidth="1"/>
    <col min="1033" max="1033" width="1.7109375" style="11" customWidth="1"/>
    <col min="1034" max="1034" width="8.140625" style="11" bestFit="1" customWidth="1"/>
    <col min="1035" max="1035" width="12.85546875" style="11" bestFit="1" customWidth="1"/>
    <col min="1036" max="1277" width="11.42578125" style="11"/>
    <col min="1278" max="1278" width="3" style="11" customWidth="1"/>
    <col min="1279" max="1279" width="17.5703125" style="11" customWidth="1"/>
    <col min="1280" max="1280" width="13.5703125" style="11" bestFit="1" customWidth="1"/>
    <col min="1281" max="1281" width="16.5703125" style="11" bestFit="1" customWidth="1"/>
    <col min="1282" max="1282" width="9.28515625" style="11" bestFit="1" customWidth="1"/>
    <col min="1283" max="1284" width="17.5703125" style="11" bestFit="1" customWidth="1"/>
    <col min="1285" max="1285" width="9.28515625" style="11" bestFit="1" customWidth="1"/>
    <col min="1286" max="1286" width="1.42578125" style="11" customWidth="1"/>
    <col min="1287" max="1287" width="8.28515625" style="11" bestFit="1" customWidth="1"/>
    <col min="1288" max="1288" width="16.5703125" style="11" bestFit="1" customWidth="1"/>
    <col min="1289" max="1289" width="1.7109375" style="11" customWidth="1"/>
    <col min="1290" max="1290" width="8.140625" style="11" bestFit="1" customWidth="1"/>
    <col min="1291" max="1291" width="12.85546875" style="11" bestFit="1" customWidth="1"/>
    <col min="1292" max="1533" width="11.42578125" style="11"/>
    <col min="1534" max="1534" width="3" style="11" customWidth="1"/>
    <col min="1535" max="1535" width="17.5703125" style="11" customWidth="1"/>
    <col min="1536" max="1536" width="13.5703125" style="11" bestFit="1" customWidth="1"/>
    <col min="1537" max="1537" width="16.5703125" style="11" bestFit="1" customWidth="1"/>
    <col min="1538" max="1538" width="9.28515625" style="11" bestFit="1" customWidth="1"/>
    <col min="1539" max="1540" width="17.5703125" style="11" bestFit="1" customWidth="1"/>
    <col min="1541" max="1541" width="9.28515625" style="11" bestFit="1" customWidth="1"/>
    <col min="1542" max="1542" width="1.42578125" style="11" customWidth="1"/>
    <col min="1543" max="1543" width="8.28515625" style="11" bestFit="1" customWidth="1"/>
    <col min="1544" max="1544" width="16.5703125" style="11" bestFit="1" customWidth="1"/>
    <col min="1545" max="1545" width="1.7109375" style="11" customWidth="1"/>
    <col min="1546" max="1546" width="8.140625" style="11" bestFit="1" customWidth="1"/>
    <col min="1547" max="1547" width="12.85546875" style="11" bestFit="1" customWidth="1"/>
    <col min="1548" max="1789" width="11.42578125" style="11"/>
    <col min="1790" max="1790" width="3" style="11" customWidth="1"/>
    <col min="1791" max="1791" width="17.5703125" style="11" customWidth="1"/>
    <col min="1792" max="1792" width="13.5703125" style="11" bestFit="1" customWidth="1"/>
    <col min="1793" max="1793" width="16.5703125" style="11" bestFit="1" customWidth="1"/>
    <col min="1794" max="1794" width="9.28515625" style="11" bestFit="1" customWidth="1"/>
    <col min="1795" max="1796" width="17.5703125" style="11" bestFit="1" customWidth="1"/>
    <col min="1797" max="1797" width="9.28515625" style="11" bestFit="1" customWidth="1"/>
    <col min="1798" max="1798" width="1.42578125" style="11" customWidth="1"/>
    <col min="1799" max="1799" width="8.28515625" style="11" bestFit="1" customWidth="1"/>
    <col min="1800" max="1800" width="16.5703125" style="11" bestFit="1" customWidth="1"/>
    <col min="1801" max="1801" width="1.7109375" style="11" customWidth="1"/>
    <col min="1802" max="1802" width="8.140625" style="11" bestFit="1" customWidth="1"/>
    <col min="1803" max="1803" width="12.85546875" style="11" bestFit="1" customWidth="1"/>
    <col min="1804" max="2045" width="11.42578125" style="11"/>
    <col min="2046" max="2046" width="3" style="11" customWidth="1"/>
    <col min="2047" max="2047" width="17.5703125" style="11" customWidth="1"/>
    <col min="2048" max="2048" width="13.5703125" style="11" bestFit="1" customWidth="1"/>
    <col min="2049" max="2049" width="16.5703125" style="11" bestFit="1" customWidth="1"/>
    <col min="2050" max="2050" width="9.28515625" style="11" bestFit="1" customWidth="1"/>
    <col min="2051" max="2052" width="17.5703125" style="11" bestFit="1" customWidth="1"/>
    <col min="2053" max="2053" width="9.28515625" style="11" bestFit="1" customWidth="1"/>
    <col min="2054" max="2054" width="1.42578125" style="11" customWidth="1"/>
    <col min="2055" max="2055" width="8.28515625" style="11" bestFit="1" customWidth="1"/>
    <col min="2056" max="2056" width="16.5703125" style="11" bestFit="1" customWidth="1"/>
    <col min="2057" max="2057" width="1.7109375" style="11" customWidth="1"/>
    <col min="2058" max="2058" width="8.140625" style="11" bestFit="1" customWidth="1"/>
    <col min="2059" max="2059" width="12.85546875" style="11" bestFit="1" customWidth="1"/>
    <col min="2060" max="2301" width="11.42578125" style="11"/>
    <col min="2302" max="2302" width="3" style="11" customWidth="1"/>
    <col min="2303" max="2303" width="17.5703125" style="11" customWidth="1"/>
    <col min="2304" max="2304" width="13.5703125" style="11" bestFit="1" customWidth="1"/>
    <col min="2305" max="2305" width="16.5703125" style="11" bestFit="1" customWidth="1"/>
    <col min="2306" max="2306" width="9.28515625" style="11" bestFit="1" customWidth="1"/>
    <col min="2307" max="2308" width="17.5703125" style="11" bestFit="1" customWidth="1"/>
    <col min="2309" max="2309" width="9.28515625" style="11" bestFit="1" customWidth="1"/>
    <col min="2310" max="2310" width="1.42578125" style="11" customWidth="1"/>
    <col min="2311" max="2311" width="8.28515625" style="11" bestFit="1" customWidth="1"/>
    <col min="2312" max="2312" width="16.5703125" style="11" bestFit="1" customWidth="1"/>
    <col min="2313" max="2313" width="1.7109375" style="11" customWidth="1"/>
    <col min="2314" max="2314" width="8.140625" style="11" bestFit="1" customWidth="1"/>
    <col min="2315" max="2315" width="12.85546875" style="11" bestFit="1" customWidth="1"/>
    <col min="2316" max="2557" width="11.42578125" style="11"/>
    <col min="2558" max="2558" width="3" style="11" customWidth="1"/>
    <col min="2559" max="2559" width="17.5703125" style="11" customWidth="1"/>
    <col min="2560" max="2560" width="13.5703125" style="11" bestFit="1" customWidth="1"/>
    <col min="2561" max="2561" width="16.5703125" style="11" bestFit="1" customWidth="1"/>
    <col min="2562" max="2562" width="9.28515625" style="11" bestFit="1" customWidth="1"/>
    <col min="2563" max="2564" width="17.5703125" style="11" bestFit="1" customWidth="1"/>
    <col min="2565" max="2565" width="9.28515625" style="11" bestFit="1" customWidth="1"/>
    <col min="2566" max="2566" width="1.42578125" style="11" customWidth="1"/>
    <col min="2567" max="2567" width="8.28515625" style="11" bestFit="1" customWidth="1"/>
    <col min="2568" max="2568" width="16.5703125" style="11" bestFit="1" customWidth="1"/>
    <col min="2569" max="2569" width="1.7109375" style="11" customWidth="1"/>
    <col min="2570" max="2570" width="8.140625" style="11" bestFit="1" customWidth="1"/>
    <col min="2571" max="2571" width="12.85546875" style="11" bestFit="1" customWidth="1"/>
    <col min="2572" max="2813" width="11.42578125" style="11"/>
    <col min="2814" max="2814" width="3" style="11" customWidth="1"/>
    <col min="2815" max="2815" width="17.5703125" style="11" customWidth="1"/>
    <col min="2816" max="2816" width="13.5703125" style="11" bestFit="1" customWidth="1"/>
    <col min="2817" max="2817" width="16.5703125" style="11" bestFit="1" customWidth="1"/>
    <col min="2818" max="2818" width="9.28515625" style="11" bestFit="1" customWidth="1"/>
    <col min="2819" max="2820" width="17.5703125" style="11" bestFit="1" customWidth="1"/>
    <col min="2821" max="2821" width="9.28515625" style="11" bestFit="1" customWidth="1"/>
    <col min="2822" max="2822" width="1.42578125" style="11" customWidth="1"/>
    <col min="2823" max="2823" width="8.28515625" style="11" bestFit="1" customWidth="1"/>
    <col min="2824" max="2824" width="16.5703125" style="11" bestFit="1" customWidth="1"/>
    <col min="2825" max="2825" width="1.7109375" style="11" customWidth="1"/>
    <col min="2826" max="2826" width="8.140625" style="11" bestFit="1" customWidth="1"/>
    <col min="2827" max="2827" width="12.85546875" style="11" bestFit="1" customWidth="1"/>
    <col min="2828" max="3069" width="11.42578125" style="11"/>
    <col min="3070" max="3070" width="3" style="11" customWidth="1"/>
    <col min="3071" max="3071" width="17.5703125" style="11" customWidth="1"/>
    <col min="3072" max="3072" width="13.5703125" style="11" bestFit="1" customWidth="1"/>
    <col min="3073" max="3073" width="16.5703125" style="11" bestFit="1" customWidth="1"/>
    <col min="3074" max="3074" width="9.28515625" style="11" bestFit="1" customWidth="1"/>
    <col min="3075" max="3076" width="17.5703125" style="11" bestFit="1" customWidth="1"/>
    <col min="3077" max="3077" width="9.28515625" style="11" bestFit="1" customWidth="1"/>
    <col min="3078" max="3078" width="1.42578125" style="11" customWidth="1"/>
    <col min="3079" max="3079" width="8.28515625" style="11" bestFit="1" customWidth="1"/>
    <col min="3080" max="3080" width="16.5703125" style="11" bestFit="1" customWidth="1"/>
    <col min="3081" max="3081" width="1.7109375" style="11" customWidth="1"/>
    <col min="3082" max="3082" width="8.140625" style="11" bestFit="1" customWidth="1"/>
    <col min="3083" max="3083" width="12.85546875" style="11" bestFit="1" customWidth="1"/>
    <col min="3084" max="3325" width="11.42578125" style="11"/>
    <col min="3326" max="3326" width="3" style="11" customWidth="1"/>
    <col min="3327" max="3327" width="17.5703125" style="11" customWidth="1"/>
    <col min="3328" max="3328" width="13.5703125" style="11" bestFit="1" customWidth="1"/>
    <col min="3329" max="3329" width="16.5703125" style="11" bestFit="1" customWidth="1"/>
    <col min="3330" max="3330" width="9.28515625" style="11" bestFit="1" customWidth="1"/>
    <col min="3331" max="3332" width="17.5703125" style="11" bestFit="1" customWidth="1"/>
    <col min="3333" max="3333" width="9.28515625" style="11" bestFit="1" customWidth="1"/>
    <col min="3334" max="3334" width="1.42578125" style="11" customWidth="1"/>
    <col min="3335" max="3335" width="8.28515625" style="11" bestFit="1" customWidth="1"/>
    <col min="3336" max="3336" width="16.5703125" style="11" bestFit="1" customWidth="1"/>
    <col min="3337" max="3337" width="1.7109375" style="11" customWidth="1"/>
    <col min="3338" max="3338" width="8.140625" style="11" bestFit="1" customWidth="1"/>
    <col min="3339" max="3339" width="12.85546875" style="11" bestFit="1" customWidth="1"/>
    <col min="3340" max="3581" width="11.42578125" style="11"/>
    <col min="3582" max="3582" width="3" style="11" customWidth="1"/>
    <col min="3583" max="3583" width="17.5703125" style="11" customWidth="1"/>
    <col min="3584" max="3584" width="13.5703125" style="11" bestFit="1" customWidth="1"/>
    <col min="3585" max="3585" width="16.5703125" style="11" bestFit="1" customWidth="1"/>
    <col min="3586" max="3586" width="9.28515625" style="11" bestFit="1" customWidth="1"/>
    <col min="3587" max="3588" width="17.5703125" style="11" bestFit="1" customWidth="1"/>
    <col min="3589" max="3589" width="9.28515625" style="11" bestFit="1" customWidth="1"/>
    <col min="3590" max="3590" width="1.42578125" style="11" customWidth="1"/>
    <col min="3591" max="3591" width="8.28515625" style="11" bestFit="1" customWidth="1"/>
    <col min="3592" max="3592" width="16.5703125" style="11" bestFit="1" customWidth="1"/>
    <col min="3593" max="3593" width="1.7109375" style="11" customWidth="1"/>
    <col min="3594" max="3594" width="8.140625" style="11" bestFit="1" customWidth="1"/>
    <col min="3595" max="3595" width="12.85546875" style="11" bestFit="1" customWidth="1"/>
    <col min="3596" max="3837" width="11.42578125" style="11"/>
    <col min="3838" max="3838" width="3" style="11" customWidth="1"/>
    <col min="3839" max="3839" width="17.5703125" style="11" customWidth="1"/>
    <col min="3840" max="3840" width="13.5703125" style="11" bestFit="1" customWidth="1"/>
    <col min="3841" max="3841" width="16.5703125" style="11" bestFit="1" customWidth="1"/>
    <col min="3842" max="3842" width="9.28515625" style="11" bestFit="1" customWidth="1"/>
    <col min="3843" max="3844" width="17.5703125" style="11" bestFit="1" customWidth="1"/>
    <col min="3845" max="3845" width="9.28515625" style="11" bestFit="1" customWidth="1"/>
    <col min="3846" max="3846" width="1.42578125" style="11" customWidth="1"/>
    <col min="3847" max="3847" width="8.28515625" style="11" bestFit="1" customWidth="1"/>
    <col min="3848" max="3848" width="16.5703125" style="11" bestFit="1" customWidth="1"/>
    <col min="3849" max="3849" width="1.7109375" style="11" customWidth="1"/>
    <col min="3850" max="3850" width="8.140625" style="11" bestFit="1" customWidth="1"/>
    <col min="3851" max="3851" width="12.85546875" style="11" bestFit="1" customWidth="1"/>
    <col min="3852" max="4093" width="11.42578125" style="11"/>
    <col min="4094" max="4094" width="3" style="11" customWidth="1"/>
    <col min="4095" max="4095" width="17.5703125" style="11" customWidth="1"/>
    <col min="4096" max="4096" width="13.5703125" style="11" bestFit="1" customWidth="1"/>
    <col min="4097" max="4097" width="16.5703125" style="11" bestFit="1" customWidth="1"/>
    <col min="4098" max="4098" width="9.28515625" style="11" bestFit="1" customWidth="1"/>
    <col min="4099" max="4100" width="17.5703125" style="11" bestFit="1" customWidth="1"/>
    <col min="4101" max="4101" width="9.28515625" style="11" bestFit="1" customWidth="1"/>
    <col min="4102" max="4102" width="1.42578125" style="11" customWidth="1"/>
    <col min="4103" max="4103" width="8.28515625" style="11" bestFit="1" customWidth="1"/>
    <col min="4104" max="4104" width="16.5703125" style="11" bestFit="1" customWidth="1"/>
    <col min="4105" max="4105" width="1.7109375" style="11" customWidth="1"/>
    <col min="4106" max="4106" width="8.140625" style="11" bestFit="1" customWidth="1"/>
    <col min="4107" max="4107" width="12.85546875" style="11" bestFit="1" customWidth="1"/>
    <col min="4108" max="4349" width="11.42578125" style="11"/>
    <col min="4350" max="4350" width="3" style="11" customWidth="1"/>
    <col min="4351" max="4351" width="17.5703125" style="11" customWidth="1"/>
    <col min="4352" max="4352" width="13.5703125" style="11" bestFit="1" customWidth="1"/>
    <col min="4353" max="4353" width="16.5703125" style="11" bestFit="1" customWidth="1"/>
    <col min="4354" max="4354" width="9.28515625" style="11" bestFit="1" customWidth="1"/>
    <col min="4355" max="4356" width="17.5703125" style="11" bestFit="1" customWidth="1"/>
    <col min="4357" max="4357" width="9.28515625" style="11" bestFit="1" customWidth="1"/>
    <col min="4358" max="4358" width="1.42578125" style="11" customWidth="1"/>
    <col min="4359" max="4359" width="8.28515625" style="11" bestFit="1" customWidth="1"/>
    <col min="4360" max="4360" width="16.5703125" style="11" bestFit="1" customWidth="1"/>
    <col min="4361" max="4361" width="1.7109375" style="11" customWidth="1"/>
    <col min="4362" max="4362" width="8.140625" style="11" bestFit="1" customWidth="1"/>
    <col min="4363" max="4363" width="12.85546875" style="11" bestFit="1" customWidth="1"/>
    <col min="4364" max="4605" width="11.42578125" style="11"/>
    <col min="4606" max="4606" width="3" style="11" customWidth="1"/>
    <col min="4607" max="4607" width="17.5703125" style="11" customWidth="1"/>
    <col min="4608" max="4608" width="13.5703125" style="11" bestFit="1" customWidth="1"/>
    <col min="4609" max="4609" width="16.5703125" style="11" bestFit="1" customWidth="1"/>
    <col min="4610" max="4610" width="9.28515625" style="11" bestFit="1" customWidth="1"/>
    <col min="4611" max="4612" width="17.5703125" style="11" bestFit="1" customWidth="1"/>
    <col min="4613" max="4613" width="9.28515625" style="11" bestFit="1" customWidth="1"/>
    <col min="4614" max="4614" width="1.42578125" style="11" customWidth="1"/>
    <col min="4615" max="4615" width="8.28515625" style="11" bestFit="1" customWidth="1"/>
    <col min="4616" max="4616" width="16.5703125" style="11" bestFit="1" customWidth="1"/>
    <col min="4617" max="4617" width="1.7109375" style="11" customWidth="1"/>
    <col min="4618" max="4618" width="8.140625" style="11" bestFit="1" customWidth="1"/>
    <col min="4619" max="4619" width="12.85546875" style="11" bestFit="1" customWidth="1"/>
    <col min="4620" max="4861" width="11.42578125" style="11"/>
    <col min="4862" max="4862" width="3" style="11" customWidth="1"/>
    <col min="4863" max="4863" width="17.5703125" style="11" customWidth="1"/>
    <col min="4864" max="4864" width="13.5703125" style="11" bestFit="1" customWidth="1"/>
    <col min="4865" max="4865" width="16.5703125" style="11" bestFit="1" customWidth="1"/>
    <col min="4866" max="4866" width="9.28515625" style="11" bestFit="1" customWidth="1"/>
    <col min="4867" max="4868" width="17.5703125" style="11" bestFit="1" customWidth="1"/>
    <col min="4869" max="4869" width="9.28515625" style="11" bestFit="1" customWidth="1"/>
    <col min="4870" max="4870" width="1.42578125" style="11" customWidth="1"/>
    <col min="4871" max="4871" width="8.28515625" style="11" bestFit="1" customWidth="1"/>
    <col min="4872" max="4872" width="16.5703125" style="11" bestFit="1" customWidth="1"/>
    <col min="4873" max="4873" width="1.7109375" style="11" customWidth="1"/>
    <col min="4874" max="4874" width="8.140625" style="11" bestFit="1" customWidth="1"/>
    <col min="4875" max="4875" width="12.85546875" style="11" bestFit="1" customWidth="1"/>
    <col min="4876" max="5117" width="11.42578125" style="11"/>
    <col min="5118" max="5118" width="3" style="11" customWidth="1"/>
    <col min="5119" max="5119" width="17.5703125" style="11" customWidth="1"/>
    <col min="5120" max="5120" width="13.5703125" style="11" bestFit="1" customWidth="1"/>
    <col min="5121" max="5121" width="16.5703125" style="11" bestFit="1" customWidth="1"/>
    <col min="5122" max="5122" width="9.28515625" style="11" bestFit="1" customWidth="1"/>
    <col min="5123" max="5124" width="17.5703125" style="11" bestFit="1" customWidth="1"/>
    <col min="5125" max="5125" width="9.28515625" style="11" bestFit="1" customWidth="1"/>
    <col min="5126" max="5126" width="1.42578125" style="11" customWidth="1"/>
    <col min="5127" max="5127" width="8.28515625" style="11" bestFit="1" customWidth="1"/>
    <col min="5128" max="5128" width="16.5703125" style="11" bestFit="1" customWidth="1"/>
    <col min="5129" max="5129" width="1.7109375" style="11" customWidth="1"/>
    <col min="5130" max="5130" width="8.140625" style="11" bestFit="1" customWidth="1"/>
    <col min="5131" max="5131" width="12.85546875" style="11" bestFit="1" customWidth="1"/>
    <col min="5132" max="5373" width="11.42578125" style="11"/>
    <col min="5374" max="5374" width="3" style="11" customWidth="1"/>
    <col min="5375" max="5375" width="17.5703125" style="11" customWidth="1"/>
    <col min="5376" max="5376" width="13.5703125" style="11" bestFit="1" customWidth="1"/>
    <col min="5377" max="5377" width="16.5703125" style="11" bestFit="1" customWidth="1"/>
    <col min="5378" max="5378" width="9.28515625" style="11" bestFit="1" customWidth="1"/>
    <col min="5379" max="5380" width="17.5703125" style="11" bestFit="1" customWidth="1"/>
    <col min="5381" max="5381" width="9.28515625" style="11" bestFit="1" customWidth="1"/>
    <col min="5382" max="5382" width="1.42578125" style="11" customWidth="1"/>
    <col min="5383" max="5383" width="8.28515625" style="11" bestFit="1" customWidth="1"/>
    <col min="5384" max="5384" width="16.5703125" style="11" bestFit="1" customWidth="1"/>
    <col min="5385" max="5385" width="1.7109375" style="11" customWidth="1"/>
    <col min="5386" max="5386" width="8.140625" style="11" bestFit="1" customWidth="1"/>
    <col min="5387" max="5387" width="12.85546875" style="11" bestFit="1" customWidth="1"/>
    <col min="5388" max="5629" width="11.42578125" style="11"/>
    <col min="5630" max="5630" width="3" style="11" customWidth="1"/>
    <col min="5631" max="5631" width="17.5703125" style="11" customWidth="1"/>
    <col min="5632" max="5632" width="13.5703125" style="11" bestFit="1" customWidth="1"/>
    <col min="5633" max="5633" width="16.5703125" style="11" bestFit="1" customWidth="1"/>
    <col min="5634" max="5634" width="9.28515625" style="11" bestFit="1" customWidth="1"/>
    <col min="5635" max="5636" width="17.5703125" style="11" bestFit="1" customWidth="1"/>
    <col min="5637" max="5637" width="9.28515625" style="11" bestFit="1" customWidth="1"/>
    <col min="5638" max="5638" width="1.42578125" style="11" customWidth="1"/>
    <col min="5639" max="5639" width="8.28515625" style="11" bestFit="1" customWidth="1"/>
    <col min="5640" max="5640" width="16.5703125" style="11" bestFit="1" customWidth="1"/>
    <col min="5641" max="5641" width="1.7109375" style="11" customWidth="1"/>
    <col min="5642" max="5642" width="8.140625" style="11" bestFit="1" customWidth="1"/>
    <col min="5643" max="5643" width="12.85546875" style="11" bestFit="1" customWidth="1"/>
    <col min="5644" max="5885" width="11.42578125" style="11"/>
    <col min="5886" max="5886" width="3" style="11" customWidth="1"/>
    <col min="5887" max="5887" width="17.5703125" style="11" customWidth="1"/>
    <col min="5888" max="5888" width="13.5703125" style="11" bestFit="1" customWidth="1"/>
    <col min="5889" max="5889" width="16.5703125" style="11" bestFit="1" customWidth="1"/>
    <col min="5890" max="5890" width="9.28515625" style="11" bestFit="1" customWidth="1"/>
    <col min="5891" max="5892" width="17.5703125" style="11" bestFit="1" customWidth="1"/>
    <col min="5893" max="5893" width="9.28515625" style="11" bestFit="1" customWidth="1"/>
    <col min="5894" max="5894" width="1.42578125" style="11" customWidth="1"/>
    <col min="5895" max="5895" width="8.28515625" style="11" bestFit="1" customWidth="1"/>
    <col min="5896" max="5896" width="16.5703125" style="11" bestFit="1" customWidth="1"/>
    <col min="5897" max="5897" width="1.7109375" style="11" customWidth="1"/>
    <col min="5898" max="5898" width="8.140625" style="11" bestFit="1" customWidth="1"/>
    <col min="5899" max="5899" width="12.85546875" style="11" bestFit="1" customWidth="1"/>
    <col min="5900" max="6141" width="11.42578125" style="11"/>
    <col min="6142" max="6142" width="3" style="11" customWidth="1"/>
    <col min="6143" max="6143" width="17.5703125" style="11" customWidth="1"/>
    <col min="6144" max="6144" width="13.5703125" style="11" bestFit="1" customWidth="1"/>
    <col min="6145" max="6145" width="16.5703125" style="11" bestFit="1" customWidth="1"/>
    <col min="6146" max="6146" width="9.28515625" style="11" bestFit="1" customWidth="1"/>
    <col min="6147" max="6148" width="17.5703125" style="11" bestFit="1" customWidth="1"/>
    <col min="6149" max="6149" width="9.28515625" style="11" bestFit="1" customWidth="1"/>
    <col min="6150" max="6150" width="1.42578125" style="11" customWidth="1"/>
    <col min="6151" max="6151" width="8.28515625" style="11" bestFit="1" customWidth="1"/>
    <col min="6152" max="6152" width="16.5703125" style="11" bestFit="1" customWidth="1"/>
    <col min="6153" max="6153" width="1.7109375" style="11" customWidth="1"/>
    <col min="6154" max="6154" width="8.140625" style="11" bestFit="1" customWidth="1"/>
    <col min="6155" max="6155" width="12.85546875" style="11" bestFit="1" customWidth="1"/>
    <col min="6156" max="6397" width="11.42578125" style="11"/>
    <col min="6398" max="6398" width="3" style="11" customWidth="1"/>
    <col min="6399" max="6399" width="17.5703125" style="11" customWidth="1"/>
    <col min="6400" max="6400" width="13.5703125" style="11" bestFit="1" customWidth="1"/>
    <col min="6401" max="6401" width="16.5703125" style="11" bestFit="1" customWidth="1"/>
    <col min="6402" max="6402" width="9.28515625" style="11" bestFit="1" customWidth="1"/>
    <col min="6403" max="6404" width="17.5703125" style="11" bestFit="1" customWidth="1"/>
    <col min="6405" max="6405" width="9.28515625" style="11" bestFit="1" customWidth="1"/>
    <col min="6406" max="6406" width="1.42578125" style="11" customWidth="1"/>
    <col min="6407" max="6407" width="8.28515625" style="11" bestFit="1" customWidth="1"/>
    <col min="6408" max="6408" width="16.5703125" style="11" bestFit="1" customWidth="1"/>
    <col min="6409" max="6409" width="1.7109375" style="11" customWidth="1"/>
    <col min="6410" max="6410" width="8.140625" style="11" bestFit="1" customWidth="1"/>
    <col min="6411" max="6411" width="12.85546875" style="11" bestFit="1" customWidth="1"/>
    <col min="6412" max="6653" width="11.42578125" style="11"/>
    <col min="6654" max="6654" width="3" style="11" customWidth="1"/>
    <col min="6655" max="6655" width="17.5703125" style="11" customWidth="1"/>
    <col min="6656" max="6656" width="13.5703125" style="11" bestFit="1" customWidth="1"/>
    <col min="6657" max="6657" width="16.5703125" style="11" bestFit="1" customWidth="1"/>
    <col min="6658" max="6658" width="9.28515625" style="11" bestFit="1" customWidth="1"/>
    <col min="6659" max="6660" width="17.5703125" style="11" bestFit="1" customWidth="1"/>
    <col min="6661" max="6661" width="9.28515625" style="11" bestFit="1" customWidth="1"/>
    <col min="6662" max="6662" width="1.42578125" style="11" customWidth="1"/>
    <col min="6663" max="6663" width="8.28515625" style="11" bestFit="1" customWidth="1"/>
    <col min="6664" max="6664" width="16.5703125" style="11" bestFit="1" customWidth="1"/>
    <col min="6665" max="6665" width="1.7109375" style="11" customWidth="1"/>
    <col min="6666" max="6666" width="8.140625" style="11" bestFit="1" customWidth="1"/>
    <col min="6667" max="6667" width="12.85546875" style="11" bestFit="1" customWidth="1"/>
    <col min="6668" max="6909" width="11.42578125" style="11"/>
    <col min="6910" max="6910" width="3" style="11" customWidth="1"/>
    <col min="6911" max="6911" width="17.5703125" style="11" customWidth="1"/>
    <col min="6912" max="6912" width="13.5703125" style="11" bestFit="1" customWidth="1"/>
    <col min="6913" max="6913" width="16.5703125" style="11" bestFit="1" customWidth="1"/>
    <col min="6914" max="6914" width="9.28515625" style="11" bestFit="1" customWidth="1"/>
    <col min="6915" max="6916" width="17.5703125" style="11" bestFit="1" customWidth="1"/>
    <col min="6917" max="6917" width="9.28515625" style="11" bestFit="1" customWidth="1"/>
    <col min="6918" max="6918" width="1.42578125" style="11" customWidth="1"/>
    <col min="6919" max="6919" width="8.28515625" style="11" bestFit="1" customWidth="1"/>
    <col min="6920" max="6920" width="16.5703125" style="11" bestFit="1" customWidth="1"/>
    <col min="6921" max="6921" width="1.7109375" style="11" customWidth="1"/>
    <col min="6922" max="6922" width="8.140625" style="11" bestFit="1" customWidth="1"/>
    <col min="6923" max="6923" width="12.85546875" style="11" bestFit="1" customWidth="1"/>
    <col min="6924" max="7165" width="11.42578125" style="11"/>
    <col min="7166" max="7166" width="3" style="11" customWidth="1"/>
    <col min="7167" max="7167" width="17.5703125" style="11" customWidth="1"/>
    <col min="7168" max="7168" width="13.5703125" style="11" bestFit="1" customWidth="1"/>
    <col min="7169" max="7169" width="16.5703125" style="11" bestFit="1" customWidth="1"/>
    <col min="7170" max="7170" width="9.28515625" style="11" bestFit="1" customWidth="1"/>
    <col min="7171" max="7172" width="17.5703125" style="11" bestFit="1" customWidth="1"/>
    <col min="7173" max="7173" width="9.28515625" style="11" bestFit="1" customWidth="1"/>
    <col min="7174" max="7174" width="1.42578125" style="11" customWidth="1"/>
    <col min="7175" max="7175" width="8.28515625" style="11" bestFit="1" customWidth="1"/>
    <col min="7176" max="7176" width="16.5703125" style="11" bestFit="1" customWidth="1"/>
    <col min="7177" max="7177" width="1.7109375" style="11" customWidth="1"/>
    <col min="7178" max="7178" width="8.140625" style="11" bestFit="1" customWidth="1"/>
    <col min="7179" max="7179" width="12.85546875" style="11" bestFit="1" customWidth="1"/>
    <col min="7180" max="7421" width="11.42578125" style="11"/>
    <col min="7422" max="7422" width="3" style="11" customWidth="1"/>
    <col min="7423" max="7423" width="17.5703125" style="11" customWidth="1"/>
    <col min="7424" max="7424" width="13.5703125" style="11" bestFit="1" customWidth="1"/>
    <col min="7425" max="7425" width="16.5703125" style="11" bestFit="1" customWidth="1"/>
    <col min="7426" max="7426" width="9.28515625" style="11" bestFit="1" customWidth="1"/>
    <col min="7427" max="7428" width="17.5703125" style="11" bestFit="1" customWidth="1"/>
    <col min="7429" max="7429" width="9.28515625" style="11" bestFit="1" customWidth="1"/>
    <col min="7430" max="7430" width="1.42578125" style="11" customWidth="1"/>
    <col min="7431" max="7431" width="8.28515625" style="11" bestFit="1" customWidth="1"/>
    <col min="7432" max="7432" width="16.5703125" style="11" bestFit="1" customWidth="1"/>
    <col min="7433" max="7433" width="1.7109375" style="11" customWidth="1"/>
    <col min="7434" max="7434" width="8.140625" style="11" bestFit="1" customWidth="1"/>
    <col min="7435" max="7435" width="12.85546875" style="11" bestFit="1" customWidth="1"/>
    <col min="7436" max="7677" width="11.42578125" style="11"/>
    <col min="7678" max="7678" width="3" style="11" customWidth="1"/>
    <col min="7679" max="7679" width="17.5703125" style="11" customWidth="1"/>
    <col min="7680" max="7680" width="13.5703125" style="11" bestFit="1" customWidth="1"/>
    <col min="7681" max="7681" width="16.5703125" style="11" bestFit="1" customWidth="1"/>
    <col min="7682" max="7682" width="9.28515625" style="11" bestFit="1" customWidth="1"/>
    <col min="7683" max="7684" width="17.5703125" style="11" bestFit="1" customWidth="1"/>
    <col min="7685" max="7685" width="9.28515625" style="11" bestFit="1" customWidth="1"/>
    <col min="7686" max="7686" width="1.42578125" style="11" customWidth="1"/>
    <col min="7687" max="7687" width="8.28515625" style="11" bestFit="1" customWidth="1"/>
    <col min="7688" max="7688" width="16.5703125" style="11" bestFit="1" customWidth="1"/>
    <col min="7689" max="7689" width="1.7109375" style="11" customWidth="1"/>
    <col min="7690" max="7690" width="8.140625" style="11" bestFit="1" customWidth="1"/>
    <col min="7691" max="7691" width="12.85546875" style="11" bestFit="1" customWidth="1"/>
    <col min="7692" max="7933" width="11.42578125" style="11"/>
    <col min="7934" max="7934" width="3" style="11" customWidth="1"/>
    <col min="7935" max="7935" width="17.5703125" style="11" customWidth="1"/>
    <col min="7936" max="7936" width="13.5703125" style="11" bestFit="1" customWidth="1"/>
    <col min="7937" max="7937" width="16.5703125" style="11" bestFit="1" customWidth="1"/>
    <col min="7938" max="7938" width="9.28515625" style="11" bestFit="1" customWidth="1"/>
    <col min="7939" max="7940" width="17.5703125" style="11" bestFit="1" customWidth="1"/>
    <col min="7941" max="7941" width="9.28515625" style="11" bestFit="1" customWidth="1"/>
    <col min="7942" max="7942" width="1.42578125" style="11" customWidth="1"/>
    <col min="7943" max="7943" width="8.28515625" style="11" bestFit="1" customWidth="1"/>
    <col min="7944" max="7944" width="16.5703125" style="11" bestFit="1" customWidth="1"/>
    <col min="7945" max="7945" width="1.7109375" style="11" customWidth="1"/>
    <col min="7946" max="7946" width="8.140625" style="11" bestFit="1" customWidth="1"/>
    <col min="7947" max="7947" width="12.85546875" style="11" bestFit="1" customWidth="1"/>
    <col min="7948" max="8189" width="11.42578125" style="11"/>
    <col min="8190" max="8190" width="3" style="11" customWidth="1"/>
    <col min="8191" max="8191" width="17.5703125" style="11" customWidth="1"/>
    <col min="8192" max="8192" width="13.5703125" style="11" bestFit="1" customWidth="1"/>
    <col min="8193" max="8193" width="16.5703125" style="11" bestFit="1" customWidth="1"/>
    <col min="8194" max="8194" width="9.28515625" style="11" bestFit="1" customWidth="1"/>
    <col min="8195" max="8196" width="17.5703125" style="11" bestFit="1" customWidth="1"/>
    <col min="8197" max="8197" width="9.28515625" style="11" bestFit="1" customWidth="1"/>
    <col min="8198" max="8198" width="1.42578125" style="11" customWidth="1"/>
    <col min="8199" max="8199" width="8.28515625" style="11" bestFit="1" customWidth="1"/>
    <col min="8200" max="8200" width="16.5703125" style="11" bestFit="1" customWidth="1"/>
    <col min="8201" max="8201" width="1.7109375" style="11" customWidth="1"/>
    <col min="8202" max="8202" width="8.140625" style="11" bestFit="1" customWidth="1"/>
    <col min="8203" max="8203" width="12.85546875" style="11" bestFit="1" customWidth="1"/>
    <col min="8204" max="8445" width="11.42578125" style="11"/>
    <col min="8446" max="8446" width="3" style="11" customWidth="1"/>
    <col min="8447" max="8447" width="17.5703125" style="11" customWidth="1"/>
    <col min="8448" max="8448" width="13.5703125" style="11" bestFit="1" customWidth="1"/>
    <col min="8449" max="8449" width="16.5703125" style="11" bestFit="1" customWidth="1"/>
    <col min="8450" max="8450" width="9.28515625" style="11" bestFit="1" customWidth="1"/>
    <col min="8451" max="8452" width="17.5703125" style="11" bestFit="1" customWidth="1"/>
    <col min="8453" max="8453" width="9.28515625" style="11" bestFit="1" customWidth="1"/>
    <col min="8454" max="8454" width="1.42578125" style="11" customWidth="1"/>
    <col min="8455" max="8455" width="8.28515625" style="11" bestFit="1" customWidth="1"/>
    <col min="8456" max="8456" width="16.5703125" style="11" bestFit="1" customWidth="1"/>
    <col min="8457" max="8457" width="1.7109375" style="11" customWidth="1"/>
    <col min="8458" max="8458" width="8.140625" style="11" bestFit="1" customWidth="1"/>
    <col min="8459" max="8459" width="12.85546875" style="11" bestFit="1" customWidth="1"/>
    <col min="8460" max="8701" width="11.42578125" style="11"/>
    <col min="8702" max="8702" width="3" style="11" customWidth="1"/>
    <col min="8703" max="8703" width="17.5703125" style="11" customWidth="1"/>
    <col min="8704" max="8704" width="13.5703125" style="11" bestFit="1" customWidth="1"/>
    <col min="8705" max="8705" width="16.5703125" style="11" bestFit="1" customWidth="1"/>
    <col min="8706" max="8706" width="9.28515625" style="11" bestFit="1" customWidth="1"/>
    <col min="8707" max="8708" width="17.5703125" style="11" bestFit="1" customWidth="1"/>
    <col min="8709" max="8709" width="9.28515625" style="11" bestFit="1" customWidth="1"/>
    <col min="8710" max="8710" width="1.42578125" style="11" customWidth="1"/>
    <col min="8711" max="8711" width="8.28515625" style="11" bestFit="1" customWidth="1"/>
    <col min="8712" max="8712" width="16.5703125" style="11" bestFit="1" customWidth="1"/>
    <col min="8713" max="8713" width="1.7109375" style="11" customWidth="1"/>
    <col min="8714" max="8714" width="8.140625" style="11" bestFit="1" customWidth="1"/>
    <col min="8715" max="8715" width="12.85546875" style="11" bestFit="1" customWidth="1"/>
    <col min="8716" max="8957" width="11.42578125" style="11"/>
    <col min="8958" max="8958" width="3" style="11" customWidth="1"/>
    <col min="8959" max="8959" width="17.5703125" style="11" customWidth="1"/>
    <col min="8960" max="8960" width="13.5703125" style="11" bestFit="1" customWidth="1"/>
    <col min="8961" max="8961" width="16.5703125" style="11" bestFit="1" customWidth="1"/>
    <col min="8962" max="8962" width="9.28515625" style="11" bestFit="1" customWidth="1"/>
    <col min="8963" max="8964" width="17.5703125" style="11" bestFit="1" customWidth="1"/>
    <col min="8965" max="8965" width="9.28515625" style="11" bestFit="1" customWidth="1"/>
    <col min="8966" max="8966" width="1.42578125" style="11" customWidth="1"/>
    <col min="8967" max="8967" width="8.28515625" style="11" bestFit="1" customWidth="1"/>
    <col min="8968" max="8968" width="16.5703125" style="11" bestFit="1" customWidth="1"/>
    <col min="8969" max="8969" width="1.7109375" style="11" customWidth="1"/>
    <col min="8970" max="8970" width="8.140625" style="11" bestFit="1" customWidth="1"/>
    <col min="8971" max="8971" width="12.85546875" style="11" bestFit="1" customWidth="1"/>
    <col min="8972" max="9213" width="11.42578125" style="11"/>
    <col min="9214" max="9214" width="3" style="11" customWidth="1"/>
    <col min="9215" max="9215" width="17.5703125" style="11" customWidth="1"/>
    <col min="9216" max="9216" width="13.5703125" style="11" bestFit="1" customWidth="1"/>
    <col min="9217" max="9217" width="16.5703125" style="11" bestFit="1" customWidth="1"/>
    <col min="9218" max="9218" width="9.28515625" style="11" bestFit="1" customWidth="1"/>
    <col min="9219" max="9220" width="17.5703125" style="11" bestFit="1" customWidth="1"/>
    <col min="9221" max="9221" width="9.28515625" style="11" bestFit="1" customWidth="1"/>
    <col min="9222" max="9222" width="1.42578125" style="11" customWidth="1"/>
    <col min="9223" max="9223" width="8.28515625" style="11" bestFit="1" customWidth="1"/>
    <col min="9224" max="9224" width="16.5703125" style="11" bestFit="1" customWidth="1"/>
    <col min="9225" max="9225" width="1.7109375" style="11" customWidth="1"/>
    <col min="9226" max="9226" width="8.140625" style="11" bestFit="1" customWidth="1"/>
    <col min="9227" max="9227" width="12.85546875" style="11" bestFit="1" customWidth="1"/>
    <col min="9228" max="9469" width="11.42578125" style="11"/>
    <col min="9470" max="9470" width="3" style="11" customWidth="1"/>
    <col min="9471" max="9471" width="17.5703125" style="11" customWidth="1"/>
    <col min="9472" max="9472" width="13.5703125" style="11" bestFit="1" customWidth="1"/>
    <col min="9473" max="9473" width="16.5703125" style="11" bestFit="1" customWidth="1"/>
    <col min="9474" max="9474" width="9.28515625" style="11" bestFit="1" customWidth="1"/>
    <col min="9475" max="9476" width="17.5703125" style="11" bestFit="1" customWidth="1"/>
    <col min="9477" max="9477" width="9.28515625" style="11" bestFit="1" customWidth="1"/>
    <col min="9478" max="9478" width="1.42578125" style="11" customWidth="1"/>
    <col min="9479" max="9479" width="8.28515625" style="11" bestFit="1" customWidth="1"/>
    <col min="9480" max="9480" width="16.5703125" style="11" bestFit="1" customWidth="1"/>
    <col min="9481" max="9481" width="1.7109375" style="11" customWidth="1"/>
    <col min="9482" max="9482" width="8.140625" style="11" bestFit="1" customWidth="1"/>
    <col min="9483" max="9483" width="12.85546875" style="11" bestFit="1" customWidth="1"/>
    <col min="9484" max="9725" width="11.42578125" style="11"/>
    <col min="9726" max="9726" width="3" style="11" customWidth="1"/>
    <col min="9727" max="9727" width="17.5703125" style="11" customWidth="1"/>
    <col min="9728" max="9728" width="13.5703125" style="11" bestFit="1" customWidth="1"/>
    <col min="9729" max="9729" width="16.5703125" style="11" bestFit="1" customWidth="1"/>
    <col min="9730" max="9730" width="9.28515625" style="11" bestFit="1" customWidth="1"/>
    <col min="9731" max="9732" width="17.5703125" style="11" bestFit="1" customWidth="1"/>
    <col min="9733" max="9733" width="9.28515625" style="11" bestFit="1" customWidth="1"/>
    <col min="9734" max="9734" width="1.42578125" style="11" customWidth="1"/>
    <col min="9735" max="9735" width="8.28515625" style="11" bestFit="1" customWidth="1"/>
    <col min="9736" max="9736" width="16.5703125" style="11" bestFit="1" customWidth="1"/>
    <col min="9737" max="9737" width="1.7109375" style="11" customWidth="1"/>
    <col min="9738" max="9738" width="8.140625" style="11" bestFit="1" customWidth="1"/>
    <col min="9739" max="9739" width="12.85546875" style="11" bestFit="1" customWidth="1"/>
    <col min="9740" max="9981" width="11.42578125" style="11"/>
    <col min="9982" max="9982" width="3" style="11" customWidth="1"/>
    <col min="9983" max="9983" width="17.5703125" style="11" customWidth="1"/>
    <col min="9984" max="9984" width="13.5703125" style="11" bestFit="1" customWidth="1"/>
    <col min="9985" max="9985" width="16.5703125" style="11" bestFit="1" customWidth="1"/>
    <col min="9986" max="9986" width="9.28515625" style="11" bestFit="1" customWidth="1"/>
    <col min="9987" max="9988" width="17.5703125" style="11" bestFit="1" customWidth="1"/>
    <col min="9989" max="9989" width="9.28515625" style="11" bestFit="1" customWidth="1"/>
    <col min="9990" max="9990" width="1.42578125" style="11" customWidth="1"/>
    <col min="9991" max="9991" width="8.28515625" style="11" bestFit="1" customWidth="1"/>
    <col min="9992" max="9992" width="16.5703125" style="11" bestFit="1" customWidth="1"/>
    <col min="9993" max="9993" width="1.7109375" style="11" customWidth="1"/>
    <col min="9994" max="9994" width="8.140625" style="11" bestFit="1" customWidth="1"/>
    <col min="9995" max="9995" width="12.85546875" style="11" bestFit="1" customWidth="1"/>
    <col min="9996" max="10237" width="11.42578125" style="11"/>
    <col min="10238" max="10238" width="3" style="11" customWidth="1"/>
    <col min="10239" max="10239" width="17.5703125" style="11" customWidth="1"/>
    <col min="10240" max="10240" width="13.5703125" style="11" bestFit="1" customWidth="1"/>
    <col min="10241" max="10241" width="16.5703125" style="11" bestFit="1" customWidth="1"/>
    <col min="10242" max="10242" width="9.28515625" style="11" bestFit="1" customWidth="1"/>
    <col min="10243" max="10244" width="17.5703125" style="11" bestFit="1" customWidth="1"/>
    <col min="10245" max="10245" width="9.28515625" style="11" bestFit="1" customWidth="1"/>
    <col min="10246" max="10246" width="1.42578125" style="11" customWidth="1"/>
    <col min="10247" max="10247" width="8.28515625" style="11" bestFit="1" customWidth="1"/>
    <col min="10248" max="10248" width="16.5703125" style="11" bestFit="1" customWidth="1"/>
    <col min="10249" max="10249" width="1.7109375" style="11" customWidth="1"/>
    <col min="10250" max="10250" width="8.140625" style="11" bestFit="1" customWidth="1"/>
    <col min="10251" max="10251" width="12.85546875" style="11" bestFit="1" customWidth="1"/>
    <col min="10252" max="10493" width="11.42578125" style="11"/>
    <col min="10494" max="10494" width="3" style="11" customWidth="1"/>
    <col min="10495" max="10495" width="17.5703125" style="11" customWidth="1"/>
    <col min="10496" max="10496" width="13.5703125" style="11" bestFit="1" customWidth="1"/>
    <col min="10497" max="10497" width="16.5703125" style="11" bestFit="1" customWidth="1"/>
    <col min="10498" max="10498" width="9.28515625" style="11" bestFit="1" customWidth="1"/>
    <col min="10499" max="10500" width="17.5703125" style="11" bestFit="1" customWidth="1"/>
    <col min="10501" max="10501" width="9.28515625" style="11" bestFit="1" customWidth="1"/>
    <col min="10502" max="10502" width="1.42578125" style="11" customWidth="1"/>
    <col min="10503" max="10503" width="8.28515625" style="11" bestFit="1" customWidth="1"/>
    <col min="10504" max="10504" width="16.5703125" style="11" bestFit="1" customWidth="1"/>
    <col min="10505" max="10505" width="1.7109375" style="11" customWidth="1"/>
    <col min="10506" max="10506" width="8.140625" style="11" bestFit="1" customWidth="1"/>
    <col min="10507" max="10507" width="12.85546875" style="11" bestFit="1" customWidth="1"/>
    <col min="10508" max="10749" width="11.42578125" style="11"/>
    <col min="10750" max="10750" width="3" style="11" customWidth="1"/>
    <col min="10751" max="10751" width="17.5703125" style="11" customWidth="1"/>
    <col min="10752" max="10752" width="13.5703125" style="11" bestFit="1" customWidth="1"/>
    <col min="10753" max="10753" width="16.5703125" style="11" bestFit="1" customWidth="1"/>
    <col min="10754" max="10754" width="9.28515625" style="11" bestFit="1" customWidth="1"/>
    <col min="10755" max="10756" width="17.5703125" style="11" bestFit="1" customWidth="1"/>
    <col min="10757" max="10757" width="9.28515625" style="11" bestFit="1" customWidth="1"/>
    <col min="10758" max="10758" width="1.42578125" style="11" customWidth="1"/>
    <col min="10759" max="10759" width="8.28515625" style="11" bestFit="1" customWidth="1"/>
    <col min="10760" max="10760" width="16.5703125" style="11" bestFit="1" customWidth="1"/>
    <col min="10761" max="10761" width="1.7109375" style="11" customWidth="1"/>
    <col min="10762" max="10762" width="8.140625" style="11" bestFit="1" customWidth="1"/>
    <col min="10763" max="10763" width="12.85546875" style="11" bestFit="1" customWidth="1"/>
    <col min="10764" max="11005" width="11.42578125" style="11"/>
    <col min="11006" max="11006" width="3" style="11" customWidth="1"/>
    <col min="11007" max="11007" width="17.5703125" style="11" customWidth="1"/>
    <col min="11008" max="11008" width="13.5703125" style="11" bestFit="1" customWidth="1"/>
    <col min="11009" max="11009" width="16.5703125" style="11" bestFit="1" customWidth="1"/>
    <col min="11010" max="11010" width="9.28515625" style="11" bestFit="1" customWidth="1"/>
    <col min="11011" max="11012" width="17.5703125" style="11" bestFit="1" customWidth="1"/>
    <col min="11013" max="11013" width="9.28515625" style="11" bestFit="1" customWidth="1"/>
    <col min="11014" max="11014" width="1.42578125" style="11" customWidth="1"/>
    <col min="11015" max="11015" width="8.28515625" style="11" bestFit="1" customWidth="1"/>
    <col min="11016" max="11016" width="16.5703125" style="11" bestFit="1" customWidth="1"/>
    <col min="11017" max="11017" width="1.7109375" style="11" customWidth="1"/>
    <col min="11018" max="11018" width="8.140625" style="11" bestFit="1" customWidth="1"/>
    <col min="11019" max="11019" width="12.85546875" style="11" bestFit="1" customWidth="1"/>
    <col min="11020" max="11261" width="11.42578125" style="11"/>
    <col min="11262" max="11262" width="3" style="11" customWidth="1"/>
    <col min="11263" max="11263" width="17.5703125" style="11" customWidth="1"/>
    <col min="11264" max="11264" width="13.5703125" style="11" bestFit="1" customWidth="1"/>
    <col min="11265" max="11265" width="16.5703125" style="11" bestFit="1" customWidth="1"/>
    <col min="11266" max="11266" width="9.28515625" style="11" bestFit="1" customWidth="1"/>
    <col min="11267" max="11268" width="17.5703125" style="11" bestFit="1" customWidth="1"/>
    <col min="11269" max="11269" width="9.28515625" style="11" bestFit="1" customWidth="1"/>
    <col min="11270" max="11270" width="1.42578125" style="11" customWidth="1"/>
    <col min="11271" max="11271" width="8.28515625" style="11" bestFit="1" customWidth="1"/>
    <col min="11272" max="11272" width="16.5703125" style="11" bestFit="1" customWidth="1"/>
    <col min="11273" max="11273" width="1.7109375" style="11" customWidth="1"/>
    <col min="11274" max="11274" width="8.140625" style="11" bestFit="1" customWidth="1"/>
    <col min="11275" max="11275" width="12.85546875" style="11" bestFit="1" customWidth="1"/>
    <col min="11276" max="11517" width="11.42578125" style="11"/>
    <col min="11518" max="11518" width="3" style="11" customWidth="1"/>
    <col min="11519" max="11519" width="17.5703125" style="11" customWidth="1"/>
    <col min="11520" max="11520" width="13.5703125" style="11" bestFit="1" customWidth="1"/>
    <col min="11521" max="11521" width="16.5703125" style="11" bestFit="1" customWidth="1"/>
    <col min="11522" max="11522" width="9.28515625" style="11" bestFit="1" customWidth="1"/>
    <col min="11523" max="11524" width="17.5703125" style="11" bestFit="1" customWidth="1"/>
    <col min="11525" max="11525" width="9.28515625" style="11" bestFit="1" customWidth="1"/>
    <col min="11526" max="11526" width="1.42578125" style="11" customWidth="1"/>
    <col min="11527" max="11527" width="8.28515625" style="11" bestFit="1" customWidth="1"/>
    <col min="11528" max="11528" width="16.5703125" style="11" bestFit="1" customWidth="1"/>
    <col min="11529" max="11529" width="1.7109375" style="11" customWidth="1"/>
    <col min="11530" max="11530" width="8.140625" style="11" bestFit="1" customWidth="1"/>
    <col min="11531" max="11531" width="12.85546875" style="11" bestFit="1" customWidth="1"/>
    <col min="11532" max="11773" width="11.42578125" style="11"/>
    <col min="11774" max="11774" width="3" style="11" customWidth="1"/>
    <col min="11775" max="11775" width="17.5703125" style="11" customWidth="1"/>
    <col min="11776" max="11776" width="13.5703125" style="11" bestFit="1" customWidth="1"/>
    <col min="11777" max="11777" width="16.5703125" style="11" bestFit="1" customWidth="1"/>
    <col min="11778" max="11778" width="9.28515625" style="11" bestFit="1" customWidth="1"/>
    <col min="11779" max="11780" width="17.5703125" style="11" bestFit="1" customWidth="1"/>
    <col min="11781" max="11781" width="9.28515625" style="11" bestFit="1" customWidth="1"/>
    <col min="11782" max="11782" width="1.42578125" style="11" customWidth="1"/>
    <col min="11783" max="11783" width="8.28515625" style="11" bestFit="1" customWidth="1"/>
    <col min="11784" max="11784" width="16.5703125" style="11" bestFit="1" customWidth="1"/>
    <col min="11785" max="11785" width="1.7109375" style="11" customWidth="1"/>
    <col min="11786" max="11786" width="8.140625" style="11" bestFit="1" customWidth="1"/>
    <col min="11787" max="11787" width="12.85546875" style="11" bestFit="1" customWidth="1"/>
    <col min="11788" max="12029" width="11.42578125" style="11"/>
    <col min="12030" max="12030" width="3" style="11" customWidth="1"/>
    <col min="12031" max="12031" width="17.5703125" style="11" customWidth="1"/>
    <col min="12032" max="12032" width="13.5703125" style="11" bestFit="1" customWidth="1"/>
    <col min="12033" max="12033" width="16.5703125" style="11" bestFit="1" customWidth="1"/>
    <col min="12034" max="12034" width="9.28515625" style="11" bestFit="1" customWidth="1"/>
    <col min="12035" max="12036" width="17.5703125" style="11" bestFit="1" customWidth="1"/>
    <col min="12037" max="12037" width="9.28515625" style="11" bestFit="1" customWidth="1"/>
    <col min="12038" max="12038" width="1.42578125" style="11" customWidth="1"/>
    <col min="12039" max="12039" width="8.28515625" style="11" bestFit="1" customWidth="1"/>
    <col min="12040" max="12040" width="16.5703125" style="11" bestFit="1" customWidth="1"/>
    <col min="12041" max="12041" width="1.7109375" style="11" customWidth="1"/>
    <col min="12042" max="12042" width="8.140625" style="11" bestFit="1" customWidth="1"/>
    <col min="12043" max="12043" width="12.85546875" style="11" bestFit="1" customWidth="1"/>
    <col min="12044" max="12285" width="11.42578125" style="11"/>
    <col min="12286" max="12286" width="3" style="11" customWidth="1"/>
    <col min="12287" max="12287" width="17.5703125" style="11" customWidth="1"/>
    <col min="12288" max="12288" width="13.5703125" style="11" bestFit="1" customWidth="1"/>
    <col min="12289" max="12289" width="16.5703125" style="11" bestFit="1" customWidth="1"/>
    <col min="12290" max="12290" width="9.28515625" style="11" bestFit="1" customWidth="1"/>
    <col min="12291" max="12292" width="17.5703125" style="11" bestFit="1" customWidth="1"/>
    <col min="12293" max="12293" width="9.28515625" style="11" bestFit="1" customWidth="1"/>
    <col min="12294" max="12294" width="1.42578125" style="11" customWidth="1"/>
    <col min="12295" max="12295" width="8.28515625" style="11" bestFit="1" customWidth="1"/>
    <col min="12296" max="12296" width="16.5703125" style="11" bestFit="1" customWidth="1"/>
    <col min="12297" max="12297" width="1.7109375" style="11" customWidth="1"/>
    <col min="12298" max="12298" width="8.140625" style="11" bestFit="1" customWidth="1"/>
    <col min="12299" max="12299" width="12.85546875" style="11" bestFit="1" customWidth="1"/>
    <col min="12300" max="12541" width="11.42578125" style="11"/>
    <col min="12542" max="12542" width="3" style="11" customWidth="1"/>
    <col min="12543" max="12543" width="17.5703125" style="11" customWidth="1"/>
    <col min="12544" max="12544" width="13.5703125" style="11" bestFit="1" customWidth="1"/>
    <col min="12545" max="12545" width="16.5703125" style="11" bestFit="1" customWidth="1"/>
    <col min="12546" max="12546" width="9.28515625" style="11" bestFit="1" customWidth="1"/>
    <col min="12547" max="12548" width="17.5703125" style="11" bestFit="1" customWidth="1"/>
    <col min="12549" max="12549" width="9.28515625" style="11" bestFit="1" customWidth="1"/>
    <col min="12550" max="12550" width="1.42578125" style="11" customWidth="1"/>
    <col min="12551" max="12551" width="8.28515625" style="11" bestFit="1" customWidth="1"/>
    <col min="12552" max="12552" width="16.5703125" style="11" bestFit="1" customWidth="1"/>
    <col min="12553" max="12553" width="1.7109375" style="11" customWidth="1"/>
    <col min="12554" max="12554" width="8.140625" style="11" bestFit="1" customWidth="1"/>
    <col min="12555" max="12555" width="12.85546875" style="11" bestFit="1" customWidth="1"/>
    <col min="12556" max="12797" width="11.42578125" style="11"/>
    <col min="12798" max="12798" width="3" style="11" customWidth="1"/>
    <col min="12799" max="12799" width="17.5703125" style="11" customWidth="1"/>
    <col min="12800" max="12800" width="13.5703125" style="11" bestFit="1" customWidth="1"/>
    <col min="12801" max="12801" width="16.5703125" style="11" bestFit="1" customWidth="1"/>
    <col min="12802" max="12802" width="9.28515625" style="11" bestFit="1" customWidth="1"/>
    <col min="12803" max="12804" width="17.5703125" style="11" bestFit="1" customWidth="1"/>
    <col min="12805" max="12805" width="9.28515625" style="11" bestFit="1" customWidth="1"/>
    <col min="12806" max="12806" width="1.42578125" style="11" customWidth="1"/>
    <col min="12807" max="12807" width="8.28515625" style="11" bestFit="1" customWidth="1"/>
    <col min="12808" max="12808" width="16.5703125" style="11" bestFit="1" customWidth="1"/>
    <col min="12809" max="12809" width="1.7109375" style="11" customWidth="1"/>
    <col min="12810" max="12810" width="8.140625" style="11" bestFit="1" customWidth="1"/>
    <col min="12811" max="12811" width="12.85546875" style="11" bestFit="1" customWidth="1"/>
    <col min="12812" max="13053" width="11.42578125" style="11"/>
    <col min="13054" max="13054" width="3" style="11" customWidth="1"/>
    <col min="13055" max="13055" width="17.5703125" style="11" customWidth="1"/>
    <col min="13056" max="13056" width="13.5703125" style="11" bestFit="1" customWidth="1"/>
    <col min="13057" max="13057" width="16.5703125" style="11" bestFit="1" customWidth="1"/>
    <col min="13058" max="13058" width="9.28515625" style="11" bestFit="1" customWidth="1"/>
    <col min="13059" max="13060" width="17.5703125" style="11" bestFit="1" customWidth="1"/>
    <col min="13061" max="13061" width="9.28515625" style="11" bestFit="1" customWidth="1"/>
    <col min="13062" max="13062" width="1.42578125" style="11" customWidth="1"/>
    <col min="13063" max="13063" width="8.28515625" style="11" bestFit="1" customWidth="1"/>
    <col min="13064" max="13064" width="16.5703125" style="11" bestFit="1" customWidth="1"/>
    <col min="13065" max="13065" width="1.7109375" style="11" customWidth="1"/>
    <col min="13066" max="13066" width="8.140625" style="11" bestFit="1" customWidth="1"/>
    <col min="13067" max="13067" width="12.85546875" style="11" bestFit="1" customWidth="1"/>
    <col min="13068" max="13309" width="11.42578125" style="11"/>
    <col min="13310" max="13310" width="3" style="11" customWidth="1"/>
    <col min="13311" max="13311" width="17.5703125" style="11" customWidth="1"/>
    <col min="13312" max="13312" width="13.5703125" style="11" bestFit="1" customWidth="1"/>
    <col min="13313" max="13313" width="16.5703125" style="11" bestFit="1" customWidth="1"/>
    <col min="13314" max="13314" width="9.28515625" style="11" bestFit="1" customWidth="1"/>
    <col min="13315" max="13316" width="17.5703125" style="11" bestFit="1" customWidth="1"/>
    <col min="13317" max="13317" width="9.28515625" style="11" bestFit="1" customWidth="1"/>
    <col min="13318" max="13318" width="1.42578125" style="11" customWidth="1"/>
    <col min="13319" max="13319" width="8.28515625" style="11" bestFit="1" customWidth="1"/>
    <col min="13320" max="13320" width="16.5703125" style="11" bestFit="1" customWidth="1"/>
    <col min="13321" max="13321" width="1.7109375" style="11" customWidth="1"/>
    <col min="13322" max="13322" width="8.140625" style="11" bestFit="1" customWidth="1"/>
    <col min="13323" max="13323" width="12.85546875" style="11" bestFit="1" customWidth="1"/>
    <col min="13324" max="13565" width="11.42578125" style="11"/>
    <col min="13566" max="13566" width="3" style="11" customWidth="1"/>
    <col min="13567" max="13567" width="17.5703125" style="11" customWidth="1"/>
    <col min="13568" max="13568" width="13.5703125" style="11" bestFit="1" customWidth="1"/>
    <col min="13569" max="13569" width="16.5703125" style="11" bestFit="1" customWidth="1"/>
    <col min="13570" max="13570" width="9.28515625" style="11" bestFit="1" customWidth="1"/>
    <col min="13571" max="13572" width="17.5703125" style="11" bestFit="1" customWidth="1"/>
    <col min="13573" max="13573" width="9.28515625" style="11" bestFit="1" customWidth="1"/>
    <col min="13574" max="13574" width="1.42578125" style="11" customWidth="1"/>
    <col min="13575" max="13575" width="8.28515625" style="11" bestFit="1" customWidth="1"/>
    <col min="13576" max="13576" width="16.5703125" style="11" bestFit="1" customWidth="1"/>
    <col min="13577" max="13577" width="1.7109375" style="11" customWidth="1"/>
    <col min="13578" max="13578" width="8.140625" style="11" bestFit="1" customWidth="1"/>
    <col min="13579" max="13579" width="12.85546875" style="11" bestFit="1" customWidth="1"/>
    <col min="13580" max="13821" width="11.42578125" style="11"/>
    <col min="13822" max="13822" width="3" style="11" customWidth="1"/>
    <col min="13823" max="13823" width="17.5703125" style="11" customWidth="1"/>
    <col min="13824" max="13824" width="13.5703125" style="11" bestFit="1" customWidth="1"/>
    <col min="13825" max="13825" width="16.5703125" style="11" bestFit="1" customWidth="1"/>
    <col min="13826" max="13826" width="9.28515625" style="11" bestFit="1" customWidth="1"/>
    <col min="13827" max="13828" width="17.5703125" style="11" bestFit="1" customWidth="1"/>
    <col min="13829" max="13829" width="9.28515625" style="11" bestFit="1" customWidth="1"/>
    <col min="13830" max="13830" width="1.42578125" style="11" customWidth="1"/>
    <col min="13831" max="13831" width="8.28515625" style="11" bestFit="1" customWidth="1"/>
    <col min="13832" max="13832" width="16.5703125" style="11" bestFit="1" customWidth="1"/>
    <col min="13833" max="13833" width="1.7109375" style="11" customWidth="1"/>
    <col min="13834" max="13834" width="8.140625" style="11" bestFit="1" customWidth="1"/>
    <col min="13835" max="13835" width="12.85546875" style="11" bestFit="1" customWidth="1"/>
    <col min="13836" max="14077" width="11.42578125" style="11"/>
    <col min="14078" max="14078" width="3" style="11" customWidth="1"/>
    <col min="14079" max="14079" width="17.5703125" style="11" customWidth="1"/>
    <col min="14080" max="14080" width="13.5703125" style="11" bestFit="1" customWidth="1"/>
    <col min="14081" max="14081" width="16.5703125" style="11" bestFit="1" customWidth="1"/>
    <col min="14082" max="14082" width="9.28515625" style="11" bestFit="1" customWidth="1"/>
    <col min="14083" max="14084" width="17.5703125" style="11" bestFit="1" customWidth="1"/>
    <col min="14085" max="14085" width="9.28515625" style="11" bestFit="1" customWidth="1"/>
    <col min="14086" max="14086" width="1.42578125" style="11" customWidth="1"/>
    <col min="14087" max="14087" width="8.28515625" style="11" bestFit="1" customWidth="1"/>
    <col min="14088" max="14088" width="16.5703125" style="11" bestFit="1" customWidth="1"/>
    <col min="14089" max="14089" width="1.7109375" style="11" customWidth="1"/>
    <col min="14090" max="14090" width="8.140625" style="11" bestFit="1" customWidth="1"/>
    <col min="14091" max="14091" width="12.85546875" style="11" bestFit="1" customWidth="1"/>
    <col min="14092" max="14333" width="11.42578125" style="11"/>
    <col min="14334" max="14334" width="3" style="11" customWidth="1"/>
    <col min="14335" max="14335" width="17.5703125" style="11" customWidth="1"/>
    <col min="14336" max="14336" width="13.5703125" style="11" bestFit="1" customWidth="1"/>
    <col min="14337" max="14337" width="16.5703125" style="11" bestFit="1" customWidth="1"/>
    <col min="14338" max="14338" width="9.28515625" style="11" bestFit="1" customWidth="1"/>
    <col min="14339" max="14340" width="17.5703125" style="11" bestFit="1" customWidth="1"/>
    <col min="14341" max="14341" width="9.28515625" style="11" bestFit="1" customWidth="1"/>
    <col min="14342" max="14342" width="1.42578125" style="11" customWidth="1"/>
    <col min="14343" max="14343" width="8.28515625" style="11" bestFit="1" customWidth="1"/>
    <col min="14344" max="14344" width="16.5703125" style="11" bestFit="1" customWidth="1"/>
    <col min="14345" max="14345" width="1.7109375" style="11" customWidth="1"/>
    <col min="14346" max="14346" width="8.140625" style="11" bestFit="1" customWidth="1"/>
    <col min="14347" max="14347" width="12.85546875" style="11" bestFit="1" customWidth="1"/>
    <col min="14348" max="14589" width="11.42578125" style="11"/>
    <col min="14590" max="14590" width="3" style="11" customWidth="1"/>
    <col min="14591" max="14591" width="17.5703125" style="11" customWidth="1"/>
    <col min="14592" max="14592" width="13.5703125" style="11" bestFit="1" customWidth="1"/>
    <col min="14593" max="14593" width="16.5703125" style="11" bestFit="1" customWidth="1"/>
    <col min="14594" max="14594" width="9.28515625" style="11" bestFit="1" customWidth="1"/>
    <col min="14595" max="14596" width="17.5703125" style="11" bestFit="1" customWidth="1"/>
    <col min="14597" max="14597" width="9.28515625" style="11" bestFit="1" customWidth="1"/>
    <col min="14598" max="14598" width="1.42578125" style="11" customWidth="1"/>
    <col min="14599" max="14599" width="8.28515625" style="11" bestFit="1" customWidth="1"/>
    <col min="14600" max="14600" width="16.5703125" style="11" bestFit="1" customWidth="1"/>
    <col min="14601" max="14601" width="1.7109375" style="11" customWidth="1"/>
    <col min="14602" max="14602" width="8.140625" style="11" bestFit="1" customWidth="1"/>
    <col min="14603" max="14603" width="12.85546875" style="11" bestFit="1" customWidth="1"/>
    <col min="14604" max="14845" width="11.42578125" style="11"/>
    <col min="14846" max="14846" width="3" style="11" customWidth="1"/>
    <col min="14847" max="14847" width="17.5703125" style="11" customWidth="1"/>
    <col min="14848" max="14848" width="13.5703125" style="11" bestFit="1" customWidth="1"/>
    <col min="14849" max="14849" width="16.5703125" style="11" bestFit="1" customWidth="1"/>
    <col min="14850" max="14850" width="9.28515625" style="11" bestFit="1" customWidth="1"/>
    <col min="14851" max="14852" width="17.5703125" style="11" bestFit="1" customWidth="1"/>
    <col min="14853" max="14853" width="9.28515625" style="11" bestFit="1" customWidth="1"/>
    <col min="14854" max="14854" width="1.42578125" style="11" customWidth="1"/>
    <col min="14855" max="14855" width="8.28515625" style="11" bestFit="1" customWidth="1"/>
    <col min="14856" max="14856" width="16.5703125" style="11" bestFit="1" customWidth="1"/>
    <col min="14857" max="14857" width="1.7109375" style="11" customWidth="1"/>
    <col min="14858" max="14858" width="8.140625" style="11" bestFit="1" customWidth="1"/>
    <col min="14859" max="14859" width="12.85546875" style="11" bestFit="1" customWidth="1"/>
    <col min="14860" max="15101" width="11.42578125" style="11"/>
    <col min="15102" max="15102" width="3" style="11" customWidth="1"/>
    <col min="15103" max="15103" width="17.5703125" style="11" customWidth="1"/>
    <col min="15104" max="15104" width="13.5703125" style="11" bestFit="1" customWidth="1"/>
    <col min="15105" max="15105" width="16.5703125" style="11" bestFit="1" customWidth="1"/>
    <col min="15106" max="15106" width="9.28515625" style="11" bestFit="1" customWidth="1"/>
    <col min="15107" max="15108" width="17.5703125" style="11" bestFit="1" customWidth="1"/>
    <col min="15109" max="15109" width="9.28515625" style="11" bestFit="1" customWidth="1"/>
    <col min="15110" max="15110" width="1.42578125" style="11" customWidth="1"/>
    <col min="15111" max="15111" width="8.28515625" style="11" bestFit="1" customWidth="1"/>
    <col min="15112" max="15112" width="16.5703125" style="11" bestFit="1" customWidth="1"/>
    <col min="15113" max="15113" width="1.7109375" style="11" customWidth="1"/>
    <col min="15114" max="15114" width="8.140625" style="11" bestFit="1" customWidth="1"/>
    <col min="15115" max="15115" width="12.85546875" style="11" bestFit="1" customWidth="1"/>
    <col min="15116" max="15357" width="11.42578125" style="11"/>
    <col min="15358" max="15358" width="3" style="11" customWidth="1"/>
    <col min="15359" max="15359" width="17.5703125" style="11" customWidth="1"/>
    <col min="15360" max="15360" width="13.5703125" style="11" bestFit="1" customWidth="1"/>
    <col min="15361" max="15361" width="16.5703125" style="11" bestFit="1" customWidth="1"/>
    <col min="15362" max="15362" width="9.28515625" style="11" bestFit="1" customWidth="1"/>
    <col min="15363" max="15364" width="17.5703125" style="11" bestFit="1" customWidth="1"/>
    <col min="15365" max="15365" width="9.28515625" style="11" bestFit="1" customWidth="1"/>
    <col min="15366" max="15366" width="1.42578125" style="11" customWidth="1"/>
    <col min="15367" max="15367" width="8.28515625" style="11" bestFit="1" customWidth="1"/>
    <col min="15368" max="15368" width="16.5703125" style="11" bestFit="1" customWidth="1"/>
    <col min="15369" max="15369" width="1.7109375" style="11" customWidth="1"/>
    <col min="15370" max="15370" width="8.140625" style="11" bestFit="1" customWidth="1"/>
    <col min="15371" max="15371" width="12.85546875" style="11" bestFit="1" customWidth="1"/>
    <col min="15372" max="15613" width="11.42578125" style="11"/>
    <col min="15614" max="15614" width="3" style="11" customWidth="1"/>
    <col min="15615" max="15615" width="17.5703125" style="11" customWidth="1"/>
    <col min="15616" max="15616" width="13.5703125" style="11" bestFit="1" customWidth="1"/>
    <col min="15617" max="15617" width="16.5703125" style="11" bestFit="1" customWidth="1"/>
    <col min="15618" max="15618" width="9.28515625" style="11" bestFit="1" customWidth="1"/>
    <col min="15619" max="15620" width="17.5703125" style="11" bestFit="1" customWidth="1"/>
    <col min="15621" max="15621" width="9.28515625" style="11" bestFit="1" customWidth="1"/>
    <col min="15622" max="15622" width="1.42578125" style="11" customWidth="1"/>
    <col min="15623" max="15623" width="8.28515625" style="11" bestFit="1" customWidth="1"/>
    <col min="15624" max="15624" width="16.5703125" style="11" bestFit="1" customWidth="1"/>
    <col min="15625" max="15625" width="1.7109375" style="11" customWidth="1"/>
    <col min="15626" max="15626" width="8.140625" style="11" bestFit="1" customWidth="1"/>
    <col min="15627" max="15627" width="12.85546875" style="11" bestFit="1" customWidth="1"/>
    <col min="15628" max="15869" width="11.42578125" style="11"/>
    <col min="15870" max="15870" width="3" style="11" customWidth="1"/>
    <col min="15871" max="15871" width="17.5703125" style="11" customWidth="1"/>
    <col min="15872" max="15872" width="13.5703125" style="11" bestFit="1" customWidth="1"/>
    <col min="15873" max="15873" width="16.5703125" style="11" bestFit="1" customWidth="1"/>
    <col min="15874" max="15874" width="9.28515625" style="11" bestFit="1" customWidth="1"/>
    <col min="15875" max="15876" width="17.5703125" style="11" bestFit="1" customWidth="1"/>
    <col min="15877" max="15877" width="9.28515625" style="11" bestFit="1" customWidth="1"/>
    <col min="15878" max="15878" width="1.42578125" style="11" customWidth="1"/>
    <col min="15879" max="15879" width="8.28515625" style="11" bestFit="1" customWidth="1"/>
    <col min="15880" max="15880" width="16.5703125" style="11" bestFit="1" customWidth="1"/>
    <col min="15881" max="15881" width="1.7109375" style="11" customWidth="1"/>
    <col min="15882" max="15882" width="8.140625" style="11" bestFit="1" customWidth="1"/>
    <col min="15883" max="15883" width="12.85546875" style="11" bestFit="1" customWidth="1"/>
    <col min="15884" max="16125" width="11.42578125" style="11"/>
    <col min="16126" max="16126" width="3" style="11" customWidth="1"/>
    <col min="16127" max="16127" width="17.5703125" style="11" customWidth="1"/>
    <col min="16128" max="16128" width="13.5703125" style="11" bestFit="1" customWidth="1"/>
    <col min="16129" max="16129" width="16.5703125" style="11" bestFit="1" customWidth="1"/>
    <col min="16130" max="16130" width="9.28515625" style="11" bestFit="1" customWidth="1"/>
    <col min="16131" max="16132" width="17.5703125" style="11" bestFit="1" customWidth="1"/>
    <col min="16133" max="16133" width="9.28515625" style="11" bestFit="1" customWidth="1"/>
    <col min="16134" max="16134" width="1.42578125" style="11" customWidth="1"/>
    <col min="16135" max="16135" width="8.28515625" style="11" bestFit="1" customWidth="1"/>
    <col min="16136" max="16136" width="16.5703125" style="11" bestFit="1" customWidth="1"/>
    <col min="16137" max="16137" width="1.7109375" style="11" customWidth="1"/>
    <col min="16138" max="16138" width="8.140625" style="11" bestFit="1" customWidth="1"/>
    <col min="16139" max="16139" width="12.85546875" style="11" bestFit="1" customWidth="1"/>
    <col min="16140" max="16384" width="11.42578125" style="11"/>
  </cols>
  <sheetData>
    <row r="1" spans="1:12" ht="15.6" customHeight="1" x14ac:dyDescent="0.3">
      <c r="A1" s="10" t="s">
        <v>778</v>
      </c>
      <c r="E1" s="244" t="s">
        <v>1974</v>
      </c>
      <c r="F1" s="244"/>
      <c r="G1" s="244"/>
      <c r="H1" s="244"/>
      <c r="I1" s="244"/>
      <c r="J1" s="12"/>
    </row>
    <row r="2" spans="1:12" s="14" customFormat="1" ht="15.6" customHeight="1" x14ac:dyDescent="0.3">
      <c r="A2" s="10" t="s">
        <v>779</v>
      </c>
      <c r="B2" s="11"/>
      <c r="C2" s="11"/>
      <c r="D2" s="11"/>
      <c r="E2" s="244"/>
      <c r="F2" s="244"/>
      <c r="G2" s="244"/>
      <c r="H2" s="244"/>
      <c r="I2" s="244"/>
      <c r="J2" s="12"/>
      <c r="K2" s="11"/>
      <c r="L2" s="13"/>
    </row>
    <row r="3" spans="1:12" s="14" customFormat="1" ht="15.6" customHeight="1" x14ac:dyDescent="0.3">
      <c r="A3" s="10" t="s">
        <v>780</v>
      </c>
      <c r="B3" s="11"/>
      <c r="C3" s="11"/>
      <c r="D3" s="11"/>
      <c r="E3" s="244"/>
      <c r="F3" s="244"/>
      <c r="G3" s="244"/>
      <c r="H3" s="244"/>
      <c r="I3" s="244"/>
      <c r="J3" s="12"/>
      <c r="K3" s="11"/>
      <c r="L3" s="13"/>
    </row>
    <row r="4" spans="1:12" ht="6.75" customHeight="1" x14ac:dyDescent="0.3">
      <c r="E4" s="244"/>
      <c r="F4" s="244"/>
      <c r="G4" s="244"/>
      <c r="H4" s="244"/>
      <c r="I4" s="244"/>
      <c r="J4" s="12"/>
    </row>
    <row r="5" spans="1:12" ht="23.25" customHeight="1" x14ac:dyDescent="0.4">
      <c r="A5" s="15"/>
      <c r="B5" s="15"/>
      <c r="C5" s="15"/>
      <c r="D5" s="15"/>
      <c r="E5" s="244"/>
      <c r="F5" s="244"/>
      <c r="G5" s="244"/>
      <c r="H5" s="244"/>
      <c r="I5" s="244"/>
      <c r="J5" s="12"/>
      <c r="K5" s="16"/>
    </row>
    <row r="6" spans="1:12" s="19" customFormat="1" ht="18.75" customHeight="1" x14ac:dyDescent="0.25">
      <c r="A6" s="17" t="s">
        <v>781</v>
      </c>
      <c r="B6" s="18">
        <f ca="1">NOW()</f>
        <v>44992.572127546293</v>
      </c>
      <c r="C6" s="17"/>
      <c r="D6" s="17"/>
      <c r="E6" s="17"/>
      <c r="F6" s="17"/>
      <c r="G6" s="17" t="s">
        <v>782</v>
      </c>
      <c r="H6" s="17" t="s">
        <v>1947</v>
      </c>
      <c r="I6" s="17"/>
    </row>
    <row r="7" spans="1:12" s="19" customFormat="1" ht="12.75" customHeight="1" x14ac:dyDescent="0.25">
      <c r="A7" s="20"/>
      <c r="B7" s="18"/>
      <c r="C7" s="17"/>
      <c r="D7" s="17"/>
      <c r="E7" s="20"/>
      <c r="F7" s="17"/>
      <c r="G7" s="17"/>
      <c r="H7" s="17"/>
      <c r="I7" s="17"/>
      <c r="J7" s="21"/>
    </row>
    <row r="8" spans="1:12" s="19" customFormat="1" ht="18.75" customHeight="1" thickBot="1" x14ac:dyDescent="0.3">
      <c r="A8" s="245" t="s">
        <v>783</v>
      </c>
      <c r="B8" s="245"/>
      <c r="C8" s="245"/>
      <c r="D8" s="245"/>
      <c r="E8" s="245"/>
      <c r="F8" s="245"/>
      <c r="G8" s="245"/>
      <c r="H8" s="245"/>
      <c r="I8" s="245"/>
    </row>
    <row r="9" spans="1:12" ht="16.899999999999999" customHeight="1" thickBot="1" x14ac:dyDescent="0.35">
      <c r="A9" s="22" t="s">
        <v>784</v>
      </c>
      <c r="B9" s="246" t="s">
        <v>785</v>
      </c>
      <c r="C9" s="247"/>
      <c r="D9" s="248"/>
      <c r="E9" s="23"/>
      <c r="F9" s="249" t="s">
        <v>786</v>
      </c>
      <c r="G9" s="250"/>
      <c r="H9" s="250"/>
      <c r="I9" s="251"/>
    </row>
    <row r="10" spans="1:12" ht="34.5" customHeight="1" thickBot="1" x14ac:dyDescent="0.35">
      <c r="A10" s="24"/>
      <c r="B10" s="25" t="s">
        <v>787</v>
      </c>
      <c r="C10" s="26" t="s">
        <v>788</v>
      </c>
      <c r="D10" s="27" t="s">
        <v>789</v>
      </c>
      <c r="E10" s="28" t="s">
        <v>790</v>
      </c>
      <c r="F10" s="29" t="s">
        <v>787</v>
      </c>
      <c r="G10" s="30" t="s">
        <v>788</v>
      </c>
      <c r="H10" s="31" t="s">
        <v>789</v>
      </c>
      <c r="I10" s="32" t="s">
        <v>791</v>
      </c>
    </row>
    <row r="11" spans="1:12" ht="20.100000000000001" customHeight="1" x14ac:dyDescent="0.3">
      <c r="A11" s="252" t="s">
        <v>1948</v>
      </c>
      <c r="B11" s="253"/>
      <c r="C11" s="253"/>
      <c r="D11" s="253"/>
      <c r="E11" s="253"/>
      <c r="F11" s="253"/>
      <c r="G11" s="253"/>
      <c r="H11" s="253"/>
      <c r="I11" s="254"/>
    </row>
    <row r="12" spans="1:12" x14ac:dyDescent="0.3">
      <c r="A12" s="33" t="s">
        <v>793</v>
      </c>
      <c r="B12" s="34">
        <v>600</v>
      </c>
      <c r="C12" s="35">
        <v>0</v>
      </c>
      <c r="D12" s="40">
        <v>0</v>
      </c>
      <c r="E12" s="37">
        <f>+B12-C12</f>
        <v>600</v>
      </c>
      <c r="F12" s="177">
        <v>800000000</v>
      </c>
      <c r="G12" s="181">
        <v>0</v>
      </c>
      <c r="H12" s="40">
        <f>G12/F12</f>
        <v>0</v>
      </c>
      <c r="I12" s="185">
        <f>F12-G12</f>
        <v>800000000</v>
      </c>
    </row>
    <row r="13" spans="1:12" x14ac:dyDescent="0.3">
      <c r="A13" s="33" t="s">
        <v>794</v>
      </c>
      <c r="B13" s="34">
        <v>0</v>
      </c>
      <c r="C13" s="35">
        <v>0</v>
      </c>
      <c r="D13" s="36">
        <v>0</v>
      </c>
      <c r="E13" s="37">
        <f t="shared" ref="E13" si="0">+B13-C13</f>
        <v>0</v>
      </c>
      <c r="F13" s="177">
        <v>0</v>
      </c>
      <c r="G13" s="181">
        <v>0</v>
      </c>
      <c r="H13" s="40">
        <v>0</v>
      </c>
      <c r="I13" s="185">
        <f>F13-G13</f>
        <v>0</v>
      </c>
    </row>
    <row r="14" spans="1:12" x14ac:dyDescent="0.3">
      <c r="A14" s="41" t="s">
        <v>795</v>
      </c>
      <c r="B14" s="42">
        <f>SUM(B12:B13)</f>
        <v>600</v>
      </c>
      <c r="C14" s="43">
        <f>SUM(C12:C13)</f>
        <v>0</v>
      </c>
      <c r="D14" s="44">
        <f>+C14/B14</f>
        <v>0</v>
      </c>
      <c r="E14" s="45">
        <f>SUM(E12:E13)</f>
        <v>600</v>
      </c>
      <c r="F14" s="178">
        <f>SUM(F12:F13)</f>
        <v>800000000</v>
      </c>
      <c r="G14" s="182">
        <f>SUM(G12:G13)</f>
        <v>0</v>
      </c>
      <c r="H14" s="46">
        <f>+G14/F14</f>
        <v>0</v>
      </c>
      <c r="I14" s="186">
        <f>SUM(I12:I13)</f>
        <v>800000000</v>
      </c>
    </row>
    <row r="15" spans="1:12" ht="20.100000000000001" customHeight="1" x14ac:dyDescent="0.3">
      <c r="A15" s="255" t="s">
        <v>1949</v>
      </c>
      <c r="B15" s="256"/>
      <c r="C15" s="256"/>
      <c r="D15" s="256"/>
      <c r="E15" s="256"/>
      <c r="F15" s="256"/>
      <c r="G15" s="256"/>
      <c r="H15" s="256"/>
      <c r="I15" s="257"/>
    </row>
    <row r="16" spans="1:12" x14ac:dyDescent="0.3">
      <c r="A16" s="33" t="s">
        <v>793</v>
      </c>
      <c r="B16" s="34">
        <f>3666+142</f>
        <v>3808</v>
      </c>
      <c r="C16" s="35">
        <f>+GETPIVOTDATA("Cuenta de Cedula",DESGLOCE!$A$4,"Tipo Solicitud","NUEVA","Clasificacion General","PREGRADO COSTA RICA")+GETPIVOTDATA("Cuenta de Cedula",DESGLOCE!$A$4,"Tipo Solicitud","REFUNDICION","Clasificacion General","PREGRADO COSTA RICA")</f>
        <v>492</v>
      </c>
      <c r="D16" s="36">
        <f>C16/B16</f>
        <v>0.12920168067226892</v>
      </c>
      <c r="E16" s="37">
        <f>+B16-C16</f>
        <v>3316</v>
      </c>
      <c r="F16" s="177">
        <v>29459500000</v>
      </c>
      <c r="G16" s="181">
        <f>+GETPIVOTDATA("Suma de Monto",DESGLOCE!$A$4,"Tipo Solicitud","NUEVA","Clasificacion General","PREGRADO COSTA RICA")+GETPIVOTDATA("Suma de Monto",DESGLOCE!$A$4,"Tipo Solicitud","REFUNDICION","Clasificacion General","PREGRADO COSTA RICA")</f>
        <v>3816213064</v>
      </c>
      <c r="H16" s="40">
        <f>G16/F16</f>
        <v>0.12954099913440487</v>
      </c>
      <c r="I16" s="187">
        <f>F16-G16</f>
        <v>25643286936</v>
      </c>
    </row>
    <row r="17" spans="1:11" x14ac:dyDescent="0.3">
      <c r="A17" s="33" t="s">
        <v>794</v>
      </c>
      <c r="B17" s="34">
        <v>932</v>
      </c>
      <c r="C17" s="35">
        <f>+GETPIVOTDATA("Cuenta de Cedula",DESGLOCE!$A$4,"Tipo Solicitud","AMPLIACION","Clasificacion General","PREGRADO COSTA RICA")</f>
        <v>73</v>
      </c>
      <c r="D17" s="36">
        <f>C17/B17</f>
        <v>7.832618025751073E-2</v>
      </c>
      <c r="E17" s="37">
        <f>+B17-C17</f>
        <v>859</v>
      </c>
      <c r="F17" s="177">
        <v>4188600000</v>
      </c>
      <c r="G17" s="181">
        <f>+GETPIVOTDATA("Suma de Monto",DESGLOCE!$A$4,"Tipo Solicitud","AMPLIACION","Clasificacion General","PREGRADO COSTA RICA")</f>
        <v>294371894</v>
      </c>
      <c r="H17" s="40">
        <f>G17/F17</f>
        <v>7.027930430215347E-2</v>
      </c>
      <c r="I17" s="187">
        <f>F17-G17</f>
        <v>3894228106</v>
      </c>
    </row>
    <row r="18" spans="1:11" x14ac:dyDescent="0.3">
      <c r="A18" s="41" t="s">
        <v>795</v>
      </c>
      <c r="B18" s="42">
        <f>SUM(B16:B17)</f>
        <v>4740</v>
      </c>
      <c r="C18" s="43">
        <f t="shared" ref="C18:I18" si="1">SUM(C16:C17)</f>
        <v>565</v>
      </c>
      <c r="D18" s="44">
        <f>+C18/B18</f>
        <v>0.11919831223628692</v>
      </c>
      <c r="E18" s="45">
        <f t="shared" si="1"/>
        <v>4175</v>
      </c>
      <c r="F18" s="178">
        <f t="shared" si="1"/>
        <v>33648100000</v>
      </c>
      <c r="G18" s="182">
        <f t="shared" si="1"/>
        <v>4110584958</v>
      </c>
      <c r="H18" s="46">
        <f>+G18/F18</f>
        <v>0.12216395451749133</v>
      </c>
      <c r="I18" s="188">
        <f t="shared" si="1"/>
        <v>29537515042</v>
      </c>
    </row>
    <row r="19" spans="1:11" ht="20.100000000000001" customHeight="1" x14ac:dyDescent="0.3">
      <c r="A19" s="255" t="s">
        <v>1950</v>
      </c>
      <c r="B19" s="256"/>
      <c r="C19" s="256"/>
      <c r="D19" s="256"/>
      <c r="E19" s="256"/>
      <c r="F19" s="256"/>
      <c r="G19" s="256"/>
      <c r="H19" s="256"/>
      <c r="I19" s="257"/>
    </row>
    <row r="20" spans="1:11" x14ac:dyDescent="0.3">
      <c r="A20" s="33" t="s">
        <v>793</v>
      </c>
      <c r="B20" s="34">
        <v>35</v>
      </c>
      <c r="C20" s="35">
        <f>+GETPIVOTDATA("Cuenta de Cedula",DESGLOCE!$A$4,"Tipo Solicitud","NUEVA","Clasificacion General","PREGRADO EXTERIOR")</f>
        <v>5</v>
      </c>
      <c r="D20" s="36">
        <f>C20/B20</f>
        <v>0.14285714285714285</v>
      </c>
      <c r="E20" s="37">
        <f>+B20-C20</f>
        <v>30</v>
      </c>
      <c r="F20" s="177">
        <v>800000000</v>
      </c>
      <c r="G20" s="181">
        <f>+GETPIVOTDATA("Suma de Monto",DESGLOCE!$A$4,"Tipo Solicitud","NUEVA","Clasificacion General","PREGRADO EXTERIOR")</f>
        <v>85249293</v>
      </c>
      <c r="H20" s="40">
        <f>G20/F20</f>
        <v>0.10656161625</v>
      </c>
      <c r="I20" s="187">
        <f>F20-G20</f>
        <v>714750707</v>
      </c>
    </row>
    <row r="21" spans="1:11" x14ac:dyDescent="0.3">
      <c r="A21" s="33" t="s">
        <v>794</v>
      </c>
      <c r="B21" s="34">
        <v>3</v>
      </c>
      <c r="C21" s="35">
        <v>0</v>
      </c>
      <c r="D21" s="36">
        <f>C21/B21</f>
        <v>0</v>
      </c>
      <c r="E21" s="37">
        <f>+B21-C21</f>
        <v>3</v>
      </c>
      <c r="F21" s="177">
        <v>32000000</v>
      </c>
      <c r="G21" s="181">
        <v>0</v>
      </c>
      <c r="H21" s="40">
        <f>G21/F21</f>
        <v>0</v>
      </c>
      <c r="I21" s="187">
        <f>F21-G21</f>
        <v>32000000</v>
      </c>
    </row>
    <row r="22" spans="1:11" x14ac:dyDescent="0.3">
      <c r="A22" s="41" t="s">
        <v>795</v>
      </c>
      <c r="B22" s="42">
        <f>SUM(B20:B21)</f>
        <v>38</v>
      </c>
      <c r="C22" s="43">
        <f t="shared" ref="C22" si="2">SUM(C20:C21)</f>
        <v>5</v>
      </c>
      <c r="D22" s="44">
        <f>+C22/B22</f>
        <v>0.13157894736842105</v>
      </c>
      <c r="E22" s="45">
        <f t="shared" ref="E22:G22" si="3">SUM(E20:E21)</f>
        <v>33</v>
      </c>
      <c r="F22" s="178">
        <f t="shared" si="3"/>
        <v>832000000</v>
      </c>
      <c r="G22" s="182">
        <f t="shared" si="3"/>
        <v>85249293</v>
      </c>
      <c r="H22" s="46">
        <f>+G22/F22</f>
        <v>0.10246309254807692</v>
      </c>
      <c r="I22" s="188">
        <f t="shared" ref="I22" si="4">SUM(I20:I21)</f>
        <v>746750707</v>
      </c>
    </row>
    <row r="23" spans="1:11" ht="20.100000000000001" customHeight="1" x14ac:dyDescent="0.3">
      <c r="A23" s="255" t="s">
        <v>796</v>
      </c>
      <c r="B23" s="256"/>
      <c r="C23" s="256"/>
      <c r="D23" s="256"/>
      <c r="E23" s="256"/>
      <c r="F23" s="256"/>
      <c r="G23" s="256"/>
      <c r="H23" s="256"/>
      <c r="I23" s="257"/>
    </row>
    <row r="24" spans="1:11" ht="13.9" customHeight="1" x14ac:dyDescent="0.3">
      <c r="A24" s="33" t="s">
        <v>793</v>
      </c>
      <c r="B24" s="34">
        <v>283</v>
      </c>
      <c r="C24" s="35">
        <f>+GETPIVOTDATA("Cuenta de Cedula",DESGLOCE!$A$4,"Tipo Solicitud","NUEVA","Clasificacion General","POSTGRADO COSTA RICA")+GETPIVOTDATA("Cuenta de Cedula",DESGLOCE!$A$4,"Tipo Solicitud","REFUNDICION","Clasificacion General","POSTGRADO COSTA RICA")</f>
        <v>33</v>
      </c>
      <c r="D24" s="36">
        <f>C24/B24</f>
        <v>0.1166077738515901</v>
      </c>
      <c r="E24" s="37">
        <f>+B24-C24</f>
        <v>250</v>
      </c>
      <c r="F24" s="177">
        <v>2160000000</v>
      </c>
      <c r="G24" s="181">
        <f>+GETPIVOTDATA("Suma de Monto",DESGLOCE!$A$4,"Tipo Solicitud","NUEVA","Clasificacion General","POSTGRADO COSTA RICA")+GETPIVOTDATA("Suma de Monto",DESGLOCE!$A$4,"Tipo Solicitud","REFUNDICION","Clasificacion General","POSTGRADO COSTA RICA")</f>
        <v>198158269</v>
      </c>
      <c r="H24" s="40">
        <f>G24/F24</f>
        <v>9.1739939351851846E-2</v>
      </c>
      <c r="I24" s="187">
        <f>F24-G24</f>
        <v>1961841731</v>
      </c>
    </row>
    <row r="25" spans="1:11" ht="13.9" customHeight="1" x14ac:dyDescent="0.3">
      <c r="A25" s="33" t="s">
        <v>794</v>
      </c>
      <c r="B25" s="34">
        <v>46</v>
      </c>
      <c r="C25" s="35">
        <f>+GETPIVOTDATA("Cuenta de Cedula",DESGLOCE!$A$4,"Tipo Solicitud","AMPLIACION","Clasificacion General","POSTGRADO COSTA RICA")</f>
        <v>1</v>
      </c>
      <c r="D25" s="36">
        <f>C25/B25</f>
        <v>2.1739130434782608E-2</v>
      </c>
      <c r="E25" s="37">
        <f>+B25-C25</f>
        <v>45</v>
      </c>
      <c r="F25" s="177">
        <v>160000000</v>
      </c>
      <c r="G25" s="181">
        <f>+GETPIVOTDATA("Suma de Monto",DESGLOCE!$A$4,"Tipo Solicitud","AMPLIACION","Clasificacion General","POSTGRADO COSTA RICA")</f>
        <v>2746650</v>
      </c>
      <c r="H25" s="40">
        <f>G25/F25</f>
        <v>1.71665625E-2</v>
      </c>
      <c r="I25" s="187">
        <f>F25-G25</f>
        <v>157253350</v>
      </c>
    </row>
    <row r="26" spans="1:11" ht="13.9" customHeight="1" x14ac:dyDescent="0.3">
      <c r="A26" s="41" t="s">
        <v>795</v>
      </c>
      <c r="B26" s="42">
        <f>SUM(B24:B25)</f>
        <v>329</v>
      </c>
      <c r="C26" s="43">
        <f t="shared" ref="C26:I26" si="5">SUM(C24:C25)</f>
        <v>34</v>
      </c>
      <c r="D26" s="44">
        <f>+C26/B26</f>
        <v>0.10334346504559271</v>
      </c>
      <c r="E26" s="45">
        <f t="shared" si="5"/>
        <v>295</v>
      </c>
      <c r="F26" s="178">
        <f t="shared" si="5"/>
        <v>2320000000</v>
      </c>
      <c r="G26" s="182">
        <f t="shared" si="5"/>
        <v>200904919</v>
      </c>
      <c r="H26" s="46">
        <f>+G26/F26</f>
        <v>8.659694784482759E-2</v>
      </c>
      <c r="I26" s="188">
        <f t="shared" si="5"/>
        <v>2119095081</v>
      </c>
    </row>
    <row r="27" spans="1:11" ht="20.100000000000001" customHeight="1" x14ac:dyDescent="0.3">
      <c r="A27" s="255" t="s">
        <v>797</v>
      </c>
      <c r="B27" s="256"/>
      <c r="C27" s="256"/>
      <c r="D27" s="256"/>
      <c r="E27" s="256"/>
      <c r="F27" s="256"/>
      <c r="G27" s="256"/>
      <c r="H27" s="256"/>
      <c r="I27" s="257"/>
    </row>
    <row r="28" spans="1:11" x14ac:dyDescent="0.3">
      <c r="A28" s="33" t="s">
        <v>798</v>
      </c>
      <c r="B28" s="34">
        <v>164</v>
      </c>
      <c r="C28" s="35">
        <f>+GETPIVOTDATA("Cuenta de Cedula",DESGLOCE!$A$4,"Tipo Solicitud","NUEVA","Clasificacion General","POSTGRADO EXTERIOR")+GETPIVOTDATA("Cuenta de Cedula",DESGLOCE!$A$4,"Tipo Solicitud","REFUNDICION","Clasificacion General","POSTGRADO EXTERIOR")</f>
        <v>9</v>
      </c>
      <c r="D28" s="36">
        <f t="shared" ref="D28:D29" si="6">C28/B28</f>
        <v>5.4878048780487805E-2</v>
      </c>
      <c r="E28" s="37">
        <f>+B28-C28</f>
        <v>155</v>
      </c>
      <c r="F28" s="177">
        <v>2240000000</v>
      </c>
      <c r="G28" s="181">
        <f>+GETPIVOTDATA("Suma de Monto",DESGLOCE!$A$4,"Tipo Solicitud","NUEVA","Clasificacion General","POSTGRADO EXTERIOR")+GETPIVOTDATA("Suma de Monto",DESGLOCE!$A$4,"Tipo Solicitud","REFUNDICION","Clasificacion General","POSTGRADO EXTERIOR")</f>
        <v>159794112</v>
      </c>
      <c r="H28" s="40">
        <f>G28/F28</f>
        <v>7.1336657142857141E-2</v>
      </c>
      <c r="I28" s="187">
        <f>F28-G28</f>
        <v>2080205888</v>
      </c>
    </row>
    <row r="29" spans="1:11" x14ac:dyDescent="0.3">
      <c r="A29" s="33" t="s">
        <v>794</v>
      </c>
      <c r="B29" s="34">
        <v>19</v>
      </c>
      <c r="C29" s="35">
        <v>0</v>
      </c>
      <c r="D29" s="36">
        <f t="shared" si="6"/>
        <v>0</v>
      </c>
      <c r="E29" s="37">
        <f>+B29-C29</f>
        <v>19</v>
      </c>
      <c r="F29" s="177">
        <v>160000000</v>
      </c>
      <c r="G29" s="181">
        <v>0</v>
      </c>
      <c r="H29" s="40">
        <f>G29/F29</f>
        <v>0</v>
      </c>
      <c r="I29" s="187">
        <f>F29-G29</f>
        <v>160000000</v>
      </c>
    </row>
    <row r="30" spans="1:11" ht="17.25" thickBot="1" x14ac:dyDescent="0.35">
      <c r="A30" s="41" t="s">
        <v>795</v>
      </c>
      <c r="B30" s="48">
        <f>SUM(B28:B29)</f>
        <v>183</v>
      </c>
      <c r="C30" s="49">
        <f t="shared" ref="C30:I30" si="7">SUM(C28:C29)</f>
        <v>9</v>
      </c>
      <c r="D30" s="155">
        <f>+C30/B30</f>
        <v>4.9180327868852458E-2</v>
      </c>
      <c r="E30" s="51">
        <f t="shared" si="7"/>
        <v>174</v>
      </c>
      <c r="F30" s="179">
        <f t="shared" si="7"/>
        <v>2400000000</v>
      </c>
      <c r="G30" s="183">
        <f t="shared" si="7"/>
        <v>159794112</v>
      </c>
      <c r="H30" s="54">
        <f>+G30/F30</f>
        <v>6.6580879999999995E-2</v>
      </c>
      <c r="I30" s="189">
        <f t="shared" si="7"/>
        <v>2240205888</v>
      </c>
    </row>
    <row r="31" spans="1:11" ht="20.25" customHeight="1" thickBot="1" x14ac:dyDescent="0.35">
      <c r="A31" s="56" t="s">
        <v>799</v>
      </c>
      <c r="B31" s="57">
        <f>+B30+B26+B22+B18+B14</f>
        <v>5890</v>
      </c>
      <c r="C31" s="58">
        <f>+C30+C26+C22+C18+C14</f>
        <v>613</v>
      </c>
      <c r="D31" s="59">
        <f>+C31/B31</f>
        <v>0.10407470288624787</v>
      </c>
      <c r="E31" s="60">
        <f>+E30+E26+E22+E18+E14</f>
        <v>5277</v>
      </c>
      <c r="F31" s="180">
        <f>+F30+F26+F22+F18+F14</f>
        <v>40000100000</v>
      </c>
      <c r="G31" s="184">
        <f>+G30+G26+G22+G18+G14</f>
        <v>4556533282</v>
      </c>
      <c r="H31" s="59">
        <f>+G31/F31</f>
        <v>0.11391304726738183</v>
      </c>
      <c r="I31" s="190">
        <f>+I30+I26+I22+I18+I14</f>
        <v>35443566718</v>
      </c>
      <c r="K31" s="61">
        <v>27330728067.049999</v>
      </c>
    </row>
    <row r="32" spans="1:11" ht="20.25" customHeight="1" x14ac:dyDescent="0.3">
      <c r="A32" s="62"/>
      <c r="B32" s="63"/>
      <c r="C32" s="63"/>
      <c r="D32" s="64"/>
      <c r="E32" s="65"/>
      <c r="F32" s="63"/>
      <c r="G32" s="191"/>
      <c r="H32" s="64"/>
      <c r="I32" s="66"/>
      <c r="J32" s="67"/>
      <c r="K32" s="61"/>
    </row>
    <row r="33" spans="1:13" ht="20.25" customHeight="1" thickBot="1" x14ac:dyDescent="0.35">
      <c r="A33" s="258" t="s">
        <v>800</v>
      </c>
      <c r="B33" s="258"/>
      <c r="C33" s="258"/>
      <c r="D33" s="258"/>
      <c r="E33" s="258"/>
      <c r="F33" s="258"/>
      <c r="G33" s="258"/>
      <c r="H33" s="258"/>
      <c r="I33" s="258"/>
      <c r="K33" s="61"/>
    </row>
    <row r="34" spans="1:13" ht="20.25" customHeight="1" thickBot="1" x14ac:dyDescent="0.35">
      <c r="A34" s="22" t="s">
        <v>801</v>
      </c>
      <c r="B34" s="246" t="s">
        <v>785</v>
      </c>
      <c r="C34" s="247"/>
      <c r="D34" s="247"/>
      <c r="E34" s="259"/>
      <c r="F34" s="249" t="s">
        <v>786</v>
      </c>
      <c r="G34" s="250"/>
      <c r="H34" s="250"/>
      <c r="I34" s="251"/>
      <c r="K34" s="61"/>
    </row>
    <row r="35" spans="1:13" ht="27.75" customHeight="1" thickBot="1" x14ac:dyDescent="0.35">
      <c r="A35" s="24"/>
      <c r="B35" s="25" t="s">
        <v>787</v>
      </c>
      <c r="C35" s="26" t="s">
        <v>788</v>
      </c>
      <c r="D35" s="27" t="s">
        <v>789</v>
      </c>
      <c r="E35" s="28" t="s">
        <v>790</v>
      </c>
      <c r="F35" s="29" t="s">
        <v>787</v>
      </c>
      <c r="G35" s="30" t="s">
        <v>788</v>
      </c>
      <c r="H35" s="31" t="s">
        <v>789</v>
      </c>
      <c r="I35" s="32" t="s">
        <v>791</v>
      </c>
      <c r="K35" s="61"/>
    </row>
    <row r="36" spans="1:13" ht="17.25" customHeight="1" x14ac:dyDescent="0.3">
      <c r="A36" s="252" t="s">
        <v>792</v>
      </c>
      <c r="B36" s="253"/>
      <c r="C36" s="253"/>
      <c r="D36" s="253"/>
      <c r="E36" s="253"/>
      <c r="F36" s="253"/>
      <c r="G36" s="253"/>
      <c r="H36" s="253"/>
      <c r="I36" s="254"/>
      <c r="K36" s="61"/>
    </row>
    <row r="37" spans="1:13" x14ac:dyDescent="0.3">
      <c r="A37" s="33" t="s">
        <v>802</v>
      </c>
      <c r="B37" s="48">
        <v>142</v>
      </c>
      <c r="C37" s="49">
        <f>+GETPIVOTDATA("Cuenta de Cedula",'RESU.FAC'!$A$10)</f>
        <v>40</v>
      </c>
      <c r="D37" s="50">
        <f>C37/B37</f>
        <v>0.28169014084507044</v>
      </c>
      <c r="E37" s="51">
        <f>+B37-C37</f>
        <v>102</v>
      </c>
      <c r="F37" s="52">
        <v>1459500000</v>
      </c>
      <c r="G37" s="53">
        <f>+GETPIVOTDATA("Suma de Monto",'RESU.FAC'!$A$10)</f>
        <v>266331821</v>
      </c>
      <c r="H37" s="54">
        <f>G37/F37</f>
        <v>0.18248154916067147</v>
      </c>
      <c r="I37" s="55">
        <f>+F37-G37</f>
        <v>1193168179</v>
      </c>
      <c r="K37" s="61"/>
    </row>
    <row r="38" spans="1:13" ht="20.25" customHeight="1" thickBot="1" x14ac:dyDescent="0.35">
      <c r="A38" s="68" t="s">
        <v>799</v>
      </c>
      <c r="B38" s="69">
        <f t="shared" ref="B38:I38" si="8">SUM(B37:B37)</f>
        <v>142</v>
      </c>
      <c r="C38" s="69">
        <f t="shared" si="8"/>
        <v>40</v>
      </c>
      <c r="D38" s="70">
        <f t="shared" si="8"/>
        <v>0.28169014084507044</v>
      </c>
      <c r="E38" s="69">
        <f t="shared" ref="E38" si="9">SUM(E37:E37)</f>
        <v>102</v>
      </c>
      <c r="F38" s="69">
        <f t="shared" si="8"/>
        <v>1459500000</v>
      </c>
      <c r="G38" s="69">
        <f t="shared" si="8"/>
        <v>266331821</v>
      </c>
      <c r="H38" s="70">
        <f t="shared" si="8"/>
        <v>0.18248154916067147</v>
      </c>
      <c r="I38" s="71">
        <f t="shared" si="8"/>
        <v>1193168179</v>
      </c>
      <c r="K38" s="61"/>
    </row>
    <row r="39" spans="1:13" x14ac:dyDescent="0.3">
      <c r="H39" s="72"/>
    </row>
    <row r="40" spans="1:13" ht="17.25" customHeight="1" thickBot="1" x14ac:dyDescent="0.35">
      <c r="A40" s="258" t="s">
        <v>803</v>
      </c>
      <c r="B40" s="258"/>
      <c r="C40" s="258"/>
      <c r="D40" s="258"/>
      <c r="E40" s="258"/>
      <c r="F40" s="73"/>
      <c r="G40" s="74"/>
      <c r="H40" s="75"/>
      <c r="I40" s="75"/>
    </row>
    <row r="41" spans="1:13" ht="17.25" thickBot="1" x14ac:dyDescent="0.35">
      <c r="A41" s="76" t="s">
        <v>804</v>
      </c>
      <c r="B41" s="249" t="s">
        <v>786</v>
      </c>
      <c r="C41" s="250"/>
      <c r="D41" s="250"/>
      <c r="E41" s="251"/>
      <c r="F41" s="73"/>
      <c r="G41" s="74"/>
      <c r="H41" s="74"/>
      <c r="I41" s="74"/>
    </row>
    <row r="42" spans="1:13" ht="37.5" customHeight="1" thickBot="1" x14ac:dyDescent="0.35">
      <c r="A42" s="77"/>
      <c r="B42" s="25" t="s">
        <v>787</v>
      </c>
      <c r="C42" s="26" t="s">
        <v>788</v>
      </c>
      <c r="D42" s="27" t="s">
        <v>789</v>
      </c>
      <c r="E42" s="28" t="s">
        <v>790</v>
      </c>
      <c r="F42" s="73"/>
      <c r="G42" s="74"/>
      <c r="H42" s="74"/>
      <c r="I42" s="74"/>
    </row>
    <row r="43" spans="1:13" x14ac:dyDescent="0.3">
      <c r="A43" s="33" t="s">
        <v>805</v>
      </c>
      <c r="B43" s="38">
        <v>2000000000</v>
      </c>
      <c r="C43" s="39">
        <f>+GETPIVOTDATA("Suma de Monto",DESGLOCE!$A$48)</f>
        <v>748015438</v>
      </c>
      <c r="D43" s="36">
        <f>+C43/B43</f>
        <v>0.37400771900000002</v>
      </c>
      <c r="E43" s="47">
        <f>+B43-C43</f>
        <v>1251984562</v>
      </c>
      <c r="G43" s="74"/>
    </row>
    <row r="44" spans="1:13" ht="17.25" thickBot="1" x14ac:dyDescent="0.35">
      <c r="A44" s="78" t="s">
        <v>799</v>
      </c>
      <c r="B44" s="79">
        <f>SUM(B43:B43)</f>
        <v>2000000000</v>
      </c>
      <c r="C44" s="79">
        <f>SUM(C43:C43)</f>
        <v>748015438</v>
      </c>
      <c r="D44" s="80">
        <f>SUM(D43:D43)</f>
        <v>0.37400771900000002</v>
      </c>
      <c r="E44" s="81">
        <f>SUM(E43:E43)</f>
        <v>1251984562</v>
      </c>
      <c r="F44" s="67"/>
      <c r="G44" s="74"/>
    </row>
    <row r="45" spans="1:13" ht="17.25" thickBot="1" x14ac:dyDescent="0.35">
      <c r="A45" s="82"/>
      <c r="B45" s="83"/>
      <c r="C45" s="83"/>
      <c r="D45" s="84"/>
      <c r="F45" s="83"/>
      <c r="G45" s="74"/>
    </row>
    <row r="46" spans="1:13" ht="19.5" thickBot="1" x14ac:dyDescent="0.35">
      <c r="A46" s="261" t="s">
        <v>615</v>
      </c>
      <c r="B46" s="262"/>
      <c r="C46" s="262"/>
      <c r="D46" s="262"/>
      <c r="E46" s="262"/>
      <c r="F46" s="262"/>
      <c r="G46" s="262"/>
      <c r="H46" s="262"/>
      <c r="I46" s="263"/>
      <c r="J46" s="85"/>
    </row>
    <row r="47" spans="1:13" x14ac:dyDescent="0.3">
      <c r="A47" s="67"/>
      <c r="B47" s="67"/>
      <c r="C47" s="67"/>
      <c r="D47" s="67"/>
      <c r="E47" s="67"/>
      <c r="F47" s="67"/>
      <c r="K47" s="6" t="s">
        <v>5</v>
      </c>
      <c r="L47" t="s">
        <v>609</v>
      </c>
      <c r="M47" s="73"/>
    </row>
    <row r="48" spans="1:13" ht="15" customHeight="1" x14ac:dyDescent="0.3">
      <c r="A48" s="6" t="s">
        <v>5</v>
      </c>
      <c r="B48" t="s">
        <v>609</v>
      </c>
      <c r="C48" s="73"/>
      <c r="D48" s="73"/>
      <c r="H48" s="67"/>
      <c r="I48" s="67"/>
      <c r="K48" s="6" t="s">
        <v>13</v>
      </c>
      <c r="L48" t="s">
        <v>609</v>
      </c>
      <c r="M48" s="89"/>
    </row>
    <row r="49" spans="1:13" ht="15" customHeight="1" x14ac:dyDescent="0.3">
      <c r="A49" s="6" t="s">
        <v>13</v>
      </c>
      <c r="B49" t="s">
        <v>609</v>
      </c>
      <c r="C49" s="89"/>
      <c r="D49" s="73"/>
      <c r="H49" s="67"/>
      <c r="I49" s="67"/>
      <c r="K49" s="73"/>
      <c r="L49" s="89"/>
      <c r="M49" s="89"/>
    </row>
    <row r="50" spans="1:13" ht="15" customHeight="1" x14ac:dyDescent="0.3">
      <c r="A50" s="73"/>
      <c r="B50" s="89"/>
      <c r="C50" s="89"/>
      <c r="D50" s="73"/>
      <c r="H50" s="67"/>
      <c r="I50" s="67"/>
      <c r="K50" s="6" t="s">
        <v>610</v>
      </c>
      <c r="L50" s="3" t="s">
        <v>612</v>
      </c>
      <c r="M50" s="3" t="s">
        <v>611</v>
      </c>
    </row>
    <row r="51" spans="1:13" ht="15" customHeight="1" x14ac:dyDescent="0.3">
      <c r="A51" s="6" t="s">
        <v>942</v>
      </c>
      <c r="B51" s="3" t="s">
        <v>611</v>
      </c>
      <c r="C51" s="3" t="s">
        <v>612</v>
      </c>
      <c r="D51" s="73"/>
      <c r="H51" s="67"/>
      <c r="I51" s="67"/>
      <c r="K51" s="4" t="s">
        <v>74</v>
      </c>
      <c r="L51" s="7">
        <v>297118544</v>
      </c>
      <c r="M51" s="3">
        <v>74</v>
      </c>
    </row>
    <row r="52" spans="1:13" ht="15" customHeight="1" x14ac:dyDescent="0.3">
      <c r="A52" s="4" t="s">
        <v>74</v>
      </c>
      <c r="B52" s="3">
        <v>74</v>
      </c>
      <c r="C52" s="7">
        <v>297118544</v>
      </c>
      <c r="D52" s="73"/>
      <c r="H52" s="67"/>
      <c r="I52" s="67"/>
      <c r="K52" s="4" t="s">
        <v>98</v>
      </c>
      <c r="L52" s="7">
        <v>3741244625</v>
      </c>
      <c r="M52" s="3">
        <v>498</v>
      </c>
    </row>
    <row r="53" spans="1:13" ht="17.25" customHeight="1" x14ac:dyDescent="0.3">
      <c r="A53" s="4" t="s">
        <v>98</v>
      </c>
      <c r="B53" s="3">
        <v>498</v>
      </c>
      <c r="C53" s="7">
        <v>3741244625</v>
      </c>
      <c r="D53" s="73"/>
      <c r="H53" s="67"/>
      <c r="I53" s="67"/>
      <c r="K53" s="4" t="s">
        <v>119</v>
      </c>
      <c r="L53" s="7">
        <v>518170113</v>
      </c>
      <c r="M53" s="3">
        <v>41</v>
      </c>
    </row>
    <row r="54" spans="1:13" ht="17.25" customHeight="1" x14ac:dyDescent="0.3">
      <c r="A54" s="4" t="s">
        <v>119</v>
      </c>
      <c r="B54" s="3">
        <v>41</v>
      </c>
      <c r="C54" s="7">
        <v>518170113</v>
      </c>
      <c r="D54" s="73"/>
      <c r="H54" s="67"/>
      <c r="I54" s="67"/>
      <c r="K54" s="4" t="s">
        <v>613</v>
      </c>
      <c r="L54" s="7">
        <v>4556533282</v>
      </c>
      <c r="M54" s="3">
        <v>613</v>
      </c>
    </row>
    <row r="55" spans="1:13" ht="17.25" customHeight="1" x14ac:dyDescent="0.3">
      <c r="A55" s="4" t="s">
        <v>613</v>
      </c>
      <c r="B55" s="3">
        <v>613</v>
      </c>
      <c r="C55" s="7">
        <v>4556533282</v>
      </c>
      <c r="D55" s="172"/>
      <c r="H55" s="67"/>
      <c r="I55" s="67"/>
    </row>
    <row r="56" spans="1:13" ht="17.25" customHeight="1" x14ac:dyDescent="0.3">
      <c r="A56" s="74"/>
      <c r="B56" s="74"/>
      <c r="C56" s="87"/>
      <c r="D56" s="74"/>
      <c r="E56" s="74"/>
      <c r="F56" s="74"/>
      <c r="G56" s="67"/>
      <c r="H56" s="67"/>
      <c r="I56" s="67"/>
    </row>
    <row r="57" spans="1:13" ht="17.25" customHeight="1" x14ac:dyDescent="0.3">
      <c r="A57" s="74"/>
      <c r="B57" s="74"/>
      <c r="C57" s="87"/>
      <c r="D57" s="74"/>
      <c r="E57" s="74"/>
      <c r="F57" s="74"/>
      <c r="G57" s="67"/>
      <c r="H57" s="67"/>
      <c r="I57" s="67"/>
    </row>
    <row r="58" spans="1:13" ht="17.25" customHeight="1" x14ac:dyDescent="0.3">
      <c r="A58" s="74"/>
      <c r="B58" s="74"/>
      <c r="C58" s="87"/>
      <c r="D58" s="74"/>
      <c r="E58" s="74"/>
      <c r="F58" s="74"/>
      <c r="G58" s="67"/>
      <c r="H58" s="67"/>
      <c r="I58" s="67"/>
    </row>
    <row r="59" spans="1:13" ht="17.25" customHeight="1" x14ac:dyDescent="0.3">
      <c r="A59" s="74"/>
      <c r="B59" s="74"/>
      <c r="C59" s="87"/>
      <c r="D59" s="74"/>
      <c r="E59" s="74"/>
      <c r="F59" s="74"/>
      <c r="G59" s="67"/>
      <c r="H59" s="67"/>
      <c r="I59" s="67"/>
    </row>
    <row r="60" spans="1:13" ht="17.25" customHeight="1" x14ac:dyDescent="0.3">
      <c r="A60" s="74"/>
      <c r="B60" s="74"/>
      <c r="C60" s="87"/>
      <c r="D60" s="74"/>
      <c r="E60" s="74"/>
      <c r="F60" s="74"/>
      <c r="G60" s="67"/>
      <c r="H60" s="67"/>
      <c r="I60" s="67"/>
    </row>
    <row r="61" spans="1:13" ht="17.25" customHeight="1" x14ac:dyDescent="0.3">
      <c r="A61" s="74"/>
      <c r="B61" s="74"/>
      <c r="C61" s="87"/>
      <c r="D61" s="74"/>
      <c r="E61" s="74"/>
      <c r="F61" s="74"/>
      <c r="G61" s="67"/>
      <c r="H61" s="67"/>
      <c r="I61" s="67"/>
    </row>
    <row r="62" spans="1:13" ht="17.25" customHeight="1" x14ac:dyDescent="0.3">
      <c r="A62" s="74"/>
      <c r="B62" s="74"/>
      <c r="C62" s="87"/>
      <c r="D62" s="74"/>
      <c r="E62" s="74"/>
      <c r="F62" s="74"/>
      <c r="G62" s="67"/>
      <c r="H62" s="67"/>
      <c r="I62" s="67"/>
    </row>
    <row r="63" spans="1:13" ht="17.25" customHeight="1" x14ac:dyDescent="0.3">
      <c r="A63" s="74"/>
      <c r="B63" s="74"/>
      <c r="C63" s="87"/>
      <c r="D63" s="74"/>
      <c r="E63" s="74"/>
      <c r="F63" s="74"/>
      <c r="G63" s="67"/>
      <c r="H63" s="67"/>
      <c r="I63" s="67"/>
    </row>
    <row r="64" spans="1:13" ht="20.100000000000001" customHeight="1" x14ac:dyDescent="0.3">
      <c r="A64" s="74"/>
      <c r="B64" s="74"/>
      <c r="C64" s="74"/>
      <c r="D64" s="74"/>
      <c r="E64" s="74"/>
      <c r="G64" s="67"/>
      <c r="H64" s="67"/>
      <c r="I64" s="67"/>
    </row>
    <row r="65" spans="1:13" ht="20.100000000000001" customHeight="1" x14ac:dyDescent="0.3">
      <c r="A65" s="74"/>
      <c r="B65" s="74"/>
      <c r="C65" s="74"/>
      <c r="D65" s="74"/>
      <c r="E65" s="74"/>
      <c r="G65" s="67"/>
      <c r="H65" s="67"/>
      <c r="I65" s="67"/>
    </row>
    <row r="66" spans="1:13" ht="20.100000000000001" customHeight="1" x14ac:dyDescent="0.3">
      <c r="A66" s="74"/>
      <c r="B66" s="74"/>
      <c r="C66" s="74"/>
      <c r="D66" s="74"/>
      <c r="E66" s="74"/>
      <c r="G66" s="67"/>
      <c r="H66" s="67"/>
      <c r="I66" s="67"/>
    </row>
    <row r="67" spans="1:13" ht="20.100000000000001" customHeight="1" x14ac:dyDescent="0.3">
      <c r="A67" s="74"/>
      <c r="B67" s="74"/>
      <c r="C67" s="74"/>
      <c r="D67" s="74"/>
      <c r="E67" s="74"/>
      <c r="G67" s="67"/>
      <c r="H67" s="67"/>
      <c r="I67" s="67"/>
    </row>
    <row r="68" spans="1:13" ht="20.100000000000001" customHeight="1" x14ac:dyDescent="0.3">
      <c r="A68" s="74"/>
      <c r="B68" s="74"/>
      <c r="C68" s="74"/>
      <c r="D68" s="74"/>
      <c r="E68" s="74"/>
      <c r="G68" s="67"/>
      <c r="H68" s="67"/>
      <c r="I68" s="67"/>
    </row>
    <row r="69" spans="1:13" ht="20.100000000000001" customHeight="1" thickBot="1" x14ac:dyDescent="0.35">
      <c r="A69" s="74"/>
      <c r="B69" s="74"/>
      <c r="C69" s="74"/>
      <c r="D69" s="74"/>
      <c r="E69" s="74"/>
      <c r="G69" s="67"/>
      <c r="H69" s="67"/>
      <c r="I69" s="67"/>
    </row>
    <row r="70" spans="1:13" ht="19.5" thickBot="1" x14ac:dyDescent="0.35">
      <c r="A70" s="261" t="s">
        <v>616</v>
      </c>
      <c r="B70" s="262"/>
      <c r="C70" s="262"/>
      <c r="D70" s="262"/>
      <c r="E70" s="262"/>
      <c r="F70" s="262"/>
      <c r="G70" s="262"/>
      <c r="H70" s="262"/>
      <c r="I70" s="263"/>
      <c r="J70" s="85"/>
    </row>
    <row r="71" spans="1:13" x14ac:dyDescent="0.3">
      <c r="C71" s="61"/>
    </row>
    <row r="72" spans="1:13" s="73" customFormat="1" ht="15" x14ac:dyDescent="0.25">
      <c r="A72" s="6" t="s">
        <v>5</v>
      </c>
      <c r="B72" t="s">
        <v>609</v>
      </c>
      <c r="K72" s="6" t="s">
        <v>5</v>
      </c>
      <c r="L72" t="s">
        <v>609</v>
      </c>
    </row>
    <row r="73" spans="1:13" s="73" customFormat="1" ht="15" x14ac:dyDescent="0.25">
      <c r="A73" s="6" t="s">
        <v>13</v>
      </c>
      <c r="B73" t="s">
        <v>609</v>
      </c>
      <c r="C73" s="89"/>
      <c r="K73" s="6" t="s">
        <v>13</v>
      </c>
      <c r="L73" t="s">
        <v>609</v>
      </c>
      <c r="M73" s="89"/>
    </row>
    <row r="74" spans="1:13" s="73" customFormat="1" ht="15" x14ac:dyDescent="0.25">
      <c r="B74" s="89"/>
      <c r="C74" s="89"/>
      <c r="L74" s="89"/>
      <c r="M74" s="89"/>
    </row>
    <row r="75" spans="1:13" s="73" customFormat="1" ht="15" x14ac:dyDescent="0.25">
      <c r="A75" s="6" t="s">
        <v>943</v>
      </c>
      <c r="B75" s="3" t="s">
        <v>611</v>
      </c>
      <c r="C75" s="3" t="s">
        <v>612</v>
      </c>
      <c r="K75" s="6" t="s">
        <v>610</v>
      </c>
      <c r="L75" s="3" t="s">
        <v>612</v>
      </c>
      <c r="M75" s="3" t="s">
        <v>611</v>
      </c>
    </row>
    <row r="76" spans="1:13" s="73" customFormat="1" ht="15" x14ac:dyDescent="0.25">
      <c r="A76" s="4" t="s">
        <v>176</v>
      </c>
      <c r="B76" s="3">
        <v>37</v>
      </c>
      <c r="C76" s="7">
        <v>241283853</v>
      </c>
      <c r="K76" s="4" t="s">
        <v>176</v>
      </c>
      <c r="L76" s="7">
        <v>241283853</v>
      </c>
      <c r="M76" s="3">
        <v>37</v>
      </c>
    </row>
    <row r="77" spans="1:13" s="73" customFormat="1" ht="15" x14ac:dyDescent="0.25">
      <c r="A77" s="4" t="s">
        <v>138</v>
      </c>
      <c r="B77" s="3">
        <v>106</v>
      </c>
      <c r="C77" s="7">
        <v>750581663</v>
      </c>
      <c r="K77" s="4" t="s">
        <v>138</v>
      </c>
      <c r="L77" s="7">
        <v>750581663</v>
      </c>
      <c r="M77" s="3">
        <v>106</v>
      </c>
    </row>
    <row r="78" spans="1:13" s="73" customFormat="1" ht="15" x14ac:dyDescent="0.25">
      <c r="A78" s="4" t="s">
        <v>78</v>
      </c>
      <c r="B78" s="3">
        <v>219</v>
      </c>
      <c r="C78" s="7">
        <v>1670894846</v>
      </c>
      <c r="K78" s="4" t="s">
        <v>78</v>
      </c>
      <c r="L78" s="7">
        <v>1670894846</v>
      </c>
      <c r="M78" s="3">
        <v>219</v>
      </c>
    </row>
    <row r="79" spans="1:13" s="73" customFormat="1" ht="15" x14ac:dyDescent="0.25">
      <c r="A79" s="4" t="s">
        <v>114</v>
      </c>
      <c r="B79" s="3">
        <v>251</v>
      </c>
      <c r="C79" s="7">
        <v>1893772920</v>
      </c>
      <c r="K79" s="4" t="s">
        <v>114</v>
      </c>
      <c r="L79" s="7">
        <v>1893772920</v>
      </c>
      <c r="M79" s="3">
        <v>251</v>
      </c>
    </row>
    <row r="80" spans="1:13" s="73" customFormat="1" ht="15" x14ac:dyDescent="0.25">
      <c r="A80" s="4" t="s">
        <v>613</v>
      </c>
      <c r="B80" s="3">
        <v>613</v>
      </c>
      <c r="C80" s="7">
        <v>4556533282</v>
      </c>
      <c r="K80" s="4" t="s">
        <v>613</v>
      </c>
      <c r="L80" s="7">
        <v>4556533282</v>
      </c>
      <c r="M80" s="3">
        <v>613</v>
      </c>
    </row>
    <row r="81" spans="1:13" s="73" customFormat="1" ht="15" x14ac:dyDescent="0.25">
      <c r="A81" s="88"/>
      <c r="B81" s="89"/>
      <c r="C81" s="167"/>
      <c r="K81" s="4"/>
      <c r="L81" s="7"/>
      <c r="M81" s="3"/>
    </row>
    <row r="82" spans="1:13" s="73" customFormat="1" ht="15" x14ac:dyDescent="0.25">
      <c r="A82" s="88"/>
      <c r="B82" s="89"/>
      <c r="C82" s="167"/>
      <c r="K82" s="4"/>
      <c r="L82" s="7"/>
      <c r="M82" s="3"/>
    </row>
    <row r="83" spans="1:13" s="73" customFormat="1" ht="15" x14ac:dyDescent="0.25">
      <c r="A83" s="88"/>
      <c r="B83" s="89"/>
      <c r="C83" s="167"/>
      <c r="K83" s="4"/>
      <c r="L83" s="7"/>
      <c r="M83" s="3"/>
    </row>
    <row r="84" spans="1:13" s="73" customFormat="1" ht="15" x14ac:dyDescent="0.25">
      <c r="A84" s="88"/>
      <c r="B84" s="89"/>
      <c r="C84" s="167"/>
      <c r="K84" s="4"/>
      <c r="L84" s="7"/>
      <c r="M84" s="3"/>
    </row>
    <row r="85" spans="1:13" s="73" customFormat="1" ht="15" x14ac:dyDescent="0.25">
      <c r="A85" s="88"/>
      <c r="B85" s="89"/>
      <c r="C85" s="167"/>
      <c r="K85" s="4"/>
      <c r="L85" s="7"/>
      <c r="M85" s="3"/>
    </row>
    <row r="86" spans="1:13" s="73" customFormat="1" ht="15" x14ac:dyDescent="0.25">
      <c r="A86" s="88"/>
      <c r="B86" s="89"/>
      <c r="C86" s="167"/>
      <c r="K86" s="4"/>
      <c r="L86" s="7"/>
      <c r="M86" s="3"/>
    </row>
    <row r="87" spans="1:13" s="73" customFormat="1" ht="15" x14ac:dyDescent="0.25">
      <c r="A87" s="88"/>
      <c r="B87" s="89"/>
      <c r="C87" s="167"/>
      <c r="K87" s="4"/>
      <c r="L87" s="7"/>
      <c r="M87" s="3"/>
    </row>
    <row r="88" spans="1:13" s="73" customFormat="1" ht="15" x14ac:dyDescent="0.25">
      <c r="A88"/>
      <c r="B88"/>
      <c r="C88"/>
      <c r="K88"/>
      <c r="L88"/>
      <c r="M88"/>
    </row>
    <row r="89" spans="1:13" s="73" customFormat="1" ht="15" x14ac:dyDescent="0.25"/>
    <row r="90" spans="1:13" s="73" customFormat="1" ht="15" x14ac:dyDescent="0.25"/>
    <row r="91" spans="1:13" s="73" customFormat="1" ht="15" x14ac:dyDescent="0.25"/>
    <row r="92" spans="1:13" s="73" customFormat="1" ht="15" x14ac:dyDescent="0.25"/>
    <row r="93" spans="1:13" s="73" customFormat="1" ht="15" x14ac:dyDescent="0.25"/>
    <row r="94" spans="1:13" s="73" customFormat="1" ht="15" x14ac:dyDescent="0.25"/>
    <row r="95" spans="1:13" s="73" customFormat="1" ht="15" x14ac:dyDescent="0.25"/>
    <row r="96" spans="1:13" s="73" customFormat="1" ht="15" x14ac:dyDescent="0.25"/>
    <row r="97" spans="1:13" s="73" customFormat="1" ht="15" x14ac:dyDescent="0.25"/>
    <row r="98" spans="1:13" s="73" customFormat="1" ht="15" x14ac:dyDescent="0.25"/>
    <row r="99" spans="1:13" s="73" customFormat="1" ht="15" x14ac:dyDescent="0.25"/>
    <row r="100" spans="1:13" s="73" customFormat="1" ht="15" x14ac:dyDescent="0.25"/>
    <row r="101" spans="1:13" s="73" customFormat="1" ht="15" x14ac:dyDescent="0.25"/>
    <row r="102" spans="1:13" s="73" customFormat="1" ht="15" x14ac:dyDescent="0.25"/>
    <row r="103" spans="1:13" s="73" customFormat="1" ht="15.75" thickBot="1" x14ac:dyDescent="0.3"/>
    <row r="104" spans="1:13" ht="19.5" thickBot="1" x14ac:dyDescent="0.35">
      <c r="A104" s="261" t="s">
        <v>617</v>
      </c>
      <c r="B104" s="262"/>
      <c r="C104" s="262"/>
      <c r="D104" s="262"/>
      <c r="E104" s="262"/>
      <c r="F104" s="262"/>
      <c r="G104" s="262"/>
      <c r="H104" s="262"/>
      <c r="I104" s="263"/>
      <c r="J104" s="85"/>
    </row>
    <row r="105" spans="1:13" s="73" customFormat="1" ht="15" x14ac:dyDescent="0.25"/>
    <row r="106" spans="1:13" s="73" customFormat="1" ht="15" x14ac:dyDescent="0.25">
      <c r="A106" s="6" t="s">
        <v>5</v>
      </c>
      <c r="B106" t="s">
        <v>609</v>
      </c>
      <c r="C106"/>
      <c r="E106" s="173"/>
      <c r="F106" s="173"/>
      <c r="G106" s="173"/>
      <c r="K106" s="6" t="s">
        <v>5</v>
      </c>
      <c r="L106" t="s">
        <v>609</v>
      </c>
      <c r="M106"/>
    </row>
    <row r="107" spans="1:13" s="73" customFormat="1" ht="15" x14ac:dyDescent="0.25">
      <c r="A107" s="6" t="s">
        <v>13</v>
      </c>
      <c r="B107" t="s">
        <v>609</v>
      </c>
      <c r="C107" s="89"/>
      <c r="E107" s="173"/>
      <c r="F107" s="173"/>
      <c r="G107" s="173"/>
      <c r="K107" s="6" t="s">
        <v>13</v>
      </c>
      <c r="L107" t="s">
        <v>609</v>
      </c>
      <c r="M107" s="3"/>
    </row>
    <row r="108" spans="1:13" s="73" customFormat="1" ht="15" x14ac:dyDescent="0.25">
      <c r="B108" s="89"/>
      <c r="C108" s="89"/>
      <c r="E108" s="173"/>
      <c r="F108" s="173"/>
      <c r="G108" s="173"/>
      <c r="K108"/>
      <c r="L108" s="3"/>
      <c r="M108" s="3"/>
    </row>
    <row r="109" spans="1:13" s="73" customFormat="1" ht="15" x14ac:dyDescent="0.25">
      <c r="A109" s="6" t="s">
        <v>944</v>
      </c>
      <c r="B109" s="3" t="s">
        <v>611</v>
      </c>
      <c r="C109" s="3" t="s">
        <v>612</v>
      </c>
      <c r="E109" s="173"/>
      <c r="F109" s="173"/>
      <c r="G109" s="173"/>
      <c r="K109" s="6" t="s">
        <v>610</v>
      </c>
      <c r="L109" s="3" t="s">
        <v>612</v>
      </c>
      <c r="M109" s="3" t="s">
        <v>611</v>
      </c>
    </row>
    <row r="110" spans="1:13" s="73" customFormat="1" ht="15" x14ac:dyDescent="0.25">
      <c r="A110" s="4" t="s">
        <v>25</v>
      </c>
      <c r="B110" s="3">
        <v>397</v>
      </c>
      <c r="C110" s="7">
        <v>3006279442</v>
      </c>
      <c r="E110" s="173"/>
      <c r="F110" s="173"/>
      <c r="G110" s="173"/>
      <c r="K110" s="4" t="s">
        <v>25</v>
      </c>
      <c r="L110" s="7">
        <v>3006279442</v>
      </c>
      <c r="M110" s="3">
        <v>397</v>
      </c>
    </row>
    <row r="111" spans="1:13" s="73" customFormat="1" ht="15" x14ac:dyDescent="0.25">
      <c r="A111" s="4" t="s">
        <v>24</v>
      </c>
      <c r="B111" s="3">
        <v>216</v>
      </c>
      <c r="C111" s="7">
        <v>1550253840</v>
      </c>
      <c r="E111" s="173"/>
      <c r="F111" s="173"/>
      <c r="G111" s="173"/>
      <c r="K111" s="4" t="s">
        <v>24</v>
      </c>
      <c r="L111" s="7">
        <v>1550253840</v>
      </c>
      <c r="M111" s="3">
        <v>216</v>
      </c>
    </row>
    <row r="112" spans="1:13" s="73" customFormat="1" ht="15" x14ac:dyDescent="0.25">
      <c r="A112" s="4" t="s">
        <v>613</v>
      </c>
      <c r="B112" s="3">
        <v>613</v>
      </c>
      <c r="C112" s="7">
        <v>4556533282</v>
      </c>
      <c r="E112" s="173"/>
      <c r="F112" s="173"/>
      <c r="G112" s="173"/>
      <c r="K112" s="4" t="s">
        <v>613</v>
      </c>
      <c r="L112" s="7">
        <v>4556533282</v>
      </c>
      <c r="M112" s="3">
        <v>613</v>
      </c>
    </row>
    <row r="113" s="73" customFormat="1" ht="15" x14ac:dyDescent="0.25"/>
    <row r="114" s="73" customFormat="1" ht="15" x14ac:dyDescent="0.25"/>
    <row r="115" s="73" customFormat="1" ht="15" x14ac:dyDescent="0.25"/>
    <row r="116" s="73" customFormat="1" ht="15" x14ac:dyDescent="0.25"/>
    <row r="117" s="73" customFormat="1" ht="15" x14ac:dyDescent="0.25"/>
    <row r="118" s="73" customFormat="1" ht="15" x14ac:dyDescent="0.25"/>
    <row r="119" s="73" customFormat="1" ht="15" x14ac:dyDescent="0.25"/>
    <row r="120" s="73" customFormat="1" ht="15" x14ac:dyDescent="0.25"/>
    <row r="121" s="73" customFormat="1" ht="15" x14ac:dyDescent="0.25"/>
    <row r="122" s="73" customFormat="1" ht="15" x14ac:dyDescent="0.25"/>
    <row r="123" s="73" customFormat="1" ht="15" x14ac:dyDescent="0.25"/>
    <row r="124" s="73" customFormat="1" ht="15" x14ac:dyDescent="0.25"/>
    <row r="125" s="73" customFormat="1" ht="15" x14ac:dyDescent="0.25"/>
    <row r="126" s="73" customFormat="1" ht="15" x14ac:dyDescent="0.25"/>
    <row r="127" s="73" customFormat="1" ht="15" x14ac:dyDescent="0.25"/>
    <row r="128" s="73" customFormat="1" ht="15" x14ac:dyDescent="0.25"/>
    <row r="129" spans="1:13" s="73" customFormat="1" ht="15" x14ac:dyDescent="0.25"/>
    <row r="130" spans="1:13" s="90" customFormat="1" ht="9" customHeight="1" thickBot="1" x14ac:dyDescent="0.35">
      <c r="A130" s="74"/>
      <c r="B130" s="74"/>
      <c r="C130" s="74"/>
      <c r="D130" s="74"/>
      <c r="F130" s="74"/>
    </row>
    <row r="131" spans="1:13" ht="19.5" thickBot="1" x14ac:dyDescent="0.35">
      <c r="A131" s="261" t="s">
        <v>618</v>
      </c>
      <c r="B131" s="262"/>
      <c r="C131" s="262"/>
      <c r="D131" s="262"/>
      <c r="E131" s="262"/>
      <c r="F131" s="262"/>
      <c r="G131" s="262"/>
      <c r="H131" s="262"/>
      <c r="I131" s="263"/>
      <c r="J131" s="85"/>
    </row>
    <row r="132" spans="1:13" ht="8.25" customHeight="1" x14ac:dyDescent="0.3">
      <c r="A132" s="91"/>
    </row>
    <row r="133" spans="1:13" x14ac:dyDescent="0.3">
      <c r="A133" s="6" t="s">
        <v>5</v>
      </c>
      <c r="B133" t="s">
        <v>609</v>
      </c>
      <c r="C133" s="73"/>
      <c r="D133" s="73"/>
      <c r="K133" s="6" t="s">
        <v>5</v>
      </c>
      <c r="L133" t="s">
        <v>609</v>
      </c>
      <c r="M133"/>
    </row>
    <row r="134" spans="1:13" x14ac:dyDescent="0.3">
      <c r="A134" s="6" t="s">
        <v>13</v>
      </c>
      <c r="B134" t="s">
        <v>609</v>
      </c>
      <c r="C134" s="89"/>
      <c r="D134" s="73"/>
      <c r="K134" s="6" t="s">
        <v>13</v>
      </c>
      <c r="L134" t="s">
        <v>609</v>
      </c>
      <c r="M134" s="3"/>
    </row>
    <row r="135" spans="1:13" x14ac:dyDescent="0.3">
      <c r="A135" s="73"/>
      <c r="B135" s="89"/>
      <c r="C135" s="89"/>
      <c r="D135" s="73"/>
      <c r="K135"/>
      <c r="L135" s="3"/>
      <c r="M135" s="3"/>
    </row>
    <row r="136" spans="1:13" x14ac:dyDescent="0.3">
      <c r="A136" s="6" t="s">
        <v>945</v>
      </c>
      <c r="B136" s="3" t="s">
        <v>611</v>
      </c>
      <c r="C136" s="3" t="s">
        <v>612</v>
      </c>
      <c r="D136" s="73"/>
      <c r="K136" s="6" t="s">
        <v>610</v>
      </c>
      <c r="L136" s="3" t="s">
        <v>612</v>
      </c>
      <c r="M136" s="3" t="s">
        <v>611</v>
      </c>
    </row>
    <row r="137" spans="1:13" x14ac:dyDescent="0.3">
      <c r="A137" s="4" t="s">
        <v>73</v>
      </c>
      <c r="B137" s="3">
        <v>531</v>
      </c>
      <c r="C137" s="7">
        <v>3328623755</v>
      </c>
      <c r="D137" s="73"/>
      <c r="K137" s="4" t="s">
        <v>73</v>
      </c>
      <c r="L137" s="7">
        <v>3328623755</v>
      </c>
      <c r="M137" s="3">
        <v>531</v>
      </c>
    </row>
    <row r="138" spans="1:13" x14ac:dyDescent="0.3">
      <c r="A138" s="4" t="s">
        <v>219</v>
      </c>
      <c r="B138" s="3">
        <v>40</v>
      </c>
      <c r="C138" s="7">
        <v>266331821</v>
      </c>
      <c r="D138" s="73"/>
      <c r="K138" s="4" t="s">
        <v>219</v>
      </c>
      <c r="L138" s="7">
        <v>266331821</v>
      </c>
      <c r="M138" s="3">
        <v>40</v>
      </c>
    </row>
    <row r="139" spans="1:13" x14ac:dyDescent="0.3">
      <c r="A139" s="4" t="s">
        <v>113</v>
      </c>
      <c r="B139" s="3">
        <v>33</v>
      </c>
      <c r="C139" s="7">
        <v>778617230</v>
      </c>
      <c r="D139" s="73"/>
      <c r="K139" s="4" t="s">
        <v>113</v>
      </c>
      <c r="L139" s="7">
        <v>778617230</v>
      </c>
      <c r="M139" s="3">
        <v>33</v>
      </c>
    </row>
    <row r="140" spans="1:13" x14ac:dyDescent="0.3">
      <c r="A140" s="4" t="s">
        <v>143</v>
      </c>
      <c r="B140" s="3">
        <v>8</v>
      </c>
      <c r="C140" s="7">
        <v>169034876</v>
      </c>
      <c r="D140" s="73"/>
      <c r="K140" s="4" t="s">
        <v>143</v>
      </c>
      <c r="L140" s="7">
        <v>169034876</v>
      </c>
      <c r="M140" s="3">
        <v>8</v>
      </c>
    </row>
    <row r="141" spans="1:13" x14ac:dyDescent="0.3">
      <c r="A141" s="4" t="s">
        <v>2671</v>
      </c>
      <c r="B141" s="3">
        <v>1</v>
      </c>
      <c r="C141" s="7">
        <v>13925600</v>
      </c>
      <c r="D141" s="73"/>
      <c r="K141" s="4" t="s">
        <v>2671</v>
      </c>
      <c r="L141" s="7">
        <v>13925600</v>
      </c>
      <c r="M141" s="3">
        <v>1</v>
      </c>
    </row>
    <row r="142" spans="1:13" x14ac:dyDescent="0.3">
      <c r="A142" s="4" t="s">
        <v>613</v>
      </c>
      <c r="B142" s="3">
        <v>613</v>
      </c>
      <c r="C142" s="7">
        <v>4556533282</v>
      </c>
      <c r="D142" s="73"/>
      <c r="K142" s="4" t="s">
        <v>613</v>
      </c>
      <c r="L142" s="7">
        <v>4556533282</v>
      </c>
      <c r="M142" s="3">
        <v>613</v>
      </c>
    </row>
    <row r="143" spans="1:13" x14ac:dyDescent="0.3">
      <c r="A143"/>
      <c r="B143"/>
      <c r="C143"/>
      <c r="D143" s="73"/>
      <c r="K143"/>
      <c r="L143"/>
      <c r="M143"/>
    </row>
    <row r="144" spans="1:13" x14ac:dyDescent="0.3">
      <c r="A144" s="73"/>
      <c r="B144" s="73"/>
      <c r="C144" s="73"/>
      <c r="D144" s="74"/>
      <c r="F144" s="74"/>
    </row>
    <row r="145" spans="1:6" x14ac:dyDescent="0.3">
      <c r="A145" s="73"/>
      <c r="B145" s="73"/>
      <c r="C145" s="73"/>
      <c r="D145" s="74"/>
      <c r="F145" s="74"/>
    </row>
    <row r="146" spans="1:6" x14ac:dyDescent="0.3">
      <c r="A146" s="73"/>
      <c r="B146" s="73"/>
      <c r="C146" s="73"/>
      <c r="D146" s="74"/>
      <c r="F146" s="74"/>
    </row>
    <row r="147" spans="1:6" x14ac:dyDescent="0.3">
      <c r="A147" s="73"/>
      <c r="B147" s="73"/>
      <c r="C147" s="73"/>
      <c r="D147" s="74"/>
      <c r="F147" s="74"/>
    </row>
    <row r="148" spans="1:6" x14ac:dyDescent="0.3">
      <c r="A148" s="73"/>
      <c r="B148" s="73"/>
      <c r="C148" s="73"/>
      <c r="D148" s="74"/>
      <c r="F148" s="74"/>
    </row>
    <row r="149" spans="1:6" x14ac:dyDescent="0.3">
      <c r="A149" s="73"/>
      <c r="B149" s="73"/>
      <c r="C149" s="73"/>
      <c r="D149" s="74"/>
      <c r="F149" s="74"/>
    </row>
    <row r="150" spans="1:6" x14ac:dyDescent="0.3">
      <c r="A150" s="73"/>
      <c r="B150" s="73"/>
      <c r="C150" s="73"/>
      <c r="D150" s="74"/>
      <c r="F150" s="74"/>
    </row>
    <row r="151" spans="1:6" x14ac:dyDescent="0.3">
      <c r="A151" s="73"/>
      <c r="B151" s="73"/>
      <c r="C151" s="73"/>
      <c r="D151" s="74"/>
      <c r="F151" s="74"/>
    </row>
    <row r="152" spans="1:6" x14ac:dyDescent="0.3">
      <c r="A152" s="73"/>
      <c r="B152" s="73"/>
      <c r="C152" s="73"/>
      <c r="D152" s="74"/>
      <c r="F152" s="74"/>
    </row>
    <row r="153" spans="1:6" x14ac:dyDescent="0.3">
      <c r="A153" s="73"/>
      <c r="B153" s="73"/>
      <c r="C153" s="73"/>
      <c r="D153" s="74"/>
      <c r="F153" s="74"/>
    </row>
    <row r="154" spans="1:6" x14ac:dyDescent="0.3">
      <c r="A154" s="73"/>
      <c r="B154" s="73"/>
      <c r="C154" s="73"/>
      <c r="D154" s="74"/>
      <c r="F154" s="74"/>
    </row>
    <row r="155" spans="1:6" x14ac:dyDescent="0.3">
      <c r="A155" s="73"/>
      <c r="B155" s="73"/>
      <c r="C155" s="73"/>
      <c r="D155" s="74"/>
      <c r="F155" s="74"/>
    </row>
    <row r="156" spans="1:6" x14ac:dyDescent="0.3">
      <c r="A156" s="73"/>
      <c r="B156" s="73"/>
      <c r="C156" s="73"/>
      <c r="D156" s="74"/>
      <c r="F156" s="74"/>
    </row>
    <row r="157" spans="1:6" x14ac:dyDescent="0.3">
      <c r="A157" s="73"/>
      <c r="B157" s="73"/>
      <c r="C157" s="73"/>
      <c r="D157" s="74"/>
      <c r="F157" s="74"/>
    </row>
    <row r="158" spans="1:6" x14ac:dyDescent="0.3">
      <c r="A158" s="73"/>
      <c r="B158" s="73"/>
      <c r="C158" s="73"/>
      <c r="D158" s="74"/>
      <c r="F158" s="74"/>
    </row>
    <row r="159" spans="1:6" x14ac:dyDescent="0.3">
      <c r="A159" s="73"/>
      <c r="B159" s="73"/>
      <c r="C159" s="73"/>
      <c r="D159" s="74"/>
      <c r="F159" s="74"/>
    </row>
    <row r="160" spans="1:6" x14ac:dyDescent="0.3">
      <c r="A160" s="73"/>
      <c r="B160" s="73"/>
      <c r="C160" s="73"/>
      <c r="D160" s="74"/>
      <c r="F160" s="74"/>
    </row>
    <row r="161" spans="1:13" ht="17.25" thickBot="1" x14ac:dyDescent="0.35">
      <c r="A161" s="73"/>
      <c r="B161" s="73"/>
      <c r="C161" s="73"/>
      <c r="D161" s="74"/>
      <c r="F161" s="74"/>
    </row>
    <row r="162" spans="1:13" ht="19.5" thickBot="1" x14ac:dyDescent="0.35">
      <c r="A162" s="261" t="s">
        <v>619</v>
      </c>
      <c r="B162" s="262"/>
      <c r="C162" s="262"/>
      <c r="D162" s="262"/>
      <c r="E162" s="262"/>
      <c r="F162" s="262"/>
      <c r="G162" s="262"/>
      <c r="H162" s="262"/>
      <c r="I162" s="263"/>
      <c r="J162" s="85"/>
    </row>
    <row r="163" spans="1:13" x14ac:dyDescent="0.3">
      <c r="A163" s="91"/>
    </row>
    <row r="164" spans="1:13" s="73" customFormat="1" ht="15" x14ac:dyDescent="0.25">
      <c r="A164" s="6" t="s">
        <v>5</v>
      </c>
      <c r="B164" t="s">
        <v>609</v>
      </c>
      <c r="K164" s="6" t="s">
        <v>5</v>
      </c>
      <c r="L164" t="s">
        <v>609</v>
      </c>
      <c r="M164"/>
    </row>
    <row r="165" spans="1:13" s="73" customFormat="1" ht="15" x14ac:dyDescent="0.25">
      <c r="A165" s="6" t="s">
        <v>13</v>
      </c>
      <c r="B165" t="s">
        <v>609</v>
      </c>
      <c r="C165" s="89"/>
      <c r="K165" s="6" t="s">
        <v>13</v>
      </c>
      <c r="L165" t="s">
        <v>609</v>
      </c>
      <c r="M165" s="3"/>
    </row>
    <row r="166" spans="1:13" s="73" customFormat="1" ht="15" x14ac:dyDescent="0.25">
      <c r="B166" s="89"/>
      <c r="C166" s="89"/>
      <c r="K166"/>
      <c r="L166" s="3"/>
      <c r="M166" s="3"/>
    </row>
    <row r="167" spans="1:13" s="73" customFormat="1" ht="15" x14ac:dyDescent="0.25">
      <c r="A167" s="6" t="s">
        <v>830</v>
      </c>
      <c r="B167" s="3" t="s">
        <v>611</v>
      </c>
      <c r="C167" s="3" t="s">
        <v>612</v>
      </c>
      <c r="K167" s="6" t="s">
        <v>610</v>
      </c>
      <c r="L167" s="3" t="s">
        <v>612</v>
      </c>
      <c r="M167" s="3" t="s">
        <v>611</v>
      </c>
    </row>
    <row r="168" spans="1:13" s="73" customFormat="1" ht="15" x14ac:dyDescent="0.25">
      <c r="A168" s="4" t="s">
        <v>139</v>
      </c>
      <c r="B168" s="3">
        <v>98</v>
      </c>
      <c r="C168" s="7">
        <v>759027720</v>
      </c>
      <c r="K168" s="4" t="s">
        <v>139</v>
      </c>
      <c r="L168" s="7">
        <v>759027720</v>
      </c>
      <c r="M168" s="3">
        <v>98</v>
      </c>
    </row>
    <row r="169" spans="1:13" s="73" customFormat="1" ht="15" x14ac:dyDescent="0.25">
      <c r="A169" s="4" t="s">
        <v>131</v>
      </c>
      <c r="B169" s="3">
        <v>62</v>
      </c>
      <c r="C169" s="7">
        <v>411140641</v>
      </c>
      <c r="K169" s="4" t="s">
        <v>131</v>
      </c>
      <c r="L169" s="7">
        <v>411140641</v>
      </c>
      <c r="M169" s="3">
        <v>62</v>
      </c>
    </row>
    <row r="170" spans="1:13" s="73" customFormat="1" ht="15" x14ac:dyDescent="0.25">
      <c r="A170" s="4" t="s">
        <v>115</v>
      </c>
      <c r="B170" s="3">
        <v>35</v>
      </c>
      <c r="C170" s="7">
        <v>235571058</v>
      </c>
      <c r="K170" s="4" t="s">
        <v>115</v>
      </c>
      <c r="L170" s="7">
        <v>235571058</v>
      </c>
      <c r="M170" s="3">
        <v>35</v>
      </c>
    </row>
    <row r="171" spans="1:13" s="73" customFormat="1" ht="15" x14ac:dyDescent="0.25">
      <c r="A171" s="4" t="s">
        <v>107</v>
      </c>
      <c r="B171" s="3">
        <v>61</v>
      </c>
      <c r="C171" s="7">
        <v>496073489</v>
      </c>
      <c r="K171" s="4" t="s">
        <v>107</v>
      </c>
      <c r="L171" s="7">
        <v>496073489</v>
      </c>
      <c r="M171" s="3">
        <v>61</v>
      </c>
    </row>
    <row r="172" spans="1:13" s="73" customFormat="1" ht="15" x14ac:dyDescent="0.25">
      <c r="A172" s="4" t="s">
        <v>185</v>
      </c>
      <c r="B172" s="3">
        <v>45</v>
      </c>
      <c r="C172" s="7">
        <v>339518486</v>
      </c>
      <c r="K172" s="4" t="s">
        <v>185</v>
      </c>
      <c r="L172" s="7">
        <v>339518486</v>
      </c>
      <c r="M172" s="3">
        <v>45</v>
      </c>
    </row>
    <row r="173" spans="1:13" s="73" customFormat="1" ht="15" x14ac:dyDescent="0.25">
      <c r="A173" s="4" t="s">
        <v>272</v>
      </c>
      <c r="B173" s="3">
        <v>62</v>
      </c>
      <c r="C173" s="7">
        <v>499137550</v>
      </c>
      <c r="K173" s="4" t="s">
        <v>272</v>
      </c>
      <c r="L173" s="7">
        <v>499137550</v>
      </c>
      <c r="M173" s="3">
        <v>62</v>
      </c>
    </row>
    <row r="174" spans="1:13" x14ac:dyDescent="0.3">
      <c r="A174" s="4" t="s">
        <v>80</v>
      </c>
      <c r="B174" s="3">
        <v>250</v>
      </c>
      <c r="C174" s="7">
        <v>1816064338</v>
      </c>
      <c r="D174" s="73"/>
      <c r="K174" s="4" t="s">
        <v>80</v>
      </c>
      <c r="L174" s="7">
        <v>1816064338</v>
      </c>
      <c r="M174" s="3">
        <v>250</v>
      </c>
    </row>
    <row r="175" spans="1:13" x14ac:dyDescent="0.3">
      <c r="A175" s="4" t="s">
        <v>613</v>
      </c>
      <c r="B175" s="3">
        <v>613</v>
      </c>
      <c r="C175" s="7">
        <v>4556533282</v>
      </c>
      <c r="D175" s="73"/>
      <c r="K175" s="4" t="s">
        <v>613</v>
      </c>
      <c r="L175" s="7">
        <v>4556533282</v>
      </c>
      <c r="M175" s="3">
        <v>613</v>
      </c>
    </row>
    <row r="176" spans="1:13" x14ac:dyDescent="0.3">
      <c r="A176" s="88"/>
      <c r="B176" s="89"/>
      <c r="C176" s="167"/>
      <c r="D176" s="73"/>
      <c r="K176" s="88"/>
      <c r="L176" s="167"/>
      <c r="M176" s="89"/>
    </row>
    <row r="177" spans="1:13" x14ac:dyDescent="0.3">
      <c r="A177" s="88"/>
      <c r="B177" s="89"/>
      <c r="C177" s="167"/>
      <c r="D177" s="73"/>
      <c r="K177" s="88"/>
      <c r="L177" s="167"/>
      <c r="M177" s="89"/>
    </row>
    <row r="178" spans="1:13" x14ac:dyDescent="0.3">
      <c r="A178" s="88"/>
      <c r="B178" s="89"/>
      <c r="C178" s="167"/>
      <c r="D178" s="73"/>
      <c r="K178" s="88"/>
      <c r="L178" s="167"/>
      <c r="M178" s="89"/>
    </row>
    <row r="179" spans="1:13" x14ac:dyDescent="0.3">
      <c r="A179" s="88"/>
      <c r="B179" s="89"/>
      <c r="C179" s="167"/>
      <c r="D179" s="73"/>
      <c r="K179" s="88"/>
      <c r="L179" s="167"/>
      <c r="M179" s="89"/>
    </row>
    <row r="180" spans="1:13" x14ac:dyDescent="0.3">
      <c r="A180" s="88"/>
      <c r="B180" s="89"/>
      <c r="C180" s="167"/>
      <c r="D180" s="73"/>
      <c r="K180" s="88"/>
      <c r="L180" s="167"/>
      <c r="M180" s="89"/>
    </row>
    <row r="181" spans="1:13" x14ac:dyDescent="0.3">
      <c r="A181" s="88"/>
      <c r="B181" s="89"/>
      <c r="C181" s="167"/>
      <c r="D181" s="73"/>
      <c r="K181" s="88"/>
      <c r="L181" s="167"/>
      <c r="M181" s="89"/>
    </row>
    <row r="182" spans="1:13" x14ac:dyDescent="0.3">
      <c r="A182" s="88"/>
      <c r="B182" s="89"/>
      <c r="C182" s="167"/>
      <c r="D182" s="73"/>
      <c r="K182" s="88"/>
      <c r="L182" s="167"/>
      <c r="M182" s="89"/>
    </row>
    <row r="183" spans="1:13" x14ac:dyDescent="0.3">
      <c r="A183" s="88"/>
      <c r="B183" s="89"/>
      <c r="C183" s="167"/>
      <c r="D183" s="73"/>
      <c r="K183" s="88"/>
      <c r="L183" s="167"/>
      <c r="M183" s="89"/>
    </row>
    <row r="184" spans="1:13" x14ac:dyDescent="0.3">
      <c r="A184" s="88"/>
      <c r="B184" s="89"/>
      <c r="C184" s="167"/>
      <c r="D184" s="73"/>
      <c r="K184" s="88"/>
      <c r="L184" s="167"/>
      <c r="M184" s="89"/>
    </row>
    <row r="185" spans="1:13" x14ac:dyDescent="0.3">
      <c r="A185" s="91"/>
    </row>
    <row r="186" spans="1:13" x14ac:dyDescent="0.3">
      <c r="A186" s="91"/>
    </row>
    <row r="187" spans="1:13" x14ac:dyDescent="0.3">
      <c r="A187" s="91"/>
    </row>
    <row r="188" spans="1:13" x14ac:dyDescent="0.3">
      <c r="A188" s="91"/>
    </row>
    <row r="189" spans="1:13" x14ac:dyDescent="0.3">
      <c r="A189" s="91"/>
    </row>
    <row r="190" spans="1:13" x14ac:dyDescent="0.3">
      <c r="A190" s="91"/>
    </row>
    <row r="191" spans="1:13" x14ac:dyDescent="0.3">
      <c r="A191" s="91"/>
    </row>
    <row r="192" spans="1:13" x14ac:dyDescent="0.3">
      <c r="A192" s="91"/>
    </row>
    <row r="193" spans="1:13" x14ac:dyDescent="0.3">
      <c r="A193" s="91"/>
    </row>
    <row r="194" spans="1:13" x14ac:dyDescent="0.3">
      <c r="A194" s="73"/>
      <c r="B194" s="73"/>
      <c r="C194" s="73"/>
      <c r="D194" s="74"/>
      <c r="F194" s="74"/>
    </row>
    <row r="195" spans="1:13" x14ac:dyDescent="0.3">
      <c r="A195" s="73"/>
      <c r="B195" s="73"/>
      <c r="C195" s="73"/>
      <c r="D195" s="74"/>
      <c r="F195" s="74"/>
    </row>
    <row r="196" spans="1:13" x14ac:dyDescent="0.3">
      <c r="A196" s="73"/>
      <c r="B196" s="73"/>
      <c r="C196" s="73"/>
      <c r="D196" s="74"/>
      <c r="F196" s="74"/>
    </row>
    <row r="197" spans="1:13" x14ac:dyDescent="0.3">
      <c r="A197" s="73"/>
      <c r="B197" s="73"/>
      <c r="C197" s="73"/>
      <c r="D197" s="74"/>
      <c r="F197" s="74"/>
    </row>
    <row r="198" spans="1:13" x14ac:dyDescent="0.3">
      <c r="A198" s="73"/>
      <c r="B198" s="73"/>
      <c r="C198" s="73"/>
      <c r="D198" s="74"/>
      <c r="F198" s="74"/>
    </row>
    <row r="199" spans="1:13" x14ac:dyDescent="0.3">
      <c r="A199" s="73"/>
      <c r="B199" s="73"/>
      <c r="C199" s="73"/>
      <c r="D199" s="74"/>
      <c r="F199" s="74"/>
    </row>
    <row r="200" spans="1:13" x14ac:dyDescent="0.3">
      <c r="A200" s="73"/>
      <c r="B200" s="73"/>
      <c r="C200" s="73"/>
      <c r="D200" s="74"/>
      <c r="F200" s="74"/>
    </row>
    <row r="201" spans="1:13" x14ac:dyDescent="0.3">
      <c r="A201" s="73"/>
      <c r="B201" s="73"/>
      <c r="C201" s="73"/>
      <c r="D201" s="74"/>
      <c r="F201" s="74"/>
    </row>
    <row r="202" spans="1:13" ht="17.25" thickBot="1" x14ac:dyDescent="0.35">
      <c r="A202" s="73"/>
      <c r="B202" s="73"/>
      <c r="C202" s="73"/>
      <c r="D202" s="74"/>
      <c r="F202" s="74"/>
    </row>
    <row r="203" spans="1:13" ht="19.5" thickBot="1" x14ac:dyDescent="0.35">
      <c r="A203" s="261" t="s">
        <v>620</v>
      </c>
      <c r="B203" s="262"/>
      <c r="C203" s="262"/>
      <c r="D203" s="262"/>
      <c r="E203" s="262"/>
      <c r="F203" s="262"/>
      <c r="G203" s="262"/>
      <c r="H203" s="262"/>
      <c r="I203" s="263"/>
    </row>
    <row r="204" spans="1:13" x14ac:dyDescent="0.3">
      <c r="A204" s="73"/>
      <c r="B204" s="73"/>
      <c r="C204" s="73"/>
      <c r="D204" s="74"/>
      <c r="F204" s="74"/>
    </row>
    <row r="205" spans="1:13" x14ac:dyDescent="0.3">
      <c r="A205" s="6" t="s">
        <v>5</v>
      </c>
      <c r="B205" t="s">
        <v>609</v>
      </c>
      <c r="C205" s="73"/>
      <c r="D205" s="73"/>
      <c r="K205" s="6" t="s">
        <v>5</v>
      </c>
      <c r="L205" t="s">
        <v>609</v>
      </c>
      <c r="M205"/>
    </row>
    <row r="206" spans="1:13" x14ac:dyDescent="0.3">
      <c r="A206" s="6" t="s">
        <v>13</v>
      </c>
      <c r="B206" t="s">
        <v>609</v>
      </c>
      <c r="C206" s="89"/>
      <c r="D206" s="73"/>
      <c r="K206" s="6" t="s">
        <v>13</v>
      </c>
      <c r="L206" t="s">
        <v>609</v>
      </c>
      <c r="M206" s="3"/>
    </row>
    <row r="207" spans="1:13" x14ac:dyDescent="0.3">
      <c r="A207" s="73"/>
      <c r="B207" s="89"/>
      <c r="C207" s="89"/>
      <c r="D207" s="73"/>
      <c r="K207"/>
      <c r="L207" s="3"/>
      <c r="M207" s="3"/>
    </row>
    <row r="208" spans="1:13" x14ac:dyDescent="0.3">
      <c r="A208" s="6" t="s">
        <v>831</v>
      </c>
      <c r="B208" s="3" t="s">
        <v>611</v>
      </c>
      <c r="C208" s="3" t="s">
        <v>612</v>
      </c>
      <c r="D208" s="73"/>
      <c r="K208" s="6" t="s">
        <v>610</v>
      </c>
      <c r="L208" s="3" t="s">
        <v>612</v>
      </c>
      <c r="M208" s="3" t="s">
        <v>611</v>
      </c>
    </row>
    <row r="209" spans="1:13" x14ac:dyDescent="0.3">
      <c r="A209" s="4" t="s">
        <v>82</v>
      </c>
      <c r="B209" s="3">
        <v>61</v>
      </c>
      <c r="C209" s="7">
        <v>261715370</v>
      </c>
      <c r="D209" s="73"/>
      <c r="K209" s="4" t="s">
        <v>82</v>
      </c>
      <c r="L209" s="7">
        <v>261715370</v>
      </c>
      <c r="M209" s="3">
        <v>61</v>
      </c>
    </row>
    <row r="210" spans="1:13" x14ac:dyDescent="0.3">
      <c r="A210" s="4" t="s">
        <v>132</v>
      </c>
      <c r="B210" s="3">
        <v>53</v>
      </c>
      <c r="C210" s="7">
        <v>393803104</v>
      </c>
      <c r="D210" s="73"/>
      <c r="K210" s="4" t="s">
        <v>132</v>
      </c>
      <c r="L210" s="7">
        <v>393803104</v>
      </c>
      <c r="M210" s="3">
        <v>53</v>
      </c>
    </row>
    <row r="211" spans="1:13" x14ac:dyDescent="0.3">
      <c r="A211" s="4" t="s">
        <v>121</v>
      </c>
      <c r="B211" s="3">
        <v>99</v>
      </c>
      <c r="C211" s="7">
        <v>644223220</v>
      </c>
      <c r="D211" s="73"/>
      <c r="K211" s="4" t="s">
        <v>121</v>
      </c>
      <c r="L211" s="7">
        <v>644223220</v>
      </c>
      <c r="M211" s="3">
        <v>99</v>
      </c>
    </row>
    <row r="212" spans="1:13" x14ac:dyDescent="0.3">
      <c r="A212" s="4" t="s">
        <v>171</v>
      </c>
      <c r="B212" s="3">
        <v>96</v>
      </c>
      <c r="C212" s="7">
        <v>584212880</v>
      </c>
      <c r="D212" s="73"/>
      <c r="K212" s="4" t="s">
        <v>171</v>
      </c>
      <c r="L212" s="7">
        <v>584212880</v>
      </c>
      <c r="M212" s="3">
        <v>96</v>
      </c>
    </row>
    <row r="213" spans="1:13" x14ac:dyDescent="0.3">
      <c r="A213" s="4" t="s">
        <v>108</v>
      </c>
      <c r="B213" s="3">
        <v>98</v>
      </c>
      <c r="C213" s="7">
        <v>757680775</v>
      </c>
      <c r="D213" s="73"/>
      <c r="K213" s="4" t="s">
        <v>108</v>
      </c>
      <c r="L213" s="7">
        <v>757680775</v>
      </c>
      <c r="M213" s="3">
        <v>98</v>
      </c>
    </row>
    <row r="214" spans="1:13" x14ac:dyDescent="0.3">
      <c r="A214" s="4" t="s">
        <v>100</v>
      </c>
      <c r="B214" s="3">
        <v>172</v>
      </c>
      <c r="C214" s="7">
        <v>1482447795</v>
      </c>
      <c r="D214" s="73"/>
      <c r="K214" s="4" t="s">
        <v>100</v>
      </c>
      <c r="L214" s="7">
        <v>1482447795</v>
      </c>
      <c r="M214" s="3">
        <v>172</v>
      </c>
    </row>
    <row r="215" spans="1:13" x14ac:dyDescent="0.3">
      <c r="A215" s="4" t="s">
        <v>152</v>
      </c>
      <c r="B215" s="3">
        <v>34</v>
      </c>
      <c r="C215" s="7">
        <v>432450138</v>
      </c>
      <c r="D215" s="73"/>
      <c r="K215" s="4" t="s">
        <v>152</v>
      </c>
      <c r="L215" s="7">
        <v>432450138</v>
      </c>
      <c r="M215" s="3">
        <v>34</v>
      </c>
    </row>
    <row r="216" spans="1:13" x14ac:dyDescent="0.3">
      <c r="A216" s="4" t="s">
        <v>613</v>
      </c>
      <c r="B216" s="3">
        <v>613</v>
      </c>
      <c r="C216" s="7">
        <v>4556533282</v>
      </c>
      <c r="D216" s="73"/>
      <c r="K216" s="4" t="s">
        <v>613</v>
      </c>
      <c r="L216" s="7">
        <v>4556533282</v>
      </c>
      <c r="M216" s="3">
        <v>613</v>
      </c>
    </row>
    <row r="217" spans="1:13" x14ac:dyDescent="0.3">
      <c r="A217"/>
      <c r="B217"/>
      <c r="C217"/>
      <c r="D217" s="73"/>
      <c r="K217"/>
      <c r="L217"/>
      <c r="M217"/>
    </row>
    <row r="218" spans="1:13" x14ac:dyDescent="0.3">
      <c r="A218" s="88"/>
      <c r="B218" s="89"/>
      <c r="C218" s="167"/>
      <c r="D218" s="73"/>
      <c r="K218" s="4"/>
      <c r="L218" s="7"/>
      <c r="M218" s="3"/>
    </row>
    <row r="219" spans="1:13" x14ac:dyDescent="0.3">
      <c r="A219" s="88"/>
      <c r="B219" s="89"/>
      <c r="C219" s="167"/>
      <c r="D219" s="73"/>
      <c r="K219" s="4"/>
      <c r="L219" s="7"/>
      <c r="M219" s="3"/>
    </row>
    <row r="220" spans="1:13" x14ac:dyDescent="0.3">
      <c r="A220" s="88"/>
      <c r="B220" s="89"/>
      <c r="C220" s="167"/>
      <c r="D220" s="73"/>
      <c r="K220" s="4"/>
      <c r="L220" s="7"/>
      <c r="M220" s="3"/>
    </row>
    <row r="221" spans="1:13" x14ac:dyDescent="0.3">
      <c r="A221" s="88"/>
      <c r="B221" s="89"/>
      <c r="C221" s="167"/>
      <c r="D221" s="73"/>
      <c r="K221" s="4"/>
      <c r="L221" s="7"/>
      <c r="M221" s="3"/>
    </row>
    <row r="222" spans="1:13" x14ac:dyDescent="0.3">
      <c r="A222" s="88"/>
      <c r="B222" s="89"/>
      <c r="C222" s="167"/>
      <c r="D222" s="73"/>
      <c r="K222" s="4"/>
      <c r="L222" s="7"/>
      <c r="M222" s="3"/>
    </row>
    <row r="223" spans="1:13" x14ac:dyDescent="0.3">
      <c r="A223" s="88"/>
      <c r="B223" s="89"/>
      <c r="C223" s="167"/>
      <c r="D223" s="73"/>
      <c r="K223" s="4"/>
      <c r="L223" s="7"/>
      <c r="M223" s="3"/>
    </row>
    <row r="224" spans="1:13" x14ac:dyDescent="0.3">
      <c r="A224" s="88"/>
      <c r="B224" s="89"/>
      <c r="C224" s="167"/>
      <c r="D224" s="73"/>
      <c r="K224" s="4"/>
      <c r="L224" s="7"/>
      <c r="M224" s="3"/>
    </row>
    <row r="225" spans="1:13" x14ac:dyDescent="0.3">
      <c r="A225" s="88"/>
      <c r="B225" s="89"/>
      <c r="C225" s="167"/>
      <c r="D225" s="73"/>
      <c r="K225" s="4"/>
      <c r="L225" s="7"/>
      <c r="M225" s="3"/>
    </row>
    <row r="226" spans="1:13" x14ac:dyDescent="0.3">
      <c r="A226" s="88"/>
      <c r="B226" s="89"/>
      <c r="C226" s="167"/>
      <c r="D226" s="73"/>
      <c r="K226" s="4"/>
      <c r="L226" s="7"/>
      <c r="M226" s="3"/>
    </row>
    <row r="227" spans="1:13" x14ac:dyDescent="0.3">
      <c r="A227" s="88"/>
      <c r="B227" s="89"/>
      <c r="C227" s="167"/>
      <c r="D227" s="73"/>
      <c r="K227" s="4"/>
      <c r="L227" s="7"/>
      <c r="M227" s="3"/>
    </row>
    <row r="228" spans="1:13" x14ac:dyDescent="0.3">
      <c r="A228" s="88"/>
      <c r="B228" s="89"/>
      <c r="C228" s="167"/>
      <c r="D228" s="73"/>
      <c r="K228" s="4"/>
      <c r="L228" s="7"/>
      <c r="M228" s="3"/>
    </row>
    <row r="229" spans="1:13" x14ac:dyDescent="0.3">
      <c r="A229" s="88"/>
      <c r="B229" s="89"/>
      <c r="C229" s="167"/>
      <c r="D229" s="73"/>
      <c r="K229" s="4"/>
      <c r="L229" s="7"/>
      <c r="M229" s="3"/>
    </row>
    <row r="230" spans="1:13" x14ac:dyDescent="0.3">
      <c r="A230" s="88"/>
      <c r="B230" s="89"/>
      <c r="C230" s="167"/>
      <c r="D230" s="73"/>
      <c r="K230" s="4"/>
      <c r="L230" s="7"/>
      <c r="M230" s="3"/>
    </row>
    <row r="231" spans="1:13" x14ac:dyDescent="0.3">
      <c r="A231" s="88"/>
      <c r="B231" s="89"/>
      <c r="C231" s="167"/>
      <c r="D231" s="73"/>
      <c r="K231" s="4"/>
      <c r="L231" s="7"/>
      <c r="M231" s="3"/>
    </row>
    <row r="232" spans="1:13" x14ac:dyDescent="0.3">
      <c r="A232" s="88"/>
      <c r="B232" s="89"/>
      <c r="C232" s="167"/>
      <c r="D232" s="73"/>
      <c r="K232" s="4"/>
      <c r="L232" s="7"/>
      <c r="M232" s="3"/>
    </row>
    <row r="233" spans="1:13" x14ac:dyDescent="0.3">
      <c r="A233" s="88"/>
      <c r="B233" s="89"/>
      <c r="C233" s="167"/>
      <c r="D233" s="73"/>
      <c r="K233" s="4"/>
      <c r="L233" s="7"/>
      <c r="M233" s="3"/>
    </row>
    <row r="234" spans="1:13" x14ac:dyDescent="0.3">
      <c r="A234" s="88"/>
      <c r="B234" s="89"/>
      <c r="C234" s="167"/>
      <c r="D234" s="73"/>
      <c r="K234" s="4"/>
      <c r="L234" s="7"/>
      <c r="M234" s="3"/>
    </row>
    <row r="235" spans="1:13" x14ac:dyDescent="0.3">
      <c r="A235" s="88"/>
      <c r="B235" s="89"/>
      <c r="C235" s="167"/>
      <c r="D235" s="73"/>
      <c r="K235" s="4"/>
      <c r="L235" s="7"/>
      <c r="M235" s="3"/>
    </row>
    <row r="236" spans="1:13" x14ac:dyDescent="0.3">
      <c r="A236" s="88"/>
      <c r="B236" s="89"/>
      <c r="C236" s="167"/>
      <c r="D236" s="73"/>
      <c r="K236" s="4"/>
      <c r="L236" s="7"/>
      <c r="M236" s="3"/>
    </row>
    <row r="237" spans="1:13" x14ac:dyDescent="0.3">
      <c r="A237" s="88"/>
      <c r="B237" s="89"/>
      <c r="C237" s="167"/>
      <c r="D237" s="73"/>
      <c r="K237" s="4"/>
      <c r="L237" s="7"/>
      <c r="M237" s="3"/>
    </row>
    <row r="238" spans="1:13" ht="17.25" thickBot="1" x14ac:dyDescent="0.35">
      <c r="A238" s="73"/>
      <c r="B238" s="73"/>
      <c r="C238" s="73"/>
      <c r="D238" s="74"/>
      <c r="F238" s="74"/>
    </row>
    <row r="239" spans="1:13" ht="21" thickBot="1" x14ac:dyDescent="0.35">
      <c r="A239" s="264" t="s">
        <v>621</v>
      </c>
      <c r="B239" s="265"/>
      <c r="C239" s="265"/>
      <c r="D239" s="265"/>
      <c r="E239" s="265"/>
      <c r="F239" s="265"/>
      <c r="G239" s="265"/>
      <c r="H239" s="265"/>
      <c r="I239" s="266"/>
      <c r="J239" s="85"/>
    </row>
    <row r="240" spans="1:13" ht="15" customHeight="1" x14ac:dyDescent="0.3">
      <c r="A240" s="91"/>
      <c r="B240" s="91"/>
      <c r="C240" s="91"/>
      <c r="D240" s="91"/>
      <c r="F240" s="91"/>
    </row>
    <row r="241" spans="1:18" x14ac:dyDescent="0.3">
      <c r="A241" s="267" t="s">
        <v>806</v>
      </c>
      <c r="B241" s="270" t="s">
        <v>807</v>
      </c>
      <c r="C241" s="272" t="s">
        <v>808</v>
      </c>
      <c r="D241" s="273"/>
      <c r="E241" s="270" t="s">
        <v>809</v>
      </c>
      <c r="F241" s="270" t="s">
        <v>6</v>
      </c>
      <c r="G241" s="276" t="s">
        <v>808</v>
      </c>
      <c r="H241" s="276"/>
      <c r="I241" s="270" t="s">
        <v>809</v>
      </c>
      <c r="L241" s="6" t="s">
        <v>5</v>
      </c>
      <c r="M241" t="s">
        <v>609</v>
      </c>
      <c r="N241"/>
      <c r="O241"/>
      <c r="P241" s="6" t="s">
        <v>5</v>
      </c>
      <c r="Q241" t="s">
        <v>609</v>
      </c>
      <c r="R241"/>
    </row>
    <row r="242" spans="1:18" x14ac:dyDescent="0.3">
      <c r="A242" s="268"/>
      <c r="B242" s="271"/>
      <c r="C242" s="274"/>
      <c r="D242" s="275"/>
      <c r="E242" s="271"/>
      <c r="F242" s="271"/>
      <c r="G242" s="276"/>
      <c r="H242" s="276"/>
      <c r="I242" s="271"/>
      <c r="L242" s="6" t="s">
        <v>13</v>
      </c>
      <c r="M242" t="s">
        <v>609</v>
      </c>
      <c r="N242" s="3"/>
      <c r="O242"/>
      <c r="P242" s="6" t="s">
        <v>13</v>
      </c>
      <c r="Q242" t="s">
        <v>609</v>
      </c>
      <c r="R242" s="3"/>
    </row>
    <row r="243" spans="1:18" ht="26.25" customHeight="1" x14ac:dyDescent="0.3">
      <c r="A243" s="269"/>
      <c r="B243" s="92" t="s">
        <v>787</v>
      </c>
      <c r="C243" s="92" t="s">
        <v>810</v>
      </c>
      <c r="D243" s="92" t="s">
        <v>811</v>
      </c>
      <c r="E243" s="92" t="s">
        <v>812</v>
      </c>
      <c r="F243" s="92" t="s">
        <v>787</v>
      </c>
      <c r="G243" s="92" t="s">
        <v>810</v>
      </c>
      <c r="H243" s="92" t="s">
        <v>811</v>
      </c>
      <c r="I243" s="92" t="s">
        <v>812</v>
      </c>
      <c r="L243"/>
      <c r="M243" s="3"/>
      <c r="N243" s="3"/>
      <c r="O243"/>
      <c r="P243"/>
      <c r="Q243" s="3"/>
      <c r="R243" s="3"/>
    </row>
    <row r="244" spans="1:18" ht="20.25" customHeight="1" x14ac:dyDescent="0.3">
      <c r="A244" s="93" t="s">
        <v>813</v>
      </c>
      <c r="B244" s="94">
        <f>B246*0.38</f>
        <v>2238.1999999999998</v>
      </c>
      <c r="C244" s="95">
        <f>+GETPIVOTDATA("Cuenta de Cedula",$L$244,"Nom Tipo Area","CS.SOCIALES, EDUCACION Y OTRAS")</f>
        <v>235</v>
      </c>
      <c r="D244" s="96">
        <f t="shared" ref="D244:D246" si="10">+C244/B244</f>
        <v>0.10499508533643107</v>
      </c>
      <c r="E244" s="96">
        <f>+C244/C246</f>
        <v>0.38336052202283849</v>
      </c>
      <c r="F244" s="97">
        <f>F246*0.32</f>
        <v>12800032000</v>
      </c>
      <c r="G244" s="98">
        <f>+GETPIVOTDATA("Suma de Monto",$L$244,"Nom Tipo Area","CS.SOCIALES, EDUCACION Y OTRAS")</f>
        <v>1189205288</v>
      </c>
      <c r="H244" s="96">
        <f>+G244/F244</f>
        <v>9.2906430858922848E-2</v>
      </c>
      <c r="I244" s="96">
        <f>+G244/G246</f>
        <v>0.26098904899867686</v>
      </c>
      <c r="L244" s="6" t="s">
        <v>610</v>
      </c>
      <c r="M244" s="3" t="s">
        <v>611</v>
      </c>
      <c r="N244" s="3" t="s">
        <v>612</v>
      </c>
      <c r="O244"/>
      <c r="P244" s="6" t="s">
        <v>610</v>
      </c>
      <c r="Q244" s="3" t="s">
        <v>612</v>
      </c>
      <c r="R244" s="3" t="s">
        <v>611</v>
      </c>
    </row>
    <row r="245" spans="1:18" ht="30" customHeight="1" x14ac:dyDescent="0.3">
      <c r="A245" s="93" t="s">
        <v>814</v>
      </c>
      <c r="B245" s="94">
        <f>B246*0.62</f>
        <v>3651.8</v>
      </c>
      <c r="C245" s="95">
        <f>+GETPIVOTDATA("Cuenta de Cedula",$L$244,"Nom Tipo Area","CIENCIA Y TECNOLOGIA")</f>
        <v>378</v>
      </c>
      <c r="D245" s="96">
        <f t="shared" si="10"/>
        <v>0.10351059751355496</v>
      </c>
      <c r="E245" s="96">
        <f>+C245/C246</f>
        <v>0.61663947797716145</v>
      </c>
      <c r="F245" s="97">
        <f>+F246*0.68</f>
        <v>27200068000.000004</v>
      </c>
      <c r="G245" s="98">
        <f>+GETPIVOTDATA("Suma de Monto",$L$244,"Nom Tipo Area","CIENCIA Y TECNOLOGIA")</f>
        <v>3367327994</v>
      </c>
      <c r="H245" s="96">
        <f t="shared" ref="H245" si="11">+G245/F245</f>
        <v>0.12379851381253898</v>
      </c>
      <c r="I245" s="96">
        <f>+G245/G246</f>
        <v>0.73901095100132308</v>
      </c>
      <c r="K245" s="99"/>
      <c r="L245" s="4" t="s">
        <v>75</v>
      </c>
      <c r="M245" s="3">
        <v>378</v>
      </c>
      <c r="N245" s="7">
        <v>3367327994</v>
      </c>
      <c r="O245"/>
      <c r="P245" s="4" t="s">
        <v>75</v>
      </c>
      <c r="Q245" s="7">
        <v>3367327994</v>
      </c>
      <c r="R245" s="3">
        <v>378</v>
      </c>
    </row>
    <row r="246" spans="1:18" x14ac:dyDescent="0.3">
      <c r="A246" s="93" t="s">
        <v>815</v>
      </c>
      <c r="B246" s="42">
        <f>B31</f>
        <v>5890</v>
      </c>
      <c r="C246" s="100">
        <f>SUM(C244:C245)</f>
        <v>613</v>
      </c>
      <c r="D246" s="101">
        <f t="shared" si="10"/>
        <v>0.10407470288624787</v>
      </c>
      <c r="E246" s="101">
        <f>SUM(E244:E245)</f>
        <v>1</v>
      </c>
      <c r="F246" s="42">
        <f>F31</f>
        <v>40000100000</v>
      </c>
      <c r="G246" s="100">
        <f>SUM(G244:G245)</f>
        <v>4556533282</v>
      </c>
      <c r="H246" s="101">
        <f>+G246/F246</f>
        <v>0.11391304726738183</v>
      </c>
      <c r="I246" s="101">
        <f>SUM(I244:I245)</f>
        <v>1</v>
      </c>
      <c r="L246" s="4" t="s">
        <v>136</v>
      </c>
      <c r="M246" s="3">
        <v>235</v>
      </c>
      <c r="N246" s="7">
        <v>1189205288</v>
      </c>
      <c r="O246"/>
      <c r="P246" s="4" t="s">
        <v>136</v>
      </c>
      <c r="Q246" s="7">
        <v>1189205288</v>
      </c>
      <c r="R246" s="3">
        <v>235</v>
      </c>
    </row>
    <row r="247" spans="1:18" x14ac:dyDescent="0.3">
      <c r="A247" s="102"/>
      <c r="B247" s="103"/>
      <c r="C247" s="103"/>
      <c r="D247" s="104"/>
      <c r="F247" s="103"/>
      <c r="G247" s="103"/>
      <c r="H247" s="104"/>
      <c r="I247" s="99"/>
      <c r="L247" s="4" t="s">
        <v>613</v>
      </c>
      <c r="M247" s="3">
        <v>613</v>
      </c>
      <c r="N247" s="7">
        <v>4556533282</v>
      </c>
      <c r="O247"/>
      <c r="P247" s="4" t="s">
        <v>613</v>
      </c>
      <c r="Q247" s="7">
        <v>4556533282</v>
      </c>
      <c r="R247" s="3">
        <v>613</v>
      </c>
    </row>
    <row r="248" spans="1:18" x14ac:dyDescent="0.3">
      <c r="A248" s="102"/>
      <c r="B248" s="103"/>
      <c r="C248" s="103"/>
      <c r="D248" s="104"/>
      <c r="F248" s="103"/>
      <c r="G248" s="103"/>
      <c r="H248" s="104"/>
      <c r="I248" s="99"/>
      <c r="L248" s="61"/>
      <c r="M248" s="61"/>
      <c r="N248" s="61"/>
    </row>
    <row r="249" spans="1:18" x14ac:dyDescent="0.3">
      <c r="A249" s="102"/>
      <c r="B249" s="103"/>
      <c r="C249" s="103"/>
      <c r="D249" s="104"/>
      <c r="F249" s="103"/>
      <c r="G249" s="103"/>
      <c r="H249" s="104"/>
      <c r="I249" s="99"/>
      <c r="L249" s="61"/>
      <c r="M249" s="61"/>
      <c r="N249" s="61"/>
    </row>
    <row r="250" spans="1:18" x14ac:dyDescent="0.3">
      <c r="A250" s="102"/>
      <c r="B250" s="103"/>
      <c r="C250" s="103"/>
      <c r="D250" s="104"/>
      <c r="F250" s="103"/>
      <c r="G250" s="103"/>
      <c r="H250" s="104"/>
      <c r="I250" s="99"/>
      <c r="L250" s="61"/>
      <c r="M250" s="61"/>
      <c r="N250" s="61"/>
    </row>
    <row r="251" spans="1:18" x14ac:dyDescent="0.3">
      <c r="A251" s="102"/>
      <c r="B251" s="103"/>
      <c r="C251" s="103"/>
      <c r="D251" s="104"/>
      <c r="F251" s="103"/>
      <c r="G251" s="103"/>
      <c r="H251" s="104"/>
      <c r="I251" s="99"/>
      <c r="L251" s="61"/>
      <c r="M251" s="61"/>
      <c r="N251" s="61"/>
    </row>
    <row r="252" spans="1:18" x14ac:dyDescent="0.3">
      <c r="A252" s="102"/>
      <c r="B252" s="103"/>
      <c r="C252" s="103"/>
      <c r="D252" s="104"/>
      <c r="F252" s="103"/>
      <c r="G252" s="103"/>
      <c r="H252" s="104"/>
      <c r="I252" s="99"/>
      <c r="L252" s="61"/>
      <c r="M252" s="61"/>
      <c r="N252" s="61"/>
    </row>
    <row r="253" spans="1:18" x14ac:dyDescent="0.3">
      <c r="A253" s="102"/>
      <c r="B253" s="103"/>
      <c r="C253" s="103"/>
      <c r="D253" s="104"/>
      <c r="F253" s="103"/>
      <c r="G253" s="103"/>
      <c r="H253" s="104"/>
      <c r="I253" s="99"/>
      <c r="L253" s="61"/>
      <c r="M253" s="61"/>
      <c r="N253" s="61"/>
    </row>
    <row r="254" spans="1:18" x14ac:dyDescent="0.3">
      <c r="A254" s="102"/>
      <c r="B254" s="103"/>
      <c r="C254" s="103"/>
      <c r="D254" s="104"/>
      <c r="F254" s="103"/>
      <c r="G254" s="103"/>
      <c r="H254" s="104"/>
      <c r="I254" s="99"/>
      <c r="L254" s="61"/>
      <c r="M254" s="61"/>
      <c r="N254" s="61"/>
    </row>
    <row r="255" spans="1:18" x14ac:dyDescent="0.3">
      <c r="A255" s="102"/>
      <c r="B255" s="103"/>
      <c r="C255" s="103"/>
      <c r="D255" s="104"/>
      <c r="F255" s="103"/>
      <c r="G255" s="103"/>
      <c r="H255" s="104"/>
      <c r="I255" s="99"/>
      <c r="L255" s="61"/>
      <c r="M255" s="61"/>
      <c r="N255" s="61"/>
    </row>
    <row r="256" spans="1:18" x14ac:dyDescent="0.3">
      <c r="A256" s="102"/>
      <c r="B256" s="103"/>
      <c r="C256" s="103"/>
      <c r="D256" s="104"/>
      <c r="F256" s="103"/>
      <c r="G256" s="103"/>
      <c r="H256" s="104"/>
      <c r="I256" s="99"/>
      <c r="L256" s="61"/>
      <c r="M256" s="61"/>
      <c r="N256" s="61"/>
    </row>
    <row r="257" spans="1:14" x14ac:dyDescent="0.3">
      <c r="A257" s="102"/>
      <c r="B257" s="103"/>
      <c r="C257" s="103"/>
      <c r="D257" s="104"/>
      <c r="F257" s="103"/>
      <c r="G257" s="103"/>
      <c r="H257" s="104"/>
      <c r="I257" s="99"/>
      <c r="L257" s="61"/>
      <c r="M257" s="61"/>
      <c r="N257" s="61"/>
    </row>
    <row r="258" spans="1:14" x14ac:dyDescent="0.3">
      <c r="A258" s="102"/>
      <c r="B258" s="103"/>
      <c r="C258" s="103"/>
      <c r="D258" s="104"/>
      <c r="F258" s="103"/>
      <c r="G258" s="103"/>
      <c r="H258" s="104"/>
      <c r="I258" s="99"/>
      <c r="L258" s="61"/>
      <c r="M258" s="61"/>
      <c r="N258" s="61"/>
    </row>
    <row r="259" spans="1:14" ht="15.75" customHeight="1" x14ac:dyDescent="0.3">
      <c r="A259" s="102"/>
      <c r="B259" s="103"/>
      <c r="C259" s="103"/>
      <c r="D259" s="104"/>
      <c r="F259" s="103"/>
      <c r="G259" s="103"/>
      <c r="H259" s="104"/>
      <c r="I259" s="99"/>
      <c r="L259" s="61"/>
      <c r="M259" s="61"/>
      <c r="N259" s="61"/>
    </row>
    <row r="260" spans="1:14" ht="73.5" customHeight="1" x14ac:dyDescent="0.3">
      <c r="A260" s="102"/>
      <c r="B260" s="103"/>
      <c r="C260" s="103"/>
      <c r="D260" s="104"/>
      <c r="F260" s="103"/>
      <c r="G260" s="103"/>
      <c r="H260" s="104"/>
      <c r="I260" s="99"/>
      <c r="L260" s="61"/>
      <c r="M260" s="61"/>
      <c r="N260" s="61"/>
    </row>
    <row r="261" spans="1:14" ht="24" customHeight="1" x14ac:dyDescent="0.3">
      <c r="A261" s="105" t="s">
        <v>816</v>
      </c>
      <c r="B261" s="106"/>
      <c r="C261" s="106"/>
      <c r="D261" s="107"/>
      <c r="G261" s="106"/>
    </row>
    <row r="262" spans="1:14" ht="14.25" customHeight="1" x14ac:dyDescent="0.3">
      <c r="A262" s="105" t="s">
        <v>817</v>
      </c>
      <c r="B262" s="61"/>
      <c r="C262" s="108"/>
    </row>
    <row r="263" spans="1:14" ht="38.25" customHeight="1" x14ac:dyDescent="0.3">
      <c r="A263" s="277" t="s">
        <v>818</v>
      </c>
      <c r="B263" s="277"/>
      <c r="C263" s="277"/>
      <c r="D263" s="277"/>
      <c r="E263" s="277"/>
      <c r="F263" s="277"/>
      <c r="G263" s="277"/>
      <c r="H263" s="277"/>
      <c r="I263" s="277"/>
      <c r="J263" s="109"/>
      <c r="K263" s="110"/>
      <c r="L263" s="111"/>
      <c r="M263" s="111"/>
      <c r="N263" s="111"/>
    </row>
    <row r="264" spans="1:14" ht="41.25" customHeight="1" x14ac:dyDescent="0.3">
      <c r="A264" s="110"/>
      <c r="B264" s="110"/>
      <c r="C264" s="110"/>
      <c r="D264" s="110"/>
      <c r="E264" s="110"/>
      <c r="F264" s="110"/>
      <c r="G264" s="110"/>
      <c r="H264" s="110"/>
      <c r="I264" s="110"/>
      <c r="J264" s="110"/>
      <c r="K264" s="110"/>
      <c r="L264" s="111"/>
      <c r="M264" s="111"/>
      <c r="N264" s="111"/>
    </row>
    <row r="265" spans="1:14" ht="41.25" customHeight="1" x14ac:dyDescent="0.3">
      <c r="A265" s="110"/>
      <c r="B265" s="110"/>
      <c r="C265" s="110"/>
      <c r="D265" s="110"/>
      <c r="E265" s="110"/>
      <c r="F265" s="110"/>
      <c r="G265" s="110"/>
      <c r="H265" s="110"/>
      <c r="I265" s="110"/>
      <c r="J265" s="110"/>
      <c r="K265" s="110"/>
      <c r="L265" s="111"/>
      <c r="M265" s="111"/>
      <c r="N265" s="111"/>
    </row>
    <row r="266" spans="1:14" ht="41.25" customHeight="1" x14ac:dyDescent="0.3">
      <c r="A266" s="110"/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1"/>
      <c r="M266" s="111"/>
      <c r="N266" s="111"/>
    </row>
    <row r="267" spans="1:14" ht="54" customHeight="1" x14ac:dyDescent="0.35">
      <c r="A267" s="260" t="s">
        <v>819</v>
      </c>
      <c r="B267" s="260"/>
      <c r="C267" s="260"/>
      <c r="D267" s="260"/>
      <c r="E267" s="260"/>
      <c r="F267" s="260"/>
      <c r="G267" s="260"/>
      <c r="H267" s="260"/>
      <c r="I267" s="260"/>
      <c r="J267" s="174"/>
      <c r="K267" s="174"/>
      <c r="L267" s="174"/>
    </row>
    <row r="283" spans="12:12" x14ac:dyDescent="0.3">
      <c r="L283" s="11">
        <v>700</v>
      </c>
    </row>
    <row r="284" spans="12:12" x14ac:dyDescent="0.3">
      <c r="L284" s="11">
        <v>5890</v>
      </c>
    </row>
    <row r="285" spans="12:12" x14ac:dyDescent="0.3">
      <c r="L285" s="175">
        <f>+L283/L284</f>
        <v>0.11884550084889643</v>
      </c>
    </row>
  </sheetData>
  <protectedRanges>
    <protectedRange sqref="C244" name="Rango2_1"/>
    <protectedRange sqref="C245 F261 G244:G245" name="Rango5"/>
  </protectedRanges>
  <mergeCells count="31">
    <mergeCell ref="A131:I131"/>
    <mergeCell ref="A23:I23"/>
    <mergeCell ref="A27:I27"/>
    <mergeCell ref="I241:I242"/>
    <mergeCell ref="A263:I263"/>
    <mergeCell ref="B41:E41"/>
    <mergeCell ref="A46:I46"/>
    <mergeCell ref="A70:I70"/>
    <mergeCell ref="A104:I104"/>
    <mergeCell ref="A40:E40"/>
    <mergeCell ref="A267:I267"/>
    <mergeCell ref="A162:I162"/>
    <mergeCell ref="A203:I203"/>
    <mergeCell ref="A239:I239"/>
    <mergeCell ref="A241:A243"/>
    <mergeCell ref="B241:B242"/>
    <mergeCell ref="C241:D242"/>
    <mergeCell ref="E241:E242"/>
    <mergeCell ref="G241:H242"/>
    <mergeCell ref="F241:F242"/>
    <mergeCell ref="A15:I15"/>
    <mergeCell ref="A33:I33"/>
    <mergeCell ref="B34:E34"/>
    <mergeCell ref="F34:I34"/>
    <mergeCell ref="A36:I36"/>
    <mergeCell ref="A19:I19"/>
    <mergeCell ref="E1:I5"/>
    <mergeCell ref="A8:I8"/>
    <mergeCell ref="B9:D9"/>
    <mergeCell ref="F9:I9"/>
    <mergeCell ref="A11:I11"/>
  </mergeCells>
  <printOptions horizontalCentered="1"/>
  <pageMargins left="0.23622047244094491" right="0.23622047244094491" top="0.45" bottom="0.46" header="0.27559055118110237" footer="0.1"/>
  <pageSetup paperSize="9" scale="54" fitToHeight="0" orientation="portrait" r:id="rId15"/>
  <ignoredErrors>
    <ignoredError sqref="D31 H18 H31" formula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F11E2-E7A1-40BE-AF1E-DB664C9BACEF}">
  <sheetPr>
    <tabColor rgb="FFFFC000"/>
  </sheetPr>
  <dimension ref="A1:BU41"/>
  <sheetViews>
    <sheetView topLeftCell="BG1" workbookViewId="0">
      <selection activeCell="BO10" sqref="BO10"/>
    </sheetView>
  </sheetViews>
  <sheetFormatPr baseColWidth="10" defaultRowHeight="15" x14ac:dyDescent="0.25"/>
  <cols>
    <col min="3" max="3" width="14.85546875" style="1" bestFit="1" customWidth="1"/>
    <col min="4" max="4" width="14.85546875" style="1" customWidth="1"/>
    <col min="5" max="9" width="11.42578125" style="2"/>
    <col min="43" max="43" width="18.140625" bestFit="1" customWidth="1"/>
    <col min="70" max="70" width="11.5703125" customWidth="1"/>
    <col min="71" max="71" width="19.7109375" bestFit="1" customWidth="1"/>
  </cols>
  <sheetData>
    <row r="1" spans="1:73" x14ac:dyDescent="0.25">
      <c r="A1" t="s">
        <v>15</v>
      </c>
      <c r="B1" t="s">
        <v>70</v>
      </c>
      <c r="C1" s="1" t="s">
        <v>6</v>
      </c>
      <c r="D1" s="1" t="s">
        <v>2681</v>
      </c>
      <c r="E1" s="2" t="s">
        <v>17</v>
      </c>
      <c r="F1" s="2" t="s">
        <v>46</v>
      </c>
      <c r="G1" s="2" t="s">
        <v>18</v>
      </c>
      <c r="H1" s="2" t="s">
        <v>19</v>
      </c>
      <c r="I1" s="2" t="s">
        <v>20</v>
      </c>
      <c r="J1" t="s">
        <v>21</v>
      </c>
      <c r="K1" t="s">
        <v>22</v>
      </c>
      <c r="L1" t="s">
        <v>32</v>
      </c>
      <c r="M1" t="s">
        <v>2</v>
      </c>
      <c r="N1" t="s">
        <v>0</v>
      </c>
      <c r="O1" t="s">
        <v>23</v>
      </c>
      <c r="P1" t="s">
        <v>68</v>
      </c>
      <c r="Q1" t="s">
        <v>5</v>
      </c>
      <c r="R1" t="s">
        <v>3</v>
      </c>
      <c r="S1" t="s">
        <v>8</v>
      </c>
      <c r="T1" t="s">
        <v>13</v>
      </c>
      <c r="U1" t="s">
        <v>11</v>
      </c>
      <c r="V1" t="s">
        <v>40</v>
      </c>
      <c r="W1" t="s">
        <v>14</v>
      </c>
      <c r="X1" t="s">
        <v>37</v>
      </c>
      <c r="Y1" t="s">
        <v>38</v>
      </c>
      <c r="Z1" t="s">
        <v>26</v>
      </c>
      <c r="AA1" t="s">
        <v>64</v>
      </c>
      <c r="AB1" t="s">
        <v>7</v>
      </c>
      <c r="AC1" t="s">
        <v>4</v>
      </c>
      <c r="AD1" t="s">
        <v>56</v>
      </c>
      <c r="AE1" t="s">
        <v>61</v>
      </c>
      <c r="AF1" t="s">
        <v>58</v>
      </c>
      <c r="AG1" t="s">
        <v>57</v>
      </c>
      <c r="AH1" t="s">
        <v>53</v>
      </c>
      <c r="AI1" t="s">
        <v>33</v>
      </c>
      <c r="AJ1" t="s">
        <v>41</v>
      </c>
      <c r="AK1" t="s">
        <v>10</v>
      </c>
      <c r="AL1" t="s">
        <v>39</v>
      </c>
      <c r="AM1" t="s">
        <v>63</v>
      </c>
      <c r="AN1" t="s">
        <v>36</v>
      </c>
      <c r="AO1" t="s">
        <v>55</v>
      </c>
      <c r="AP1" t="s">
        <v>27</v>
      </c>
      <c r="AQ1" t="s">
        <v>1</v>
      </c>
      <c r="AR1" t="s">
        <v>12</v>
      </c>
      <c r="AS1" t="s">
        <v>31</v>
      </c>
      <c r="AT1" t="s">
        <v>35</v>
      </c>
      <c r="AU1" t="s">
        <v>44</v>
      </c>
      <c r="AV1" t="s">
        <v>48</v>
      </c>
      <c r="AW1" t="s">
        <v>49</v>
      </c>
      <c r="AX1" t="s">
        <v>50</v>
      </c>
      <c r="AY1" t="s">
        <v>51</v>
      </c>
      <c r="AZ1" t="s">
        <v>52</v>
      </c>
      <c r="BA1" t="s">
        <v>16</v>
      </c>
      <c r="BB1" t="s">
        <v>42</v>
      </c>
      <c r="BC1" t="s">
        <v>9</v>
      </c>
      <c r="BD1" t="s">
        <v>34</v>
      </c>
      <c r="BE1" t="s">
        <v>28</v>
      </c>
      <c r="BF1" t="s">
        <v>59</v>
      </c>
      <c r="BG1" t="s">
        <v>45</v>
      </c>
      <c r="BH1" t="s">
        <v>66</v>
      </c>
      <c r="BI1" t="s">
        <v>54</v>
      </c>
      <c r="BJ1" t="s">
        <v>29</v>
      </c>
      <c r="BK1" t="s">
        <v>30</v>
      </c>
      <c r="BL1" t="s">
        <v>67</v>
      </c>
      <c r="BM1" t="s">
        <v>65</v>
      </c>
      <c r="BN1" t="s">
        <v>62</v>
      </c>
      <c r="BO1" t="s">
        <v>60</v>
      </c>
      <c r="BP1" t="s">
        <v>69</v>
      </c>
      <c r="BQ1" t="s">
        <v>43</v>
      </c>
      <c r="BR1" t="s">
        <v>1113</v>
      </c>
      <c r="BS1" t="s">
        <v>1955</v>
      </c>
      <c r="BT1" t="s">
        <v>2674</v>
      </c>
      <c r="BU1" t="s">
        <v>1954</v>
      </c>
    </row>
    <row r="2" spans="1:73" x14ac:dyDescent="0.25">
      <c r="A2">
        <v>132744</v>
      </c>
      <c r="B2">
        <v>1</v>
      </c>
      <c r="C2" s="1">
        <v>7659900</v>
      </c>
      <c r="D2" s="1">
        <f>+C2*1.4</f>
        <v>10723860</v>
      </c>
      <c r="E2" s="2">
        <v>44783</v>
      </c>
      <c r="F2" s="2">
        <v>44907</v>
      </c>
      <c r="G2" s="2">
        <v>44911</v>
      </c>
      <c r="H2" s="2">
        <v>44949</v>
      </c>
      <c r="I2" s="2">
        <v>44951</v>
      </c>
      <c r="J2">
        <v>318413</v>
      </c>
      <c r="K2" t="s">
        <v>83</v>
      </c>
      <c r="L2" t="s">
        <v>85</v>
      </c>
      <c r="M2" t="s">
        <v>98</v>
      </c>
      <c r="N2" t="s">
        <v>72</v>
      </c>
      <c r="O2" t="s">
        <v>82</v>
      </c>
      <c r="P2">
        <v>132744</v>
      </c>
      <c r="Q2">
        <v>3</v>
      </c>
      <c r="R2" t="s">
        <v>136</v>
      </c>
      <c r="S2" t="s">
        <v>137</v>
      </c>
      <c r="T2" t="s">
        <v>79</v>
      </c>
      <c r="U2" t="s">
        <v>136</v>
      </c>
      <c r="V2">
        <v>1</v>
      </c>
      <c r="W2" t="s">
        <v>80</v>
      </c>
      <c r="X2">
        <v>19</v>
      </c>
      <c r="Y2">
        <v>12</v>
      </c>
      <c r="Z2" t="s">
        <v>24</v>
      </c>
      <c r="AA2" t="s">
        <v>1736</v>
      </c>
      <c r="AB2">
        <v>305430024</v>
      </c>
      <c r="AC2">
        <v>31269820</v>
      </c>
      <c r="AD2" t="s">
        <v>280</v>
      </c>
      <c r="AE2" t="s">
        <v>508</v>
      </c>
      <c r="AF2" t="s">
        <v>264</v>
      </c>
      <c r="AG2" t="s">
        <v>198</v>
      </c>
      <c r="AH2">
        <v>80000</v>
      </c>
      <c r="AI2" t="s">
        <v>132</v>
      </c>
      <c r="AJ2">
        <v>0</v>
      </c>
      <c r="AK2" t="s">
        <v>77</v>
      </c>
      <c r="AL2">
        <v>100</v>
      </c>
      <c r="AM2" t="s">
        <v>96</v>
      </c>
      <c r="AN2" t="s">
        <v>82</v>
      </c>
      <c r="AO2" t="s">
        <v>82</v>
      </c>
      <c r="AP2">
        <v>8</v>
      </c>
      <c r="AQ2" t="s">
        <v>219</v>
      </c>
      <c r="AR2" t="s">
        <v>138</v>
      </c>
      <c r="AS2" t="s">
        <v>82</v>
      </c>
      <c r="AT2" t="s">
        <v>82</v>
      </c>
      <c r="AU2">
        <v>20</v>
      </c>
      <c r="AV2" t="s">
        <v>101</v>
      </c>
      <c r="AW2" t="s">
        <v>89</v>
      </c>
      <c r="AX2" t="s">
        <v>89</v>
      </c>
      <c r="AY2" t="s">
        <v>89</v>
      </c>
      <c r="AZ2" t="s">
        <v>89</v>
      </c>
      <c r="BA2" t="s">
        <v>81</v>
      </c>
      <c r="BB2" t="s">
        <v>1737</v>
      </c>
      <c r="BC2" t="s">
        <v>82</v>
      </c>
      <c r="BD2" t="s">
        <v>82</v>
      </c>
      <c r="BE2" t="s">
        <v>161</v>
      </c>
      <c r="BF2" t="s">
        <v>162</v>
      </c>
      <c r="BG2" t="s">
        <v>87</v>
      </c>
      <c r="BH2" t="s">
        <v>97</v>
      </c>
      <c r="BI2">
        <v>5</v>
      </c>
      <c r="BJ2">
        <v>2021</v>
      </c>
      <c r="BK2">
        <v>2</v>
      </c>
      <c r="BL2">
        <v>96.81</v>
      </c>
      <c r="BM2" t="s">
        <v>82</v>
      </c>
      <c r="BN2" t="s">
        <v>95</v>
      </c>
      <c r="BO2" t="s">
        <v>198</v>
      </c>
      <c r="BP2">
        <v>1</v>
      </c>
      <c r="BQ2" t="s">
        <v>86</v>
      </c>
      <c r="BR2" t="s">
        <v>1116</v>
      </c>
      <c r="BT2" t="s">
        <v>79</v>
      </c>
      <c r="BU2" t="s">
        <v>84</v>
      </c>
    </row>
    <row r="3" spans="1:73" x14ac:dyDescent="0.25">
      <c r="A3">
        <v>132740</v>
      </c>
      <c r="B3">
        <v>1</v>
      </c>
      <c r="C3" s="1">
        <v>10251990</v>
      </c>
      <c r="D3" s="1">
        <f t="shared" ref="D3:D41" si="0">+C3*1.4</f>
        <v>14352786</v>
      </c>
      <c r="E3" s="2">
        <v>44904</v>
      </c>
      <c r="F3" s="2">
        <v>44907</v>
      </c>
      <c r="G3" s="2">
        <v>44911</v>
      </c>
      <c r="H3" s="2">
        <v>44949</v>
      </c>
      <c r="I3" s="2">
        <v>44951</v>
      </c>
      <c r="J3">
        <v>324203</v>
      </c>
      <c r="K3" t="s">
        <v>83</v>
      </c>
      <c r="L3" t="s">
        <v>85</v>
      </c>
      <c r="M3" t="s">
        <v>98</v>
      </c>
      <c r="N3" t="s">
        <v>72</v>
      </c>
      <c r="O3" t="s">
        <v>82</v>
      </c>
      <c r="P3">
        <v>132740</v>
      </c>
      <c r="Q3">
        <v>3</v>
      </c>
      <c r="R3" t="s">
        <v>75</v>
      </c>
      <c r="S3" t="s">
        <v>76</v>
      </c>
      <c r="T3" t="s">
        <v>79</v>
      </c>
      <c r="U3" t="s">
        <v>75</v>
      </c>
      <c r="V3">
        <v>6</v>
      </c>
      <c r="W3" t="s">
        <v>272</v>
      </c>
      <c r="X3">
        <v>3</v>
      </c>
      <c r="Y3">
        <v>1</v>
      </c>
      <c r="Z3" t="s">
        <v>25</v>
      </c>
      <c r="AA3" t="s">
        <v>1732</v>
      </c>
      <c r="AB3">
        <v>119070491</v>
      </c>
      <c r="AC3">
        <v>31269940</v>
      </c>
      <c r="AD3" t="s">
        <v>273</v>
      </c>
      <c r="AE3" t="s">
        <v>273</v>
      </c>
      <c r="AF3" t="s">
        <v>353</v>
      </c>
      <c r="AG3" t="s">
        <v>117</v>
      </c>
      <c r="AH3">
        <v>256</v>
      </c>
      <c r="AI3" t="s">
        <v>132</v>
      </c>
      <c r="AJ3">
        <v>0</v>
      </c>
      <c r="AK3" t="s">
        <v>77</v>
      </c>
      <c r="AL3">
        <v>100</v>
      </c>
      <c r="AM3" t="s">
        <v>96</v>
      </c>
      <c r="AN3" t="s">
        <v>82</v>
      </c>
      <c r="AO3" t="s">
        <v>82</v>
      </c>
      <c r="AP3">
        <v>8</v>
      </c>
      <c r="AQ3" t="s">
        <v>219</v>
      </c>
      <c r="AR3" t="s">
        <v>138</v>
      </c>
      <c r="AS3" t="s">
        <v>82</v>
      </c>
      <c r="AT3" t="s">
        <v>82</v>
      </c>
      <c r="AU3">
        <v>18</v>
      </c>
      <c r="AV3" t="s">
        <v>88</v>
      </c>
      <c r="AW3" t="s">
        <v>89</v>
      </c>
      <c r="AX3" t="s">
        <v>89</v>
      </c>
      <c r="AY3" t="s">
        <v>89</v>
      </c>
      <c r="AZ3" t="s">
        <v>89</v>
      </c>
      <c r="BA3" t="s">
        <v>81</v>
      </c>
      <c r="BB3" t="s">
        <v>1733</v>
      </c>
      <c r="BC3" t="s">
        <v>82</v>
      </c>
      <c r="BD3" t="s">
        <v>82</v>
      </c>
      <c r="BE3" t="s">
        <v>940</v>
      </c>
      <c r="BF3" t="s">
        <v>941</v>
      </c>
      <c r="BG3" t="s">
        <v>87</v>
      </c>
      <c r="BH3" t="s">
        <v>97</v>
      </c>
      <c r="BI3">
        <v>5</v>
      </c>
      <c r="BJ3">
        <v>2022</v>
      </c>
      <c r="BK3">
        <v>1</v>
      </c>
      <c r="BL3">
        <v>100</v>
      </c>
      <c r="BM3" t="s">
        <v>82</v>
      </c>
      <c r="BN3" t="s">
        <v>95</v>
      </c>
      <c r="BO3" t="s">
        <v>117</v>
      </c>
      <c r="BP3">
        <v>1</v>
      </c>
      <c r="BQ3" t="s">
        <v>86</v>
      </c>
      <c r="BR3" t="s">
        <v>1116</v>
      </c>
      <c r="BT3" t="s">
        <v>79</v>
      </c>
      <c r="BU3" t="s">
        <v>84</v>
      </c>
    </row>
    <row r="4" spans="1:73" x14ac:dyDescent="0.25">
      <c r="A4">
        <v>132616</v>
      </c>
      <c r="B4">
        <v>1</v>
      </c>
      <c r="C4" s="1">
        <v>8092930</v>
      </c>
      <c r="D4" s="1">
        <f t="shared" si="0"/>
        <v>11330102</v>
      </c>
      <c r="E4" s="2">
        <v>44896</v>
      </c>
      <c r="F4" s="2">
        <v>44901</v>
      </c>
      <c r="G4" s="2">
        <v>44902</v>
      </c>
      <c r="H4" s="2">
        <v>44949</v>
      </c>
      <c r="I4" s="2">
        <v>44951</v>
      </c>
      <c r="J4">
        <v>323353</v>
      </c>
      <c r="K4" t="s">
        <v>83</v>
      </c>
      <c r="L4" t="s">
        <v>85</v>
      </c>
      <c r="M4" t="s">
        <v>98</v>
      </c>
      <c r="N4" t="s">
        <v>72</v>
      </c>
      <c r="O4" t="s">
        <v>82</v>
      </c>
      <c r="P4">
        <v>132616</v>
      </c>
      <c r="Q4">
        <v>3</v>
      </c>
      <c r="R4" t="s">
        <v>75</v>
      </c>
      <c r="S4" t="s">
        <v>76</v>
      </c>
      <c r="T4" t="s">
        <v>79</v>
      </c>
      <c r="U4" t="s">
        <v>75</v>
      </c>
      <c r="V4">
        <v>1</v>
      </c>
      <c r="W4" t="s">
        <v>80</v>
      </c>
      <c r="X4">
        <v>19</v>
      </c>
      <c r="Y4">
        <v>1</v>
      </c>
      <c r="Z4" t="s">
        <v>25</v>
      </c>
      <c r="AA4" t="s">
        <v>1683</v>
      </c>
      <c r="AB4">
        <v>118640532</v>
      </c>
      <c r="AC4">
        <v>31269800</v>
      </c>
      <c r="AD4" t="s">
        <v>280</v>
      </c>
      <c r="AE4" t="s">
        <v>346</v>
      </c>
      <c r="AF4" t="s">
        <v>353</v>
      </c>
      <c r="AG4" t="s">
        <v>117</v>
      </c>
      <c r="AH4">
        <v>200000</v>
      </c>
      <c r="AI4" t="s">
        <v>132</v>
      </c>
      <c r="AJ4">
        <v>0</v>
      </c>
      <c r="AK4" t="s">
        <v>77</v>
      </c>
      <c r="AL4">
        <v>100</v>
      </c>
      <c r="AM4" t="s">
        <v>96</v>
      </c>
      <c r="AN4" t="s">
        <v>82</v>
      </c>
      <c r="AO4" t="s">
        <v>82</v>
      </c>
      <c r="AP4">
        <v>8</v>
      </c>
      <c r="AQ4" t="s">
        <v>219</v>
      </c>
      <c r="AR4" t="s">
        <v>114</v>
      </c>
      <c r="AS4" t="s">
        <v>82</v>
      </c>
      <c r="AT4" t="s">
        <v>82</v>
      </c>
      <c r="AU4">
        <v>20</v>
      </c>
      <c r="AV4" t="s">
        <v>88</v>
      </c>
      <c r="AW4" t="s">
        <v>89</v>
      </c>
      <c r="AX4" t="s">
        <v>89</v>
      </c>
      <c r="AY4" t="s">
        <v>89</v>
      </c>
      <c r="AZ4" t="s">
        <v>89</v>
      </c>
      <c r="BA4" t="s">
        <v>81</v>
      </c>
      <c r="BB4" t="s">
        <v>1684</v>
      </c>
      <c r="BC4" t="s">
        <v>82</v>
      </c>
      <c r="BD4" t="s">
        <v>82</v>
      </c>
      <c r="BE4" t="s">
        <v>82</v>
      </c>
      <c r="BF4" t="s">
        <v>82</v>
      </c>
      <c r="BG4" t="s">
        <v>87</v>
      </c>
      <c r="BH4" t="s">
        <v>97</v>
      </c>
      <c r="BI4">
        <v>4</v>
      </c>
      <c r="BJ4">
        <v>2021</v>
      </c>
      <c r="BK4">
        <v>2</v>
      </c>
      <c r="BL4">
        <v>97.61</v>
      </c>
      <c r="BM4" t="s">
        <v>82</v>
      </c>
      <c r="BN4" t="s">
        <v>95</v>
      </c>
      <c r="BO4" t="s">
        <v>117</v>
      </c>
      <c r="BP4">
        <v>1</v>
      </c>
      <c r="BQ4" t="s">
        <v>86</v>
      </c>
      <c r="BR4" t="s">
        <v>1116</v>
      </c>
      <c r="BT4" t="s">
        <v>79</v>
      </c>
      <c r="BU4" t="s">
        <v>84</v>
      </c>
    </row>
    <row r="5" spans="1:73" x14ac:dyDescent="0.25">
      <c r="A5">
        <v>132609</v>
      </c>
      <c r="B5">
        <v>1</v>
      </c>
      <c r="C5" s="1">
        <v>6874780</v>
      </c>
      <c r="D5" s="1">
        <f t="shared" si="0"/>
        <v>9624692</v>
      </c>
      <c r="E5" s="2">
        <v>44897</v>
      </c>
      <c r="F5" s="2">
        <v>44901</v>
      </c>
      <c r="G5" s="2">
        <v>44902</v>
      </c>
      <c r="H5" s="2">
        <v>44949</v>
      </c>
      <c r="I5" s="2">
        <v>44951</v>
      </c>
      <c r="J5">
        <v>323537</v>
      </c>
      <c r="K5" t="s">
        <v>83</v>
      </c>
      <c r="L5" t="s">
        <v>85</v>
      </c>
      <c r="M5" t="s">
        <v>98</v>
      </c>
      <c r="N5" t="s">
        <v>72</v>
      </c>
      <c r="O5" t="s">
        <v>82</v>
      </c>
      <c r="P5">
        <v>132609</v>
      </c>
      <c r="Q5">
        <v>3</v>
      </c>
      <c r="R5" t="s">
        <v>75</v>
      </c>
      <c r="S5" t="s">
        <v>76</v>
      </c>
      <c r="T5" t="s">
        <v>79</v>
      </c>
      <c r="U5" t="s">
        <v>75</v>
      </c>
      <c r="V5">
        <v>1</v>
      </c>
      <c r="W5" t="s">
        <v>80</v>
      </c>
      <c r="X5">
        <v>19</v>
      </c>
      <c r="Y5">
        <v>3</v>
      </c>
      <c r="Z5" t="s">
        <v>25</v>
      </c>
      <c r="AA5" t="s">
        <v>1670</v>
      </c>
      <c r="AB5">
        <v>118960681</v>
      </c>
      <c r="AC5">
        <v>31269760</v>
      </c>
      <c r="AD5" t="s">
        <v>280</v>
      </c>
      <c r="AE5" t="s">
        <v>347</v>
      </c>
      <c r="AF5" t="s">
        <v>353</v>
      </c>
      <c r="AG5" t="s">
        <v>117</v>
      </c>
      <c r="AH5">
        <v>359176</v>
      </c>
      <c r="AI5" t="s">
        <v>121</v>
      </c>
      <c r="AJ5">
        <v>0</v>
      </c>
      <c r="AK5" t="s">
        <v>77</v>
      </c>
      <c r="AL5">
        <v>100</v>
      </c>
      <c r="AM5" t="s">
        <v>96</v>
      </c>
      <c r="AN5" t="s">
        <v>82</v>
      </c>
      <c r="AO5" t="s">
        <v>82</v>
      </c>
      <c r="AP5">
        <v>8</v>
      </c>
      <c r="AQ5" t="s">
        <v>219</v>
      </c>
      <c r="AR5" t="s">
        <v>114</v>
      </c>
      <c r="AS5" t="s">
        <v>82</v>
      </c>
      <c r="AT5" t="s">
        <v>82</v>
      </c>
      <c r="AU5">
        <v>19</v>
      </c>
      <c r="AV5" t="s">
        <v>88</v>
      </c>
      <c r="AW5" t="s">
        <v>89</v>
      </c>
      <c r="AX5" t="s">
        <v>89</v>
      </c>
      <c r="AY5" t="s">
        <v>89</v>
      </c>
      <c r="AZ5" t="s">
        <v>89</v>
      </c>
      <c r="BA5" t="s">
        <v>81</v>
      </c>
      <c r="BB5" t="s">
        <v>1671</v>
      </c>
      <c r="BC5" t="s">
        <v>82</v>
      </c>
      <c r="BD5" t="s">
        <v>82</v>
      </c>
      <c r="BE5" t="s">
        <v>82</v>
      </c>
      <c r="BF5" t="s">
        <v>82</v>
      </c>
      <c r="BG5" t="s">
        <v>87</v>
      </c>
      <c r="BH5" t="s">
        <v>97</v>
      </c>
      <c r="BI5">
        <v>2</v>
      </c>
      <c r="BJ5">
        <v>2022</v>
      </c>
      <c r="BK5">
        <v>1</v>
      </c>
      <c r="BL5">
        <v>97.14</v>
      </c>
      <c r="BM5" t="s">
        <v>82</v>
      </c>
      <c r="BN5" t="s">
        <v>95</v>
      </c>
      <c r="BO5" t="s">
        <v>117</v>
      </c>
      <c r="BP5">
        <v>1</v>
      </c>
      <c r="BQ5" t="s">
        <v>86</v>
      </c>
      <c r="BR5" t="s">
        <v>1116</v>
      </c>
      <c r="BT5" t="s">
        <v>79</v>
      </c>
      <c r="BU5" t="s">
        <v>84</v>
      </c>
    </row>
    <row r="6" spans="1:73" x14ac:dyDescent="0.25">
      <c r="A6">
        <v>133184</v>
      </c>
      <c r="B6">
        <v>1</v>
      </c>
      <c r="C6" s="1">
        <v>1500900</v>
      </c>
      <c r="D6" s="1">
        <f t="shared" si="0"/>
        <v>2101260</v>
      </c>
      <c r="E6" s="2">
        <v>44917</v>
      </c>
      <c r="F6" s="2">
        <v>44936</v>
      </c>
      <c r="G6" s="2">
        <v>44952</v>
      </c>
      <c r="H6" s="2">
        <v>44953</v>
      </c>
      <c r="I6" s="2">
        <v>44957</v>
      </c>
      <c r="J6">
        <v>325119</v>
      </c>
      <c r="K6" t="s">
        <v>83</v>
      </c>
      <c r="L6" t="s">
        <v>85</v>
      </c>
      <c r="M6" t="s">
        <v>98</v>
      </c>
      <c r="N6" t="s">
        <v>72</v>
      </c>
      <c r="O6" t="s">
        <v>82</v>
      </c>
      <c r="P6">
        <v>133184</v>
      </c>
      <c r="Q6">
        <v>5</v>
      </c>
      <c r="R6" t="s">
        <v>136</v>
      </c>
      <c r="S6" t="s">
        <v>137</v>
      </c>
      <c r="T6" t="s">
        <v>79</v>
      </c>
      <c r="U6" t="s">
        <v>136</v>
      </c>
      <c r="V6">
        <v>6</v>
      </c>
      <c r="W6" t="s">
        <v>272</v>
      </c>
      <c r="X6">
        <v>10</v>
      </c>
      <c r="Y6">
        <v>2</v>
      </c>
      <c r="Z6" t="s">
        <v>24</v>
      </c>
      <c r="AA6" t="s">
        <v>1553</v>
      </c>
      <c r="AB6">
        <v>604450486</v>
      </c>
      <c r="AC6">
        <v>31271050</v>
      </c>
      <c r="AD6" t="s">
        <v>453</v>
      </c>
      <c r="AE6" t="s">
        <v>1061</v>
      </c>
      <c r="AF6" t="s">
        <v>479</v>
      </c>
      <c r="AG6" t="s">
        <v>183</v>
      </c>
      <c r="AH6">
        <v>99761</v>
      </c>
      <c r="AI6" t="s">
        <v>132</v>
      </c>
      <c r="AJ6">
        <v>0</v>
      </c>
      <c r="AK6" t="s">
        <v>77</v>
      </c>
      <c r="AL6">
        <v>100</v>
      </c>
      <c r="AM6" t="s">
        <v>96</v>
      </c>
      <c r="AN6" t="s">
        <v>82</v>
      </c>
      <c r="AO6" t="s">
        <v>82</v>
      </c>
      <c r="AP6">
        <v>8</v>
      </c>
      <c r="AQ6" t="s">
        <v>219</v>
      </c>
      <c r="AR6" t="s">
        <v>138</v>
      </c>
      <c r="AS6" t="s">
        <v>82</v>
      </c>
      <c r="AT6" t="s">
        <v>82</v>
      </c>
      <c r="AU6">
        <v>24</v>
      </c>
      <c r="AV6" t="s">
        <v>101</v>
      </c>
      <c r="AW6" t="s">
        <v>89</v>
      </c>
      <c r="AX6" t="s">
        <v>89</v>
      </c>
      <c r="AY6" t="s">
        <v>89</v>
      </c>
      <c r="AZ6" t="s">
        <v>89</v>
      </c>
      <c r="BA6" t="s">
        <v>81</v>
      </c>
      <c r="BB6" t="s">
        <v>1554</v>
      </c>
      <c r="BC6" t="s">
        <v>82</v>
      </c>
      <c r="BD6" t="s">
        <v>82</v>
      </c>
      <c r="BE6" t="s">
        <v>161</v>
      </c>
      <c r="BF6" t="s">
        <v>162</v>
      </c>
      <c r="BG6" t="s">
        <v>87</v>
      </c>
      <c r="BH6" t="s">
        <v>97</v>
      </c>
      <c r="BI6">
        <v>3</v>
      </c>
      <c r="BJ6">
        <v>2018</v>
      </c>
      <c r="BK6">
        <v>5</v>
      </c>
      <c r="BL6">
        <v>100</v>
      </c>
      <c r="BM6" t="s">
        <v>82</v>
      </c>
      <c r="BN6" t="s">
        <v>95</v>
      </c>
      <c r="BO6" t="s">
        <v>183</v>
      </c>
      <c r="BP6">
        <v>2</v>
      </c>
      <c r="BQ6" t="s">
        <v>179</v>
      </c>
      <c r="BR6" t="s">
        <v>1121</v>
      </c>
      <c r="BT6" t="s">
        <v>79</v>
      </c>
      <c r="BU6" t="s">
        <v>84</v>
      </c>
    </row>
    <row r="7" spans="1:73" x14ac:dyDescent="0.25">
      <c r="A7">
        <v>133185</v>
      </c>
      <c r="B7">
        <v>1</v>
      </c>
      <c r="C7" s="1">
        <v>7990400</v>
      </c>
      <c r="D7" s="1">
        <f t="shared" si="0"/>
        <v>11186560</v>
      </c>
      <c r="E7" s="2">
        <v>44918</v>
      </c>
      <c r="F7" s="2">
        <v>44918</v>
      </c>
      <c r="G7" s="2">
        <v>44952</v>
      </c>
      <c r="H7" s="2">
        <v>44953</v>
      </c>
      <c r="I7" s="2">
        <v>44957</v>
      </c>
      <c r="J7">
        <v>325174</v>
      </c>
      <c r="K7" t="s">
        <v>83</v>
      </c>
      <c r="L7" t="s">
        <v>85</v>
      </c>
      <c r="M7" t="s">
        <v>98</v>
      </c>
      <c r="N7" t="s">
        <v>72</v>
      </c>
      <c r="O7" t="s">
        <v>82</v>
      </c>
      <c r="P7">
        <v>133185</v>
      </c>
      <c r="Q7">
        <v>5</v>
      </c>
      <c r="R7" t="s">
        <v>136</v>
      </c>
      <c r="S7" t="s">
        <v>166</v>
      </c>
      <c r="T7" t="s">
        <v>79</v>
      </c>
      <c r="U7" t="s">
        <v>136</v>
      </c>
      <c r="V7">
        <v>6</v>
      </c>
      <c r="W7" t="s">
        <v>272</v>
      </c>
      <c r="X7">
        <v>10</v>
      </c>
      <c r="Y7">
        <v>4</v>
      </c>
      <c r="Z7" t="s">
        <v>25</v>
      </c>
      <c r="AA7" t="s">
        <v>1551</v>
      </c>
      <c r="AB7">
        <v>604510483</v>
      </c>
      <c r="AC7">
        <v>31271040</v>
      </c>
      <c r="AD7" t="s">
        <v>453</v>
      </c>
      <c r="AE7" t="s">
        <v>507</v>
      </c>
      <c r="AF7" t="s">
        <v>568</v>
      </c>
      <c r="AG7" t="s">
        <v>526</v>
      </c>
      <c r="AH7">
        <v>83000</v>
      </c>
      <c r="AI7" t="s">
        <v>132</v>
      </c>
      <c r="AJ7">
        <v>0</v>
      </c>
      <c r="AK7" t="s">
        <v>77</v>
      </c>
      <c r="AL7">
        <v>100</v>
      </c>
      <c r="AM7" t="s">
        <v>96</v>
      </c>
      <c r="AN7" t="s">
        <v>82</v>
      </c>
      <c r="AO7" t="s">
        <v>82</v>
      </c>
      <c r="AP7">
        <v>8</v>
      </c>
      <c r="AQ7" t="s">
        <v>219</v>
      </c>
      <c r="AR7" t="s">
        <v>176</v>
      </c>
      <c r="AS7" t="s">
        <v>82</v>
      </c>
      <c r="AT7" t="s">
        <v>82</v>
      </c>
      <c r="AU7">
        <v>23</v>
      </c>
      <c r="AV7" t="s">
        <v>101</v>
      </c>
      <c r="AW7" t="s">
        <v>89</v>
      </c>
      <c r="AX7" t="s">
        <v>89</v>
      </c>
      <c r="AY7" t="s">
        <v>89</v>
      </c>
      <c r="AZ7" t="s">
        <v>89</v>
      </c>
      <c r="BA7" t="s">
        <v>81</v>
      </c>
      <c r="BB7" t="s">
        <v>1552</v>
      </c>
      <c r="BC7" t="s">
        <v>82</v>
      </c>
      <c r="BD7" t="s">
        <v>82</v>
      </c>
      <c r="BE7" t="s">
        <v>161</v>
      </c>
      <c r="BF7" t="s">
        <v>162</v>
      </c>
      <c r="BG7" t="s">
        <v>87</v>
      </c>
      <c r="BH7" t="s">
        <v>97</v>
      </c>
      <c r="BI7">
        <v>2</v>
      </c>
      <c r="BJ7">
        <v>2018</v>
      </c>
      <c r="BK7">
        <v>5</v>
      </c>
      <c r="BL7">
        <v>100</v>
      </c>
      <c r="BM7" t="s">
        <v>82</v>
      </c>
      <c r="BN7" t="s">
        <v>95</v>
      </c>
      <c r="BO7" t="s">
        <v>361</v>
      </c>
      <c r="BP7">
        <v>1</v>
      </c>
      <c r="BQ7" t="s">
        <v>86</v>
      </c>
      <c r="BR7" t="s">
        <v>1116</v>
      </c>
      <c r="BS7" t="s">
        <v>2675</v>
      </c>
      <c r="BT7" t="s">
        <v>84</v>
      </c>
      <c r="BU7" t="s">
        <v>79</v>
      </c>
    </row>
    <row r="8" spans="1:73" x14ac:dyDescent="0.25">
      <c r="A8">
        <v>133156</v>
      </c>
      <c r="B8">
        <v>1</v>
      </c>
      <c r="C8" s="1">
        <v>8511010</v>
      </c>
      <c r="D8" s="1">
        <f t="shared" si="0"/>
        <v>11915414</v>
      </c>
      <c r="E8" s="2">
        <v>44923</v>
      </c>
      <c r="F8" s="2">
        <v>44923</v>
      </c>
      <c r="G8" s="2">
        <v>44950</v>
      </c>
      <c r="H8" s="2">
        <v>44953</v>
      </c>
      <c r="I8" s="2">
        <v>44957</v>
      </c>
      <c r="J8">
        <v>325304</v>
      </c>
      <c r="K8" t="s">
        <v>83</v>
      </c>
      <c r="L8" t="s">
        <v>85</v>
      </c>
      <c r="M8" t="s">
        <v>98</v>
      </c>
      <c r="N8" t="s">
        <v>72</v>
      </c>
      <c r="O8" t="s">
        <v>82</v>
      </c>
      <c r="P8">
        <v>133156</v>
      </c>
      <c r="Q8">
        <v>5</v>
      </c>
      <c r="R8" t="s">
        <v>136</v>
      </c>
      <c r="S8" t="s">
        <v>166</v>
      </c>
      <c r="T8" t="s">
        <v>79</v>
      </c>
      <c r="U8" t="s">
        <v>136</v>
      </c>
      <c r="V8">
        <v>6</v>
      </c>
      <c r="W8" t="s">
        <v>272</v>
      </c>
      <c r="X8">
        <v>10</v>
      </c>
      <c r="Y8">
        <v>4</v>
      </c>
      <c r="Z8" t="s">
        <v>25</v>
      </c>
      <c r="AA8" t="s">
        <v>1544</v>
      </c>
      <c r="AB8">
        <v>604380722</v>
      </c>
      <c r="AC8">
        <v>31270730</v>
      </c>
      <c r="AD8" t="s">
        <v>453</v>
      </c>
      <c r="AE8" t="s">
        <v>507</v>
      </c>
      <c r="AF8" t="s">
        <v>366</v>
      </c>
      <c r="AG8" t="s">
        <v>169</v>
      </c>
      <c r="AH8">
        <v>50000</v>
      </c>
      <c r="AI8" t="s">
        <v>132</v>
      </c>
      <c r="AJ8">
        <v>0</v>
      </c>
      <c r="AK8" t="s">
        <v>77</v>
      </c>
      <c r="AL8">
        <v>100</v>
      </c>
      <c r="AM8" t="s">
        <v>96</v>
      </c>
      <c r="AN8" t="s">
        <v>82</v>
      </c>
      <c r="AO8" t="s">
        <v>82</v>
      </c>
      <c r="AP8">
        <v>8</v>
      </c>
      <c r="AQ8" t="s">
        <v>219</v>
      </c>
      <c r="AR8" t="s">
        <v>176</v>
      </c>
      <c r="AS8" t="s">
        <v>82</v>
      </c>
      <c r="AT8" t="s">
        <v>82</v>
      </c>
      <c r="AU8">
        <v>25</v>
      </c>
      <c r="AV8" t="s">
        <v>101</v>
      </c>
      <c r="AW8" t="s">
        <v>89</v>
      </c>
      <c r="AX8" t="s">
        <v>89</v>
      </c>
      <c r="AY8" t="s">
        <v>89</v>
      </c>
      <c r="AZ8" t="s">
        <v>89</v>
      </c>
      <c r="BA8" t="s">
        <v>81</v>
      </c>
      <c r="BB8" t="s">
        <v>1545</v>
      </c>
      <c r="BC8" t="s">
        <v>82</v>
      </c>
      <c r="BD8" t="s">
        <v>82</v>
      </c>
      <c r="BE8" t="s">
        <v>161</v>
      </c>
      <c r="BF8" t="s">
        <v>162</v>
      </c>
      <c r="BG8" t="s">
        <v>87</v>
      </c>
      <c r="BH8" t="s">
        <v>97</v>
      </c>
      <c r="BI8">
        <v>2</v>
      </c>
      <c r="BJ8">
        <v>2018</v>
      </c>
      <c r="BK8">
        <v>5</v>
      </c>
      <c r="BL8">
        <v>100</v>
      </c>
      <c r="BM8" t="s">
        <v>82</v>
      </c>
      <c r="BN8" t="s">
        <v>95</v>
      </c>
      <c r="BO8" t="s">
        <v>169</v>
      </c>
      <c r="BP8">
        <v>1</v>
      </c>
      <c r="BQ8" t="s">
        <v>86</v>
      </c>
      <c r="BR8" t="s">
        <v>1116</v>
      </c>
      <c r="BT8" t="s">
        <v>79</v>
      </c>
      <c r="BU8" t="s">
        <v>84</v>
      </c>
    </row>
    <row r="9" spans="1:73" x14ac:dyDescent="0.25">
      <c r="A9">
        <v>133154</v>
      </c>
      <c r="B9">
        <v>1</v>
      </c>
      <c r="C9" s="1">
        <v>8439900</v>
      </c>
      <c r="D9" s="1">
        <f t="shared" si="0"/>
        <v>11815860</v>
      </c>
      <c r="E9" s="2">
        <v>44917</v>
      </c>
      <c r="F9" s="2">
        <v>44917</v>
      </c>
      <c r="G9" s="2">
        <v>44950</v>
      </c>
      <c r="H9" s="2">
        <v>44953</v>
      </c>
      <c r="I9" s="2">
        <v>44957</v>
      </c>
      <c r="J9">
        <v>325117</v>
      </c>
      <c r="K9" t="s">
        <v>83</v>
      </c>
      <c r="L9" t="s">
        <v>85</v>
      </c>
      <c r="M9" t="s">
        <v>98</v>
      </c>
      <c r="N9" t="s">
        <v>72</v>
      </c>
      <c r="O9" t="s">
        <v>82</v>
      </c>
      <c r="P9">
        <v>133154</v>
      </c>
      <c r="Q9">
        <v>5</v>
      </c>
      <c r="R9" t="s">
        <v>136</v>
      </c>
      <c r="S9" t="s">
        <v>166</v>
      </c>
      <c r="T9" t="s">
        <v>79</v>
      </c>
      <c r="U9" t="s">
        <v>136</v>
      </c>
      <c r="V9">
        <v>6</v>
      </c>
      <c r="W9" t="s">
        <v>272</v>
      </c>
      <c r="X9">
        <v>7</v>
      </c>
      <c r="Y9">
        <v>4</v>
      </c>
      <c r="Z9" t="s">
        <v>24</v>
      </c>
      <c r="AA9" t="s">
        <v>1525</v>
      </c>
      <c r="AB9">
        <v>800700241</v>
      </c>
      <c r="AC9">
        <v>31270630</v>
      </c>
      <c r="AD9" t="s">
        <v>286</v>
      </c>
      <c r="AE9" t="s">
        <v>562</v>
      </c>
      <c r="AF9" t="s">
        <v>366</v>
      </c>
      <c r="AG9" t="s">
        <v>383</v>
      </c>
      <c r="AH9">
        <v>50000</v>
      </c>
      <c r="AI9" t="s">
        <v>132</v>
      </c>
      <c r="AJ9">
        <v>0</v>
      </c>
      <c r="AK9" t="s">
        <v>77</v>
      </c>
      <c r="AL9">
        <v>100</v>
      </c>
      <c r="AM9" t="s">
        <v>96</v>
      </c>
      <c r="AN9" t="s">
        <v>82</v>
      </c>
      <c r="AO9" t="s">
        <v>82</v>
      </c>
      <c r="AP9">
        <v>8</v>
      </c>
      <c r="AQ9" t="s">
        <v>219</v>
      </c>
      <c r="AR9" t="s">
        <v>176</v>
      </c>
      <c r="AS9" t="s">
        <v>82</v>
      </c>
      <c r="AT9" t="s">
        <v>82</v>
      </c>
      <c r="AU9">
        <v>55</v>
      </c>
      <c r="AV9" t="s">
        <v>101</v>
      </c>
      <c r="AW9" t="s">
        <v>89</v>
      </c>
      <c r="AX9" t="s">
        <v>89</v>
      </c>
      <c r="AY9" t="s">
        <v>89</v>
      </c>
      <c r="AZ9" t="s">
        <v>89</v>
      </c>
      <c r="BA9" t="s">
        <v>81</v>
      </c>
      <c r="BB9" t="s">
        <v>1526</v>
      </c>
      <c r="BC9" t="s">
        <v>82</v>
      </c>
      <c r="BD9" t="s">
        <v>82</v>
      </c>
      <c r="BE9" t="s">
        <v>161</v>
      </c>
      <c r="BF9" t="s">
        <v>162</v>
      </c>
      <c r="BG9" t="s">
        <v>278</v>
      </c>
      <c r="BH9" t="s">
        <v>97</v>
      </c>
      <c r="BI9">
        <v>1</v>
      </c>
      <c r="BJ9">
        <v>2020</v>
      </c>
      <c r="BK9">
        <v>3</v>
      </c>
      <c r="BL9">
        <v>100</v>
      </c>
      <c r="BM9" t="s">
        <v>82</v>
      </c>
      <c r="BN9" t="s">
        <v>348</v>
      </c>
      <c r="BO9" t="s">
        <v>283</v>
      </c>
      <c r="BP9">
        <v>1</v>
      </c>
      <c r="BQ9" t="s">
        <v>86</v>
      </c>
      <c r="BR9" t="s">
        <v>1116</v>
      </c>
      <c r="BS9" t="s">
        <v>2675</v>
      </c>
      <c r="BT9" t="s">
        <v>84</v>
      </c>
      <c r="BU9" t="s">
        <v>79</v>
      </c>
    </row>
    <row r="10" spans="1:73" x14ac:dyDescent="0.25">
      <c r="A10">
        <v>133120</v>
      </c>
      <c r="B10">
        <v>1</v>
      </c>
      <c r="C10" s="1">
        <v>3627960</v>
      </c>
      <c r="D10" s="1">
        <f t="shared" si="0"/>
        <v>5079144</v>
      </c>
      <c r="E10" s="2">
        <v>44917</v>
      </c>
      <c r="F10" s="2">
        <v>44917</v>
      </c>
      <c r="G10" s="2">
        <v>44945</v>
      </c>
      <c r="H10" s="2">
        <v>44953</v>
      </c>
      <c r="I10" s="2">
        <v>44957</v>
      </c>
      <c r="J10">
        <v>325149</v>
      </c>
      <c r="K10" t="s">
        <v>83</v>
      </c>
      <c r="L10" t="s">
        <v>85</v>
      </c>
      <c r="M10" t="s">
        <v>98</v>
      </c>
      <c r="N10" t="s">
        <v>72</v>
      </c>
      <c r="O10" t="s">
        <v>82</v>
      </c>
      <c r="P10">
        <v>133120</v>
      </c>
      <c r="Q10">
        <v>5</v>
      </c>
      <c r="R10" t="s">
        <v>136</v>
      </c>
      <c r="S10" t="s">
        <v>137</v>
      </c>
      <c r="T10" t="s">
        <v>79</v>
      </c>
      <c r="U10" t="s">
        <v>136</v>
      </c>
      <c r="V10">
        <v>6</v>
      </c>
      <c r="W10" t="s">
        <v>272</v>
      </c>
      <c r="X10">
        <v>7</v>
      </c>
      <c r="Y10">
        <v>4</v>
      </c>
      <c r="Z10" t="s">
        <v>25</v>
      </c>
      <c r="AA10" t="s">
        <v>1509</v>
      </c>
      <c r="AB10">
        <v>604550109</v>
      </c>
      <c r="AC10">
        <v>31270500</v>
      </c>
      <c r="AD10" t="s">
        <v>286</v>
      </c>
      <c r="AE10" t="s">
        <v>562</v>
      </c>
      <c r="AF10" t="s">
        <v>372</v>
      </c>
      <c r="AG10" t="s">
        <v>1510</v>
      </c>
      <c r="AH10">
        <v>70000</v>
      </c>
      <c r="AI10" t="s">
        <v>132</v>
      </c>
      <c r="AJ10">
        <v>0</v>
      </c>
      <c r="AK10" t="s">
        <v>77</v>
      </c>
      <c r="AL10">
        <v>100</v>
      </c>
      <c r="AM10" t="s">
        <v>96</v>
      </c>
      <c r="AN10" t="s">
        <v>82</v>
      </c>
      <c r="AO10" t="s">
        <v>82</v>
      </c>
      <c r="AP10">
        <v>8</v>
      </c>
      <c r="AQ10" t="s">
        <v>219</v>
      </c>
      <c r="AR10" t="s">
        <v>176</v>
      </c>
      <c r="AS10" t="s">
        <v>82</v>
      </c>
      <c r="AT10" t="s">
        <v>82</v>
      </c>
      <c r="AU10">
        <v>23</v>
      </c>
      <c r="AV10" t="s">
        <v>253</v>
      </c>
      <c r="AW10" t="s">
        <v>89</v>
      </c>
      <c r="AX10" t="s">
        <v>89</v>
      </c>
      <c r="AY10" t="s">
        <v>89</v>
      </c>
      <c r="AZ10" t="s">
        <v>89</v>
      </c>
      <c r="BA10" t="s">
        <v>81</v>
      </c>
      <c r="BB10" t="s">
        <v>1511</v>
      </c>
      <c r="BC10" t="s">
        <v>82</v>
      </c>
      <c r="BD10" t="s">
        <v>82</v>
      </c>
      <c r="BE10" t="s">
        <v>161</v>
      </c>
      <c r="BF10" t="s">
        <v>162</v>
      </c>
      <c r="BG10" t="s">
        <v>87</v>
      </c>
      <c r="BH10" t="s">
        <v>97</v>
      </c>
      <c r="BI10">
        <v>3</v>
      </c>
      <c r="BJ10">
        <v>2016</v>
      </c>
      <c r="BK10">
        <v>7</v>
      </c>
      <c r="BL10">
        <v>100</v>
      </c>
      <c r="BM10" t="s">
        <v>82</v>
      </c>
      <c r="BN10" t="s">
        <v>95</v>
      </c>
      <c r="BO10" t="s">
        <v>183</v>
      </c>
      <c r="BP10">
        <v>1</v>
      </c>
      <c r="BQ10" t="s">
        <v>86</v>
      </c>
      <c r="BR10" t="s">
        <v>1116</v>
      </c>
      <c r="BS10" t="s">
        <v>2675</v>
      </c>
      <c r="BT10" t="s">
        <v>84</v>
      </c>
      <c r="BU10" t="s">
        <v>79</v>
      </c>
    </row>
    <row r="11" spans="1:73" x14ac:dyDescent="0.25">
      <c r="A11">
        <v>132899</v>
      </c>
      <c r="B11">
        <v>1</v>
      </c>
      <c r="C11" s="1">
        <v>4996540</v>
      </c>
      <c r="D11" s="1">
        <f t="shared" si="0"/>
        <v>6995156</v>
      </c>
      <c r="E11" s="2">
        <v>44902</v>
      </c>
      <c r="F11" s="2">
        <v>44911</v>
      </c>
      <c r="G11" s="2">
        <v>44914</v>
      </c>
      <c r="H11" s="2">
        <v>44953</v>
      </c>
      <c r="I11" s="2">
        <v>44958</v>
      </c>
      <c r="J11">
        <v>323996</v>
      </c>
      <c r="K11" t="s">
        <v>83</v>
      </c>
      <c r="L11" t="s">
        <v>85</v>
      </c>
      <c r="M11" t="s">
        <v>98</v>
      </c>
      <c r="N11" t="s">
        <v>72</v>
      </c>
      <c r="O11" t="s">
        <v>82</v>
      </c>
      <c r="P11">
        <v>132899</v>
      </c>
      <c r="Q11">
        <v>5</v>
      </c>
      <c r="R11" t="s">
        <v>75</v>
      </c>
      <c r="S11" t="s">
        <v>76</v>
      </c>
      <c r="T11" t="s">
        <v>79</v>
      </c>
      <c r="U11" t="s">
        <v>75</v>
      </c>
      <c r="V11">
        <v>6</v>
      </c>
      <c r="W11" t="s">
        <v>272</v>
      </c>
      <c r="X11">
        <v>7</v>
      </c>
      <c r="Y11">
        <v>1</v>
      </c>
      <c r="Z11" t="s">
        <v>25</v>
      </c>
      <c r="AA11" t="s">
        <v>1478</v>
      </c>
      <c r="AB11">
        <v>117330779</v>
      </c>
      <c r="AC11">
        <v>31271120</v>
      </c>
      <c r="AD11" t="s">
        <v>286</v>
      </c>
      <c r="AE11" t="s">
        <v>286</v>
      </c>
      <c r="AF11" t="s">
        <v>631</v>
      </c>
      <c r="AG11" t="s">
        <v>630</v>
      </c>
      <c r="AH11">
        <v>275249</v>
      </c>
      <c r="AI11" t="s">
        <v>121</v>
      </c>
      <c r="AJ11">
        <v>0</v>
      </c>
      <c r="AK11" t="s">
        <v>77</v>
      </c>
      <c r="AL11">
        <v>100</v>
      </c>
      <c r="AM11" t="s">
        <v>96</v>
      </c>
      <c r="AN11" t="s">
        <v>82</v>
      </c>
      <c r="AO11" t="s">
        <v>82</v>
      </c>
      <c r="AP11">
        <v>8</v>
      </c>
      <c r="AQ11" t="s">
        <v>219</v>
      </c>
      <c r="AR11" t="s">
        <v>138</v>
      </c>
      <c r="AS11" t="s">
        <v>82</v>
      </c>
      <c r="AT11" t="s">
        <v>82</v>
      </c>
      <c r="AU11">
        <v>23</v>
      </c>
      <c r="AV11" t="s">
        <v>244</v>
      </c>
      <c r="AW11" t="s">
        <v>89</v>
      </c>
      <c r="AX11" t="s">
        <v>89</v>
      </c>
      <c r="AY11" t="s">
        <v>89</v>
      </c>
      <c r="AZ11" t="s">
        <v>89</v>
      </c>
      <c r="BA11" t="s">
        <v>81</v>
      </c>
      <c r="BB11" t="s">
        <v>1479</v>
      </c>
      <c r="BC11" t="s">
        <v>82</v>
      </c>
      <c r="BD11" t="s">
        <v>82</v>
      </c>
      <c r="BE11" t="s">
        <v>82</v>
      </c>
      <c r="BF11" t="s">
        <v>82</v>
      </c>
      <c r="BG11" t="s">
        <v>87</v>
      </c>
      <c r="BH11" t="s">
        <v>97</v>
      </c>
      <c r="BI11">
        <v>4</v>
      </c>
      <c r="BJ11">
        <v>5</v>
      </c>
      <c r="BK11">
        <v>2018</v>
      </c>
      <c r="BL11">
        <v>93</v>
      </c>
      <c r="BM11">
        <v>83847520</v>
      </c>
      <c r="BN11" t="s">
        <v>95</v>
      </c>
      <c r="BO11" t="s">
        <v>130</v>
      </c>
      <c r="BP11">
        <v>1</v>
      </c>
      <c r="BQ11" t="s">
        <v>86</v>
      </c>
      <c r="BR11" t="s">
        <v>1116</v>
      </c>
      <c r="BT11" t="s">
        <v>79</v>
      </c>
      <c r="BU11" t="s">
        <v>84</v>
      </c>
    </row>
    <row r="12" spans="1:73" x14ac:dyDescent="0.25">
      <c r="A12">
        <v>133280</v>
      </c>
      <c r="B12">
        <v>1</v>
      </c>
      <c r="C12" s="1">
        <v>8292000</v>
      </c>
      <c r="D12" s="1">
        <f t="shared" si="0"/>
        <v>11608800</v>
      </c>
      <c r="E12" s="2">
        <v>44902</v>
      </c>
      <c r="F12" s="2">
        <v>44939</v>
      </c>
      <c r="G12" s="2">
        <v>44959</v>
      </c>
      <c r="H12" s="2">
        <v>44963</v>
      </c>
      <c r="I12" s="2">
        <v>44967</v>
      </c>
      <c r="J12">
        <v>323950</v>
      </c>
      <c r="K12" t="s">
        <v>83</v>
      </c>
      <c r="L12" t="s">
        <v>85</v>
      </c>
      <c r="M12" t="s">
        <v>98</v>
      </c>
      <c r="N12" t="s">
        <v>72</v>
      </c>
      <c r="O12" t="s">
        <v>82</v>
      </c>
      <c r="P12">
        <v>133280</v>
      </c>
      <c r="Q12">
        <v>6</v>
      </c>
      <c r="R12" t="s">
        <v>75</v>
      </c>
      <c r="S12" t="s">
        <v>76</v>
      </c>
      <c r="T12" t="s">
        <v>79</v>
      </c>
      <c r="U12" t="s">
        <v>75</v>
      </c>
      <c r="V12">
        <v>6</v>
      </c>
      <c r="W12" t="s">
        <v>272</v>
      </c>
      <c r="X12">
        <v>1</v>
      </c>
      <c r="Y12">
        <v>12</v>
      </c>
      <c r="Z12" t="s">
        <v>25</v>
      </c>
      <c r="AA12" t="s">
        <v>1327</v>
      </c>
      <c r="AB12">
        <v>208490913</v>
      </c>
      <c r="AC12">
        <v>31271590</v>
      </c>
      <c r="AD12" t="s">
        <v>272</v>
      </c>
      <c r="AE12" t="s">
        <v>370</v>
      </c>
      <c r="AF12" t="s">
        <v>398</v>
      </c>
      <c r="AG12" t="s">
        <v>117</v>
      </c>
      <c r="AH12">
        <v>90000</v>
      </c>
      <c r="AI12" t="s">
        <v>132</v>
      </c>
      <c r="AJ12">
        <v>0</v>
      </c>
      <c r="AK12" t="s">
        <v>77</v>
      </c>
      <c r="AL12">
        <v>100</v>
      </c>
      <c r="AM12" t="s">
        <v>96</v>
      </c>
      <c r="AN12" t="s">
        <v>82</v>
      </c>
      <c r="AO12" t="s">
        <v>82</v>
      </c>
      <c r="AP12">
        <v>8</v>
      </c>
      <c r="AQ12" t="s">
        <v>219</v>
      </c>
      <c r="AR12" t="s">
        <v>114</v>
      </c>
      <c r="AS12" t="s">
        <v>82</v>
      </c>
      <c r="AT12" t="s">
        <v>82</v>
      </c>
      <c r="AU12">
        <v>19</v>
      </c>
      <c r="AV12" t="s">
        <v>101</v>
      </c>
      <c r="AW12" t="s">
        <v>89</v>
      </c>
      <c r="AX12" t="s">
        <v>89</v>
      </c>
      <c r="AY12" t="s">
        <v>89</v>
      </c>
      <c r="AZ12" t="s">
        <v>89</v>
      </c>
      <c r="BA12" t="s">
        <v>81</v>
      </c>
      <c r="BB12" t="s">
        <v>1328</v>
      </c>
      <c r="BC12" t="s">
        <v>82</v>
      </c>
      <c r="BD12" t="s">
        <v>82</v>
      </c>
      <c r="BE12" t="s">
        <v>82</v>
      </c>
      <c r="BF12" t="s">
        <v>82</v>
      </c>
      <c r="BG12" t="s">
        <v>87</v>
      </c>
      <c r="BH12" t="s">
        <v>97</v>
      </c>
      <c r="BI12">
        <v>3</v>
      </c>
      <c r="BJ12">
        <v>2022</v>
      </c>
      <c r="BK12">
        <v>1</v>
      </c>
      <c r="BL12">
        <v>93.78</v>
      </c>
      <c r="BM12" t="s">
        <v>82</v>
      </c>
      <c r="BN12" t="s">
        <v>95</v>
      </c>
      <c r="BO12" t="s">
        <v>117</v>
      </c>
      <c r="BP12">
        <v>1</v>
      </c>
      <c r="BQ12" t="s">
        <v>86</v>
      </c>
      <c r="BR12" t="s">
        <v>1116</v>
      </c>
      <c r="BS12" t="s">
        <v>82</v>
      </c>
      <c r="BT12" t="s">
        <v>79</v>
      </c>
      <c r="BU12" t="s">
        <v>84</v>
      </c>
    </row>
    <row r="13" spans="1:73" x14ac:dyDescent="0.25">
      <c r="A13">
        <v>133274</v>
      </c>
      <c r="B13">
        <v>1</v>
      </c>
      <c r="C13" s="1">
        <v>9500000</v>
      </c>
      <c r="D13" s="1">
        <f t="shared" si="0"/>
        <v>13300000</v>
      </c>
      <c r="E13" s="2">
        <v>44900</v>
      </c>
      <c r="F13" s="2">
        <v>44916</v>
      </c>
      <c r="G13" s="2">
        <v>44958</v>
      </c>
      <c r="H13" s="2">
        <v>44963</v>
      </c>
      <c r="I13" s="2">
        <v>44967</v>
      </c>
      <c r="J13">
        <v>323706</v>
      </c>
      <c r="K13" t="s">
        <v>83</v>
      </c>
      <c r="L13" t="s">
        <v>85</v>
      </c>
      <c r="M13" t="s">
        <v>98</v>
      </c>
      <c r="N13" t="s">
        <v>72</v>
      </c>
      <c r="O13" t="s">
        <v>82</v>
      </c>
      <c r="P13">
        <v>133274</v>
      </c>
      <c r="Q13">
        <v>6</v>
      </c>
      <c r="R13" t="s">
        <v>75</v>
      </c>
      <c r="S13" t="s">
        <v>99</v>
      </c>
      <c r="T13" t="s">
        <v>79</v>
      </c>
      <c r="U13" t="s">
        <v>75</v>
      </c>
      <c r="V13">
        <v>1</v>
      </c>
      <c r="W13" t="s">
        <v>80</v>
      </c>
      <c r="X13">
        <v>3</v>
      </c>
      <c r="Y13">
        <v>9</v>
      </c>
      <c r="Z13" t="s">
        <v>25</v>
      </c>
      <c r="AA13" t="s">
        <v>1303</v>
      </c>
      <c r="AB13">
        <v>118750963</v>
      </c>
      <c r="AC13">
        <v>31271380</v>
      </c>
      <c r="AD13" t="s">
        <v>236</v>
      </c>
      <c r="AE13" t="s">
        <v>904</v>
      </c>
      <c r="AF13" t="s">
        <v>128</v>
      </c>
      <c r="AG13" t="s">
        <v>123</v>
      </c>
      <c r="AH13">
        <v>319529</v>
      </c>
      <c r="AI13" t="s">
        <v>121</v>
      </c>
      <c r="AJ13">
        <v>0</v>
      </c>
      <c r="AK13" t="s">
        <v>77</v>
      </c>
      <c r="AL13">
        <v>100</v>
      </c>
      <c r="AM13" t="s">
        <v>96</v>
      </c>
      <c r="AN13" t="s">
        <v>82</v>
      </c>
      <c r="AO13" t="s">
        <v>82</v>
      </c>
      <c r="AP13">
        <v>8</v>
      </c>
      <c r="AQ13" t="s">
        <v>219</v>
      </c>
      <c r="AR13" t="s">
        <v>138</v>
      </c>
      <c r="AS13" t="s">
        <v>82</v>
      </c>
      <c r="AT13" t="s">
        <v>82</v>
      </c>
      <c r="AU13">
        <v>19</v>
      </c>
      <c r="AV13" t="s">
        <v>88</v>
      </c>
      <c r="AW13" t="s">
        <v>89</v>
      </c>
      <c r="AX13" t="s">
        <v>89</v>
      </c>
      <c r="AY13" t="s">
        <v>89</v>
      </c>
      <c r="AZ13" t="s">
        <v>89</v>
      </c>
      <c r="BA13" t="s">
        <v>81</v>
      </c>
      <c r="BB13" t="s">
        <v>1304</v>
      </c>
      <c r="BC13" t="s">
        <v>82</v>
      </c>
      <c r="BD13" t="s">
        <v>82</v>
      </c>
      <c r="BE13" t="s">
        <v>82</v>
      </c>
      <c r="BF13" t="s">
        <v>82</v>
      </c>
      <c r="BG13" t="s">
        <v>87</v>
      </c>
      <c r="BH13" t="s">
        <v>97</v>
      </c>
      <c r="BI13">
        <v>6</v>
      </c>
      <c r="BJ13">
        <v>2022</v>
      </c>
      <c r="BK13">
        <v>1</v>
      </c>
      <c r="BL13">
        <v>85.5</v>
      </c>
      <c r="BM13" t="s">
        <v>82</v>
      </c>
      <c r="BN13" t="s">
        <v>95</v>
      </c>
      <c r="BO13" t="s">
        <v>105</v>
      </c>
      <c r="BP13">
        <v>1</v>
      </c>
      <c r="BQ13" t="s">
        <v>86</v>
      </c>
      <c r="BR13" t="s">
        <v>1116</v>
      </c>
      <c r="BS13" t="s">
        <v>82</v>
      </c>
      <c r="BT13" t="s">
        <v>79</v>
      </c>
      <c r="BU13" t="s">
        <v>84</v>
      </c>
    </row>
    <row r="14" spans="1:73" x14ac:dyDescent="0.25">
      <c r="A14">
        <v>133238</v>
      </c>
      <c r="B14">
        <v>1</v>
      </c>
      <c r="C14" s="1">
        <v>5727974</v>
      </c>
      <c r="D14" s="1">
        <f t="shared" si="0"/>
        <v>8019163.5999999996</v>
      </c>
      <c r="E14" s="2">
        <v>44937</v>
      </c>
      <c r="F14" s="2">
        <v>44937</v>
      </c>
      <c r="G14" s="2">
        <v>44958</v>
      </c>
      <c r="H14" s="2">
        <v>44963</v>
      </c>
      <c r="I14" s="2">
        <v>44967</v>
      </c>
      <c r="J14">
        <v>326129</v>
      </c>
      <c r="K14" t="s">
        <v>83</v>
      </c>
      <c r="L14" t="s">
        <v>85</v>
      </c>
      <c r="M14" t="s">
        <v>98</v>
      </c>
      <c r="N14" t="s">
        <v>72</v>
      </c>
      <c r="O14" t="s">
        <v>82</v>
      </c>
      <c r="P14">
        <v>133238</v>
      </c>
      <c r="Q14">
        <v>6</v>
      </c>
      <c r="R14" t="s">
        <v>136</v>
      </c>
      <c r="S14" t="s">
        <v>166</v>
      </c>
      <c r="T14" t="s">
        <v>79</v>
      </c>
      <c r="U14" t="s">
        <v>136</v>
      </c>
      <c r="V14">
        <v>1</v>
      </c>
      <c r="W14" t="s">
        <v>80</v>
      </c>
      <c r="X14">
        <v>1</v>
      </c>
      <c r="Y14">
        <v>1</v>
      </c>
      <c r="Z14" t="s">
        <v>25</v>
      </c>
      <c r="AA14" t="s">
        <v>1299</v>
      </c>
      <c r="AB14">
        <v>118900316</v>
      </c>
      <c r="AC14">
        <v>31271570</v>
      </c>
      <c r="AD14" t="s">
        <v>80</v>
      </c>
      <c r="AE14" t="s">
        <v>170</v>
      </c>
      <c r="AF14" t="s">
        <v>282</v>
      </c>
      <c r="AG14" t="s">
        <v>169</v>
      </c>
      <c r="AH14">
        <v>300000</v>
      </c>
      <c r="AI14" t="s">
        <v>121</v>
      </c>
      <c r="AJ14">
        <v>0</v>
      </c>
      <c r="AK14" t="s">
        <v>77</v>
      </c>
      <c r="AL14">
        <v>100</v>
      </c>
      <c r="AM14" t="s">
        <v>96</v>
      </c>
      <c r="AN14" t="s">
        <v>82</v>
      </c>
      <c r="AO14" t="s">
        <v>82</v>
      </c>
      <c r="AP14">
        <v>8</v>
      </c>
      <c r="AQ14" t="s">
        <v>219</v>
      </c>
      <c r="AR14" t="s">
        <v>78</v>
      </c>
      <c r="AS14" t="s">
        <v>82</v>
      </c>
      <c r="AT14" t="s">
        <v>82</v>
      </c>
      <c r="AU14">
        <v>19</v>
      </c>
      <c r="AV14" t="s">
        <v>101</v>
      </c>
      <c r="AW14" t="s">
        <v>89</v>
      </c>
      <c r="AX14" t="s">
        <v>89</v>
      </c>
      <c r="AY14" t="s">
        <v>89</v>
      </c>
      <c r="AZ14" t="s">
        <v>89</v>
      </c>
      <c r="BA14" t="s">
        <v>81</v>
      </c>
      <c r="BB14" t="s">
        <v>1300</v>
      </c>
      <c r="BC14" t="s">
        <v>82</v>
      </c>
      <c r="BD14" t="s">
        <v>82</v>
      </c>
      <c r="BE14" t="s">
        <v>161</v>
      </c>
      <c r="BF14" t="s">
        <v>162</v>
      </c>
      <c r="BG14" t="s">
        <v>87</v>
      </c>
      <c r="BH14" t="s">
        <v>493</v>
      </c>
      <c r="BI14">
        <v>4</v>
      </c>
      <c r="BJ14">
        <v>2020</v>
      </c>
      <c r="BK14">
        <v>3</v>
      </c>
      <c r="BL14">
        <v>100</v>
      </c>
      <c r="BM14" t="s">
        <v>82</v>
      </c>
      <c r="BN14" t="s">
        <v>95</v>
      </c>
      <c r="BO14" t="s">
        <v>169</v>
      </c>
      <c r="BP14">
        <v>1</v>
      </c>
      <c r="BQ14" t="s">
        <v>86</v>
      </c>
      <c r="BR14" t="s">
        <v>1116</v>
      </c>
      <c r="BS14" t="s">
        <v>82</v>
      </c>
      <c r="BT14" t="s">
        <v>79</v>
      </c>
      <c r="BU14" t="s">
        <v>84</v>
      </c>
    </row>
    <row r="15" spans="1:73" x14ac:dyDescent="0.25">
      <c r="A15">
        <v>133240</v>
      </c>
      <c r="B15">
        <v>1</v>
      </c>
      <c r="C15" s="1">
        <v>7001390</v>
      </c>
      <c r="D15" s="1">
        <f t="shared" si="0"/>
        <v>9801946</v>
      </c>
      <c r="E15" s="2">
        <v>44939</v>
      </c>
      <c r="F15" s="2">
        <v>44943</v>
      </c>
      <c r="G15" s="2">
        <v>44958</v>
      </c>
      <c r="H15" s="2">
        <v>44963</v>
      </c>
      <c r="I15" s="2">
        <v>44967</v>
      </c>
      <c r="J15">
        <v>326366</v>
      </c>
      <c r="K15" t="s">
        <v>83</v>
      </c>
      <c r="L15" t="s">
        <v>85</v>
      </c>
      <c r="M15" t="s">
        <v>98</v>
      </c>
      <c r="N15" t="s">
        <v>72</v>
      </c>
      <c r="O15" t="s">
        <v>82</v>
      </c>
      <c r="P15">
        <v>133240</v>
      </c>
      <c r="Q15">
        <v>6</v>
      </c>
      <c r="R15" t="s">
        <v>136</v>
      </c>
      <c r="S15" t="s">
        <v>137</v>
      </c>
      <c r="T15" t="s">
        <v>79</v>
      </c>
      <c r="U15" t="s">
        <v>136</v>
      </c>
      <c r="V15">
        <v>1</v>
      </c>
      <c r="W15" t="s">
        <v>80</v>
      </c>
      <c r="X15">
        <v>1</v>
      </c>
      <c r="Y15">
        <v>1</v>
      </c>
      <c r="Z15" t="s">
        <v>24</v>
      </c>
      <c r="AA15" t="s">
        <v>1296</v>
      </c>
      <c r="AB15">
        <v>603940656</v>
      </c>
      <c r="AC15">
        <v>31271580</v>
      </c>
      <c r="AD15" t="s">
        <v>80</v>
      </c>
      <c r="AE15" t="s">
        <v>170</v>
      </c>
      <c r="AF15" t="s">
        <v>372</v>
      </c>
      <c r="AG15" t="s">
        <v>489</v>
      </c>
      <c r="AH15">
        <v>100000</v>
      </c>
      <c r="AI15" t="s">
        <v>132</v>
      </c>
      <c r="AJ15">
        <v>0</v>
      </c>
      <c r="AK15" t="s">
        <v>77</v>
      </c>
      <c r="AL15">
        <v>100</v>
      </c>
      <c r="AM15" t="s">
        <v>96</v>
      </c>
      <c r="AN15" t="s">
        <v>82</v>
      </c>
      <c r="AO15" t="s">
        <v>82</v>
      </c>
      <c r="AP15">
        <v>8</v>
      </c>
      <c r="AQ15" t="s">
        <v>219</v>
      </c>
      <c r="AR15" t="s">
        <v>78</v>
      </c>
      <c r="AS15" t="s">
        <v>82</v>
      </c>
      <c r="AT15" t="s">
        <v>82</v>
      </c>
      <c r="AU15">
        <v>31</v>
      </c>
      <c r="AV15" t="s">
        <v>101</v>
      </c>
      <c r="AW15" t="s">
        <v>89</v>
      </c>
      <c r="AX15" t="s">
        <v>89</v>
      </c>
      <c r="AY15" t="s">
        <v>89</v>
      </c>
      <c r="AZ15" t="s">
        <v>89</v>
      </c>
      <c r="BA15" t="s">
        <v>81</v>
      </c>
      <c r="BB15" t="s">
        <v>1297</v>
      </c>
      <c r="BC15" t="s">
        <v>82</v>
      </c>
      <c r="BD15" t="s">
        <v>82</v>
      </c>
      <c r="BE15" t="s">
        <v>161</v>
      </c>
      <c r="BF15" t="s">
        <v>162</v>
      </c>
      <c r="BG15" t="s">
        <v>156</v>
      </c>
      <c r="BH15" t="s">
        <v>1298</v>
      </c>
      <c r="BI15">
        <v>3</v>
      </c>
      <c r="BJ15">
        <v>2009</v>
      </c>
      <c r="BK15">
        <v>14</v>
      </c>
      <c r="BL15">
        <v>100</v>
      </c>
      <c r="BM15">
        <v>87404901</v>
      </c>
      <c r="BN15" t="s">
        <v>95</v>
      </c>
      <c r="BO15" t="s">
        <v>183</v>
      </c>
      <c r="BP15">
        <v>1</v>
      </c>
      <c r="BQ15" t="s">
        <v>86</v>
      </c>
      <c r="BR15" t="s">
        <v>1116</v>
      </c>
      <c r="BS15" t="s">
        <v>82</v>
      </c>
      <c r="BT15" t="s">
        <v>79</v>
      </c>
      <c r="BU15" t="s">
        <v>84</v>
      </c>
    </row>
    <row r="16" spans="1:73" x14ac:dyDescent="0.25">
      <c r="A16">
        <v>133277</v>
      </c>
      <c r="B16">
        <v>1</v>
      </c>
      <c r="C16" s="1">
        <v>7280300</v>
      </c>
      <c r="D16" s="1">
        <f t="shared" si="0"/>
        <v>10192420</v>
      </c>
      <c r="E16" s="2">
        <v>44914</v>
      </c>
      <c r="F16" s="2">
        <v>44918</v>
      </c>
      <c r="G16" s="2">
        <v>44958</v>
      </c>
      <c r="H16" s="2">
        <v>44963</v>
      </c>
      <c r="I16" s="2">
        <v>44967</v>
      </c>
      <c r="J16">
        <v>324941</v>
      </c>
      <c r="K16" t="s">
        <v>83</v>
      </c>
      <c r="L16" t="s">
        <v>85</v>
      </c>
      <c r="M16" t="s">
        <v>98</v>
      </c>
      <c r="N16" t="s">
        <v>72</v>
      </c>
      <c r="O16" t="s">
        <v>82</v>
      </c>
      <c r="P16">
        <v>133277</v>
      </c>
      <c r="Q16">
        <v>6</v>
      </c>
      <c r="R16" t="s">
        <v>75</v>
      </c>
      <c r="S16" t="s">
        <v>76</v>
      </c>
      <c r="T16" t="s">
        <v>79</v>
      </c>
      <c r="U16" t="s">
        <v>75</v>
      </c>
      <c r="V16">
        <v>6</v>
      </c>
      <c r="W16" t="s">
        <v>272</v>
      </c>
      <c r="X16">
        <v>7</v>
      </c>
      <c r="Y16">
        <v>4</v>
      </c>
      <c r="Z16" t="s">
        <v>25</v>
      </c>
      <c r="AA16" t="s">
        <v>1283</v>
      </c>
      <c r="AB16">
        <v>604840553</v>
      </c>
      <c r="AC16">
        <v>31271890</v>
      </c>
      <c r="AD16" t="s">
        <v>286</v>
      </c>
      <c r="AE16" t="s">
        <v>562</v>
      </c>
      <c r="AF16" t="s">
        <v>631</v>
      </c>
      <c r="AG16" t="s">
        <v>767</v>
      </c>
      <c r="AH16">
        <v>40000</v>
      </c>
      <c r="AI16" t="s">
        <v>132</v>
      </c>
      <c r="AJ16">
        <v>0</v>
      </c>
      <c r="AK16" t="s">
        <v>77</v>
      </c>
      <c r="AL16">
        <v>100</v>
      </c>
      <c r="AM16" t="s">
        <v>96</v>
      </c>
      <c r="AN16" t="s">
        <v>82</v>
      </c>
      <c r="AO16" t="s">
        <v>82</v>
      </c>
      <c r="AP16">
        <v>8</v>
      </c>
      <c r="AQ16" t="s">
        <v>219</v>
      </c>
      <c r="AR16" t="s">
        <v>176</v>
      </c>
      <c r="AS16" t="s">
        <v>82</v>
      </c>
      <c r="AT16" t="s">
        <v>82</v>
      </c>
      <c r="AU16">
        <v>19</v>
      </c>
      <c r="AV16" t="s">
        <v>244</v>
      </c>
      <c r="AW16" t="s">
        <v>89</v>
      </c>
      <c r="AX16" t="s">
        <v>89</v>
      </c>
      <c r="AY16" t="s">
        <v>89</v>
      </c>
      <c r="AZ16" t="s">
        <v>89</v>
      </c>
      <c r="BA16" t="s">
        <v>81</v>
      </c>
      <c r="BB16" t="s">
        <v>1284</v>
      </c>
      <c r="BC16" t="s">
        <v>82</v>
      </c>
      <c r="BD16" t="s">
        <v>82</v>
      </c>
      <c r="BE16" t="s">
        <v>161</v>
      </c>
      <c r="BF16" t="s">
        <v>162</v>
      </c>
      <c r="BG16" t="s">
        <v>87</v>
      </c>
      <c r="BH16" t="s">
        <v>97</v>
      </c>
      <c r="BI16">
        <v>2</v>
      </c>
      <c r="BJ16">
        <v>2021</v>
      </c>
      <c r="BK16">
        <v>2</v>
      </c>
      <c r="BL16">
        <v>100</v>
      </c>
      <c r="BM16" t="s">
        <v>82</v>
      </c>
      <c r="BN16" t="s">
        <v>95</v>
      </c>
      <c r="BO16" t="s">
        <v>93</v>
      </c>
      <c r="BP16">
        <v>1</v>
      </c>
      <c r="BQ16" t="s">
        <v>86</v>
      </c>
      <c r="BR16" t="s">
        <v>1116</v>
      </c>
      <c r="BS16" t="s">
        <v>2675</v>
      </c>
      <c r="BT16" t="s">
        <v>84</v>
      </c>
      <c r="BU16" t="s">
        <v>79</v>
      </c>
    </row>
    <row r="17" spans="1:73" x14ac:dyDescent="0.25">
      <c r="A17">
        <v>133244</v>
      </c>
      <c r="B17">
        <v>1</v>
      </c>
      <c r="C17" s="1">
        <v>6196000</v>
      </c>
      <c r="D17" s="1">
        <f t="shared" si="0"/>
        <v>8674400</v>
      </c>
      <c r="E17" s="2">
        <v>44915</v>
      </c>
      <c r="F17" s="2">
        <v>44915</v>
      </c>
      <c r="G17" s="2">
        <v>44957</v>
      </c>
      <c r="H17" s="2">
        <v>44963</v>
      </c>
      <c r="I17" s="2">
        <v>44967</v>
      </c>
      <c r="J17">
        <v>325022</v>
      </c>
      <c r="K17" t="s">
        <v>83</v>
      </c>
      <c r="L17" t="s">
        <v>85</v>
      </c>
      <c r="M17" t="s">
        <v>98</v>
      </c>
      <c r="N17" t="s">
        <v>72</v>
      </c>
      <c r="O17" t="s">
        <v>82</v>
      </c>
      <c r="P17">
        <v>133244</v>
      </c>
      <c r="Q17">
        <v>6</v>
      </c>
      <c r="R17" t="s">
        <v>136</v>
      </c>
      <c r="S17" t="s">
        <v>166</v>
      </c>
      <c r="T17" t="s">
        <v>79</v>
      </c>
      <c r="U17" t="s">
        <v>136</v>
      </c>
      <c r="V17">
        <v>7</v>
      </c>
      <c r="W17" t="s">
        <v>185</v>
      </c>
      <c r="X17">
        <v>4</v>
      </c>
      <c r="Y17">
        <v>1</v>
      </c>
      <c r="Z17" t="s">
        <v>24</v>
      </c>
      <c r="AA17" t="s">
        <v>1255</v>
      </c>
      <c r="AB17">
        <v>702660124</v>
      </c>
      <c r="AC17">
        <v>31271930</v>
      </c>
      <c r="AD17" t="s">
        <v>405</v>
      </c>
      <c r="AE17" t="s">
        <v>407</v>
      </c>
      <c r="AF17" t="s">
        <v>389</v>
      </c>
      <c r="AG17" t="s">
        <v>406</v>
      </c>
      <c r="AH17">
        <v>50000</v>
      </c>
      <c r="AI17" t="s">
        <v>132</v>
      </c>
      <c r="AJ17">
        <v>0</v>
      </c>
      <c r="AK17" t="s">
        <v>77</v>
      </c>
      <c r="AL17">
        <v>100</v>
      </c>
      <c r="AM17" t="s">
        <v>96</v>
      </c>
      <c r="AN17" t="s">
        <v>82</v>
      </c>
      <c r="AO17" t="s">
        <v>82</v>
      </c>
      <c r="AP17">
        <v>8</v>
      </c>
      <c r="AQ17" t="s">
        <v>219</v>
      </c>
      <c r="AR17" t="s">
        <v>176</v>
      </c>
      <c r="AS17" t="s">
        <v>82</v>
      </c>
      <c r="AT17" t="s">
        <v>82</v>
      </c>
      <c r="AU17">
        <v>24</v>
      </c>
      <c r="AV17" t="s">
        <v>101</v>
      </c>
      <c r="AW17" t="s">
        <v>89</v>
      </c>
      <c r="AX17" t="s">
        <v>89</v>
      </c>
      <c r="AY17" t="s">
        <v>89</v>
      </c>
      <c r="AZ17" t="s">
        <v>89</v>
      </c>
      <c r="BA17" t="s">
        <v>81</v>
      </c>
      <c r="BB17" t="s">
        <v>1256</v>
      </c>
      <c r="BC17" t="s">
        <v>82</v>
      </c>
      <c r="BD17" t="s">
        <v>82</v>
      </c>
      <c r="BE17" t="s">
        <v>82</v>
      </c>
      <c r="BF17" t="s">
        <v>82</v>
      </c>
      <c r="BG17" t="s">
        <v>278</v>
      </c>
      <c r="BH17" t="s">
        <v>97</v>
      </c>
      <c r="BI17">
        <v>2</v>
      </c>
      <c r="BJ17">
        <v>2019</v>
      </c>
      <c r="BK17">
        <v>4</v>
      </c>
      <c r="BL17">
        <v>100</v>
      </c>
      <c r="BM17">
        <v>85582291</v>
      </c>
      <c r="BN17" t="s">
        <v>1257</v>
      </c>
      <c r="BO17" t="s">
        <v>361</v>
      </c>
      <c r="BP17">
        <v>1</v>
      </c>
      <c r="BQ17" t="s">
        <v>86</v>
      </c>
      <c r="BR17" t="s">
        <v>1116</v>
      </c>
      <c r="BS17" t="s">
        <v>2676</v>
      </c>
      <c r="BT17" t="s">
        <v>84</v>
      </c>
      <c r="BU17" t="s">
        <v>79</v>
      </c>
    </row>
    <row r="18" spans="1:73" x14ac:dyDescent="0.25">
      <c r="A18">
        <v>133201</v>
      </c>
      <c r="B18">
        <v>1</v>
      </c>
      <c r="C18" s="1">
        <v>4329970</v>
      </c>
      <c r="D18" s="1">
        <f t="shared" si="0"/>
        <v>6061958</v>
      </c>
      <c r="E18" s="2">
        <v>44896</v>
      </c>
      <c r="F18" s="2">
        <v>44936</v>
      </c>
      <c r="G18" s="2">
        <v>44956</v>
      </c>
      <c r="H18" s="2">
        <v>44963</v>
      </c>
      <c r="I18" s="2">
        <v>44967</v>
      </c>
      <c r="J18">
        <v>323267</v>
      </c>
      <c r="K18" t="s">
        <v>83</v>
      </c>
      <c r="L18" t="s">
        <v>85</v>
      </c>
      <c r="M18" t="s">
        <v>98</v>
      </c>
      <c r="N18" t="s">
        <v>72</v>
      </c>
      <c r="O18" t="s">
        <v>82</v>
      </c>
      <c r="P18">
        <v>133201</v>
      </c>
      <c r="Q18">
        <v>6</v>
      </c>
      <c r="R18" t="s">
        <v>75</v>
      </c>
      <c r="S18" t="s">
        <v>76</v>
      </c>
      <c r="T18" t="s">
        <v>79</v>
      </c>
      <c r="U18" t="s">
        <v>75</v>
      </c>
      <c r="V18">
        <v>6</v>
      </c>
      <c r="W18" t="s">
        <v>272</v>
      </c>
      <c r="X18">
        <v>3</v>
      </c>
      <c r="Y18">
        <v>1</v>
      </c>
      <c r="Z18" t="s">
        <v>25</v>
      </c>
      <c r="AA18" t="s">
        <v>1247</v>
      </c>
      <c r="AB18">
        <v>118360986</v>
      </c>
      <c r="AC18">
        <v>31271620</v>
      </c>
      <c r="AD18" t="s">
        <v>273</v>
      </c>
      <c r="AE18" t="s">
        <v>273</v>
      </c>
      <c r="AF18" t="s">
        <v>353</v>
      </c>
      <c r="AG18" t="s">
        <v>117</v>
      </c>
      <c r="AH18">
        <v>520150</v>
      </c>
      <c r="AI18" t="s">
        <v>171</v>
      </c>
      <c r="AJ18">
        <v>0</v>
      </c>
      <c r="AK18" t="s">
        <v>77</v>
      </c>
      <c r="AL18">
        <v>100</v>
      </c>
      <c r="AM18" t="s">
        <v>96</v>
      </c>
      <c r="AN18" t="s">
        <v>82</v>
      </c>
      <c r="AO18" t="s">
        <v>82</v>
      </c>
      <c r="AP18">
        <v>8</v>
      </c>
      <c r="AQ18" t="s">
        <v>219</v>
      </c>
      <c r="AR18" t="s">
        <v>138</v>
      </c>
      <c r="AS18" t="s">
        <v>82</v>
      </c>
      <c r="AT18" t="s">
        <v>82</v>
      </c>
      <c r="AU18">
        <v>20</v>
      </c>
      <c r="AV18" t="s">
        <v>88</v>
      </c>
      <c r="AW18" t="s">
        <v>89</v>
      </c>
      <c r="AX18" t="s">
        <v>89</v>
      </c>
      <c r="AY18" t="s">
        <v>89</v>
      </c>
      <c r="AZ18" t="s">
        <v>89</v>
      </c>
      <c r="BA18" t="s">
        <v>81</v>
      </c>
      <c r="BB18" t="s">
        <v>1248</v>
      </c>
      <c r="BC18" t="s">
        <v>82</v>
      </c>
      <c r="BD18" t="s">
        <v>82</v>
      </c>
      <c r="BE18" t="s">
        <v>161</v>
      </c>
      <c r="BF18" t="s">
        <v>162</v>
      </c>
      <c r="BG18" t="s">
        <v>87</v>
      </c>
      <c r="BH18" t="s">
        <v>97</v>
      </c>
      <c r="BI18">
        <v>1</v>
      </c>
      <c r="BJ18">
        <v>2020</v>
      </c>
      <c r="BK18">
        <v>3</v>
      </c>
      <c r="BL18">
        <v>100</v>
      </c>
      <c r="BM18" t="s">
        <v>82</v>
      </c>
      <c r="BN18" t="s">
        <v>95</v>
      </c>
      <c r="BO18" t="s">
        <v>117</v>
      </c>
      <c r="BP18">
        <v>1</v>
      </c>
      <c r="BQ18" t="s">
        <v>86</v>
      </c>
      <c r="BR18" t="s">
        <v>1116</v>
      </c>
      <c r="BS18" t="s">
        <v>2676</v>
      </c>
      <c r="BT18" t="s">
        <v>84</v>
      </c>
      <c r="BU18" t="s">
        <v>79</v>
      </c>
    </row>
    <row r="19" spans="1:73" x14ac:dyDescent="0.25">
      <c r="A19">
        <v>133202</v>
      </c>
      <c r="B19">
        <v>1</v>
      </c>
      <c r="C19" s="1">
        <v>8289900</v>
      </c>
      <c r="D19" s="1">
        <f t="shared" si="0"/>
        <v>11605860</v>
      </c>
      <c r="E19" s="2">
        <v>44917</v>
      </c>
      <c r="F19" s="2">
        <v>44917</v>
      </c>
      <c r="G19" s="2">
        <v>44956</v>
      </c>
      <c r="H19" s="2">
        <v>44963</v>
      </c>
      <c r="I19" s="2">
        <v>44967</v>
      </c>
      <c r="J19">
        <v>325145</v>
      </c>
      <c r="K19" t="s">
        <v>83</v>
      </c>
      <c r="L19" t="s">
        <v>85</v>
      </c>
      <c r="M19" t="s">
        <v>98</v>
      </c>
      <c r="N19" t="s">
        <v>72</v>
      </c>
      <c r="O19" t="s">
        <v>82</v>
      </c>
      <c r="P19">
        <v>133202</v>
      </c>
      <c r="Q19">
        <v>6</v>
      </c>
      <c r="R19" t="s">
        <v>136</v>
      </c>
      <c r="S19" t="s">
        <v>166</v>
      </c>
      <c r="T19" t="s">
        <v>79</v>
      </c>
      <c r="U19" t="s">
        <v>136</v>
      </c>
      <c r="V19">
        <v>6</v>
      </c>
      <c r="W19" t="s">
        <v>272</v>
      </c>
      <c r="X19">
        <v>7</v>
      </c>
      <c r="Y19">
        <v>4</v>
      </c>
      <c r="Z19" t="s">
        <v>25</v>
      </c>
      <c r="AA19" t="s">
        <v>1234</v>
      </c>
      <c r="AB19">
        <v>604750690</v>
      </c>
      <c r="AC19">
        <v>31271630</v>
      </c>
      <c r="AD19" t="s">
        <v>286</v>
      </c>
      <c r="AE19" t="s">
        <v>562</v>
      </c>
      <c r="AF19" t="s">
        <v>366</v>
      </c>
      <c r="AG19" t="s">
        <v>169</v>
      </c>
      <c r="AH19">
        <v>35000</v>
      </c>
      <c r="AI19" t="s">
        <v>132</v>
      </c>
      <c r="AJ19">
        <v>0</v>
      </c>
      <c r="AK19" t="s">
        <v>77</v>
      </c>
      <c r="AL19">
        <v>100</v>
      </c>
      <c r="AM19" t="s">
        <v>96</v>
      </c>
      <c r="AN19" t="s">
        <v>82</v>
      </c>
      <c r="AO19" t="s">
        <v>82</v>
      </c>
      <c r="AP19">
        <v>8</v>
      </c>
      <c r="AQ19" t="s">
        <v>219</v>
      </c>
      <c r="AR19" t="s">
        <v>176</v>
      </c>
      <c r="AS19" t="s">
        <v>82</v>
      </c>
      <c r="AT19" t="s">
        <v>82</v>
      </c>
      <c r="AU19">
        <v>21</v>
      </c>
      <c r="AV19" t="s">
        <v>101</v>
      </c>
      <c r="AW19" t="s">
        <v>89</v>
      </c>
      <c r="AX19" t="s">
        <v>89</v>
      </c>
      <c r="AY19" t="s">
        <v>89</v>
      </c>
      <c r="AZ19" t="s">
        <v>89</v>
      </c>
      <c r="BA19" t="s">
        <v>81</v>
      </c>
      <c r="BB19" t="s">
        <v>1235</v>
      </c>
      <c r="BC19" t="s">
        <v>82</v>
      </c>
      <c r="BD19" t="s">
        <v>82</v>
      </c>
      <c r="BE19" t="s">
        <v>161</v>
      </c>
      <c r="BF19" t="s">
        <v>162</v>
      </c>
      <c r="BG19" t="s">
        <v>278</v>
      </c>
      <c r="BH19" t="s">
        <v>97</v>
      </c>
      <c r="BI19">
        <v>3</v>
      </c>
      <c r="BJ19">
        <v>2020</v>
      </c>
      <c r="BK19">
        <v>3</v>
      </c>
      <c r="BL19">
        <v>100</v>
      </c>
      <c r="BM19" t="s">
        <v>82</v>
      </c>
      <c r="BN19" t="s">
        <v>95</v>
      </c>
      <c r="BO19" t="s">
        <v>169</v>
      </c>
      <c r="BP19">
        <v>1</v>
      </c>
      <c r="BQ19" t="s">
        <v>86</v>
      </c>
      <c r="BR19" t="s">
        <v>1116</v>
      </c>
      <c r="BS19" t="s">
        <v>2675</v>
      </c>
      <c r="BT19" t="s">
        <v>84</v>
      </c>
      <c r="BU19" t="s">
        <v>79</v>
      </c>
    </row>
    <row r="20" spans="1:73" x14ac:dyDescent="0.25">
      <c r="A20">
        <v>133252</v>
      </c>
      <c r="B20">
        <v>1</v>
      </c>
      <c r="C20" s="1">
        <v>9644800</v>
      </c>
      <c r="D20" s="1">
        <f t="shared" si="0"/>
        <v>13502720</v>
      </c>
      <c r="E20" s="2">
        <v>44929</v>
      </c>
      <c r="F20" s="2">
        <v>44929</v>
      </c>
      <c r="G20" s="2">
        <v>44951</v>
      </c>
      <c r="H20" s="2">
        <v>44963</v>
      </c>
      <c r="I20" s="2">
        <v>44967</v>
      </c>
      <c r="J20">
        <v>325495</v>
      </c>
      <c r="K20" t="s">
        <v>83</v>
      </c>
      <c r="L20" t="s">
        <v>85</v>
      </c>
      <c r="M20" t="s">
        <v>98</v>
      </c>
      <c r="N20" t="s">
        <v>72</v>
      </c>
      <c r="O20" t="s">
        <v>82</v>
      </c>
      <c r="P20">
        <v>133252</v>
      </c>
      <c r="Q20">
        <v>6</v>
      </c>
      <c r="R20" t="s">
        <v>136</v>
      </c>
      <c r="S20" t="s">
        <v>137</v>
      </c>
      <c r="T20" t="s">
        <v>79</v>
      </c>
      <c r="U20" t="s">
        <v>136</v>
      </c>
      <c r="V20">
        <v>6</v>
      </c>
      <c r="W20" t="s">
        <v>272</v>
      </c>
      <c r="X20">
        <v>10</v>
      </c>
      <c r="Y20">
        <v>4</v>
      </c>
      <c r="Z20" t="s">
        <v>25</v>
      </c>
      <c r="AA20" t="s">
        <v>1194</v>
      </c>
      <c r="AB20">
        <v>604580126</v>
      </c>
      <c r="AC20">
        <v>31272030</v>
      </c>
      <c r="AD20" t="s">
        <v>453</v>
      </c>
      <c r="AE20" t="s">
        <v>507</v>
      </c>
      <c r="AF20" t="s">
        <v>366</v>
      </c>
      <c r="AG20" t="s">
        <v>210</v>
      </c>
      <c r="AH20">
        <v>40000</v>
      </c>
      <c r="AI20" t="s">
        <v>132</v>
      </c>
      <c r="AJ20">
        <v>0</v>
      </c>
      <c r="AK20" t="s">
        <v>77</v>
      </c>
      <c r="AL20">
        <v>100</v>
      </c>
      <c r="AM20" t="s">
        <v>96</v>
      </c>
      <c r="AN20" t="s">
        <v>82</v>
      </c>
      <c r="AO20" t="s">
        <v>82</v>
      </c>
      <c r="AP20">
        <v>8</v>
      </c>
      <c r="AQ20" t="s">
        <v>219</v>
      </c>
      <c r="AR20" t="s">
        <v>176</v>
      </c>
      <c r="AS20" t="s">
        <v>82</v>
      </c>
      <c r="AT20" t="s">
        <v>82</v>
      </c>
      <c r="AU20">
        <v>23</v>
      </c>
      <c r="AV20" t="s">
        <v>101</v>
      </c>
      <c r="AW20" t="s">
        <v>89</v>
      </c>
      <c r="AX20" t="s">
        <v>89</v>
      </c>
      <c r="AY20" t="s">
        <v>89</v>
      </c>
      <c r="AZ20" t="s">
        <v>89</v>
      </c>
      <c r="BA20" t="s">
        <v>81</v>
      </c>
      <c r="BB20" t="s">
        <v>1195</v>
      </c>
      <c r="BC20" t="s">
        <v>82</v>
      </c>
      <c r="BD20" t="s">
        <v>82</v>
      </c>
      <c r="BE20" t="s">
        <v>161</v>
      </c>
      <c r="BF20" t="s">
        <v>162</v>
      </c>
      <c r="BG20" t="s">
        <v>278</v>
      </c>
      <c r="BH20" t="s">
        <v>97</v>
      </c>
      <c r="BI20">
        <v>2</v>
      </c>
      <c r="BJ20">
        <v>2022</v>
      </c>
      <c r="BK20">
        <v>1</v>
      </c>
      <c r="BL20">
        <v>100</v>
      </c>
      <c r="BM20" t="s">
        <v>82</v>
      </c>
      <c r="BN20" t="s">
        <v>330</v>
      </c>
      <c r="BO20" t="s">
        <v>183</v>
      </c>
      <c r="BP20">
        <v>1</v>
      </c>
      <c r="BQ20" t="s">
        <v>86</v>
      </c>
      <c r="BR20" t="s">
        <v>1116</v>
      </c>
      <c r="BS20" t="s">
        <v>2675</v>
      </c>
      <c r="BT20" t="s">
        <v>84</v>
      </c>
      <c r="BU20" t="s">
        <v>79</v>
      </c>
    </row>
    <row r="21" spans="1:73" x14ac:dyDescent="0.25">
      <c r="A21">
        <v>133288</v>
      </c>
      <c r="B21">
        <v>1</v>
      </c>
      <c r="C21" s="1">
        <v>10011900</v>
      </c>
      <c r="D21" s="1">
        <f t="shared" si="0"/>
        <v>14016660</v>
      </c>
      <c r="E21" s="2">
        <v>44916</v>
      </c>
      <c r="F21" s="2">
        <v>44925</v>
      </c>
      <c r="G21" s="2">
        <v>44950</v>
      </c>
      <c r="H21" s="2">
        <v>44963</v>
      </c>
      <c r="I21" s="2">
        <v>44967</v>
      </c>
      <c r="J21">
        <v>325056</v>
      </c>
      <c r="K21" t="s">
        <v>83</v>
      </c>
      <c r="L21" t="s">
        <v>85</v>
      </c>
      <c r="M21" t="s">
        <v>98</v>
      </c>
      <c r="N21" t="s">
        <v>72</v>
      </c>
      <c r="O21" t="s">
        <v>82</v>
      </c>
      <c r="P21">
        <v>133288</v>
      </c>
      <c r="Q21">
        <v>6</v>
      </c>
      <c r="R21" t="s">
        <v>75</v>
      </c>
      <c r="S21" t="s">
        <v>76</v>
      </c>
      <c r="T21" t="s">
        <v>79</v>
      </c>
      <c r="U21" t="s">
        <v>75</v>
      </c>
      <c r="V21">
        <v>6</v>
      </c>
      <c r="W21" t="s">
        <v>272</v>
      </c>
      <c r="X21">
        <v>3</v>
      </c>
      <c r="Y21">
        <v>1</v>
      </c>
      <c r="Z21" t="s">
        <v>25</v>
      </c>
      <c r="AA21" t="s">
        <v>1192</v>
      </c>
      <c r="AB21">
        <v>118960174</v>
      </c>
      <c r="AC21">
        <v>31272020</v>
      </c>
      <c r="AD21" t="s">
        <v>273</v>
      </c>
      <c r="AE21" t="s">
        <v>273</v>
      </c>
      <c r="AF21" t="s">
        <v>360</v>
      </c>
      <c r="AG21" t="s">
        <v>1059</v>
      </c>
      <c r="AH21">
        <v>672463</v>
      </c>
      <c r="AI21" t="s">
        <v>171</v>
      </c>
      <c r="AJ21">
        <v>0</v>
      </c>
      <c r="AK21" t="s">
        <v>77</v>
      </c>
      <c r="AL21">
        <v>100</v>
      </c>
      <c r="AM21" t="s">
        <v>96</v>
      </c>
      <c r="AN21" t="s">
        <v>82</v>
      </c>
      <c r="AO21" t="s">
        <v>82</v>
      </c>
      <c r="AP21">
        <v>8</v>
      </c>
      <c r="AQ21" t="s">
        <v>219</v>
      </c>
      <c r="AR21" t="s">
        <v>138</v>
      </c>
      <c r="AS21" t="s">
        <v>82</v>
      </c>
      <c r="AT21" t="s">
        <v>82</v>
      </c>
      <c r="AU21">
        <v>19</v>
      </c>
      <c r="AV21" t="s">
        <v>244</v>
      </c>
      <c r="AW21" t="s">
        <v>89</v>
      </c>
      <c r="AX21" t="s">
        <v>89</v>
      </c>
      <c r="AY21" t="s">
        <v>89</v>
      </c>
      <c r="AZ21" t="s">
        <v>89</v>
      </c>
      <c r="BA21" t="s">
        <v>81</v>
      </c>
      <c r="BB21" t="s">
        <v>1193</v>
      </c>
      <c r="BC21" t="s">
        <v>82</v>
      </c>
      <c r="BD21" t="s">
        <v>82</v>
      </c>
      <c r="BE21" t="s">
        <v>82</v>
      </c>
      <c r="BF21" t="s">
        <v>82</v>
      </c>
      <c r="BG21" t="s">
        <v>87</v>
      </c>
      <c r="BH21" t="s">
        <v>97</v>
      </c>
      <c r="BI21">
        <v>5</v>
      </c>
      <c r="BJ21">
        <v>2021</v>
      </c>
      <c r="BK21">
        <v>2</v>
      </c>
      <c r="BL21">
        <v>100</v>
      </c>
      <c r="BM21" t="s">
        <v>82</v>
      </c>
      <c r="BN21" t="s">
        <v>95</v>
      </c>
      <c r="BO21" t="s">
        <v>130</v>
      </c>
      <c r="BP21">
        <v>3</v>
      </c>
      <c r="BQ21" t="s">
        <v>243</v>
      </c>
      <c r="BR21" t="s">
        <v>1116</v>
      </c>
      <c r="BS21" t="s">
        <v>82</v>
      </c>
      <c r="BT21" t="s">
        <v>79</v>
      </c>
      <c r="BU21" t="s">
        <v>84</v>
      </c>
    </row>
    <row r="22" spans="1:73" x14ac:dyDescent="0.25">
      <c r="A22">
        <v>133144</v>
      </c>
      <c r="B22">
        <v>1</v>
      </c>
      <c r="C22" s="1">
        <v>4969000</v>
      </c>
      <c r="D22" s="1">
        <f t="shared" si="0"/>
        <v>6956600</v>
      </c>
      <c r="E22" s="2">
        <v>44914</v>
      </c>
      <c r="F22" s="2">
        <v>44923</v>
      </c>
      <c r="G22" s="2">
        <v>44949</v>
      </c>
      <c r="H22" s="2">
        <v>44963</v>
      </c>
      <c r="I22" s="2">
        <v>44967</v>
      </c>
      <c r="J22">
        <v>324982</v>
      </c>
      <c r="K22" t="s">
        <v>83</v>
      </c>
      <c r="L22" t="s">
        <v>85</v>
      </c>
      <c r="M22" t="s">
        <v>98</v>
      </c>
      <c r="N22" t="s">
        <v>72</v>
      </c>
      <c r="O22" t="s">
        <v>82</v>
      </c>
      <c r="P22">
        <v>133144</v>
      </c>
      <c r="Q22">
        <v>6</v>
      </c>
      <c r="R22" t="s">
        <v>75</v>
      </c>
      <c r="S22" t="s">
        <v>76</v>
      </c>
      <c r="T22" t="s">
        <v>79</v>
      </c>
      <c r="U22" t="s">
        <v>75</v>
      </c>
      <c r="V22">
        <v>6</v>
      </c>
      <c r="W22" t="s">
        <v>272</v>
      </c>
      <c r="X22">
        <v>9</v>
      </c>
      <c r="Y22">
        <v>1</v>
      </c>
      <c r="Z22" t="s">
        <v>25</v>
      </c>
      <c r="AA22" t="s">
        <v>1184</v>
      </c>
      <c r="AB22">
        <v>604590849</v>
      </c>
      <c r="AC22">
        <v>31271210</v>
      </c>
      <c r="AD22" t="s">
        <v>515</v>
      </c>
      <c r="AE22" t="s">
        <v>515</v>
      </c>
      <c r="AF22" t="s">
        <v>146</v>
      </c>
      <c r="AG22" t="s">
        <v>646</v>
      </c>
      <c r="AH22">
        <v>234000</v>
      </c>
      <c r="AI22" t="s">
        <v>121</v>
      </c>
      <c r="AJ22">
        <v>0</v>
      </c>
      <c r="AK22" t="s">
        <v>77</v>
      </c>
      <c r="AL22">
        <v>100</v>
      </c>
      <c r="AM22" t="s">
        <v>96</v>
      </c>
      <c r="AN22" t="s">
        <v>82</v>
      </c>
      <c r="AO22" t="s">
        <v>82</v>
      </c>
      <c r="AP22">
        <v>8</v>
      </c>
      <c r="AQ22" t="s">
        <v>219</v>
      </c>
      <c r="AR22" t="s">
        <v>138</v>
      </c>
      <c r="AS22" t="s">
        <v>82</v>
      </c>
      <c r="AT22" t="s">
        <v>82</v>
      </c>
      <c r="AU22">
        <v>22</v>
      </c>
      <c r="AV22" t="s">
        <v>88</v>
      </c>
      <c r="AW22" t="s">
        <v>89</v>
      </c>
      <c r="AX22" t="s">
        <v>89</v>
      </c>
      <c r="AY22" t="s">
        <v>89</v>
      </c>
      <c r="AZ22" t="s">
        <v>89</v>
      </c>
      <c r="BA22" t="s">
        <v>81</v>
      </c>
      <c r="BB22" t="s">
        <v>1185</v>
      </c>
      <c r="BC22" t="s">
        <v>82</v>
      </c>
      <c r="BD22" t="s">
        <v>82</v>
      </c>
      <c r="BE22" t="s">
        <v>82</v>
      </c>
      <c r="BF22" t="s">
        <v>82</v>
      </c>
      <c r="BG22" t="s">
        <v>87</v>
      </c>
      <c r="BH22" t="s">
        <v>97</v>
      </c>
      <c r="BI22">
        <v>3</v>
      </c>
      <c r="BJ22">
        <v>2017</v>
      </c>
      <c r="BK22">
        <v>6</v>
      </c>
      <c r="BL22">
        <v>100</v>
      </c>
      <c r="BM22" t="s">
        <v>82</v>
      </c>
      <c r="BN22" t="s">
        <v>95</v>
      </c>
      <c r="BO22" t="s">
        <v>130</v>
      </c>
      <c r="BP22">
        <v>1</v>
      </c>
      <c r="BQ22" t="s">
        <v>86</v>
      </c>
      <c r="BR22" t="s">
        <v>1116</v>
      </c>
      <c r="BS22" t="s">
        <v>82</v>
      </c>
      <c r="BT22" t="s">
        <v>79</v>
      </c>
      <c r="BU22" t="s">
        <v>84</v>
      </c>
    </row>
    <row r="23" spans="1:73" x14ac:dyDescent="0.25">
      <c r="A23">
        <v>133125</v>
      </c>
      <c r="B23">
        <v>1</v>
      </c>
      <c r="C23" s="1">
        <v>8796010</v>
      </c>
      <c r="D23" s="1">
        <f t="shared" si="0"/>
        <v>12314414</v>
      </c>
      <c r="E23" s="2">
        <v>44923</v>
      </c>
      <c r="F23" s="2">
        <v>44923</v>
      </c>
      <c r="G23" s="2">
        <v>44946</v>
      </c>
      <c r="H23" s="2">
        <v>44963</v>
      </c>
      <c r="I23" s="2">
        <v>44967</v>
      </c>
      <c r="J23">
        <v>325318</v>
      </c>
      <c r="K23" t="s">
        <v>83</v>
      </c>
      <c r="L23" t="s">
        <v>85</v>
      </c>
      <c r="M23" t="s">
        <v>98</v>
      </c>
      <c r="N23" t="s">
        <v>72</v>
      </c>
      <c r="O23" t="s">
        <v>82</v>
      </c>
      <c r="P23">
        <v>133125</v>
      </c>
      <c r="Q23">
        <v>6</v>
      </c>
      <c r="R23" t="s">
        <v>75</v>
      </c>
      <c r="S23" t="s">
        <v>212</v>
      </c>
      <c r="T23" t="s">
        <v>79</v>
      </c>
      <c r="U23" t="s">
        <v>75</v>
      </c>
      <c r="V23">
        <v>6</v>
      </c>
      <c r="W23" t="s">
        <v>272</v>
      </c>
      <c r="X23">
        <v>10</v>
      </c>
      <c r="Y23">
        <v>4</v>
      </c>
      <c r="Z23" t="s">
        <v>25</v>
      </c>
      <c r="AA23" t="s">
        <v>1182</v>
      </c>
      <c r="AB23">
        <v>604910321</v>
      </c>
      <c r="AC23">
        <v>31272040</v>
      </c>
      <c r="AD23" t="s">
        <v>453</v>
      </c>
      <c r="AE23" t="s">
        <v>507</v>
      </c>
      <c r="AF23" t="s">
        <v>366</v>
      </c>
      <c r="AG23" t="s">
        <v>103</v>
      </c>
      <c r="AH23">
        <v>60000</v>
      </c>
      <c r="AI23" t="s">
        <v>132</v>
      </c>
      <c r="AJ23">
        <v>0</v>
      </c>
      <c r="AK23" t="s">
        <v>77</v>
      </c>
      <c r="AL23">
        <v>100</v>
      </c>
      <c r="AM23" t="s">
        <v>96</v>
      </c>
      <c r="AN23" t="s">
        <v>82</v>
      </c>
      <c r="AO23" t="s">
        <v>82</v>
      </c>
      <c r="AP23">
        <v>8</v>
      </c>
      <c r="AQ23" t="s">
        <v>219</v>
      </c>
      <c r="AR23" t="s">
        <v>176</v>
      </c>
      <c r="AS23" t="s">
        <v>82</v>
      </c>
      <c r="AT23" t="s">
        <v>82</v>
      </c>
      <c r="AU23">
        <v>17</v>
      </c>
      <c r="AV23" t="s">
        <v>101</v>
      </c>
      <c r="AW23" t="s">
        <v>89</v>
      </c>
      <c r="AX23" t="s">
        <v>89</v>
      </c>
      <c r="AY23" t="s">
        <v>89</v>
      </c>
      <c r="AZ23" t="s">
        <v>89</v>
      </c>
      <c r="BA23" t="s">
        <v>81</v>
      </c>
      <c r="BB23" t="s">
        <v>1183</v>
      </c>
      <c r="BC23" t="s">
        <v>82</v>
      </c>
      <c r="BD23" t="s">
        <v>82</v>
      </c>
      <c r="BE23" t="s">
        <v>161</v>
      </c>
      <c r="BF23" t="s">
        <v>162</v>
      </c>
      <c r="BG23" t="s">
        <v>87</v>
      </c>
      <c r="BH23" t="s">
        <v>97</v>
      </c>
      <c r="BI23">
        <v>4</v>
      </c>
      <c r="BJ23">
        <v>2022</v>
      </c>
      <c r="BK23">
        <v>1</v>
      </c>
      <c r="BL23">
        <v>100</v>
      </c>
      <c r="BM23" t="s">
        <v>82</v>
      </c>
      <c r="BN23" t="s">
        <v>95</v>
      </c>
      <c r="BO23" t="s">
        <v>252</v>
      </c>
      <c r="BP23">
        <v>1</v>
      </c>
      <c r="BQ23" t="s">
        <v>86</v>
      </c>
      <c r="BR23" t="s">
        <v>1116</v>
      </c>
      <c r="BS23" t="s">
        <v>2675</v>
      </c>
      <c r="BT23" t="s">
        <v>84</v>
      </c>
      <c r="BU23" t="s">
        <v>79</v>
      </c>
    </row>
    <row r="24" spans="1:73" x14ac:dyDescent="0.25">
      <c r="A24">
        <v>133505</v>
      </c>
      <c r="B24">
        <v>1</v>
      </c>
      <c r="C24" s="1">
        <v>1897420</v>
      </c>
      <c r="D24" s="1">
        <f t="shared" si="0"/>
        <v>2656388</v>
      </c>
      <c r="E24" s="2">
        <v>44924</v>
      </c>
      <c r="F24" s="2">
        <v>44943</v>
      </c>
      <c r="G24" s="2">
        <v>44966</v>
      </c>
      <c r="H24" s="2">
        <v>44977</v>
      </c>
      <c r="I24" s="2">
        <v>44978</v>
      </c>
      <c r="J24">
        <v>325352</v>
      </c>
      <c r="K24" t="s">
        <v>83</v>
      </c>
      <c r="L24" t="s">
        <v>85</v>
      </c>
      <c r="M24" t="s">
        <v>98</v>
      </c>
      <c r="N24" t="s">
        <v>72</v>
      </c>
      <c r="O24" t="s">
        <v>82</v>
      </c>
      <c r="P24">
        <v>133505</v>
      </c>
      <c r="Q24">
        <v>7</v>
      </c>
      <c r="R24" t="s">
        <v>136</v>
      </c>
      <c r="S24" t="s">
        <v>166</v>
      </c>
      <c r="T24" t="s">
        <v>79</v>
      </c>
      <c r="U24" t="s">
        <v>136</v>
      </c>
      <c r="V24">
        <v>1</v>
      </c>
      <c r="W24" t="s">
        <v>80</v>
      </c>
      <c r="X24">
        <v>7</v>
      </c>
      <c r="Y24">
        <v>7</v>
      </c>
      <c r="Z24" t="s">
        <v>24</v>
      </c>
      <c r="AA24" t="s">
        <v>2608</v>
      </c>
      <c r="AB24">
        <v>116380710</v>
      </c>
      <c r="AC24">
        <v>31273270</v>
      </c>
      <c r="AD24" t="s">
        <v>403</v>
      </c>
      <c r="AE24" t="s">
        <v>768</v>
      </c>
      <c r="AF24" t="s">
        <v>2609</v>
      </c>
      <c r="AG24" t="s">
        <v>2610</v>
      </c>
      <c r="AH24">
        <v>346379</v>
      </c>
      <c r="AI24" t="s">
        <v>121</v>
      </c>
      <c r="AJ24">
        <v>0</v>
      </c>
      <c r="AK24" t="s">
        <v>77</v>
      </c>
      <c r="AL24">
        <v>100</v>
      </c>
      <c r="AM24" t="s">
        <v>96</v>
      </c>
      <c r="AN24" t="s">
        <v>82</v>
      </c>
      <c r="AO24" t="s">
        <v>82</v>
      </c>
      <c r="AP24">
        <v>8</v>
      </c>
      <c r="AQ24" t="s">
        <v>219</v>
      </c>
      <c r="AR24" t="s">
        <v>138</v>
      </c>
      <c r="AS24" t="s">
        <v>82</v>
      </c>
      <c r="AT24" t="s">
        <v>82</v>
      </c>
      <c r="AU24">
        <v>26</v>
      </c>
      <c r="AV24" t="s">
        <v>101</v>
      </c>
      <c r="AW24" t="s">
        <v>89</v>
      </c>
      <c r="AX24" t="s">
        <v>89</v>
      </c>
      <c r="AY24" t="s">
        <v>89</v>
      </c>
      <c r="AZ24" t="s">
        <v>89</v>
      </c>
      <c r="BA24" t="s">
        <v>81</v>
      </c>
      <c r="BB24" t="s">
        <v>2611</v>
      </c>
      <c r="BC24" t="s">
        <v>82</v>
      </c>
      <c r="BD24" t="s">
        <v>82</v>
      </c>
      <c r="BE24" t="s">
        <v>82</v>
      </c>
      <c r="BF24" t="s">
        <v>82</v>
      </c>
      <c r="BG24" t="s">
        <v>87</v>
      </c>
      <c r="BH24" t="s">
        <v>82</v>
      </c>
      <c r="BI24">
        <v>3</v>
      </c>
      <c r="BJ24">
        <v>2013</v>
      </c>
      <c r="BK24">
        <v>10</v>
      </c>
      <c r="BL24">
        <v>100</v>
      </c>
      <c r="BM24">
        <v>84158667</v>
      </c>
      <c r="BN24" t="s">
        <v>95</v>
      </c>
      <c r="BO24" t="s">
        <v>234</v>
      </c>
      <c r="BP24">
        <v>1</v>
      </c>
      <c r="BQ24" t="s">
        <v>86</v>
      </c>
      <c r="BR24" t="s">
        <v>1116</v>
      </c>
      <c r="BS24" t="s">
        <v>2677</v>
      </c>
      <c r="BT24" t="s">
        <v>84</v>
      </c>
      <c r="BU24" t="s">
        <v>79</v>
      </c>
    </row>
    <row r="25" spans="1:73" x14ac:dyDescent="0.25">
      <c r="A25">
        <v>132746</v>
      </c>
      <c r="B25">
        <v>1</v>
      </c>
      <c r="C25" s="1">
        <v>3277550</v>
      </c>
      <c r="D25" s="1">
        <f t="shared" si="0"/>
        <v>4588570</v>
      </c>
      <c r="E25" s="2">
        <v>44902</v>
      </c>
      <c r="F25" s="2">
        <v>44907</v>
      </c>
      <c r="G25" s="2">
        <v>44911</v>
      </c>
      <c r="H25" s="2">
        <v>44977</v>
      </c>
      <c r="I25" s="2">
        <v>44978</v>
      </c>
      <c r="J25">
        <v>323949</v>
      </c>
      <c r="K25" t="s">
        <v>83</v>
      </c>
      <c r="L25" t="s">
        <v>85</v>
      </c>
      <c r="M25" t="s">
        <v>98</v>
      </c>
      <c r="N25" t="s">
        <v>72</v>
      </c>
      <c r="O25" t="s">
        <v>82</v>
      </c>
      <c r="P25">
        <v>132746</v>
      </c>
      <c r="Q25">
        <v>7</v>
      </c>
      <c r="R25" t="s">
        <v>75</v>
      </c>
      <c r="S25" t="s">
        <v>76</v>
      </c>
      <c r="T25" t="s">
        <v>79</v>
      </c>
      <c r="U25" t="s">
        <v>75</v>
      </c>
      <c r="V25">
        <v>6</v>
      </c>
      <c r="W25" t="s">
        <v>272</v>
      </c>
      <c r="X25">
        <v>7</v>
      </c>
      <c r="Y25">
        <v>4</v>
      </c>
      <c r="Z25" t="s">
        <v>24</v>
      </c>
      <c r="AA25" t="s">
        <v>2335</v>
      </c>
      <c r="AB25">
        <v>604560671</v>
      </c>
      <c r="AC25">
        <v>31272850</v>
      </c>
      <c r="AD25" t="s">
        <v>286</v>
      </c>
      <c r="AE25" t="s">
        <v>562</v>
      </c>
      <c r="AF25" t="s">
        <v>353</v>
      </c>
      <c r="AG25" t="s">
        <v>117</v>
      </c>
      <c r="AH25">
        <v>351285</v>
      </c>
      <c r="AI25" t="s">
        <v>121</v>
      </c>
      <c r="AJ25">
        <v>0</v>
      </c>
      <c r="AK25" t="s">
        <v>77</v>
      </c>
      <c r="AL25">
        <v>100</v>
      </c>
      <c r="AM25" t="s">
        <v>96</v>
      </c>
      <c r="AN25" t="s">
        <v>82</v>
      </c>
      <c r="AO25" t="s">
        <v>82</v>
      </c>
      <c r="AP25">
        <v>8</v>
      </c>
      <c r="AQ25" t="s">
        <v>219</v>
      </c>
      <c r="AR25" t="s">
        <v>176</v>
      </c>
      <c r="AS25" t="s">
        <v>82</v>
      </c>
      <c r="AT25" t="s">
        <v>82</v>
      </c>
      <c r="AU25">
        <v>23</v>
      </c>
      <c r="AV25" t="s">
        <v>88</v>
      </c>
      <c r="AW25" t="s">
        <v>89</v>
      </c>
      <c r="AX25" t="s">
        <v>89</v>
      </c>
      <c r="AY25" t="s">
        <v>89</v>
      </c>
      <c r="AZ25" t="s">
        <v>89</v>
      </c>
      <c r="BA25" t="s">
        <v>81</v>
      </c>
      <c r="BB25" t="s">
        <v>2336</v>
      </c>
      <c r="BC25" t="s">
        <v>82</v>
      </c>
      <c r="BD25" t="s">
        <v>82</v>
      </c>
      <c r="BE25" t="s">
        <v>82</v>
      </c>
      <c r="BF25" t="s">
        <v>82</v>
      </c>
      <c r="BG25" t="s">
        <v>87</v>
      </c>
      <c r="BH25" t="s">
        <v>97</v>
      </c>
      <c r="BI25">
        <v>4</v>
      </c>
      <c r="BJ25">
        <v>2018</v>
      </c>
      <c r="BK25">
        <v>5</v>
      </c>
      <c r="BL25">
        <v>83.1</v>
      </c>
      <c r="BM25" t="s">
        <v>82</v>
      </c>
      <c r="BN25" t="s">
        <v>95</v>
      </c>
      <c r="BO25" t="s">
        <v>117</v>
      </c>
      <c r="BP25">
        <v>1</v>
      </c>
      <c r="BQ25" t="s">
        <v>86</v>
      </c>
      <c r="BR25" t="s">
        <v>1116</v>
      </c>
      <c r="BS25" s="232" t="s">
        <v>2675</v>
      </c>
      <c r="BT25" s="232" t="s">
        <v>84</v>
      </c>
      <c r="BU25" s="232" t="s">
        <v>79</v>
      </c>
    </row>
    <row r="26" spans="1:73" x14ac:dyDescent="0.25">
      <c r="A26">
        <v>133347</v>
      </c>
      <c r="B26">
        <v>1</v>
      </c>
      <c r="C26" s="1">
        <v>7625000</v>
      </c>
      <c r="D26" s="1">
        <f t="shared" si="0"/>
        <v>10675000</v>
      </c>
      <c r="E26" s="2">
        <v>44935</v>
      </c>
      <c r="F26" s="2">
        <v>44938</v>
      </c>
      <c r="G26" s="2">
        <v>44960</v>
      </c>
      <c r="H26" s="2">
        <v>44977</v>
      </c>
      <c r="I26" s="2">
        <v>44978</v>
      </c>
      <c r="J26">
        <v>325841</v>
      </c>
      <c r="K26" t="s">
        <v>83</v>
      </c>
      <c r="L26" t="s">
        <v>85</v>
      </c>
      <c r="M26" t="s">
        <v>98</v>
      </c>
      <c r="N26" t="s">
        <v>72</v>
      </c>
      <c r="O26" t="s">
        <v>82</v>
      </c>
      <c r="P26">
        <v>133347</v>
      </c>
      <c r="Q26">
        <v>7</v>
      </c>
      <c r="R26" t="s">
        <v>136</v>
      </c>
      <c r="S26" t="s">
        <v>137</v>
      </c>
      <c r="T26" t="s">
        <v>79</v>
      </c>
      <c r="U26" t="s">
        <v>136</v>
      </c>
      <c r="V26">
        <v>2</v>
      </c>
      <c r="W26" t="s">
        <v>139</v>
      </c>
      <c r="X26">
        <v>12</v>
      </c>
      <c r="Y26">
        <v>5</v>
      </c>
      <c r="Z26" t="s">
        <v>25</v>
      </c>
      <c r="AA26" t="s">
        <v>2554</v>
      </c>
      <c r="AB26">
        <v>208660936</v>
      </c>
      <c r="AC26">
        <v>31271710</v>
      </c>
      <c r="AD26" t="s">
        <v>2555</v>
      </c>
      <c r="AE26" t="s">
        <v>2556</v>
      </c>
      <c r="AF26" t="s">
        <v>239</v>
      </c>
      <c r="AG26" t="s">
        <v>198</v>
      </c>
      <c r="AH26">
        <v>286122</v>
      </c>
      <c r="AI26" t="s">
        <v>121</v>
      </c>
      <c r="AJ26">
        <v>0</v>
      </c>
      <c r="AK26" t="s">
        <v>77</v>
      </c>
      <c r="AL26">
        <v>100</v>
      </c>
      <c r="AM26" t="s">
        <v>96</v>
      </c>
      <c r="AN26" t="s">
        <v>82</v>
      </c>
      <c r="AO26" t="s">
        <v>82</v>
      </c>
      <c r="AP26">
        <v>8</v>
      </c>
      <c r="AQ26" t="s">
        <v>219</v>
      </c>
      <c r="AR26" t="s">
        <v>114</v>
      </c>
      <c r="AS26" t="s">
        <v>82</v>
      </c>
      <c r="AT26" t="s">
        <v>82</v>
      </c>
      <c r="AU26">
        <v>17</v>
      </c>
      <c r="AV26" t="s">
        <v>88</v>
      </c>
      <c r="AW26" t="s">
        <v>89</v>
      </c>
      <c r="AX26" t="s">
        <v>89</v>
      </c>
      <c r="AY26" t="s">
        <v>89</v>
      </c>
      <c r="AZ26" t="s">
        <v>89</v>
      </c>
      <c r="BA26" t="s">
        <v>81</v>
      </c>
      <c r="BB26" t="s">
        <v>2557</v>
      </c>
      <c r="BC26" t="s">
        <v>82</v>
      </c>
      <c r="BD26" t="s">
        <v>82</v>
      </c>
      <c r="BE26" t="s">
        <v>82</v>
      </c>
      <c r="BF26" t="s">
        <v>82</v>
      </c>
      <c r="BG26" t="s">
        <v>87</v>
      </c>
      <c r="BH26" t="s">
        <v>97</v>
      </c>
      <c r="BI26">
        <v>2</v>
      </c>
      <c r="BJ26">
        <v>2022</v>
      </c>
      <c r="BK26">
        <v>1</v>
      </c>
      <c r="BL26">
        <v>100</v>
      </c>
      <c r="BM26" t="s">
        <v>82</v>
      </c>
      <c r="BN26" t="s">
        <v>95</v>
      </c>
      <c r="BO26" t="s">
        <v>198</v>
      </c>
      <c r="BP26">
        <v>1</v>
      </c>
      <c r="BQ26" t="s">
        <v>86</v>
      </c>
      <c r="BR26" t="s">
        <v>1116</v>
      </c>
      <c r="BS26" t="s">
        <v>82</v>
      </c>
      <c r="BT26" t="s">
        <v>79</v>
      </c>
      <c r="BU26" t="s">
        <v>84</v>
      </c>
    </row>
    <row r="27" spans="1:73" x14ac:dyDescent="0.25">
      <c r="A27">
        <v>133295</v>
      </c>
      <c r="B27">
        <v>1</v>
      </c>
      <c r="C27" s="1">
        <v>8694850</v>
      </c>
      <c r="D27" s="1">
        <f t="shared" si="0"/>
        <v>12172790</v>
      </c>
      <c r="E27" s="2">
        <v>44915</v>
      </c>
      <c r="F27" s="2">
        <v>44915</v>
      </c>
      <c r="G27" s="2">
        <v>44937</v>
      </c>
      <c r="H27" s="2">
        <v>44977</v>
      </c>
      <c r="I27" s="2">
        <v>44978</v>
      </c>
      <c r="J27">
        <v>325035</v>
      </c>
      <c r="K27" t="s">
        <v>83</v>
      </c>
      <c r="L27" t="s">
        <v>85</v>
      </c>
      <c r="M27" t="s">
        <v>98</v>
      </c>
      <c r="N27" t="s">
        <v>72</v>
      </c>
      <c r="O27" t="s">
        <v>82</v>
      </c>
      <c r="P27">
        <v>133295</v>
      </c>
      <c r="Q27">
        <v>7</v>
      </c>
      <c r="R27" t="s">
        <v>136</v>
      </c>
      <c r="S27" t="s">
        <v>166</v>
      </c>
      <c r="T27" t="s">
        <v>79</v>
      </c>
      <c r="U27" t="s">
        <v>136</v>
      </c>
      <c r="V27">
        <v>6</v>
      </c>
      <c r="W27" t="s">
        <v>272</v>
      </c>
      <c r="X27">
        <v>7</v>
      </c>
      <c r="Y27">
        <v>4</v>
      </c>
      <c r="Z27" t="s">
        <v>25</v>
      </c>
      <c r="AA27" t="s">
        <v>2440</v>
      </c>
      <c r="AB27">
        <v>603690352</v>
      </c>
      <c r="AC27">
        <v>31273160</v>
      </c>
      <c r="AD27" t="s">
        <v>286</v>
      </c>
      <c r="AE27" t="s">
        <v>562</v>
      </c>
      <c r="AF27" t="s">
        <v>237</v>
      </c>
      <c r="AG27" t="s">
        <v>281</v>
      </c>
      <c r="AH27">
        <v>70000</v>
      </c>
      <c r="AI27" t="s">
        <v>132</v>
      </c>
      <c r="AJ27">
        <v>0</v>
      </c>
      <c r="AK27" t="s">
        <v>77</v>
      </c>
      <c r="AL27">
        <v>100</v>
      </c>
      <c r="AM27" t="s">
        <v>96</v>
      </c>
      <c r="AN27" t="s">
        <v>82</v>
      </c>
      <c r="AO27" t="s">
        <v>82</v>
      </c>
      <c r="AP27">
        <v>8</v>
      </c>
      <c r="AQ27" t="s">
        <v>219</v>
      </c>
      <c r="AR27" t="s">
        <v>176</v>
      </c>
      <c r="AS27" t="s">
        <v>82</v>
      </c>
      <c r="AT27" t="s">
        <v>82</v>
      </c>
      <c r="AU27">
        <v>35</v>
      </c>
      <c r="AV27" t="s">
        <v>101</v>
      </c>
      <c r="AW27" t="s">
        <v>89</v>
      </c>
      <c r="AX27" t="s">
        <v>89</v>
      </c>
      <c r="AY27" t="s">
        <v>89</v>
      </c>
      <c r="AZ27" t="s">
        <v>89</v>
      </c>
      <c r="BA27" t="s">
        <v>81</v>
      </c>
      <c r="BB27" t="s">
        <v>2441</v>
      </c>
      <c r="BC27" t="s">
        <v>82</v>
      </c>
      <c r="BD27" t="s">
        <v>82</v>
      </c>
      <c r="BE27" t="s">
        <v>161</v>
      </c>
      <c r="BF27" t="s">
        <v>162</v>
      </c>
      <c r="BG27" t="s">
        <v>87</v>
      </c>
      <c r="BH27" t="s">
        <v>97</v>
      </c>
      <c r="BI27">
        <v>2</v>
      </c>
      <c r="BJ27">
        <v>2018</v>
      </c>
      <c r="BK27">
        <v>5</v>
      </c>
      <c r="BL27">
        <v>100</v>
      </c>
      <c r="BM27" t="s">
        <v>82</v>
      </c>
      <c r="BN27" t="s">
        <v>577</v>
      </c>
      <c r="BO27" t="s">
        <v>361</v>
      </c>
      <c r="BP27">
        <v>1</v>
      </c>
      <c r="BQ27" t="s">
        <v>86</v>
      </c>
      <c r="BR27" t="s">
        <v>1116</v>
      </c>
      <c r="BS27" t="s">
        <v>2675</v>
      </c>
      <c r="BT27" t="s">
        <v>84</v>
      </c>
      <c r="BU27" t="s">
        <v>79</v>
      </c>
    </row>
    <row r="28" spans="1:73" x14ac:dyDescent="0.25">
      <c r="A28">
        <v>133054</v>
      </c>
      <c r="B28">
        <v>1</v>
      </c>
      <c r="C28" s="1">
        <v>4195915</v>
      </c>
      <c r="D28" s="1">
        <f t="shared" si="0"/>
        <v>5874281</v>
      </c>
      <c r="E28" s="2">
        <v>44914</v>
      </c>
      <c r="F28" s="2">
        <v>44936</v>
      </c>
      <c r="G28" s="2">
        <v>44937</v>
      </c>
      <c r="H28" s="2">
        <v>44977</v>
      </c>
      <c r="I28" s="2">
        <v>44978</v>
      </c>
      <c r="J28">
        <v>324975</v>
      </c>
      <c r="K28" t="s">
        <v>83</v>
      </c>
      <c r="L28" t="s">
        <v>85</v>
      </c>
      <c r="M28" t="s">
        <v>98</v>
      </c>
      <c r="N28" t="s">
        <v>72</v>
      </c>
      <c r="O28" t="s">
        <v>82</v>
      </c>
      <c r="P28">
        <v>133054</v>
      </c>
      <c r="Q28">
        <v>7</v>
      </c>
      <c r="R28" t="s">
        <v>75</v>
      </c>
      <c r="S28" t="s">
        <v>76</v>
      </c>
      <c r="T28" t="s">
        <v>79</v>
      </c>
      <c r="U28" t="s">
        <v>75</v>
      </c>
      <c r="V28">
        <v>6</v>
      </c>
      <c r="W28" t="s">
        <v>272</v>
      </c>
      <c r="X28">
        <v>7</v>
      </c>
      <c r="Y28">
        <v>4</v>
      </c>
      <c r="Z28" t="s">
        <v>25</v>
      </c>
      <c r="AA28" t="s">
        <v>2438</v>
      </c>
      <c r="AB28">
        <v>603590123</v>
      </c>
      <c r="AC28">
        <v>31273130</v>
      </c>
      <c r="AD28" t="s">
        <v>286</v>
      </c>
      <c r="AE28" t="s">
        <v>562</v>
      </c>
      <c r="AF28" t="s">
        <v>177</v>
      </c>
      <c r="AG28" t="s">
        <v>319</v>
      </c>
      <c r="AH28">
        <v>60000</v>
      </c>
      <c r="AI28" t="s">
        <v>132</v>
      </c>
      <c r="AJ28">
        <v>0</v>
      </c>
      <c r="AK28" t="s">
        <v>77</v>
      </c>
      <c r="AL28">
        <v>100</v>
      </c>
      <c r="AM28" t="s">
        <v>96</v>
      </c>
      <c r="AN28" t="s">
        <v>82</v>
      </c>
      <c r="AO28" t="s">
        <v>82</v>
      </c>
      <c r="AP28">
        <v>8</v>
      </c>
      <c r="AQ28" t="s">
        <v>219</v>
      </c>
      <c r="AR28" t="s">
        <v>176</v>
      </c>
      <c r="AS28" t="s">
        <v>82</v>
      </c>
      <c r="AT28" t="s">
        <v>82</v>
      </c>
      <c r="AU28">
        <v>38</v>
      </c>
      <c r="AV28" t="s">
        <v>253</v>
      </c>
      <c r="AW28" t="s">
        <v>89</v>
      </c>
      <c r="AX28" t="s">
        <v>89</v>
      </c>
      <c r="AY28" t="s">
        <v>89</v>
      </c>
      <c r="AZ28" t="s">
        <v>89</v>
      </c>
      <c r="BA28" t="s">
        <v>81</v>
      </c>
      <c r="BB28" t="s">
        <v>2439</v>
      </c>
      <c r="BC28" t="s">
        <v>82</v>
      </c>
      <c r="BD28" t="s">
        <v>82</v>
      </c>
      <c r="BE28" t="s">
        <v>161</v>
      </c>
      <c r="BF28" t="s">
        <v>162</v>
      </c>
      <c r="BG28" t="s">
        <v>87</v>
      </c>
      <c r="BH28" t="s">
        <v>97</v>
      </c>
      <c r="BI28">
        <v>4</v>
      </c>
      <c r="BJ28">
        <v>2021</v>
      </c>
      <c r="BK28">
        <v>2</v>
      </c>
      <c r="BL28">
        <v>87.8</v>
      </c>
      <c r="BM28" t="s">
        <v>82</v>
      </c>
      <c r="BN28" t="s">
        <v>95</v>
      </c>
      <c r="BO28" t="s">
        <v>130</v>
      </c>
      <c r="BP28">
        <v>1</v>
      </c>
      <c r="BQ28" t="s">
        <v>86</v>
      </c>
      <c r="BR28" t="s">
        <v>1116</v>
      </c>
      <c r="BS28" s="232" t="s">
        <v>2675</v>
      </c>
      <c r="BT28" s="232" t="s">
        <v>79</v>
      </c>
      <c r="BU28" s="232" t="s">
        <v>79</v>
      </c>
    </row>
    <row r="29" spans="1:73" x14ac:dyDescent="0.25">
      <c r="A29">
        <v>133007</v>
      </c>
      <c r="B29">
        <v>1</v>
      </c>
      <c r="C29" s="1">
        <v>4082815</v>
      </c>
      <c r="D29" s="1">
        <f t="shared" si="0"/>
        <v>5715941</v>
      </c>
      <c r="E29" s="2">
        <v>44908</v>
      </c>
      <c r="F29" s="2">
        <v>44917</v>
      </c>
      <c r="G29" s="2">
        <v>44918</v>
      </c>
      <c r="H29" s="2">
        <v>44977</v>
      </c>
      <c r="I29" s="2">
        <v>44978</v>
      </c>
      <c r="J29">
        <v>324506</v>
      </c>
      <c r="K29" t="s">
        <v>83</v>
      </c>
      <c r="L29" t="s">
        <v>85</v>
      </c>
      <c r="M29" t="s">
        <v>98</v>
      </c>
      <c r="N29" t="s">
        <v>72</v>
      </c>
      <c r="O29" t="s">
        <v>82</v>
      </c>
      <c r="P29">
        <v>133007</v>
      </c>
      <c r="Q29">
        <v>7</v>
      </c>
      <c r="R29" t="s">
        <v>75</v>
      </c>
      <c r="S29" t="s">
        <v>76</v>
      </c>
      <c r="T29" t="s">
        <v>79</v>
      </c>
      <c r="U29" t="s">
        <v>75</v>
      </c>
      <c r="V29">
        <v>6</v>
      </c>
      <c r="W29" t="s">
        <v>272</v>
      </c>
      <c r="X29">
        <v>7</v>
      </c>
      <c r="Y29">
        <v>4</v>
      </c>
      <c r="Z29" t="s">
        <v>25</v>
      </c>
      <c r="AA29" t="s">
        <v>2420</v>
      </c>
      <c r="AB29">
        <v>604850499</v>
      </c>
      <c r="AC29">
        <v>31272950</v>
      </c>
      <c r="AD29" t="s">
        <v>286</v>
      </c>
      <c r="AE29" t="s">
        <v>562</v>
      </c>
      <c r="AF29" t="s">
        <v>177</v>
      </c>
      <c r="AG29" t="s">
        <v>319</v>
      </c>
      <c r="AH29">
        <v>20000</v>
      </c>
      <c r="AI29" t="s">
        <v>132</v>
      </c>
      <c r="AJ29">
        <v>0</v>
      </c>
      <c r="AK29" t="s">
        <v>77</v>
      </c>
      <c r="AL29">
        <v>100</v>
      </c>
      <c r="AM29" t="s">
        <v>96</v>
      </c>
      <c r="AN29" t="s">
        <v>82</v>
      </c>
      <c r="AO29" t="s">
        <v>82</v>
      </c>
      <c r="AP29">
        <v>8</v>
      </c>
      <c r="AQ29" t="s">
        <v>219</v>
      </c>
      <c r="AR29" t="s">
        <v>176</v>
      </c>
      <c r="AS29" t="s">
        <v>82</v>
      </c>
      <c r="AT29" t="s">
        <v>82</v>
      </c>
      <c r="AU29">
        <v>19</v>
      </c>
      <c r="AV29" t="s">
        <v>253</v>
      </c>
      <c r="AW29" t="s">
        <v>89</v>
      </c>
      <c r="AX29" t="s">
        <v>89</v>
      </c>
      <c r="AY29" t="s">
        <v>89</v>
      </c>
      <c r="AZ29" t="s">
        <v>89</v>
      </c>
      <c r="BA29" t="s">
        <v>81</v>
      </c>
      <c r="BB29" t="s">
        <v>2421</v>
      </c>
      <c r="BC29" t="s">
        <v>82</v>
      </c>
      <c r="BD29" t="s">
        <v>82</v>
      </c>
      <c r="BE29" t="s">
        <v>161</v>
      </c>
      <c r="BF29" t="s">
        <v>162</v>
      </c>
      <c r="BG29" t="s">
        <v>87</v>
      </c>
      <c r="BH29" t="s">
        <v>2422</v>
      </c>
      <c r="BI29">
        <v>1</v>
      </c>
      <c r="BJ29">
        <v>2020</v>
      </c>
      <c r="BK29">
        <v>3</v>
      </c>
      <c r="BL29">
        <v>70</v>
      </c>
      <c r="BM29" t="s">
        <v>82</v>
      </c>
      <c r="BN29" t="s">
        <v>95</v>
      </c>
      <c r="BO29" t="s">
        <v>130</v>
      </c>
      <c r="BP29">
        <v>1</v>
      </c>
      <c r="BQ29" t="s">
        <v>86</v>
      </c>
      <c r="BR29" t="s">
        <v>1116</v>
      </c>
      <c r="BS29" s="232" t="s">
        <v>82</v>
      </c>
      <c r="BT29" s="232" t="s">
        <v>79</v>
      </c>
      <c r="BU29" s="232" t="s">
        <v>84</v>
      </c>
    </row>
    <row r="30" spans="1:73" x14ac:dyDescent="0.25">
      <c r="A30">
        <v>132963</v>
      </c>
      <c r="B30">
        <v>1</v>
      </c>
      <c r="C30" s="1">
        <v>9500000</v>
      </c>
      <c r="D30" s="1">
        <f t="shared" si="0"/>
        <v>13300000</v>
      </c>
      <c r="E30" s="2">
        <v>44901</v>
      </c>
      <c r="F30" s="2">
        <v>44915</v>
      </c>
      <c r="G30" s="2">
        <v>44917</v>
      </c>
      <c r="H30" s="2">
        <v>44977</v>
      </c>
      <c r="I30" s="2">
        <v>44978</v>
      </c>
      <c r="J30">
        <v>323814</v>
      </c>
      <c r="K30" t="s">
        <v>83</v>
      </c>
      <c r="L30" t="s">
        <v>85</v>
      </c>
      <c r="M30" t="s">
        <v>98</v>
      </c>
      <c r="N30" t="s">
        <v>72</v>
      </c>
      <c r="O30" t="s">
        <v>82</v>
      </c>
      <c r="P30">
        <v>132963</v>
      </c>
      <c r="Q30">
        <v>7</v>
      </c>
      <c r="R30" t="s">
        <v>75</v>
      </c>
      <c r="S30" t="s">
        <v>76</v>
      </c>
      <c r="T30" t="s">
        <v>79</v>
      </c>
      <c r="U30" t="s">
        <v>75</v>
      </c>
      <c r="V30">
        <v>6</v>
      </c>
      <c r="W30" t="s">
        <v>272</v>
      </c>
      <c r="X30">
        <v>7</v>
      </c>
      <c r="Y30">
        <v>4</v>
      </c>
      <c r="Z30" t="s">
        <v>25</v>
      </c>
      <c r="AA30" t="s">
        <v>2404</v>
      </c>
      <c r="AB30">
        <v>604360187</v>
      </c>
      <c r="AC30">
        <v>31273010</v>
      </c>
      <c r="AD30" t="s">
        <v>286</v>
      </c>
      <c r="AE30" t="s">
        <v>562</v>
      </c>
      <c r="AF30" t="s">
        <v>353</v>
      </c>
      <c r="AG30" t="s">
        <v>117</v>
      </c>
      <c r="AH30">
        <v>25000</v>
      </c>
      <c r="AI30" t="s">
        <v>132</v>
      </c>
      <c r="AJ30">
        <v>0</v>
      </c>
      <c r="AK30" t="s">
        <v>77</v>
      </c>
      <c r="AL30">
        <v>100</v>
      </c>
      <c r="AM30" t="s">
        <v>96</v>
      </c>
      <c r="AN30" t="s">
        <v>82</v>
      </c>
      <c r="AO30" t="s">
        <v>82</v>
      </c>
      <c r="AP30">
        <v>8</v>
      </c>
      <c r="AQ30" t="s">
        <v>219</v>
      </c>
      <c r="AR30" t="s">
        <v>176</v>
      </c>
      <c r="AS30" t="s">
        <v>82</v>
      </c>
      <c r="AT30" t="s">
        <v>82</v>
      </c>
      <c r="AU30">
        <v>26</v>
      </c>
      <c r="AV30" t="s">
        <v>101</v>
      </c>
      <c r="AW30" t="s">
        <v>89</v>
      </c>
      <c r="AX30" t="s">
        <v>89</v>
      </c>
      <c r="AY30" t="s">
        <v>89</v>
      </c>
      <c r="AZ30" t="s">
        <v>89</v>
      </c>
      <c r="BA30" t="s">
        <v>81</v>
      </c>
      <c r="BB30" t="s">
        <v>2405</v>
      </c>
      <c r="BC30" t="s">
        <v>82</v>
      </c>
      <c r="BD30" t="s">
        <v>82</v>
      </c>
      <c r="BE30" t="s">
        <v>82</v>
      </c>
      <c r="BF30" t="s">
        <v>82</v>
      </c>
      <c r="BG30" t="s">
        <v>87</v>
      </c>
      <c r="BH30" t="s">
        <v>2399</v>
      </c>
      <c r="BI30">
        <v>3</v>
      </c>
      <c r="BJ30">
        <v>2018</v>
      </c>
      <c r="BK30">
        <v>5</v>
      </c>
      <c r="BL30">
        <v>85.2</v>
      </c>
      <c r="BM30" t="s">
        <v>82</v>
      </c>
      <c r="BN30" t="s">
        <v>95</v>
      </c>
      <c r="BO30" t="s">
        <v>117</v>
      </c>
      <c r="BP30">
        <v>1</v>
      </c>
      <c r="BQ30" t="s">
        <v>86</v>
      </c>
      <c r="BR30" t="s">
        <v>1116</v>
      </c>
      <c r="BS30" s="232" t="s">
        <v>82</v>
      </c>
      <c r="BT30" s="232" t="s">
        <v>79</v>
      </c>
      <c r="BU30" s="232" t="s">
        <v>84</v>
      </c>
    </row>
    <row r="31" spans="1:73" x14ac:dyDescent="0.25">
      <c r="A31">
        <v>132811</v>
      </c>
      <c r="B31">
        <v>1</v>
      </c>
      <c r="C31" s="1">
        <v>6319920</v>
      </c>
      <c r="D31" s="1">
        <f t="shared" si="0"/>
        <v>8847888</v>
      </c>
      <c r="E31" s="2">
        <v>44881</v>
      </c>
      <c r="F31" s="2">
        <v>44908</v>
      </c>
      <c r="G31" s="2">
        <v>44914</v>
      </c>
      <c r="H31" s="2">
        <v>44977</v>
      </c>
      <c r="I31" s="2">
        <v>44978</v>
      </c>
      <c r="J31">
        <v>322532</v>
      </c>
      <c r="K31" t="s">
        <v>83</v>
      </c>
      <c r="L31" t="s">
        <v>85</v>
      </c>
      <c r="M31" t="s">
        <v>98</v>
      </c>
      <c r="N31" t="s">
        <v>72</v>
      </c>
      <c r="O31" t="s">
        <v>82</v>
      </c>
      <c r="P31">
        <v>132811</v>
      </c>
      <c r="Q31">
        <v>7</v>
      </c>
      <c r="R31" t="s">
        <v>75</v>
      </c>
      <c r="S31" t="s">
        <v>76</v>
      </c>
      <c r="T31" t="s">
        <v>79</v>
      </c>
      <c r="U31" t="s">
        <v>75</v>
      </c>
      <c r="V31">
        <v>1</v>
      </c>
      <c r="W31" t="s">
        <v>80</v>
      </c>
      <c r="X31">
        <v>19</v>
      </c>
      <c r="Y31">
        <v>12</v>
      </c>
      <c r="Z31" t="s">
        <v>25</v>
      </c>
      <c r="AA31" t="s">
        <v>2351</v>
      </c>
      <c r="AB31">
        <v>118820530</v>
      </c>
      <c r="AC31">
        <v>31272860</v>
      </c>
      <c r="AD31" t="s">
        <v>280</v>
      </c>
      <c r="AE31" t="s">
        <v>508</v>
      </c>
      <c r="AF31" t="s">
        <v>353</v>
      </c>
      <c r="AG31" t="s">
        <v>117</v>
      </c>
      <c r="AH31">
        <v>287360</v>
      </c>
      <c r="AI31" t="s">
        <v>121</v>
      </c>
      <c r="AJ31">
        <v>0</v>
      </c>
      <c r="AK31" t="s">
        <v>77</v>
      </c>
      <c r="AL31">
        <v>100</v>
      </c>
      <c r="AM31" t="s">
        <v>96</v>
      </c>
      <c r="AN31" t="s">
        <v>82</v>
      </c>
      <c r="AO31" t="s">
        <v>82</v>
      </c>
      <c r="AP31">
        <v>8</v>
      </c>
      <c r="AQ31" t="s">
        <v>219</v>
      </c>
      <c r="AR31" t="s">
        <v>138</v>
      </c>
      <c r="AS31" t="s">
        <v>82</v>
      </c>
      <c r="AT31" t="s">
        <v>82</v>
      </c>
      <c r="AU31">
        <v>19</v>
      </c>
      <c r="AV31" t="s">
        <v>88</v>
      </c>
      <c r="AW31" t="s">
        <v>89</v>
      </c>
      <c r="AX31" t="s">
        <v>89</v>
      </c>
      <c r="AY31" t="s">
        <v>89</v>
      </c>
      <c r="AZ31" t="s">
        <v>89</v>
      </c>
      <c r="BA31" t="s">
        <v>81</v>
      </c>
      <c r="BB31" t="s">
        <v>2352</v>
      </c>
      <c r="BC31" t="s">
        <v>82</v>
      </c>
      <c r="BD31" t="s">
        <v>82</v>
      </c>
      <c r="BE31" t="s">
        <v>82</v>
      </c>
      <c r="BF31" t="s">
        <v>82</v>
      </c>
      <c r="BG31" t="s">
        <v>87</v>
      </c>
      <c r="BH31" t="s">
        <v>97</v>
      </c>
      <c r="BI31">
        <v>3</v>
      </c>
      <c r="BJ31">
        <v>2020</v>
      </c>
      <c r="BK31">
        <v>3</v>
      </c>
      <c r="BL31">
        <v>93</v>
      </c>
      <c r="BM31" t="s">
        <v>82</v>
      </c>
      <c r="BN31" t="s">
        <v>95</v>
      </c>
      <c r="BO31" t="s">
        <v>117</v>
      </c>
      <c r="BP31">
        <v>1</v>
      </c>
      <c r="BQ31" t="s">
        <v>86</v>
      </c>
      <c r="BR31" t="s">
        <v>1116</v>
      </c>
      <c r="BS31" s="232" t="s">
        <v>82</v>
      </c>
      <c r="BT31" s="232" t="s">
        <v>79</v>
      </c>
      <c r="BU31" s="232" t="s">
        <v>84</v>
      </c>
    </row>
    <row r="32" spans="1:73" x14ac:dyDescent="0.25">
      <c r="A32">
        <v>132961</v>
      </c>
      <c r="B32">
        <v>1</v>
      </c>
      <c r="C32" s="1">
        <v>4201348</v>
      </c>
      <c r="D32" s="1">
        <f t="shared" si="0"/>
        <v>5881887.1999999993</v>
      </c>
      <c r="E32" s="2">
        <v>44903</v>
      </c>
      <c r="F32" s="2">
        <v>44915</v>
      </c>
      <c r="G32" s="2">
        <v>44917</v>
      </c>
      <c r="H32" s="2">
        <v>44977</v>
      </c>
      <c r="I32" s="2">
        <v>44978</v>
      </c>
      <c r="J32">
        <v>324142</v>
      </c>
      <c r="K32" t="s">
        <v>83</v>
      </c>
      <c r="L32" t="s">
        <v>85</v>
      </c>
      <c r="M32" t="s">
        <v>98</v>
      </c>
      <c r="N32" t="s">
        <v>72</v>
      </c>
      <c r="O32" t="s">
        <v>82</v>
      </c>
      <c r="P32">
        <v>132961</v>
      </c>
      <c r="Q32">
        <v>7</v>
      </c>
      <c r="R32" t="s">
        <v>136</v>
      </c>
      <c r="S32" t="s">
        <v>166</v>
      </c>
      <c r="T32" t="s">
        <v>79</v>
      </c>
      <c r="U32" t="s">
        <v>136</v>
      </c>
      <c r="V32">
        <v>1</v>
      </c>
      <c r="W32" t="s">
        <v>80</v>
      </c>
      <c r="X32">
        <v>19</v>
      </c>
      <c r="Y32">
        <v>5</v>
      </c>
      <c r="Z32" t="s">
        <v>25</v>
      </c>
      <c r="AA32" t="s">
        <v>2396</v>
      </c>
      <c r="AB32">
        <v>116880783</v>
      </c>
      <c r="AC32">
        <v>31273000</v>
      </c>
      <c r="AD32" t="s">
        <v>280</v>
      </c>
      <c r="AE32" t="s">
        <v>175</v>
      </c>
      <c r="AF32" t="s">
        <v>345</v>
      </c>
      <c r="AG32" t="s">
        <v>2397</v>
      </c>
      <c r="AH32">
        <v>200000</v>
      </c>
      <c r="AI32" t="s">
        <v>132</v>
      </c>
      <c r="AJ32">
        <v>0</v>
      </c>
      <c r="AK32" t="s">
        <v>77</v>
      </c>
      <c r="AL32">
        <v>100</v>
      </c>
      <c r="AM32" t="s">
        <v>96</v>
      </c>
      <c r="AN32" t="s">
        <v>82</v>
      </c>
      <c r="AO32" t="s">
        <v>82</v>
      </c>
      <c r="AP32">
        <v>8</v>
      </c>
      <c r="AQ32" t="s">
        <v>219</v>
      </c>
      <c r="AR32" t="s">
        <v>138</v>
      </c>
      <c r="AS32" t="s">
        <v>82</v>
      </c>
      <c r="AT32" t="s">
        <v>82</v>
      </c>
      <c r="AU32">
        <v>25</v>
      </c>
      <c r="AV32" t="s">
        <v>101</v>
      </c>
      <c r="AW32" t="s">
        <v>88</v>
      </c>
      <c r="AX32" t="s">
        <v>89</v>
      </c>
      <c r="AY32" t="s">
        <v>89</v>
      </c>
      <c r="AZ32" t="s">
        <v>89</v>
      </c>
      <c r="BA32" t="s">
        <v>81</v>
      </c>
      <c r="BB32" t="s">
        <v>2398</v>
      </c>
      <c r="BC32" t="s">
        <v>82</v>
      </c>
      <c r="BD32" t="s">
        <v>82</v>
      </c>
      <c r="BE32" t="s">
        <v>161</v>
      </c>
      <c r="BF32" t="s">
        <v>162</v>
      </c>
      <c r="BG32" t="s">
        <v>87</v>
      </c>
      <c r="BH32" t="s">
        <v>2399</v>
      </c>
      <c r="BI32">
        <v>3</v>
      </c>
      <c r="BJ32">
        <v>2018</v>
      </c>
      <c r="BK32">
        <v>5</v>
      </c>
      <c r="BL32">
        <v>85</v>
      </c>
      <c r="BM32" t="s">
        <v>82</v>
      </c>
      <c r="BN32" t="s">
        <v>95</v>
      </c>
      <c r="BO32" t="s">
        <v>361</v>
      </c>
      <c r="BP32">
        <v>1</v>
      </c>
      <c r="BQ32" t="s">
        <v>86</v>
      </c>
      <c r="BR32" t="s">
        <v>1116</v>
      </c>
      <c r="BS32" s="232" t="s">
        <v>82</v>
      </c>
      <c r="BT32" s="232" t="s">
        <v>79</v>
      </c>
      <c r="BU32" s="232" t="s">
        <v>84</v>
      </c>
    </row>
    <row r="33" spans="1:73" x14ac:dyDescent="0.25">
      <c r="A33">
        <v>132960</v>
      </c>
      <c r="B33">
        <v>1</v>
      </c>
      <c r="C33" s="1">
        <v>8443020</v>
      </c>
      <c r="D33" s="1">
        <f t="shared" si="0"/>
        <v>11820228</v>
      </c>
      <c r="E33" s="2">
        <v>44905</v>
      </c>
      <c r="F33" s="2">
        <v>44915</v>
      </c>
      <c r="G33" s="2">
        <v>44917</v>
      </c>
      <c r="H33" s="2">
        <v>44977</v>
      </c>
      <c r="I33" s="2">
        <v>44978</v>
      </c>
      <c r="J33">
        <v>324290</v>
      </c>
      <c r="K33" t="s">
        <v>83</v>
      </c>
      <c r="L33" t="s">
        <v>85</v>
      </c>
      <c r="M33" t="s">
        <v>98</v>
      </c>
      <c r="N33" t="s">
        <v>72</v>
      </c>
      <c r="O33" t="s">
        <v>82</v>
      </c>
      <c r="P33">
        <v>132960</v>
      </c>
      <c r="Q33">
        <v>7</v>
      </c>
      <c r="R33" t="s">
        <v>136</v>
      </c>
      <c r="S33" t="s">
        <v>166</v>
      </c>
      <c r="T33" t="s">
        <v>79</v>
      </c>
      <c r="U33" t="s">
        <v>136</v>
      </c>
      <c r="V33">
        <v>6</v>
      </c>
      <c r="W33" t="s">
        <v>272</v>
      </c>
      <c r="X33">
        <v>7</v>
      </c>
      <c r="Y33">
        <v>4</v>
      </c>
      <c r="Z33" t="s">
        <v>25</v>
      </c>
      <c r="AA33" t="s">
        <v>2392</v>
      </c>
      <c r="AB33">
        <v>604270052</v>
      </c>
      <c r="AC33">
        <v>31272930</v>
      </c>
      <c r="AD33" t="s">
        <v>286</v>
      </c>
      <c r="AE33" t="s">
        <v>562</v>
      </c>
      <c r="AF33" t="s">
        <v>2393</v>
      </c>
      <c r="AG33" t="s">
        <v>374</v>
      </c>
      <c r="AH33">
        <v>90000</v>
      </c>
      <c r="AI33" t="s">
        <v>132</v>
      </c>
      <c r="AJ33">
        <v>0</v>
      </c>
      <c r="AK33" t="s">
        <v>77</v>
      </c>
      <c r="AL33">
        <v>100</v>
      </c>
      <c r="AM33" t="s">
        <v>96</v>
      </c>
      <c r="AN33" t="s">
        <v>82</v>
      </c>
      <c r="AO33" t="s">
        <v>82</v>
      </c>
      <c r="AP33">
        <v>8</v>
      </c>
      <c r="AQ33" t="s">
        <v>219</v>
      </c>
      <c r="AR33" t="s">
        <v>176</v>
      </c>
      <c r="AS33" t="s">
        <v>82</v>
      </c>
      <c r="AT33" t="s">
        <v>82</v>
      </c>
      <c r="AU33">
        <v>27</v>
      </c>
      <c r="AV33" t="s">
        <v>101</v>
      </c>
      <c r="AW33" t="s">
        <v>89</v>
      </c>
      <c r="AX33" t="s">
        <v>89</v>
      </c>
      <c r="AY33" t="s">
        <v>89</v>
      </c>
      <c r="AZ33" t="s">
        <v>89</v>
      </c>
      <c r="BA33" t="s">
        <v>81</v>
      </c>
      <c r="BB33" t="s">
        <v>2394</v>
      </c>
      <c r="BC33" t="s">
        <v>82</v>
      </c>
      <c r="BD33" t="s">
        <v>82</v>
      </c>
      <c r="BE33" t="s">
        <v>161</v>
      </c>
      <c r="BF33" t="s">
        <v>162</v>
      </c>
      <c r="BG33" t="s">
        <v>278</v>
      </c>
      <c r="BH33" t="s">
        <v>2395</v>
      </c>
      <c r="BI33">
        <v>4</v>
      </c>
      <c r="BJ33">
        <v>2022</v>
      </c>
      <c r="BK33">
        <v>1</v>
      </c>
      <c r="BL33">
        <v>83.78</v>
      </c>
      <c r="BM33" t="s">
        <v>82</v>
      </c>
      <c r="BN33" t="s">
        <v>95</v>
      </c>
      <c r="BO33" t="s">
        <v>283</v>
      </c>
      <c r="BP33">
        <v>1</v>
      </c>
      <c r="BQ33" t="s">
        <v>86</v>
      </c>
      <c r="BR33" t="s">
        <v>1116</v>
      </c>
      <c r="BS33" s="232" t="s">
        <v>2675</v>
      </c>
      <c r="BT33" s="232" t="s">
        <v>84</v>
      </c>
      <c r="BU33" s="232" t="s">
        <v>79</v>
      </c>
    </row>
    <row r="34" spans="1:73" x14ac:dyDescent="0.25">
      <c r="A34">
        <v>132870</v>
      </c>
      <c r="B34">
        <v>1</v>
      </c>
      <c r="C34" s="1">
        <v>1354000</v>
      </c>
      <c r="D34" s="1">
        <f t="shared" si="0"/>
        <v>1895599.9999999998</v>
      </c>
      <c r="E34" s="2">
        <v>44897</v>
      </c>
      <c r="F34" s="2">
        <v>44910</v>
      </c>
      <c r="G34" s="2">
        <v>44914</v>
      </c>
      <c r="H34" s="2">
        <v>44977</v>
      </c>
      <c r="I34" t="s">
        <v>82</v>
      </c>
      <c r="J34">
        <v>323500</v>
      </c>
      <c r="K34" t="s">
        <v>83</v>
      </c>
      <c r="L34" t="s">
        <v>85</v>
      </c>
      <c r="M34" t="s">
        <v>74</v>
      </c>
      <c r="N34" t="s">
        <v>72</v>
      </c>
      <c r="O34" t="s">
        <v>82</v>
      </c>
      <c r="P34">
        <v>132870</v>
      </c>
      <c r="Q34">
        <v>7</v>
      </c>
      <c r="R34" t="s">
        <v>136</v>
      </c>
      <c r="S34" t="s">
        <v>166</v>
      </c>
      <c r="T34" t="s">
        <v>79</v>
      </c>
      <c r="U34" t="s">
        <v>136</v>
      </c>
      <c r="V34">
        <v>3</v>
      </c>
      <c r="W34" t="s">
        <v>131</v>
      </c>
      <c r="X34">
        <v>3</v>
      </c>
      <c r="Y34">
        <v>4</v>
      </c>
      <c r="Z34" t="s">
        <v>25</v>
      </c>
      <c r="AA34" t="s">
        <v>2359</v>
      </c>
      <c r="AB34">
        <v>118160316</v>
      </c>
      <c r="AC34">
        <v>31191230</v>
      </c>
      <c r="AD34" t="s">
        <v>193</v>
      </c>
      <c r="AE34" t="s">
        <v>184</v>
      </c>
      <c r="AF34" t="s">
        <v>218</v>
      </c>
      <c r="AG34" t="s">
        <v>994</v>
      </c>
      <c r="AH34" t="s">
        <v>82</v>
      </c>
      <c r="AI34" t="s">
        <v>82</v>
      </c>
      <c r="AJ34">
        <v>0</v>
      </c>
      <c r="AK34" t="s">
        <v>77</v>
      </c>
      <c r="AL34">
        <v>100</v>
      </c>
      <c r="AM34" t="s">
        <v>96</v>
      </c>
      <c r="AN34" t="s">
        <v>82</v>
      </c>
      <c r="AO34" t="s">
        <v>82</v>
      </c>
      <c r="AP34">
        <v>8</v>
      </c>
      <c r="AQ34" t="s">
        <v>219</v>
      </c>
      <c r="AR34" t="s">
        <v>114</v>
      </c>
      <c r="AS34" t="s">
        <v>82</v>
      </c>
      <c r="AT34" t="s">
        <v>82</v>
      </c>
      <c r="AU34">
        <v>21</v>
      </c>
      <c r="AV34" t="s">
        <v>101</v>
      </c>
      <c r="AW34" t="s">
        <v>89</v>
      </c>
      <c r="AX34" t="s">
        <v>89</v>
      </c>
      <c r="AY34" t="s">
        <v>89</v>
      </c>
      <c r="AZ34" t="s">
        <v>89</v>
      </c>
      <c r="BA34" t="s">
        <v>81</v>
      </c>
      <c r="BB34" t="s">
        <v>2360</v>
      </c>
      <c r="BC34" t="s">
        <v>82</v>
      </c>
      <c r="BD34" t="s">
        <v>82</v>
      </c>
      <c r="BE34" t="s">
        <v>161</v>
      </c>
      <c r="BF34" t="s">
        <v>162</v>
      </c>
      <c r="BG34" t="s">
        <v>87</v>
      </c>
      <c r="BH34" t="s">
        <v>97</v>
      </c>
      <c r="BI34" t="s">
        <v>82</v>
      </c>
      <c r="BJ34" t="s">
        <v>82</v>
      </c>
      <c r="BK34" t="s">
        <v>82</v>
      </c>
      <c r="BL34" t="s">
        <v>82</v>
      </c>
      <c r="BM34" t="s">
        <v>82</v>
      </c>
      <c r="BN34" t="s">
        <v>95</v>
      </c>
      <c r="BO34" t="s">
        <v>169</v>
      </c>
      <c r="BP34">
        <v>1</v>
      </c>
      <c r="BQ34" t="s">
        <v>86</v>
      </c>
      <c r="BR34" t="s">
        <v>1116</v>
      </c>
      <c r="BS34" s="232" t="s">
        <v>82</v>
      </c>
      <c r="BT34" s="232" t="s">
        <v>79</v>
      </c>
      <c r="BU34" s="232" t="s">
        <v>84</v>
      </c>
    </row>
    <row r="35" spans="1:73" x14ac:dyDescent="0.25">
      <c r="A35">
        <v>132900</v>
      </c>
      <c r="B35">
        <v>1</v>
      </c>
      <c r="C35" s="1">
        <v>3545612</v>
      </c>
      <c r="D35" s="1">
        <f t="shared" si="0"/>
        <v>4963856.8</v>
      </c>
      <c r="E35" s="2">
        <v>44900</v>
      </c>
      <c r="F35" s="2">
        <v>44911</v>
      </c>
      <c r="G35" s="2">
        <v>44914</v>
      </c>
      <c r="H35" s="2">
        <v>44977</v>
      </c>
      <c r="I35" s="2">
        <v>44978</v>
      </c>
      <c r="J35">
        <v>323783</v>
      </c>
      <c r="K35" t="s">
        <v>83</v>
      </c>
      <c r="L35" t="s">
        <v>85</v>
      </c>
      <c r="M35" t="s">
        <v>98</v>
      </c>
      <c r="N35" t="s">
        <v>72</v>
      </c>
      <c r="O35" t="s">
        <v>82</v>
      </c>
      <c r="P35">
        <v>132900</v>
      </c>
      <c r="Q35">
        <v>7</v>
      </c>
      <c r="R35" t="s">
        <v>75</v>
      </c>
      <c r="S35" t="s">
        <v>76</v>
      </c>
      <c r="T35" t="s">
        <v>79</v>
      </c>
      <c r="U35" t="s">
        <v>75</v>
      </c>
      <c r="V35">
        <v>3</v>
      </c>
      <c r="W35" t="s">
        <v>131</v>
      </c>
      <c r="X35">
        <v>5</v>
      </c>
      <c r="Y35">
        <v>11</v>
      </c>
      <c r="Z35" t="s">
        <v>25</v>
      </c>
      <c r="AA35" t="s">
        <v>2363</v>
      </c>
      <c r="AB35">
        <v>701640336</v>
      </c>
      <c r="AC35">
        <v>31272570</v>
      </c>
      <c r="AD35" t="s">
        <v>240</v>
      </c>
      <c r="AE35" t="s">
        <v>661</v>
      </c>
      <c r="AF35" t="s">
        <v>177</v>
      </c>
      <c r="AG35" t="s">
        <v>319</v>
      </c>
      <c r="AH35">
        <v>100000</v>
      </c>
      <c r="AI35" t="s">
        <v>132</v>
      </c>
      <c r="AJ35">
        <v>0</v>
      </c>
      <c r="AK35" t="s">
        <v>77</v>
      </c>
      <c r="AL35">
        <v>100</v>
      </c>
      <c r="AM35" t="s">
        <v>96</v>
      </c>
      <c r="AN35" t="s">
        <v>82</v>
      </c>
      <c r="AO35" t="s">
        <v>82</v>
      </c>
      <c r="AP35">
        <v>8</v>
      </c>
      <c r="AQ35" t="s">
        <v>219</v>
      </c>
      <c r="AR35" t="s">
        <v>138</v>
      </c>
      <c r="AS35" t="s">
        <v>82</v>
      </c>
      <c r="AT35" t="s">
        <v>82</v>
      </c>
      <c r="AU35">
        <v>37</v>
      </c>
      <c r="AV35" t="s">
        <v>253</v>
      </c>
      <c r="AW35" t="s">
        <v>89</v>
      </c>
      <c r="AX35" t="s">
        <v>89</v>
      </c>
      <c r="AY35" t="s">
        <v>89</v>
      </c>
      <c r="AZ35" t="s">
        <v>89</v>
      </c>
      <c r="BA35" t="s">
        <v>81</v>
      </c>
      <c r="BB35" t="s">
        <v>2364</v>
      </c>
      <c r="BC35" t="s">
        <v>82</v>
      </c>
      <c r="BD35" t="s">
        <v>82</v>
      </c>
      <c r="BE35" t="s">
        <v>82</v>
      </c>
      <c r="BF35" t="s">
        <v>82</v>
      </c>
      <c r="BG35" t="s">
        <v>156</v>
      </c>
      <c r="BH35" t="s">
        <v>2365</v>
      </c>
      <c r="BI35">
        <v>3</v>
      </c>
      <c r="BJ35">
        <v>2020</v>
      </c>
      <c r="BK35">
        <v>3</v>
      </c>
      <c r="BL35">
        <v>75.209999999999994</v>
      </c>
      <c r="BM35">
        <v>85199120</v>
      </c>
      <c r="BN35" t="s">
        <v>95</v>
      </c>
      <c r="BO35" t="s">
        <v>130</v>
      </c>
      <c r="BP35">
        <v>1</v>
      </c>
      <c r="BQ35" t="s">
        <v>86</v>
      </c>
      <c r="BR35" t="s">
        <v>1116</v>
      </c>
      <c r="BS35" s="232" t="s">
        <v>82</v>
      </c>
      <c r="BT35" s="232" t="s">
        <v>79</v>
      </c>
      <c r="BU35" s="232" t="s">
        <v>84</v>
      </c>
    </row>
    <row r="36" spans="1:73" x14ac:dyDescent="0.25">
      <c r="A36">
        <v>132959</v>
      </c>
      <c r="B36">
        <v>1</v>
      </c>
      <c r="C36" s="1">
        <v>8890650</v>
      </c>
      <c r="D36" s="1">
        <f t="shared" si="0"/>
        <v>12446910</v>
      </c>
      <c r="E36" s="2">
        <v>44906</v>
      </c>
      <c r="F36" s="2">
        <v>44915</v>
      </c>
      <c r="G36" s="2">
        <v>44917</v>
      </c>
      <c r="H36" s="2">
        <v>44977</v>
      </c>
      <c r="I36" s="2">
        <v>44978</v>
      </c>
      <c r="J36">
        <v>324339</v>
      </c>
      <c r="K36" t="s">
        <v>83</v>
      </c>
      <c r="L36" t="s">
        <v>85</v>
      </c>
      <c r="M36" t="s">
        <v>98</v>
      </c>
      <c r="N36" t="s">
        <v>72</v>
      </c>
      <c r="O36" t="s">
        <v>82</v>
      </c>
      <c r="P36">
        <v>132959</v>
      </c>
      <c r="Q36">
        <v>7</v>
      </c>
      <c r="R36" t="s">
        <v>75</v>
      </c>
      <c r="S36" t="s">
        <v>76</v>
      </c>
      <c r="T36" t="s">
        <v>79</v>
      </c>
      <c r="U36" t="s">
        <v>75</v>
      </c>
      <c r="V36">
        <v>6</v>
      </c>
      <c r="W36" t="s">
        <v>272</v>
      </c>
      <c r="X36">
        <v>3</v>
      </c>
      <c r="Y36">
        <v>1</v>
      </c>
      <c r="Z36" t="s">
        <v>25</v>
      </c>
      <c r="AA36" t="s">
        <v>2390</v>
      </c>
      <c r="AB36">
        <v>603830678</v>
      </c>
      <c r="AC36">
        <v>31272910</v>
      </c>
      <c r="AD36" t="s">
        <v>273</v>
      </c>
      <c r="AE36" t="s">
        <v>273</v>
      </c>
      <c r="AF36" t="s">
        <v>353</v>
      </c>
      <c r="AG36" t="s">
        <v>117</v>
      </c>
      <c r="AH36">
        <v>5000</v>
      </c>
      <c r="AI36" t="s">
        <v>132</v>
      </c>
      <c r="AJ36">
        <v>0</v>
      </c>
      <c r="AK36" t="s">
        <v>77</v>
      </c>
      <c r="AL36">
        <v>100</v>
      </c>
      <c r="AM36" t="s">
        <v>96</v>
      </c>
      <c r="AN36" t="s">
        <v>82</v>
      </c>
      <c r="AO36" t="s">
        <v>82</v>
      </c>
      <c r="AP36">
        <v>8</v>
      </c>
      <c r="AQ36" t="s">
        <v>219</v>
      </c>
      <c r="AR36" t="s">
        <v>138</v>
      </c>
      <c r="AS36" t="s">
        <v>82</v>
      </c>
      <c r="AT36" t="s">
        <v>82</v>
      </c>
      <c r="AU36">
        <v>33</v>
      </c>
      <c r="AV36" t="s">
        <v>88</v>
      </c>
      <c r="AW36" t="s">
        <v>89</v>
      </c>
      <c r="AX36" t="s">
        <v>89</v>
      </c>
      <c r="AY36" t="s">
        <v>89</v>
      </c>
      <c r="AZ36" t="s">
        <v>89</v>
      </c>
      <c r="BA36" t="s">
        <v>81</v>
      </c>
      <c r="BB36" t="s">
        <v>2391</v>
      </c>
      <c r="BC36" t="s">
        <v>82</v>
      </c>
      <c r="BD36" t="s">
        <v>82</v>
      </c>
      <c r="BE36" t="s">
        <v>161</v>
      </c>
      <c r="BF36" t="s">
        <v>162</v>
      </c>
      <c r="BG36" t="s">
        <v>156</v>
      </c>
      <c r="BH36" t="s">
        <v>97</v>
      </c>
      <c r="BI36">
        <v>4</v>
      </c>
      <c r="BJ36">
        <v>2022</v>
      </c>
      <c r="BK36">
        <v>1</v>
      </c>
      <c r="BL36">
        <v>70</v>
      </c>
      <c r="BM36" t="s">
        <v>82</v>
      </c>
      <c r="BN36" t="s">
        <v>95</v>
      </c>
      <c r="BO36" t="s">
        <v>117</v>
      </c>
      <c r="BP36">
        <v>1</v>
      </c>
      <c r="BQ36" t="s">
        <v>86</v>
      </c>
      <c r="BR36" t="s">
        <v>1116</v>
      </c>
      <c r="BS36" s="232" t="s">
        <v>2678</v>
      </c>
      <c r="BT36" s="232" t="s">
        <v>84</v>
      </c>
      <c r="BU36" s="232" t="s">
        <v>79</v>
      </c>
    </row>
    <row r="37" spans="1:73" x14ac:dyDescent="0.25">
      <c r="A37">
        <v>132945</v>
      </c>
      <c r="B37">
        <v>1</v>
      </c>
      <c r="C37" s="1">
        <v>5962256</v>
      </c>
      <c r="D37" s="1">
        <f t="shared" si="0"/>
        <v>8347158.3999999994</v>
      </c>
      <c r="E37" s="2">
        <v>44762</v>
      </c>
      <c r="F37" s="2">
        <v>44914</v>
      </c>
      <c r="G37" s="2">
        <v>44917</v>
      </c>
      <c r="H37" s="2">
        <v>44985</v>
      </c>
      <c r="I37" s="2">
        <v>44985</v>
      </c>
      <c r="J37">
        <v>317309</v>
      </c>
      <c r="K37" t="s">
        <v>83</v>
      </c>
      <c r="L37" t="s">
        <v>85</v>
      </c>
      <c r="M37" t="s">
        <v>98</v>
      </c>
      <c r="N37" t="s">
        <v>72</v>
      </c>
      <c r="O37" t="s">
        <v>82</v>
      </c>
      <c r="P37">
        <v>132945</v>
      </c>
      <c r="Q37">
        <v>8</v>
      </c>
      <c r="R37" t="s">
        <v>75</v>
      </c>
      <c r="S37" t="s">
        <v>76</v>
      </c>
      <c r="T37" t="s">
        <v>79</v>
      </c>
      <c r="U37" t="s">
        <v>75</v>
      </c>
      <c r="V37">
        <v>6</v>
      </c>
      <c r="W37" t="s">
        <v>272</v>
      </c>
      <c r="X37">
        <v>9</v>
      </c>
      <c r="Y37">
        <v>1</v>
      </c>
      <c r="Z37" t="s">
        <v>25</v>
      </c>
      <c r="AA37" t="s">
        <v>2064</v>
      </c>
      <c r="AB37">
        <v>604400549</v>
      </c>
      <c r="AC37">
        <v>31274480</v>
      </c>
      <c r="AD37" t="s">
        <v>515</v>
      </c>
      <c r="AE37" t="s">
        <v>515</v>
      </c>
      <c r="AF37" t="s">
        <v>420</v>
      </c>
      <c r="AG37" t="s">
        <v>419</v>
      </c>
      <c r="AH37">
        <v>102090</v>
      </c>
      <c r="AI37" t="s">
        <v>132</v>
      </c>
      <c r="AJ37">
        <v>0</v>
      </c>
      <c r="AK37" t="s">
        <v>77</v>
      </c>
      <c r="AL37">
        <v>100</v>
      </c>
      <c r="AM37" t="s">
        <v>96</v>
      </c>
      <c r="AN37" t="s">
        <v>82</v>
      </c>
      <c r="AO37" t="s">
        <v>82</v>
      </c>
      <c r="AP37">
        <v>8</v>
      </c>
      <c r="AQ37" t="s">
        <v>219</v>
      </c>
      <c r="AR37" t="s">
        <v>138</v>
      </c>
      <c r="AS37" t="s">
        <v>82</v>
      </c>
      <c r="AT37" t="s">
        <v>82</v>
      </c>
      <c r="AU37">
        <v>25</v>
      </c>
      <c r="AV37" t="s">
        <v>244</v>
      </c>
      <c r="AW37" t="s">
        <v>89</v>
      </c>
      <c r="AX37" t="s">
        <v>89</v>
      </c>
      <c r="AY37" t="s">
        <v>89</v>
      </c>
      <c r="AZ37" t="s">
        <v>89</v>
      </c>
      <c r="BA37" t="s">
        <v>81</v>
      </c>
      <c r="BB37" t="s">
        <v>2065</v>
      </c>
      <c r="BC37" t="s">
        <v>82</v>
      </c>
      <c r="BD37" t="s">
        <v>82</v>
      </c>
      <c r="BE37" t="s">
        <v>82</v>
      </c>
      <c r="BF37" t="s">
        <v>82</v>
      </c>
      <c r="BG37" t="s">
        <v>87</v>
      </c>
      <c r="BH37" t="s">
        <v>97</v>
      </c>
      <c r="BI37">
        <v>2</v>
      </c>
      <c r="BJ37">
        <v>2022</v>
      </c>
      <c r="BK37">
        <v>1</v>
      </c>
      <c r="BL37">
        <v>75</v>
      </c>
      <c r="BM37" t="s">
        <v>82</v>
      </c>
      <c r="BN37" t="s">
        <v>95</v>
      </c>
      <c r="BO37" t="s">
        <v>130</v>
      </c>
      <c r="BP37">
        <v>1</v>
      </c>
      <c r="BQ37" t="s">
        <v>86</v>
      </c>
      <c r="BR37" t="s">
        <v>1116</v>
      </c>
      <c r="BS37" s="232" t="s">
        <v>82</v>
      </c>
      <c r="BT37" s="232" t="s">
        <v>79</v>
      </c>
      <c r="BU37" s="232" t="s">
        <v>84</v>
      </c>
    </row>
    <row r="38" spans="1:73" x14ac:dyDescent="0.25">
      <c r="A38">
        <v>132969</v>
      </c>
      <c r="B38">
        <v>1</v>
      </c>
      <c r="C38" s="1">
        <v>8904050</v>
      </c>
      <c r="D38" s="1">
        <f t="shared" si="0"/>
        <v>12465670</v>
      </c>
      <c r="E38" s="2">
        <v>44896</v>
      </c>
      <c r="F38" s="2">
        <v>44915</v>
      </c>
      <c r="G38" s="2">
        <v>44917</v>
      </c>
      <c r="H38" s="2">
        <v>44985</v>
      </c>
      <c r="I38" s="2">
        <v>44985</v>
      </c>
      <c r="J38">
        <v>323246</v>
      </c>
      <c r="K38" t="s">
        <v>83</v>
      </c>
      <c r="L38" t="s">
        <v>85</v>
      </c>
      <c r="M38" t="s">
        <v>98</v>
      </c>
      <c r="N38" t="s">
        <v>72</v>
      </c>
      <c r="O38" t="s">
        <v>82</v>
      </c>
      <c r="P38">
        <v>132969</v>
      </c>
      <c r="Q38">
        <v>8</v>
      </c>
      <c r="R38" t="s">
        <v>75</v>
      </c>
      <c r="S38" t="s">
        <v>76</v>
      </c>
      <c r="T38" t="s">
        <v>79</v>
      </c>
      <c r="U38" t="s">
        <v>75</v>
      </c>
      <c r="V38">
        <v>6</v>
      </c>
      <c r="W38" t="s">
        <v>272</v>
      </c>
      <c r="X38">
        <v>8</v>
      </c>
      <c r="Y38">
        <v>6</v>
      </c>
      <c r="Z38" t="s">
        <v>25</v>
      </c>
      <c r="AA38" t="s">
        <v>2070</v>
      </c>
      <c r="AB38">
        <v>604750635</v>
      </c>
      <c r="AC38">
        <v>31274500</v>
      </c>
      <c r="AD38" t="s">
        <v>396</v>
      </c>
      <c r="AE38" t="s">
        <v>443</v>
      </c>
      <c r="AF38" t="s">
        <v>353</v>
      </c>
      <c r="AG38" t="s">
        <v>117</v>
      </c>
      <c r="AH38">
        <v>180000</v>
      </c>
      <c r="AI38" t="s">
        <v>132</v>
      </c>
      <c r="AJ38">
        <v>0</v>
      </c>
      <c r="AK38" t="s">
        <v>77</v>
      </c>
      <c r="AL38">
        <v>100</v>
      </c>
      <c r="AM38" t="s">
        <v>96</v>
      </c>
      <c r="AN38" t="s">
        <v>82</v>
      </c>
      <c r="AO38" t="s">
        <v>82</v>
      </c>
      <c r="AP38">
        <v>8</v>
      </c>
      <c r="AQ38" t="s">
        <v>219</v>
      </c>
      <c r="AR38" t="s">
        <v>176</v>
      </c>
      <c r="AS38" t="s">
        <v>82</v>
      </c>
      <c r="AT38" t="s">
        <v>82</v>
      </c>
      <c r="AU38">
        <v>20</v>
      </c>
      <c r="AV38" t="s">
        <v>88</v>
      </c>
      <c r="AW38" t="s">
        <v>89</v>
      </c>
      <c r="AX38" t="s">
        <v>89</v>
      </c>
      <c r="AY38" t="s">
        <v>89</v>
      </c>
      <c r="AZ38" t="s">
        <v>89</v>
      </c>
      <c r="BA38" t="s">
        <v>81</v>
      </c>
      <c r="BB38" t="s">
        <v>2071</v>
      </c>
      <c r="BC38" t="s">
        <v>82</v>
      </c>
      <c r="BD38" t="s">
        <v>82</v>
      </c>
      <c r="BE38" t="s">
        <v>82</v>
      </c>
      <c r="BF38" t="s">
        <v>82</v>
      </c>
      <c r="BG38" t="s">
        <v>87</v>
      </c>
      <c r="BH38" t="s">
        <v>97</v>
      </c>
      <c r="BI38">
        <v>3</v>
      </c>
      <c r="BJ38">
        <v>2019</v>
      </c>
      <c r="BK38">
        <v>4</v>
      </c>
      <c r="BL38">
        <v>93.15</v>
      </c>
      <c r="BM38" t="s">
        <v>82</v>
      </c>
      <c r="BN38" t="s">
        <v>95</v>
      </c>
      <c r="BO38" t="s">
        <v>117</v>
      </c>
      <c r="BP38">
        <v>1</v>
      </c>
      <c r="BQ38" t="s">
        <v>86</v>
      </c>
      <c r="BR38" t="s">
        <v>1116</v>
      </c>
      <c r="BS38" s="232" t="s">
        <v>82</v>
      </c>
      <c r="BT38" s="232" t="s">
        <v>79</v>
      </c>
      <c r="BU38" s="232" t="s">
        <v>84</v>
      </c>
    </row>
    <row r="39" spans="1:73" x14ac:dyDescent="0.25">
      <c r="A39">
        <v>132979</v>
      </c>
      <c r="B39">
        <v>1</v>
      </c>
      <c r="C39" s="1">
        <v>7233900</v>
      </c>
      <c r="D39" s="1">
        <f t="shared" si="0"/>
        <v>10127460</v>
      </c>
      <c r="E39" s="2">
        <v>44914</v>
      </c>
      <c r="F39" s="2">
        <v>44916</v>
      </c>
      <c r="G39" s="2">
        <v>44917</v>
      </c>
      <c r="H39" s="2">
        <v>44985</v>
      </c>
      <c r="I39" s="2">
        <v>44985</v>
      </c>
      <c r="J39">
        <v>324930</v>
      </c>
      <c r="K39" t="s">
        <v>83</v>
      </c>
      <c r="L39" t="s">
        <v>85</v>
      </c>
      <c r="M39" t="s">
        <v>98</v>
      </c>
      <c r="N39" t="s">
        <v>72</v>
      </c>
      <c r="O39" t="s">
        <v>82</v>
      </c>
      <c r="P39">
        <v>132979</v>
      </c>
      <c r="Q39">
        <v>8</v>
      </c>
      <c r="R39" t="s">
        <v>75</v>
      </c>
      <c r="S39" t="s">
        <v>76</v>
      </c>
      <c r="T39" t="s">
        <v>79</v>
      </c>
      <c r="U39" t="s">
        <v>75</v>
      </c>
      <c r="V39">
        <v>1</v>
      </c>
      <c r="W39" t="s">
        <v>80</v>
      </c>
      <c r="X39">
        <v>11</v>
      </c>
      <c r="Y39">
        <v>1</v>
      </c>
      <c r="Z39" t="s">
        <v>25</v>
      </c>
      <c r="AA39" t="s">
        <v>2076</v>
      </c>
      <c r="AB39">
        <v>117900849</v>
      </c>
      <c r="AC39">
        <v>31274410</v>
      </c>
      <c r="AD39" t="s">
        <v>90</v>
      </c>
      <c r="AE39" t="s">
        <v>296</v>
      </c>
      <c r="AF39" t="s">
        <v>146</v>
      </c>
      <c r="AG39" t="s">
        <v>452</v>
      </c>
      <c r="AH39">
        <v>276120</v>
      </c>
      <c r="AI39" t="s">
        <v>121</v>
      </c>
      <c r="AJ39">
        <v>0</v>
      </c>
      <c r="AK39" t="s">
        <v>77</v>
      </c>
      <c r="AL39">
        <v>100</v>
      </c>
      <c r="AM39" t="s">
        <v>96</v>
      </c>
      <c r="AN39" t="s">
        <v>82</v>
      </c>
      <c r="AO39" t="s">
        <v>82</v>
      </c>
      <c r="AP39">
        <v>8</v>
      </c>
      <c r="AQ39" t="s">
        <v>219</v>
      </c>
      <c r="AR39" t="s">
        <v>78</v>
      </c>
      <c r="AS39" t="s">
        <v>82</v>
      </c>
      <c r="AT39" t="s">
        <v>82</v>
      </c>
      <c r="AU39">
        <v>22</v>
      </c>
      <c r="AV39" t="s">
        <v>101</v>
      </c>
      <c r="AW39" t="s">
        <v>88</v>
      </c>
      <c r="AX39" t="s">
        <v>89</v>
      </c>
      <c r="AY39" t="s">
        <v>89</v>
      </c>
      <c r="AZ39" t="s">
        <v>89</v>
      </c>
      <c r="BA39" t="s">
        <v>81</v>
      </c>
      <c r="BB39" t="s">
        <v>2077</v>
      </c>
      <c r="BC39" t="s">
        <v>82</v>
      </c>
      <c r="BD39" t="s">
        <v>82</v>
      </c>
      <c r="BE39" t="s">
        <v>161</v>
      </c>
      <c r="BF39" t="s">
        <v>162</v>
      </c>
      <c r="BG39" t="s">
        <v>87</v>
      </c>
      <c r="BH39" t="s">
        <v>97</v>
      </c>
      <c r="BI39">
        <v>6</v>
      </c>
      <c r="BJ39">
        <v>2018</v>
      </c>
      <c r="BK39">
        <v>5</v>
      </c>
      <c r="BL39">
        <v>90</v>
      </c>
      <c r="BM39" t="s">
        <v>82</v>
      </c>
      <c r="BN39" t="s">
        <v>95</v>
      </c>
      <c r="BO39" t="s">
        <v>130</v>
      </c>
      <c r="BP39">
        <v>1</v>
      </c>
      <c r="BQ39" t="s">
        <v>86</v>
      </c>
      <c r="BR39" t="s">
        <v>1116</v>
      </c>
      <c r="BS39" s="232" t="s">
        <v>82</v>
      </c>
      <c r="BT39" s="232" t="s">
        <v>79</v>
      </c>
      <c r="BU39" s="232" t="s">
        <v>84</v>
      </c>
    </row>
    <row r="40" spans="1:73" x14ac:dyDescent="0.25">
      <c r="A40">
        <v>132984</v>
      </c>
      <c r="B40">
        <v>1</v>
      </c>
      <c r="C40" s="1">
        <v>7669729</v>
      </c>
      <c r="D40" s="1">
        <f t="shared" si="0"/>
        <v>10737620.6</v>
      </c>
      <c r="E40" s="2">
        <v>44908</v>
      </c>
      <c r="F40" s="2">
        <v>44916</v>
      </c>
      <c r="G40" s="2">
        <v>44917</v>
      </c>
      <c r="H40" s="2">
        <v>44985</v>
      </c>
      <c r="I40" s="2">
        <v>44985</v>
      </c>
      <c r="J40">
        <v>324525</v>
      </c>
      <c r="K40" t="s">
        <v>83</v>
      </c>
      <c r="L40" t="s">
        <v>85</v>
      </c>
      <c r="M40" t="s">
        <v>98</v>
      </c>
      <c r="N40" t="s">
        <v>72</v>
      </c>
      <c r="O40" t="s">
        <v>82</v>
      </c>
      <c r="P40">
        <v>132984</v>
      </c>
      <c r="Q40">
        <v>8</v>
      </c>
      <c r="R40" t="s">
        <v>75</v>
      </c>
      <c r="S40" t="s">
        <v>76</v>
      </c>
      <c r="T40" t="s">
        <v>79</v>
      </c>
      <c r="U40" t="s">
        <v>75</v>
      </c>
      <c r="V40">
        <v>1</v>
      </c>
      <c r="W40" t="s">
        <v>80</v>
      </c>
      <c r="X40">
        <v>11</v>
      </c>
      <c r="Y40">
        <v>1</v>
      </c>
      <c r="Z40" t="s">
        <v>25</v>
      </c>
      <c r="AA40" t="s">
        <v>2078</v>
      </c>
      <c r="AB40">
        <v>118870737</v>
      </c>
      <c r="AC40">
        <v>31274020</v>
      </c>
      <c r="AD40" t="s">
        <v>90</v>
      </c>
      <c r="AE40" t="s">
        <v>296</v>
      </c>
      <c r="AF40" t="s">
        <v>146</v>
      </c>
      <c r="AG40" t="s">
        <v>325</v>
      </c>
      <c r="AH40">
        <v>276000</v>
      </c>
      <c r="AI40" t="s">
        <v>121</v>
      </c>
      <c r="AJ40">
        <v>0</v>
      </c>
      <c r="AK40" t="s">
        <v>77</v>
      </c>
      <c r="AL40">
        <v>100</v>
      </c>
      <c r="AM40" t="s">
        <v>96</v>
      </c>
      <c r="AN40" t="s">
        <v>82</v>
      </c>
      <c r="AO40" t="s">
        <v>82</v>
      </c>
      <c r="AP40">
        <v>8</v>
      </c>
      <c r="AQ40" t="s">
        <v>219</v>
      </c>
      <c r="AR40" t="s">
        <v>78</v>
      </c>
      <c r="AS40" t="s">
        <v>82</v>
      </c>
      <c r="AT40" t="s">
        <v>82</v>
      </c>
      <c r="AU40">
        <v>19</v>
      </c>
      <c r="AV40" t="s">
        <v>101</v>
      </c>
      <c r="AW40" t="s">
        <v>88</v>
      </c>
      <c r="AX40" t="s">
        <v>89</v>
      </c>
      <c r="AY40" t="s">
        <v>89</v>
      </c>
      <c r="AZ40" t="s">
        <v>89</v>
      </c>
      <c r="BA40" t="s">
        <v>81</v>
      </c>
      <c r="BB40" t="s">
        <v>2079</v>
      </c>
      <c r="BC40" t="s">
        <v>82</v>
      </c>
      <c r="BD40" t="s">
        <v>82</v>
      </c>
      <c r="BE40" t="s">
        <v>161</v>
      </c>
      <c r="BF40" t="s">
        <v>162</v>
      </c>
      <c r="BG40" t="s">
        <v>87</v>
      </c>
      <c r="BH40" t="s">
        <v>97</v>
      </c>
      <c r="BI40">
        <v>6</v>
      </c>
      <c r="BJ40">
        <v>2021</v>
      </c>
      <c r="BK40">
        <v>2</v>
      </c>
      <c r="BL40">
        <v>90</v>
      </c>
      <c r="BM40" t="s">
        <v>82</v>
      </c>
      <c r="BN40" t="s">
        <v>95</v>
      </c>
      <c r="BO40" t="s">
        <v>130</v>
      </c>
      <c r="BP40">
        <v>1</v>
      </c>
      <c r="BQ40" t="s">
        <v>86</v>
      </c>
      <c r="BR40" t="s">
        <v>1116</v>
      </c>
      <c r="BS40" s="232" t="s">
        <v>82</v>
      </c>
      <c r="BT40" s="232" t="s">
        <v>79</v>
      </c>
      <c r="BU40" s="232" t="s">
        <v>84</v>
      </c>
    </row>
    <row r="41" spans="1:73" x14ac:dyDescent="0.25">
      <c r="A41">
        <v>133655</v>
      </c>
      <c r="B41">
        <v>1</v>
      </c>
      <c r="C41" s="1">
        <v>6548232</v>
      </c>
      <c r="D41" s="1">
        <f t="shared" si="0"/>
        <v>9167524.7999999989</v>
      </c>
      <c r="E41" s="2">
        <v>44952</v>
      </c>
      <c r="F41" s="2">
        <v>44952</v>
      </c>
      <c r="G41" s="2">
        <v>44979</v>
      </c>
      <c r="H41" s="2">
        <v>44985</v>
      </c>
      <c r="I41" s="2">
        <v>44985</v>
      </c>
      <c r="J41">
        <v>327346</v>
      </c>
      <c r="K41" t="s">
        <v>83</v>
      </c>
      <c r="L41" t="s">
        <v>85</v>
      </c>
      <c r="M41" t="s">
        <v>98</v>
      </c>
      <c r="N41" t="s">
        <v>72</v>
      </c>
      <c r="O41" t="s">
        <v>82</v>
      </c>
      <c r="P41">
        <v>133655</v>
      </c>
      <c r="Q41">
        <v>8</v>
      </c>
      <c r="R41" t="s">
        <v>136</v>
      </c>
      <c r="S41" t="s">
        <v>137</v>
      </c>
      <c r="T41" t="s">
        <v>79</v>
      </c>
      <c r="U41" t="s">
        <v>136</v>
      </c>
      <c r="V41">
        <v>5</v>
      </c>
      <c r="W41" t="s">
        <v>115</v>
      </c>
      <c r="X41">
        <v>3</v>
      </c>
      <c r="Y41">
        <v>1</v>
      </c>
      <c r="Z41" t="s">
        <v>25</v>
      </c>
      <c r="AA41" t="s">
        <v>2259</v>
      </c>
      <c r="AB41">
        <v>504570310</v>
      </c>
      <c r="AC41">
        <v>31274150</v>
      </c>
      <c r="AD41" t="s">
        <v>153</v>
      </c>
      <c r="AE41" t="s">
        <v>153</v>
      </c>
      <c r="AF41" t="s">
        <v>118</v>
      </c>
      <c r="AG41" t="s">
        <v>198</v>
      </c>
      <c r="AH41">
        <v>400000</v>
      </c>
      <c r="AI41" t="s">
        <v>121</v>
      </c>
      <c r="AJ41">
        <v>0</v>
      </c>
      <c r="AK41" t="s">
        <v>77</v>
      </c>
      <c r="AL41">
        <v>100</v>
      </c>
      <c r="AM41" t="s">
        <v>96</v>
      </c>
      <c r="AN41" t="s">
        <v>82</v>
      </c>
      <c r="AO41" t="s">
        <v>82</v>
      </c>
      <c r="AP41">
        <v>8</v>
      </c>
      <c r="AQ41" t="s">
        <v>219</v>
      </c>
      <c r="AR41" t="s">
        <v>114</v>
      </c>
      <c r="AS41" t="s">
        <v>82</v>
      </c>
      <c r="AT41" t="s">
        <v>82</v>
      </c>
      <c r="AU41">
        <v>18</v>
      </c>
      <c r="AV41" t="s">
        <v>101</v>
      </c>
      <c r="AW41" t="s">
        <v>89</v>
      </c>
      <c r="AX41" t="s">
        <v>89</v>
      </c>
      <c r="AY41" t="s">
        <v>89</v>
      </c>
      <c r="AZ41" t="s">
        <v>89</v>
      </c>
      <c r="BA41" t="s">
        <v>81</v>
      </c>
      <c r="BB41" t="s">
        <v>2260</v>
      </c>
      <c r="BC41" t="s">
        <v>82</v>
      </c>
      <c r="BD41" t="s">
        <v>82</v>
      </c>
      <c r="BE41" t="s">
        <v>82</v>
      </c>
      <c r="BF41" t="s">
        <v>82</v>
      </c>
      <c r="BG41" t="s">
        <v>87</v>
      </c>
      <c r="BH41" t="s">
        <v>97</v>
      </c>
      <c r="BI41">
        <v>4</v>
      </c>
      <c r="BJ41">
        <v>2022</v>
      </c>
      <c r="BK41">
        <v>1</v>
      </c>
      <c r="BL41">
        <v>100</v>
      </c>
      <c r="BM41" t="s">
        <v>82</v>
      </c>
      <c r="BN41" t="s">
        <v>95</v>
      </c>
      <c r="BO41" t="s">
        <v>198</v>
      </c>
      <c r="BP41">
        <v>1</v>
      </c>
      <c r="BQ41" t="s">
        <v>86</v>
      </c>
      <c r="BR41" t="s">
        <v>1116</v>
      </c>
      <c r="BS41" s="232" t="s">
        <v>82</v>
      </c>
      <c r="BT41" s="232" t="s">
        <v>79</v>
      </c>
      <c r="BU41" s="232" t="s">
        <v>84</v>
      </c>
    </row>
  </sheetData>
  <autoFilter ref="A1:BU41" xr:uid="{8251B445-FECB-4FE7-84C3-C0791AB13B2F}"/>
  <conditionalFormatting sqref="AB37:AB41">
    <cfRule type="duplicateValues" dxfId="11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BEDD3-03BD-4824-B93E-44FDE419663F}">
  <dimension ref="A1:B11"/>
  <sheetViews>
    <sheetView workbookViewId="0">
      <selection activeCell="H11" sqref="H11"/>
    </sheetView>
  </sheetViews>
  <sheetFormatPr baseColWidth="10" defaultRowHeight="15" x14ac:dyDescent="0.25"/>
  <cols>
    <col min="1" max="1" width="16.7109375" bestFit="1" customWidth="1"/>
    <col min="2" max="3" width="15" bestFit="1" customWidth="1"/>
  </cols>
  <sheetData>
    <row r="1" spans="1:2" x14ac:dyDescent="0.25">
      <c r="A1" t="s">
        <v>1954</v>
      </c>
      <c r="B1" t="s">
        <v>84</v>
      </c>
    </row>
    <row r="3" spans="1:2" x14ac:dyDescent="0.25">
      <c r="A3" t="s">
        <v>611</v>
      </c>
      <c r="B3" t="s">
        <v>612</v>
      </c>
    </row>
    <row r="4" spans="1:2" x14ac:dyDescent="0.25">
      <c r="A4">
        <v>25</v>
      </c>
      <c r="B4" s="233">
        <v>166337176</v>
      </c>
    </row>
    <row r="8" spans="1:2" x14ac:dyDescent="0.25">
      <c r="A8" s="6" t="s">
        <v>1954</v>
      </c>
      <c r="B8" t="s">
        <v>609</v>
      </c>
    </row>
    <row r="10" spans="1:2" x14ac:dyDescent="0.25">
      <c r="A10" t="s">
        <v>611</v>
      </c>
      <c r="B10" t="s">
        <v>612</v>
      </c>
    </row>
    <row r="11" spans="1:2" x14ac:dyDescent="0.25">
      <c r="A11">
        <v>40</v>
      </c>
      <c r="B11" s="233">
        <v>266331821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15A57-8AB1-4CEB-B425-2490AE1857D9}">
  <sheetPr codeName="Hoja11"/>
  <dimension ref="A1:AQ86"/>
  <sheetViews>
    <sheetView topLeftCell="A11" workbookViewId="0">
      <pane xSplit="13" topLeftCell="Q1" activePane="topRight" state="frozen"/>
      <selection activeCell="AM26" sqref="AM21:AM26"/>
      <selection pane="topRight" activeCell="U25" sqref="U25"/>
    </sheetView>
  </sheetViews>
  <sheetFormatPr baseColWidth="10" defaultColWidth="11.42578125" defaultRowHeight="15" x14ac:dyDescent="0.25"/>
  <cols>
    <col min="1" max="1" width="13.7109375" style="120" bestFit="1" customWidth="1"/>
    <col min="2" max="3" width="7.5703125" style="120" hidden="1" customWidth="1"/>
    <col min="4" max="7" width="7.7109375" style="120" hidden="1" customWidth="1"/>
    <col min="8" max="10" width="7.28515625" style="120" hidden="1" customWidth="1"/>
    <col min="11" max="11" width="8.85546875" style="120" hidden="1" customWidth="1"/>
    <col min="12" max="12" width="10.42578125" style="120" hidden="1" customWidth="1"/>
    <col min="13" max="13" width="10.5703125" style="120" hidden="1" customWidth="1"/>
    <col min="14" max="14" width="12.85546875" style="120" hidden="1" customWidth="1"/>
    <col min="15" max="15" width="11.42578125" style="120" bestFit="1" customWidth="1"/>
    <col min="16" max="16" width="13.28515625" style="120" customWidth="1"/>
    <col min="17" max="20" width="19" style="120" customWidth="1"/>
    <col min="21" max="21" width="7.28515625" style="120" customWidth="1"/>
    <col min="22" max="22" width="18.28515625" style="120" bestFit="1" customWidth="1"/>
    <col min="23" max="23" width="7.42578125" style="120" hidden="1" customWidth="1"/>
    <col min="24" max="24" width="7.42578125" style="121" hidden="1" customWidth="1"/>
    <col min="25" max="26" width="7.5703125" style="120" hidden="1" customWidth="1"/>
    <col min="27" max="28" width="7.28515625" style="120" hidden="1" customWidth="1"/>
    <col min="29" max="29" width="9.140625" style="120" hidden="1" customWidth="1"/>
    <col min="30" max="31" width="7.28515625" style="120" hidden="1" customWidth="1"/>
    <col min="32" max="32" width="9.140625" style="120" hidden="1" customWidth="1"/>
    <col min="33" max="33" width="10.85546875" style="120" hidden="1" customWidth="1"/>
    <col min="34" max="35" width="10.5703125" style="120" hidden="1" customWidth="1"/>
    <col min="36" max="36" width="11.5703125" style="120" customWidth="1"/>
    <col min="37" max="37" width="11.42578125" style="120" bestFit="1" customWidth="1"/>
    <col min="38" max="38" width="10.42578125" style="120" bestFit="1" customWidth="1"/>
    <col min="39" max="39" width="11.28515625" style="120" customWidth="1"/>
    <col min="40" max="40" width="16.7109375" style="120" bestFit="1" customWidth="1"/>
    <col min="41" max="41" width="16.7109375" style="120" customWidth="1"/>
    <col min="42" max="42" width="11.42578125" style="120"/>
    <col min="43" max="43" width="12" style="120" bestFit="1" customWidth="1"/>
    <col min="44" max="16384" width="11.42578125" style="120"/>
  </cols>
  <sheetData>
    <row r="1" spans="1:43" ht="6.6" customHeight="1" x14ac:dyDescent="0.25"/>
    <row r="2" spans="1:43" ht="18" customHeight="1" x14ac:dyDescent="0.25">
      <c r="A2" s="290" t="s">
        <v>832</v>
      </c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122"/>
      <c r="R2" s="122"/>
      <c r="S2" s="122"/>
      <c r="T2" s="122"/>
      <c r="V2" s="290" t="s">
        <v>833</v>
      </c>
      <c r="W2" s="290"/>
      <c r="X2" s="290"/>
      <c r="Y2" s="290"/>
      <c r="Z2" s="290"/>
      <c r="AA2" s="290"/>
      <c r="AB2" s="290"/>
      <c r="AC2" s="290"/>
      <c r="AD2" s="290"/>
      <c r="AE2" s="290"/>
      <c r="AF2" s="290"/>
      <c r="AG2" s="290"/>
      <c r="AH2" s="290"/>
      <c r="AI2" s="290"/>
      <c r="AJ2" s="290"/>
      <c r="AK2" s="290"/>
      <c r="AM2" s="123"/>
    </row>
    <row r="3" spans="1:43" ht="12.75" x14ac:dyDescent="0.2">
      <c r="A3" s="291" t="s">
        <v>834</v>
      </c>
      <c r="B3" s="291"/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124"/>
      <c r="R3" s="124"/>
      <c r="S3" s="124"/>
      <c r="T3" s="124"/>
      <c r="V3" s="291" t="s">
        <v>834</v>
      </c>
      <c r="W3" s="291"/>
      <c r="X3" s="291"/>
      <c r="Y3" s="291"/>
      <c r="Z3" s="291"/>
      <c r="AA3" s="291"/>
      <c r="AB3" s="291"/>
      <c r="AC3" s="291"/>
      <c r="AD3" s="291"/>
      <c r="AE3" s="291"/>
      <c r="AF3" s="291"/>
      <c r="AG3" s="291"/>
      <c r="AH3" s="291"/>
      <c r="AI3" s="291"/>
      <c r="AJ3" s="291"/>
      <c r="AK3" s="291"/>
    </row>
    <row r="4" spans="1:43" ht="12.75" x14ac:dyDescent="0.2">
      <c r="A4" s="125" t="s">
        <v>835</v>
      </c>
      <c r="B4" s="125" t="s">
        <v>836</v>
      </c>
      <c r="C4" s="125" t="s">
        <v>837</v>
      </c>
      <c r="D4" s="125" t="s">
        <v>838</v>
      </c>
      <c r="E4" s="125" t="s">
        <v>839</v>
      </c>
      <c r="F4" s="125" t="s">
        <v>840</v>
      </c>
      <c r="G4" s="125" t="s">
        <v>841</v>
      </c>
      <c r="H4" s="125" t="s">
        <v>842</v>
      </c>
      <c r="I4" s="125" t="s">
        <v>843</v>
      </c>
      <c r="J4" s="125" t="s">
        <v>844</v>
      </c>
      <c r="K4" s="125" t="s">
        <v>845</v>
      </c>
      <c r="L4" s="125" t="s">
        <v>846</v>
      </c>
      <c r="M4" s="125" t="s">
        <v>847</v>
      </c>
      <c r="N4" s="125" t="s">
        <v>848</v>
      </c>
      <c r="O4" s="125" t="s">
        <v>849</v>
      </c>
      <c r="P4" s="125" t="s">
        <v>850</v>
      </c>
      <c r="Q4" s="125" t="s">
        <v>851</v>
      </c>
      <c r="R4" s="125" t="s">
        <v>852</v>
      </c>
      <c r="S4" s="125" t="s">
        <v>853</v>
      </c>
      <c r="T4" s="125" t="s">
        <v>1953</v>
      </c>
      <c r="V4" s="125" t="s">
        <v>835</v>
      </c>
      <c r="W4" s="125" t="s">
        <v>836</v>
      </c>
      <c r="X4" s="125" t="s">
        <v>837</v>
      </c>
      <c r="Y4" s="125" t="s">
        <v>838</v>
      </c>
      <c r="Z4" s="125" t="s">
        <v>839</v>
      </c>
      <c r="AA4" s="125" t="s">
        <v>840</v>
      </c>
      <c r="AB4" s="125" t="s">
        <v>841</v>
      </c>
      <c r="AC4" s="125" t="s">
        <v>842</v>
      </c>
      <c r="AD4" s="125" t="s">
        <v>843</v>
      </c>
      <c r="AE4" s="125" t="s">
        <v>844</v>
      </c>
      <c r="AF4" s="125" t="s">
        <v>845</v>
      </c>
      <c r="AG4" s="125" t="s">
        <v>846</v>
      </c>
      <c r="AH4" s="125" t="s">
        <v>847</v>
      </c>
      <c r="AI4" s="125" t="s">
        <v>848</v>
      </c>
      <c r="AJ4" s="125" t="s">
        <v>849</v>
      </c>
      <c r="AK4" s="125" t="s">
        <v>850</v>
      </c>
      <c r="AL4" s="125" t="s">
        <v>851</v>
      </c>
      <c r="AM4" s="125" t="s">
        <v>852</v>
      </c>
      <c r="AN4" s="125" t="s">
        <v>853</v>
      </c>
      <c r="AO4" s="125" t="s">
        <v>1953</v>
      </c>
    </row>
    <row r="5" spans="1:43" ht="12.75" x14ac:dyDescent="0.2">
      <c r="A5" s="126" t="s">
        <v>854</v>
      </c>
      <c r="B5" s="126">
        <v>339</v>
      </c>
      <c r="C5" s="127">
        <v>538</v>
      </c>
      <c r="D5" s="127">
        <v>588</v>
      </c>
      <c r="E5" s="127">
        <v>795</v>
      </c>
      <c r="F5" s="127">
        <v>835</v>
      </c>
      <c r="G5" s="127">
        <v>706</v>
      </c>
      <c r="H5" s="127">
        <v>445</v>
      </c>
      <c r="I5" s="127">
        <v>1697</v>
      </c>
      <c r="J5" s="127">
        <v>689</v>
      </c>
      <c r="K5" s="127">
        <v>733</v>
      </c>
      <c r="L5" s="127">
        <v>419</v>
      </c>
      <c r="M5" s="126">
        <v>531</v>
      </c>
      <c r="N5" s="127">
        <v>751</v>
      </c>
      <c r="O5" s="127">
        <f>'[1]Detalle por sesión'!$H$4</f>
        <v>521</v>
      </c>
      <c r="P5" s="127">
        <v>559</v>
      </c>
      <c r="Q5" s="127">
        <v>584</v>
      </c>
      <c r="R5" s="127">
        <v>423</v>
      </c>
      <c r="S5" s="127">
        <v>276</v>
      </c>
      <c r="T5" s="123">
        <v>266</v>
      </c>
      <c r="V5" s="126" t="s">
        <v>854</v>
      </c>
      <c r="W5" s="127">
        <f>+Tabla38[[#This Row],[2005]]</f>
        <v>339</v>
      </c>
      <c r="X5" s="127">
        <f>+Tabla38[[#This Row],[2006]]</f>
        <v>538</v>
      </c>
      <c r="Y5" s="127">
        <f>+Tabla38[[#This Row],[2007]]</f>
        <v>588</v>
      </c>
      <c r="Z5" s="127">
        <f>+Tabla38[[#This Row],[2008]]</f>
        <v>795</v>
      </c>
      <c r="AA5" s="127">
        <v>835</v>
      </c>
      <c r="AB5" s="127">
        <f>+Tabla38[[#This Row],[2010]]</f>
        <v>706</v>
      </c>
      <c r="AC5" s="127">
        <f>+Tabla38[[#This Row],[2011]]</f>
        <v>445</v>
      </c>
      <c r="AD5" s="127">
        <f>+Tabla38[[#This Row],[2012]]</f>
        <v>1697</v>
      </c>
      <c r="AE5" s="127">
        <f>+Tabla38[[#This Row],[2013]]</f>
        <v>689</v>
      </c>
      <c r="AF5" s="127">
        <v>733</v>
      </c>
      <c r="AG5" s="127">
        <f>+Tabla38[[#This Row],[2015]]</f>
        <v>419</v>
      </c>
      <c r="AH5" s="127">
        <f>+Tabla38[[#This Row],[2016]]</f>
        <v>531</v>
      </c>
      <c r="AI5" s="127">
        <f>+Tabla38[[#This Row],[2017]]</f>
        <v>751</v>
      </c>
      <c r="AJ5" s="127">
        <v>521</v>
      </c>
      <c r="AK5" s="127">
        <f>+Tabla38[[#This Row],[2019]]</f>
        <v>559</v>
      </c>
      <c r="AL5" s="127">
        <v>584</v>
      </c>
      <c r="AM5" s="127">
        <f>+Tabla38[[#This Row],[2021]]</f>
        <v>423</v>
      </c>
      <c r="AN5" s="128">
        <v>276</v>
      </c>
      <c r="AO5" s="128">
        <v>266</v>
      </c>
    </row>
    <row r="6" spans="1:43" ht="12.75" x14ac:dyDescent="0.2">
      <c r="A6" s="126" t="s">
        <v>855</v>
      </c>
      <c r="B6" s="126">
        <v>697</v>
      </c>
      <c r="C6" s="127">
        <v>949</v>
      </c>
      <c r="D6" s="127">
        <v>1010</v>
      </c>
      <c r="E6" s="127">
        <v>1312</v>
      </c>
      <c r="F6" s="127">
        <v>1611</v>
      </c>
      <c r="G6" s="127">
        <v>1802</v>
      </c>
      <c r="H6" s="127">
        <v>897</v>
      </c>
      <c r="I6" s="127">
        <v>2552</v>
      </c>
      <c r="J6" s="127">
        <v>1233</v>
      </c>
      <c r="K6" s="127">
        <v>1252</v>
      </c>
      <c r="L6" s="127">
        <v>948</v>
      </c>
      <c r="M6" s="126">
        <v>1258</v>
      </c>
      <c r="N6" s="127">
        <v>1212</v>
      </c>
      <c r="O6" s="127">
        <f>'[1]Detalle por sesión'!$H$8</f>
        <v>1087</v>
      </c>
      <c r="P6" s="127">
        <v>1125</v>
      </c>
      <c r="Q6" s="127">
        <v>944</v>
      </c>
      <c r="R6" s="127">
        <v>760</v>
      </c>
      <c r="S6" s="127">
        <v>555</v>
      </c>
      <c r="T6" s="123">
        <f>+AO5+Tabla3210[[#This Row],[2023]]</f>
        <v>613</v>
      </c>
      <c r="V6" s="126" t="s">
        <v>855</v>
      </c>
      <c r="W6" s="127">
        <f>+Tabla38[[#This Row],[2005]]-B5</f>
        <v>358</v>
      </c>
      <c r="X6" s="127">
        <f>+Tabla38[[#This Row],[2006]]-X5</f>
        <v>411</v>
      </c>
      <c r="Y6" s="127">
        <f>+Tabla38[[#This Row],[2007]]-Y5</f>
        <v>422</v>
      </c>
      <c r="Z6" s="127">
        <f>+Tabla38[[#This Row],[2008]]-Z5</f>
        <v>517</v>
      </c>
      <c r="AA6" s="127">
        <v>776</v>
      </c>
      <c r="AB6" s="127">
        <f>+Tabla38[[#This Row],[2010]]-G5</f>
        <v>1096</v>
      </c>
      <c r="AC6" s="127">
        <f>+Tabla38[[#This Row],[2011]]-H5</f>
        <v>452</v>
      </c>
      <c r="AD6" s="127">
        <f>+Tabla38[[#This Row],[2012]]-AD5</f>
        <v>855</v>
      </c>
      <c r="AE6" s="127">
        <f>+Tabla38[[#This Row],[2013]]-AE5</f>
        <v>544</v>
      </c>
      <c r="AF6" s="127">
        <v>519</v>
      </c>
      <c r="AG6" s="127">
        <f>+Tabla38[[#This Row],[2015]]-L5</f>
        <v>529</v>
      </c>
      <c r="AH6" s="127">
        <f>+Tabla38[[#This Row],[2016]]-AH5</f>
        <v>727</v>
      </c>
      <c r="AI6" s="127">
        <f>Tabla38[[#This Row],[2017]]-AI5</f>
        <v>461</v>
      </c>
      <c r="AJ6" s="127">
        <v>566</v>
      </c>
      <c r="AK6" s="127">
        <f>+Tabla38[[#This Row],[2019]]-AK5</f>
        <v>566</v>
      </c>
      <c r="AL6" s="127">
        <v>360</v>
      </c>
      <c r="AM6" s="127">
        <f>+Tabla38[[#This Row],[2021]]-AM5</f>
        <v>337</v>
      </c>
      <c r="AN6" s="127">
        <v>279</v>
      </c>
      <c r="AO6" s="127">
        <v>347</v>
      </c>
      <c r="AP6" s="123"/>
    </row>
    <row r="7" spans="1:43" ht="12.75" x14ac:dyDescent="0.2">
      <c r="A7" s="126" t="s">
        <v>856</v>
      </c>
      <c r="B7" s="126">
        <v>1059</v>
      </c>
      <c r="C7" s="127">
        <v>1353</v>
      </c>
      <c r="D7" s="127">
        <v>1382</v>
      </c>
      <c r="E7" s="127">
        <v>1677</v>
      </c>
      <c r="F7" s="127">
        <v>2312</v>
      </c>
      <c r="G7" s="127">
        <v>2727</v>
      </c>
      <c r="H7" s="127">
        <v>1757</v>
      </c>
      <c r="I7" s="127">
        <v>2594</v>
      </c>
      <c r="J7" s="127">
        <v>1580</v>
      </c>
      <c r="K7" s="127">
        <v>1780</v>
      </c>
      <c r="L7" s="127">
        <v>1549</v>
      </c>
      <c r="M7" s="126">
        <v>1575</v>
      </c>
      <c r="N7" s="127">
        <v>1769</v>
      </c>
      <c r="O7" s="127">
        <f>'[1]Detalle por sesión'!$H$11</f>
        <v>1467</v>
      </c>
      <c r="P7" s="127">
        <v>1538</v>
      </c>
      <c r="Q7" s="127">
        <v>1379</v>
      </c>
      <c r="R7" s="127">
        <v>950</v>
      </c>
      <c r="S7" s="127">
        <v>898</v>
      </c>
      <c r="T7" s="123">
        <v>613</v>
      </c>
      <c r="V7" s="126" t="s">
        <v>856</v>
      </c>
      <c r="W7" s="127">
        <f>+Tabla38[[#This Row],[2005]]-B6</f>
        <v>362</v>
      </c>
      <c r="X7" s="127">
        <f>+Tabla38[[#This Row],[2006]]-C6</f>
        <v>404</v>
      </c>
      <c r="Y7" s="127">
        <f>+Tabla38[[#This Row],[2007]]-D6</f>
        <v>372</v>
      </c>
      <c r="Z7" s="127">
        <f>+Tabla38[[#This Row],[2008]]-E6</f>
        <v>365</v>
      </c>
      <c r="AA7" s="127">
        <v>701</v>
      </c>
      <c r="AB7" s="127">
        <f>+Tabla38[[#This Row],[2010]]-G6</f>
        <v>925</v>
      </c>
      <c r="AC7" s="127">
        <f>+Tabla38[[#This Row],[2011]]-H6</f>
        <v>860</v>
      </c>
      <c r="AD7" s="127">
        <f>+Tabla38[[#This Row],[2012]]-I6</f>
        <v>42</v>
      </c>
      <c r="AE7" s="127">
        <f>+Tabla38[[#This Row],[2013]]-J6</f>
        <v>347</v>
      </c>
      <c r="AF7" s="127">
        <v>528</v>
      </c>
      <c r="AG7" s="127">
        <f>+Tabla38[[#This Row],[2015]]-L6</f>
        <v>601</v>
      </c>
      <c r="AH7" s="127">
        <f>+Tabla38[[#This Row],[2016]]-AH5-AH6</f>
        <v>317</v>
      </c>
      <c r="AI7" s="127">
        <f>Tabla38[[#This Row],[2017]]-AI6-AI5</f>
        <v>557</v>
      </c>
      <c r="AJ7" s="127">
        <v>380</v>
      </c>
      <c r="AK7" s="127">
        <f>+Tabla38[[#This Row],[2019]]-AK6-AK5</f>
        <v>413</v>
      </c>
      <c r="AL7" s="127">
        <v>435</v>
      </c>
      <c r="AM7" s="127">
        <f>+Tabla38[[#This Row],[2021]]-AM6-AM5</f>
        <v>190</v>
      </c>
      <c r="AN7" s="127">
        <v>343</v>
      </c>
      <c r="AO7" s="127">
        <v>0</v>
      </c>
    </row>
    <row r="8" spans="1:43" ht="12.75" x14ac:dyDescent="0.2">
      <c r="A8" s="126" t="s">
        <v>857</v>
      </c>
      <c r="B8" s="126">
        <v>1356</v>
      </c>
      <c r="C8" s="127">
        <v>1547</v>
      </c>
      <c r="D8" s="127">
        <v>1793</v>
      </c>
      <c r="E8" s="127">
        <v>2365</v>
      </c>
      <c r="F8" s="127">
        <v>2921</v>
      </c>
      <c r="G8" s="127">
        <v>3542</v>
      </c>
      <c r="H8" s="127">
        <v>2141</v>
      </c>
      <c r="I8" s="127">
        <v>2722</v>
      </c>
      <c r="J8" s="127">
        <v>2068</v>
      </c>
      <c r="K8" s="127">
        <v>2369</v>
      </c>
      <c r="L8" s="127">
        <v>2039</v>
      </c>
      <c r="M8" s="126">
        <v>1927</v>
      </c>
      <c r="N8" s="127">
        <v>2236</v>
      </c>
      <c r="O8" s="127">
        <f>'[1]Detalle por sesión'!$H$16</f>
        <v>2119</v>
      </c>
      <c r="P8" s="127">
        <v>2087</v>
      </c>
      <c r="Q8" s="127">
        <v>1582</v>
      </c>
      <c r="R8" s="127">
        <v>1288</v>
      </c>
      <c r="S8" s="127">
        <f>+SUM([2]DESGLOCE!B48:B51)</f>
        <v>1110</v>
      </c>
      <c r="T8" s="123">
        <v>613</v>
      </c>
      <c r="V8" s="126" t="s">
        <v>857</v>
      </c>
      <c r="W8" s="127">
        <f>+Tabla38[[#This Row],[2005]]-B7</f>
        <v>297</v>
      </c>
      <c r="X8" s="127">
        <f>+Tabla38[[#This Row],[2006]]-C7</f>
        <v>194</v>
      </c>
      <c r="Y8" s="127">
        <f>+Tabla38[[#This Row],[2007]]-D7</f>
        <v>411</v>
      </c>
      <c r="Z8" s="127">
        <f>+Tabla38[[#This Row],[2008]]-E7</f>
        <v>688</v>
      </c>
      <c r="AA8" s="127">
        <v>609</v>
      </c>
      <c r="AB8" s="127">
        <f>+Tabla38[[#This Row],[2010]]-G7</f>
        <v>815</v>
      </c>
      <c r="AC8" s="127">
        <f>+Tabla38[[#This Row],[2011]]-H7</f>
        <v>384</v>
      </c>
      <c r="AD8" s="127">
        <f>+Tabla38[[#This Row],[2012]]-I7</f>
        <v>128</v>
      </c>
      <c r="AE8" s="127">
        <f>+Tabla38[[#This Row],[2013]]-J7</f>
        <v>488</v>
      </c>
      <c r="AF8" s="127">
        <v>589</v>
      </c>
      <c r="AG8" s="127">
        <f>+Tabla38[[#This Row],[2015]]-L7</f>
        <v>490</v>
      </c>
      <c r="AH8" s="127">
        <f>+Tabla38[[#This Row],[2016]]-AH5-AH6-AH7</f>
        <v>352</v>
      </c>
      <c r="AI8" s="127">
        <f>Tabla38[[#This Row],[2017]]-AI7-AI6-AI5</f>
        <v>467</v>
      </c>
      <c r="AJ8" s="127">
        <v>652</v>
      </c>
      <c r="AK8" s="127">
        <f>+Tabla38[[#This Row],[2019]]-AK7-AK6-AK5</f>
        <v>549</v>
      </c>
      <c r="AL8" s="127">
        <v>203</v>
      </c>
      <c r="AM8" s="127">
        <f>+Tabla38[[#This Row],[2021]]-AM7-AM6-AM5</f>
        <v>338</v>
      </c>
      <c r="AN8" s="127">
        <v>212</v>
      </c>
      <c r="AO8" s="127">
        <v>0</v>
      </c>
    </row>
    <row r="9" spans="1:43" ht="12.75" x14ac:dyDescent="0.2">
      <c r="A9" s="126" t="s">
        <v>858</v>
      </c>
      <c r="B9" s="126">
        <v>1892</v>
      </c>
      <c r="C9" s="127">
        <v>2058</v>
      </c>
      <c r="D9" s="127">
        <v>2348</v>
      </c>
      <c r="E9" s="127">
        <v>3095</v>
      </c>
      <c r="F9" s="127">
        <v>3464</v>
      </c>
      <c r="G9" s="127">
        <v>4424</v>
      </c>
      <c r="H9" s="127">
        <v>3331</v>
      </c>
      <c r="I9" s="127">
        <v>3394</v>
      </c>
      <c r="J9" s="127">
        <v>2667</v>
      </c>
      <c r="K9" s="127">
        <v>2990</v>
      </c>
      <c r="L9" s="127">
        <v>2602</v>
      </c>
      <c r="M9" s="129">
        <v>2800</v>
      </c>
      <c r="N9" s="127">
        <v>2803</v>
      </c>
      <c r="O9" s="127">
        <f>'[1]Detalle por sesión'!$H$17</f>
        <v>2304</v>
      </c>
      <c r="P9" s="127">
        <v>2378</v>
      </c>
      <c r="Q9" s="127">
        <v>1799</v>
      </c>
      <c r="R9" s="127">
        <v>1707</v>
      </c>
      <c r="S9" s="127">
        <f>+SUM([2]DESGLOCE!B48:B52)</f>
        <v>1737</v>
      </c>
      <c r="T9" s="123">
        <v>613</v>
      </c>
      <c r="V9" s="126" t="s">
        <v>858</v>
      </c>
      <c r="W9" s="127">
        <f>+Tabla38[[#This Row],[2005]]-B8</f>
        <v>536</v>
      </c>
      <c r="X9" s="127">
        <f>+Tabla38[[#This Row],[2006]]-C8</f>
        <v>511</v>
      </c>
      <c r="Y9" s="127">
        <f>+Tabla38[[#This Row],[2007]]-D8</f>
        <v>555</v>
      </c>
      <c r="Z9" s="127">
        <f>+Tabla38[[#This Row],[2008]]-E8</f>
        <v>730</v>
      </c>
      <c r="AA9" s="127">
        <v>543</v>
      </c>
      <c r="AB9" s="127">
        <f>+Tabla38[[#This Row],[2010]]-G8</f>
        <v>882</v>
      </c>
      <c r="AC9" s="127">
        <f>+Tabla38[[#This Row],[2011]]-H8</f>
        <v>1190</v>
      </c>
      <c r="AD9" s="127">
        <f>+Tabla38[[#This Row],[2012]]-I8</f>
        <v>672</v>
      </c>
      <c r="AE9" s="127">
        <f>+Tabla38[[#This Row],[2013]]-J8</f>
        <v>599</v>
      </c>
      <c r="AF9" s="127">
        <v>621</v>
      </c>
      <c r="AG9" s="127">
        <f>+Tabla38[[#This Row],[2015]]-L8</f>
        <v>563</v>
      </c>
      <c r="AH9" s="127">
        <f>+Tabla38[[#This Row],[2016]]-AH8-AH7-AH6-AH5</f>
        <v>873</v>
      </c>
      <c r="AI9" s="127">
        <f>Tabla38[[#This Row],[2017]]-AI8-AI7-AI6-AI5</f>
        <v>567</v>
      </c>
      <c r="AJ9" s="127">
        <v>185</v>
      </c>
      <c r="AK9" s="127">
        <f>+Tabla38[[#This Row],[2019]]-AK8-AK7-AK6-AK5</f>
        <v>291</v>
      </c>
      <c r="AL9" s="127">
        <v>217</v>
      </c>
      <c r="AM9" s="127">
        <f>+Tabla38[[#This Row],[2021]]-AM8-AM7-AM6-AM5</f>
        <v>419</v>
      </c>
      <c r="AN9" s="127">
        <v>627</v>
      </c>
      <c r="AO9" s="127">
        <v>0</v>
      </c>
    </row>
    <row r="10" spans="1:43" ht="12.75" x14ac:dyDescent="0.2">
      <c r="A10" s="126" t="s">
        <v>859</v>
      </c>
      <c r="B10" s="126">
        <v>2129</v>
      </c>
      <c r="C10" s="127">
        <v>2306</v>
      </c>
      <c r="D10" s="127">
        <v>2659</v>
      </c>
      <c r="E10" s="127">
        <v>3465</v>
      </c>
      <c r="F10" s="127">
        <v>4529</v>
      </c>
      <c r="G10" s="127">
        <v>5200</v>
      </c>
      <c r="H10" s="127">
        <v>4245</v>
      </c>
      <c r="I10" s="127">
        <v>3942</v>
      </c>
      <c r="J10" s="127">
        <v>3305</v>
      </c>
      <c r="K10" s="127">
        <v>3265</v>
      </c>
      <c r="L10" s="127">
        <v>3285</v>
      </c>
      <c r="M10" s="126">
        <v>3267</v>
      </c>
      <c r="N10" s="127">
        <v>3429</v>
      </c>
      <c r="O10" s="127">
        <f>'[1]Detalle por sesión'!$H$21</f>
        <v>3166</v>
      </c>
      <c r="P10" s="127">
        <v>2587</v>
      </c>
      <c r="Q10" s="127">
        <v>2000</v>
      </c>
      <c r="R10" s="127">
        <v>2217</v>
      </c>
      <c r="S10" s="127">
        <f>+SUM([2]DESGLOCE!B48:B53)</f>
        <v>2179</v>
      </c>
      <c r="T10" s="123">
        <v>613</v>
      </c>
      <c r="V10" s="126" t="s">
        <v>859</v>
      </c>
      <c r="W10" s="127">
        <f>+Tabla38[[#This Row],[2005]]-B9</f>
        <v>237</v>
      </c>
      <c r="X10" s="127">
        <f>+Tabla38[[#This Row],[2006]]-C9</f>
        <v>248</v>
      </c>
      <c r="Y10" s="127">
        <f>+Tabla38[[#This Row],[2007]]-D9</f>
        <v>311</v>
      </c>
      <c r="Z10" s="127">
        <f>+Tabla38[[#This Row],[2008]]-E9</f>
        <v>370</v>
      </c>
      <c r="AA10" s="127">
        <v>1065</v>
      </c>
      <c r="AB10" s="127">
        <f>+Tabla38[[#This Row],[2010]]-G9</f>
        <v>776</v>
      </c>
      <c r="AC10" s="127">
        <f>+Tabla38[[#This Row],[2011]]-H9</f>
        <v>914</v>
      </c>
      <c r="AD10" s="127">
        <f>+Tabla38[[#This Row],[2012]]-I9</f>
        <v>548</v>
      </c>
      <c r="AE10" s="127">
        <f>+Tabla38[[#This Row],[2013]]-J9</f>
        <v>638</v>
      </c>
      <c r="AF10" s="127">
        <v>275</v>
      </c>
      <c r="AG10" s="127">
        <f>+Tabla38[[#This Row],[2015]]-L9</f>
        <v>683</v>
      </c>
      <c r="AH10" s="127">
        <f>+Tabla38[[#This Row],[2016]]-AH9-AH8-AH7-AH6-AH5</f>
        <v>467</v>
      </c>
      <c r="AI10" s="127">
        <f>Tabla38[[#This Row],[2017]]-AI9-AI8-AI7-AI6-AI5</f>
        <v>626</v>
      </c>
      <c r="AJ10" s="127">
        <v>862</v>
      </c>
      <c r="AK10" s="127">
        <f>+Tabla38[[#This Row],[2019]]-AK9-AK8-AK7-AK6-AK5</f>
        <v>209</v>
      </c>
      <c r="AL10" s="127">
        <v>201</v>
      </c>
      <c r="AM10" s="127">
        <f>+Tabla38[[#This Row],[2021]]-AM9-AM8-AM7-AM6-AM5</f>
        <v>510</v>
      </c>
      <c r="AN10" s="127">
        <v>442</v>
      </c>
      <c r="AO10" s="127">
        <v>0</v>
      </c>
    </row>
    <row r="11" spans="1:43" ht="12.75" x14ac:dyDescent="0.2">
      <c r="A11" s="126" t="s">
        <v>860</v>
      </c>
      <c r="B11" s="126">
        <v>2321</v>
      </c>
      <c r="C11" s="127">
        <v>2513</v>
      </c>
      <c r="D11" s="127">
        <v>2992</v>
      </c>
      <c r="E11" s="127">
        <v>3919</v>
      </c>
      <c r="F11" s="127">
        <v>5088</v>
      </c>
      <c r="G11" s="127">
        <v>5830</v>
      </c>
      <c r="H11" s="127">
        <v>4469</v>
      </c>
      <c r="I11" s="127">
        <v>4342</v>
      </c>
      <c r="J11" s="127">
        <v>3751</v>
      </c>
      <c r="K11" s="127">
        <v>3735</v>
      </c>
      <c r="L11" s="127">
        <v>3754</v>
      </c>
      <c r="M11" s="126">
        <v>3642</v>
      </c>
      <c r="N11" s="127">
        <v>4010</v>
      </c>
      <c r="O11" s="127">
        <f>'[1]Detalle por sesión'!$H$26</f>
        <v>3730</v>
      </c>
      <c r="P11" s="127">
        <v>2711</v>
      </c>
      <c r="Q11" s="127">
        <v>2312</v>
      </c>
      <c r="R11" s="127">
        <v>2560</v>
      </c>
      <c r="S11" s="127">
        <f>+SUM([2]DESGLOCE!B48:B54)</f>
        <v>2327</v>
      </c>
      <c r="T11" s="123">
        <v>613</v>
      </c>
      <c r="V11" s="126" t="s">
        <v>860</v>
      </c>
      <c r="W11" s="127">
        <f>+Tabla38[[#This Row],[2005]]-B10</f>
        <v>192</v>
      </c>
      <c r="X11" s="127">
        <f>+Tabla38[[#This Row],[2006]]-C10</f>
        <v>207</v>
      </c>
      <c r="Y11" s="127">
        <f>+Tabla38[[#This Row],[2007]]-D10</f>
        <v>333</v>
      </c>
      <c r="Z11" s="127">
        <f>+Tabla38[[#This Row],[2008]]-E10</f>
        <v>454</v>
      </c>
      <c r="AA11" s="127">
        <v>559</v>
      </c>
      <c r="AB11" s="127">
        <f>+Tabla38[[#This Row],[2010]]-G10</f>
        <v>630</v>
      </c>
      <c r="AC11" s="127">
        <f>+Tabla38[[#This Row],[2011]]-H10</f>
        <v>224</v>
      </c>
      <c r="AD11" s="127">
        <f>+Tabla38[[#This Row],[2012]]-I10</f>
        <v>400</v>
      </c>
      <c r="AE11" s="127">
        <f>+Tabla38[[#This Row],[2013]]-J10</f>
        <v>446</v>
      </c>
      <c r="AF11" s="127">
        <v>470</v>
      </c>
      <c r="AG11" s="127">
        <f>+Tabla38[[#This Row],[2015]]-L10</f>
        <v>469</v>
      </c>
      <c r="AH11" s="127">
        <f>+Tabla38[[#This Row],[2016]]-AH9-AH8-AH7-AH6-AH5-AH10</f>
        <v>375</v>
      </c>
      <c r="AI11" s="127">
        <f>Tabla38[[#This Row],[2017]]-AI10-AI9-AI8-AI7-AI6-AI5</f>
        <v>581</v>
      </c>
      <c r="AJ11" s="127">
        <v>564</v>
      </c>
      <c r="AK11" s="127">
        <f>+Tabla38[[#This Row],[2019]]-AK10-AK9-AK8-AK7-AK6-AK5</f>
        <v>124</v>
      </c>
      <c r="AL11" s="127">
        <v>312</v>
      </c>
      <c r="AM11" s="127">
        <f>+Tabla38[[#This Row],[2021]]-AM10-AM9-AM8-AM7-AM6-AM5</f>
        <v>343</v>
      </c>
      <c r="AN11" s="127">
        <v>148</v>
      </c>
      <c r="AO11" s="127">
        <v>0</v>
      </c>
    </row>
    <row r="12" spans="1:43" ht="12.75" x14ac:dyDescent="0.2">
      <c r="A12" s="126" t="s">
        <v>861</v>
      </c>
      <c r="B12" s="126">
        <v>2620</v>
      </c>
      <c r="C12" s="127">
        <v>2838</v>
      </c>
      <c r="D12" s="127">
        <v>3346</v>
      </c>
      <c r="E12" s="127">
        <v>4368</v>
      </c>
      <c r="F12" s="127">
        <v>5611</v>
      </c>
      <c r="G12" s="127">
        <v>6565</v>
      </c>
      <c r="H12" s="127">
        <v>4601</v>
      </c>
      <c r="I12" s="127">
        <v>4616</v>
      </c>
      <c r="J12" s="127">
        <v>4166</v>
      </c>
      <c r="K12" s="127">
        <v>4119</v>
      </c>
      <c r="L12" s="127">
        <v>4250</v>
      </c>
      <c r="M12" s="126">
        <v>4190</v>
      </c>
      <c r="N12" s="127">
        <v>4506</v>
      </c>
      <c r="O12" s="127">
        <f>'[1]Detalle por sesión'!$H$30</f>
        <v>4258</v>
      </c>
      <c r="P12" s="127">
        <v>2883</v>
      </c>
      <c r="Q12" s="127">
        <v>2539</v>
      </c>
      <c r="R12" s="127">
        <v>2883</v>
      </c>
      <c r="S12" s="127">
        <f>+SUM([2]DESGLOCE!B48:B55)</f>
        <v>2744</v>
      </c>
      <c r="T12" s="123">
        <v>613</v>
      </c>
      <c r="V12" s="126" t="s">
        <v>861</v>
      </c>
      <c r="W12" s="127">
        <f>+Tabla38[[#This Row],[2005]]-B11</f>
        <v>299</v>
      </c>
      <c r="X12" s="127">
        <f>+Tabla38[[#This Row],[2006]]-C11</f>
        <v>325</v>
      </c>
      <c r="Y12" s="127">
        <f>+Tabla38[[#This Row],[2007]]-D11</f>
        <v>354</v>
      </c>
      <c r="Z12" s="127">
        <f>+Tabla38[[#This Row],[2008]]-E11</f>
        <v>449</v>
      </c>
      <c r="AA12" s="127">
        <v>523</v>
      </c>
      <c r="AB12" s="127">
        <f>+Tabla38[[#This Row],[2010]]-G11</f>
        <v>735</v>
      </c>
      <c r="AC12" s="127">
        <f>+Tabla38[[#This Row],[2011]]-H11</f>
        <v>132</v>
      </c>
      <c r="AD12" s="127">
        <f>+Tabla38[[#This Row],[2012]]-I11</f>
        <v>274</v>
      </c>
      <c r="AE12" s="127">
        <f>+Tabla38[[#This Row],[2013]]-J11</f>
        <v>415</v>
      </c>
      <c r="AF12" s="127">
        <v>384</v>
      </c>
      <c r="AG12" s="127">
        <f>+Tabla38[[#This Row],[2015]]-L11</f>
        <v>496</v>
      </c>
      <c r="AH12" s="127">
        <f>+Tabla38[[#This Row],[2016]]-AH5-AH6-AH7-AH8-AH9-AH10-AH11</f>
        <v>548</v>
      </c>
      <c r="AI12" s="127">
        <f>Tabla38[[#This Row],[2017]]-AI11-AI10-AI9-AI8-AI7-AI6-AI5</f>
        <v>496</v>
      </c>
      <c r="AJ12" s="127">
        <v>528</v>
      </c>
      <c r="AK12" s="127">
        <f>+Tabla38[[#This Row],[2019]]-AK11-AK10-AK9-AK8-AK7-AK6-AK5</f>
        <v>172</v>
      </c>
      <c r="AL12" s="127">
        <v>227</v>
      </c>
      <c r="AM12" s="127">
        <f>+Tabla38[[#This Row],[2021]]-AM11-AM10-AM9-AM8-AM7-AM6-AM5</f>
        <v>323</v>
      </c>
      <c r="AN12" s="127">
        <v>417</v>
      </c>
      <c r="AO12" s="127">
        <v>0</v>
      </c>
      <c r="AQ12" s="123"/>
    </row>
    <row r="13" spans="1:43" ht="12.75" x14ac:dyDescent="0.2">
      <c r="A13" s="126" t="s">
        <v>862</v>
      </c>
      <c r="B13" s="126">
        <v>2923</v>
      </c>
      <c r="C13" s="127">
        <v>3191</v>
      </c>
      <c r="D13" s="127">
        <v>3740</v>
      </c>
      <c r="E13" s="127">
        <v>4959</v>
      </c>
      <c r="F13" s="127">
        <v>6532</v>
      </c>
      <c r="G13" s="127">
        <v>7132</v>
      </c>
      <c r="H13" s="127">
        <v>4601</v>
      </c>
      <c r="I13" s="127">
        <v>4999</v>
      </c>
      <c r="J13" s="127">
        <v>4604</v>
      </c>
      <c r="K13" s="127">
        <v>4723</v>
      </c>
      <c r="L13" s="127">
        <v>4678</v>
      </c>
      <c r="M13" s="126">
        <v>4709</v>
      </c>
      <c r="N13" s="127">
        <v>4924</v>
      </c>
      <c r="O13" s="127">
        <f>'[1]Detalle por sesión'!$H$34</f>
        <v>4745</v>
      </c>
      <c r="P13" s="127">
        <v>3021</v>
      </c>
      <c r="Q13" s="127">
        <v>2789</v>
      </c>
      <c r="R13" s="127">
        <v>3194</v>
      </c>
      <c r="S13" s="127">
        <f>+SUM([2]DESGLOCE!B48:B56)</f>
        <v>3168</v>
      </c>
      <c r="T13" s="123">
        <v>613</v>
      </c>
      <c r="V13" s="126" t="s">
        <v>862</v>
      </c>
      <c r="W13" s="127">
        <f>+Tabla38[[#This Row],[2005]]-B12</f>
        <v>303</v>
      </c>
      <c r="X13" s="127">
        <f>+Tabla38[[#This Row],[2006]]-C12</f>
        <v>353</v>
      </c>
      <c r="Y13" s="127">
        <f>+Tabla38[[#This Row],[2007]]-D12</f>
        <v>394</v>
      </c>
      <c r="Z13" s="127">
        <f>+Tabla38[[#This Row],[2008]]-E12</f>
        <v>591</v>
      </c>
      <c r="AA13" s="127">
        <v>921</v>
      </c>
      <c r="AB13" s="127">
        <f>+Tabla38[[#This Row],[2010]]-G12</f>
        <v>567</v>
      </c>
      <c r="AC13" s="127">
        <v>0</v>
      </c>
      <c r="AD13" s="127">
        <f>+Tabla38[[#This Row],[2012]]-I12</f>
        <v>383</v>
      </c>
      <c r="AE13" s="127">
        <f>+Tabla38[[#This Row],[2013]]-J12</f>
        <v>438</v>
      </c>
      <c r="AF13" s="127">
        <v>604</v>
      </c>
      <c r="AG13" s="127">
        <f>+Tabla38[[#This Row],[2015]]-L12</f>
        <v>428</v>
      </c>
      <c r="AH13" s="127">
        <f>+Tabla38[[#This Row],[2016]]-AH6-AH7-AH8-AH9-AH10-AH11-AH12-AH5</f>
        <v>519</v>
      </c>
      <c r="AI13" s="127">
        <f>Tabla38[[#This Row],[2017]]-AI12-AI11-AI10-AI9-AI8-AI7-AI6-AI5</f>
        <v>418</v>
      </c>
      <c r="AJ13" s="127">
        <v>487</v>
      </c>
      <c r="AK13" s="127">
        <f>+Tabla38[[#This Row],[2019]]-AK12-AK11-AK10-AK9-AK8-AK7-AK6-AK5</f>
        <v>138</v>
      </c>
      <c r="AL13" s="127">
        <v>250</v>
      </c>
      <c r="AM13" s="127">
        <f>+Tabla38[[#This Row],[2021]]-AM12-AM11-AM10-AM9-AM8-AM7-AM6-AM5</f>
        <v>311</v>
      </c>
      <c r="AN13" s="127">
        <v>424</v>
      </c>
      <c r="AO13" s="127">
        <v>0</v>
      </c>
    </row>
    <row r="14" spans="1:43" ht="12.75" x14ac:dyDescent="0.2">
      <c r="A14" s="126" t="s">
        <v>863</v>
      </c>
      <c r="B14" s="126">
        <v>3073</v>
      </c>
      <c r="C14" s="127">
        <v>3464</v>
      </c>
      <c r="D14" s="127">
        <v>4021</v>
      </c>
      <c r="E14" s="127">
        <v>5249</v>
      </c>
      <c r="F14" s="127">
        <v>7088</v>
      </c>
      <c r="G14" s="127">
        <v>7675</v>
      </c>
      <c r="H14" s="127">
        <v>4601</v>
      </c>
      <c r="I14" s="127">
        <v>5253</v>
      </c>
      <c r="J14" s="127">
        <v>4961</v>
      </c>
      <c r="K14" s="127">
        <v>5092</v>
      </c>
      <c r="L14" s="127">
        <v>4997</v>
      </c>
      <c r="M14" s="126">
        <v>5362</v>
      </c>
      <c r="N14" s="127">
        <v>5400</v>
      </c>
      <c r="O14" s="127">
        <f>'[1]Detalle por sesión'!$H$38</f>
        <v>5295</v>
      </c>
      <c r="P14" s="127">
        <v>3055</v>
      </c>
      <c r="Q14" s="127">
        <v>3135</v>
      </c>
      <c r="R14" s="127">
        <v>3449</v>
      </c>
      <c r="S14" s="127">
        <f>+SUM([2]DESGLOCE!B48:B57)</f>
        <v>3416</v>
      </c>
      <c r="T14" s="123">
        <v>613</v>
      </c>
      <c r="V14" s="126" t="s">
        <v>863</v>
      </c>
      <c r="W14" s="127">
        <f>+Tabla38[[#This Row],[2005]]-B13</f>
        <v>150</v>
      </c>
      <c r="X14" s="127">
        <f>+Tabla38[[#This Row],[2006]]-C13</f>
        <v>273</v>
      </c>
      <c r="Y14" s="127">
        <f>+Tabla38[[#This Row],[2007]]-D13</f>
        <v>281</v>
      </c>
      <c r="Z14" s="127">
        <f>+Tabla38[[#This Row],[2008]]-E13</f>
        <v>290</v>
      </c>
      <c r="AA14" s="127">
        <v>556</v>
      </c>
      <c r="AB14" s="127">
        <f>+Tabla38[[#This Row],[2010]]-G13</f>
        <v>543</v>
      </c>
      <c r="AC14" s="127">
        <v>0</v>
      </c>
      <c r="AD14" s="127">
        <f>+Tabla38[[#This Row],[2012]]-I13</f>
        <v>254</v>
      </c>
      <c r="AE14" s="127">
        <f>+Tabla38[[#This Row],[2013]]-J13</f>
        <v>357</v>
      </c>
      <c r="AF14" s="127">
        <v>369</v>
      </c>
      <c r="AG14" s="127">
        <f>+Tabla38[[#This Row],[2015]]-L13</f>
        <v>319</v>
      </c>
      <c r="AH14" s="127">
        <f>+Tabla38[[#This Row],[2016]]-AH7-AH8-AH9-AH10-AH11-AH12-AH13-AH6-AH5</f>
        <v>653</v>
      </c>
      <c r="AI14" s="127">
        <f>Tabla38[[#This Row],[2017]]-AI13-AI12-AI11-AI10-AI9-AI8-AI7-AI6-AI5</f>
        <v>476</v>
      </c>
      <c r="AJ14" s="127">
        <v>550</v>
      </c>
      <c r="AK14" s="127">
        <f>+Tabla38[[#This Row],[2019]]-AK13-AK12-AK11-AK10-AK9-AK8-AK7-AK6-AK5</f>
        <v>34</v>
      </c>
      <c r="AL14" s="127">
        <v>346</v>
      </c>
      <c r="AM14" s="127">
        <f>+Tabla38[[#This Row],[2021]]-AM12-AM11-AM10-AM9-AM8-AM7-AM6-AM5-AM13</f>
        <v>255</v>
      </c>
      <c r="AN14" s="127">
        <v>248</v>
      </c>
      <c r="AO14" s="127">
        <v>0</v>
      </c>
    </row>
    <row r="15" spans="1:43" s="132" customFormat="1" ht="12.75" x14ac:dyDescent="0.2">
      <c r="A15" s="130" t="s">
        <v>864</v>
      </c>
      <c r="B15" s="130">
        <v>3295</v>
      </c>
      <c r="C15" s="131">
        <v>3660</v>
      </c>
      <c r="D15" s="131">
        <v>4258</v>
      </c>
      <c r="E15" s="131">
        <v>5519</v>
      </c>
      <c r="F15" s="131">
        <v>7575</v>
      </c>
      <c r="G15" s="131">
        <v>8024</v>
      </c>
      <c r="H15" s="131">
        <v>4601</v>
      </c>
      <c r="I15" s="131">
        <v>5333</v>
      </c>
      <c r="J15" s="131">
        <v>5188</v>
      </c>
      <c r="K15" s="131">
        <v>5281</v>
      </c>
      <c r="L15" s="131">
        <v>5247</v>
      </c>
      <c r="M15" s="130">
        <v>5728</v>
      </c>
      <c r="N15" s="131">
        <v>5774</v>
      </c>
      <c r="O15" s="131">
        <f>'[1]Detalle por sesión'!$H$42</f>
        <v>5634</v>
      </c>
      <c r="P15" s="131">
        <v>3073</v>
      </c>
      <c r="Q15" s="131">
        <v>3304</v>
      </c>
      <c r="R15" s="127">
        <v>3716</v>
      </c>
      <c r="S15" s="127">
        <f>+SUM([2]DESGLOCE!B48:B58)</f>
        <v>3772</v>
      </c>
      <c r="T15" s="123">
        <v>613</v>
      </c>
      <c r="V15" s="130" t="s">
        <v>864</v>
      </c>
      <c r="W15" s="131">
        <f>+Tabla38[[#This Row],[2005]]-B14</f>
        <v>222</v>
      </c>
      <c r="X15" s="131">
        <f>+Tabla38[[#This Row],[2006]]-C14</f>
        <v>196</v>
      </c>
      <c r="Y15" s="131">
        <f>+Tabla38[[#This Row],[2007]]-D14</f>
        <v>237</v>
      </c>
      <c r="Z15" s="131">
        <f>+Tabla38[[#This Row],[2008]]-E14</f>
        <v>270</v>
      </c>
      <c r="AA15" s="131">
        <v>487</v>
      </c>
      <c r="AB15" s="131">
        <f>+Tabla38[[#This Row],[2010]]-G14</f>
        <v>349</v>
      </c>
      <c r="AC15" s="131">
        <v>0</v>
      </c>
      <c r="AD15" s="131">
        <f>+Tabla38[[#This Row],[2012]]-I14</f>
        <v>80</v>
      </c>
      <c r="AE15" s="131">
        <f>+Tabla38[[#This Row],[2013]]-J14</f>
        <v>227</v>
      </c>
      <c r="AF15" s="131">
        <v>189</v>
      </c>
      <c r="AG15" s="131">
        <f>+Tabla38[[#This Row],[2015]]-L14</f>
        <v>250</v>
      </c>
      <c r="AH15" s="131">
        <f>+Tabla38[[#This Row],[2016]]-AH8-AH9-AH10-AH11-AH12-AH13-AH14-AH7-AH6-AH5</f>
        <v>366</v>
      </c>
      <c r="AI15" s="131">
        <f>Tabla38[[#This Row],[2017]]-AI14-AI13-AI12-AI11-AI10-AI9-AI8-AI7-AI6-AI5</f>
        <v>374</v>
      </c>
      <c r="AJ15" s="131">
        <v>339</v>
      </c>
      <c r="AK15" s="131">
        <f>+Tabla38[[#This Row],[2019]]-AK14-AK13-AK12-AK11-AK10-AK9-AK8-AK7-AK6-AK5</f>
        <v>18</v>
      </c>
      <c r="AL15" s="131">
        <v>169</v>
      </c>
      <c r="AM15" s="127">
        <f>+Tabla38[[#This Row],[2021]]-AM13-AM12-AM11-AM10-AM9-AM8-AM7-AM6-AM14-AM5</f>
        <v>267</v>
      </c>
      <c r="AN15" s="127">
        <v>356</v>
      </c>
      <c r="AO15" s="127">
        <v>0</v>
      </c>
    </row>
    <row r="16" spans="1:43" ht="12.75" x14ac:dyDescent="0.2">
      <c r="A16" s="126" t="s">
        <v>865</v>
      </c>
      <c r="B16" s="126">
        <v>3446</v>
      </c>
      <c r="C16" s="127">
        <v>3901</v>
      </c>
      <c r="D16" s="127">
        <v>4595</v>
      </c>
      <c r="E16" s="127">
        <v>5843</v>
      </c>
      <c r="F16" s="127">
        <v>7966</v>
      </c>
      <c r="G16" s="127">
        <v>8067</v>
      </c>
      <c r="H16" s="127">
        <v>4601</v>
      </c>
      <c r="I16" s="127">
        <v>5345</v>
      </c>
      <c r="J16" s="127">
        <v>5234</v>
      </c>
      <c r="K16" s="127">
        <v>5390</v>
      </c>
      <c r="L16" s="127">
        <v>5315</v>
      </c>
      <c r="M16" s="126">
        <v>5826</v>
      </c>
      <c r="N16" s="127">
        <v>5892</v>
      </c>
      <c r="O16" s="127">
        <v>5634</v>
      </c>
      <c r="P16" s="131">
        <v>3073</v>
      </c>
      <c r="Q16" s="131">
        <v>3396</v>
      </c>
      <c r="R16" s="127">
        <v>3821</v>
      </c>
      <c r="S16" s="127">
        <f>+SUM([2]DESGLOCE!B48:B59)</f>
        <v>3942</v>
      </c>
      <c r="T16" s="123">
        <v>613</v>
      </c>
      <c r="V16" s="126" t="s">
        <v>865</v>
      </c>
      <c r="W16" s="127">
        <f>+Tabla38[[#This Row],[2005]]-B15</f>
        <v>151</v>
      </c>
      <c r="X16" s="127">
        <f>+Tabla38[[#This Row],[2006]]-C15</f>
        <v>241</v>
      </c>
      <c r="Y16" s="127">
        <f>+Tabla38[[#This Row],[2007]]-D15</f>
        <v>337</v>
      </c>
      <c r="Z16" s="127">
        <f>+Tabla38[[#This Row],[2008]]-E15</f>
        <v>324</v>
      </c>
      <c r="AA16" s="127">
        <v>391</v>
      </c>
      <c r="AB16" s="127">
        <f>+Tabla38[[#This Row],[2010]]-G15</f>
        <v>43</v>
      </c>
      <c r="AC16" s="127">
        <v>0</v>
      </c>
      <c r="AD16" s="127">
        <f>+Tabla38[[#This Row],[2012]]-I15</f>
        <v>12</v>
      </c>
      <c r="AE16" s="127">
        <f>+Tabla38[[#This Row],[2013]]-J15</f>
        <v>46</v>
      </c>
      <c r="AF16" s="127">
        <v>109</v>
      </c>
      <c r="AG16" s="127">
        <f>+Tabla38[[#This Row],[2015]]-L15</f>
        <v>68</v>
      </c>
      <c r="AH16" s="127">
        <f>+Tabla38[[#This Row],[2016]]-AH9-AH10-AH11-AH12-AH13-AH14-AH15-AH8-AH5-AH6-AH7</f>
        <v>98</v>
      </c>
      <c r="AI16" s="127">
        <f>Tabla38[[#This Row],[2017]]-AI15-AI14-AI13-AI12-AI11-AI10-AI9-AI8-AI7-AI6-AI5</f>
        <v>118</v>
      </c>
      <c r="AJ16" s="127">
        <v>0</v>
      </c>
      <c r="AK16" s="127">
        <f>+Tabla38[[#This Row],[2019]]-AK15-AK14-AK13-AK12-AK11-AK10-AK9-AK8-AK7-AK6-AK5</f>
        <v>0</v>
      </c>
      <c r="AL16" s="127">
        <v>92</v>
      </c>
      <c r="AM16" s="127">
        <f>+Tabla38[[#This Row],[2021]]-AM5-AM6-AM7-AM8-AM9-AM10-AM11-AM12-AM13-AM14-AM15</f>
        <v>105</v>
      </c>
      <c r="AN16" s="127">
        <v>170</v>
      </c>
      <c r="AO16" s="127">
        <v>0</v>
      </c>
    </row>
    <row r="17" spans="1:43" ht="12.75" x14ac:dyDescent="0.2">
      <c r="A17" s="192" t="s">
        <v>799</v>
      </c>
      <c r="B17" s="192"/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>
        <f>+N16</f>
        <v>5892</v>
      </c>
      <c r="O17" s="193">
        <f t="shared" ref="O17:R17" si="0">+O16</f>
        <v>5634</v>
      </c>
      <c r="P17" s="193">
        <f t="shared" si="0"/>
        <v>3073</v>
      </c>
      <c r="Q17" s="193">
        <f t="shared" si="0"/>
        <v>3396</v>
      </c>
      <c r="R17" s="193">
        <f t="shared" si="0"/>
        <v>3821</v>
      </c>
      <c r="S17" s="193">
        <f>+S16</f>
        <v>3942</v>
      </c>
      <c r="T17" s="194">
        <f>+T16</f>
        <v>613</v>
      </c>
      <c r="V17" s="195" t="s">
        <v>866</v>
      </c>
      <c r="W17" s="196">
        <f t="shared" ref="W17:AD17" si="1">SUBTOTAL(109,W5:W16)</f>
        <v>3446</v>
      </c>
      <c r="X17" s="196">
        <f t="shared" si="1"/>
        <v>3901</v>
      </c>
      <c r="Y17" s="196">
        <f t="shared" si="1"/>
        <v>4595</v>
      </c>
      <c r="Z17" s="196">
        <f t="shared" si="1"/>
        <v>5843</v>
      </c>
      <c r="AA17" s="196">
        <f t="shared" si="1"/>
        <v>7966</v>
      </c>
      <c r="AB17" s="196">
        <f t="shared" si="1"/>
        <v>8067</v>
      </c>
      <c r="AC17" s="196">
        <f t="shared" si="1"/>
        <v>4601</v>
      </c>
      <c r="AD17" s="196">
        <f t="shared" si="1"/>
        <v>5345</v>
      </c>
      <c r="AE17" s="196">
        <f>SUBTOTAL(109,AE5:AE16)</f>
        <v>5234</v>
      </c>
      <c r="AF17" s="196">
        <f>SUBTOTAL(109,AF5:AF16)</f>
        <v>5390</v>
      </c>
      <c r="AG17" s="196">
        <f>SUBTOTAL(109,AG5:AG16)</f>
        <v>5315</v>
      </c>
      <c r="AH17" s="196">
        <f>SUBTOTAL(109,AH5:AH16)</f>
        <v>5826</v>
      </c>
      <c r="AI17" s="196">
        <f>SUBTOTAL(109,AI5:AI16)</f>
        <v>5892</v>
      </c>
      <c r="AJ17" s="196">
        <f>SUM(AJ5:AJ16)</f>
        <v>5634</v>
      </c>
      <c r="AK17" s="196">
        <f>SUM(AK5:AK16)</f>
        <v>3073</v>
      </c>
      <c r="AL17" s="196">
        <v>3396</v>
      </c>
      <c r="AM17" s="196">
        <f>SUBTOTAL(109,AM5:AM16)</f>
        <v>3821</v>
      </c>
      <c r="AN17" s="197">
        <f>SUM(AN5:AN16)</f>
        <v>3942</v>
      </c>
      <c r="AO17" s="197">
        <f>SUBTOTAL(109,AO5:AO16)</f>
        <v>613</v>
      </c>
    </row>
    <row r="18" spans="1:43" ht="12.75" x14ac:dyDescent="0.2">
      <c r="X18" s="120"/>
    </row>
    <row r="19" spans="1:43" ht="12.75" x14ac:dyDescent="0.2">
      <c r="A19" s="291" t="s">
        <v>867</v>
      </c>
      <c r="B19" s="291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124"/>
      <c r="R19" s="124"/>
      <c r="S19" s="124"/>
      <c r="T19" s="124"/>
      <c r="U19" s="124"/>
      <c r="V19" s="291" t="s">
        <v>867</v>
      </c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</row>
    <row r="20" spans="1:43" ht="12.75" x14ac:dyDescent="0.2">
      <c r="A20" s="133" t="s">
        <v>828</v>
      </c>
      <c r="B20" s="133" t="s">
        <v>836</v>
      </c>
      <c r="C20" s="133" t="s">
        <v>837</v>
      </c>
      <c r="D20" s="133" t="s">
        <v>838</v>
      </c>
      <c r="E20" s="133" t="s">
        <v>839</v>
      </c>
      <c r="F20" s="133" t="s">
        <v>840</v>
      </c>
      <c r="G20" s="133" t="s">
        <v>841</v>
      </c>
      <c r="H20" s="133" t="s">
        <v>842</v>
      </c>
      <c r="I20" s="133" t="s">
        <v>843</v>
      </c>
      <c r="J20" s="133" t="s">
        <v>844</v>
      </c>
      <c r="K20" s="133" t="s">
        <v>845</v>
      </c>
      <c r="L20" s="133" t="s">
        <v>846</v>
      </c>
      <c r="M20" s="133" t="s">
        <v>847</v>
      </c>
      <c r="N20" s="133" t="s">
        <v>848</v>
      </c>
      <c r="O20" s="133" t="s">
        <v>849</v>
      </c>
      <c r="P20" s="133" t="s">
        <v>850</v>
      </c>
      <c r="Q20" s="133" t="s">
        <v>851</v>
      </c>
      <c r="R20" s="133" t="s">
        <v>852</v>
      </c>
      <c r="S20" s="133" t="s">
        <v>853</v>
      </c>
      <c r="T20" s="133" t="s">
        <v>1953</v>
      </c>
      <c r="V20" s="133" t="s">
        <v>828</v>
      </c>
      <c r="W20" s="133" t="s">
        <v>836</v>
      </c>
      <c r="X20" s="133" t="s">
        <v>837</v>
      </c>
      <c r="Y20" s="133" t="s">
        <v>838</v>
      </c>
      <c r="Z20" s="133" t="s">
        <v>839</v>
      </c>
      <c r="AA20" s="133" t="s">
        <v>840</v>
      </c>
      <c r="AB20" s="133" t="s">
        <v>841</v>
      </c>
      <c r="AC20" s="133" t="s">
        <v>842</v>
      </c>
      <c r="AD20" s="133" t="s">
        <v>843</v>
      </c>
      <c r="AE20" s="133" t="s">
        <v>844</v>
      </c>
      <c r="AF20" s="133" t="s">
        <v>845</v>
      </c>
      <c r="AG20" s="133" t="s">
        <v>846</v>
      </c>
      <c r="AH20" s="133" t="s">
        <v>847</v>
      </c>
      <c r="AI20" s="133" t="s">
        <v>848</v>
      </c>
      <c r="AJ20" s="133" t="s">
        <v>849</v>
      </c>
      <c r="AK20" s="133" t="s">
        <v>850</v>
      </c>
      <c r="AL20" s="133" t="s">
        <v>851</v>
      </c>
      <c r="AM20" s="133" t="s">
        <v>852</v>
      </c>
      <c r="AN20" s="133" t="s">
        <v>853</v>
      </c>
      <c r="AO20" s="133" t="s">
        <v>1953</v>
      </c>
    </row>
    <row r="21" spans="1:43" ht="12.75" x14ac:dyDescent="0.2">
      <c r="A21" s="126" t="s">
        <v>854</v>
      </c>
      <c r="B21" s="126">
        <v>736</v>
      </c>
      <c r="C21" s="127">
        <v>1221</v>
      </c>
      <c r="D21" s="127">
        <v>1555</v>
      </c>
      <c r="E21" s="127">
        <v>2797</v>
      </c>
      <c r="F21" s="127">
        <v>3425</v>
      </c>
      <c r="G21" s="127">
        <v>3215.223</v>
      </c>
      <c r="H21" s="127">
        <v>1779</v>
      </c>
      <c r="I21" s="127">
        <v>4991</v>
      </c>
      <c r="J21" s="127">
        <v>2949.8944580000002</v>
      </c>
      <c r="K21" s="127">
        <v>3473.6604170000001</v>
      </c>
      <c r="L21" s="134">
        <v>1997.2718930000001</v>
      </c>
      <c r="M21" s="134">
        <v>2876.3303799</v>
      </c>
      <c r="N21" s="134">
        <v>4658.5042540000004</v>
      </c>
      <c r="O21" s="134">
        <v>3294.1370320000001</v>
      </c>
      <c r="P21" s="135">
        <v>3794.9564399999999</v>
      </c>
      <c r="Q21" s="135">
        <v>3367.4316990000002</v>
      </c>
      <c r="R21" s="134">
        <v>2577.2027589999998</v>
      </c>
      <c r="S21" s="134">
        <f>+SUM([2]DESGLOCE!D48)</f>
        <v>1823.7464729999999</v>
      </c>
      <c r="T21" s="136">
        <f>+DESGLOCE!E38</f>
        <v>1949.533645</v>
      </c>
      <c r="V21" s="126" t="s">
        <v>854</v>
      </c>
      <c r="W21" s="127">
        <f>+Tabla49[[#This Row],[2005]]</f>
        <v>736</v>
      </c>
      <c r="X21" s="127">
        <f>+Tabla49[[#This Row],[2006]]</f>
        <v>1221</v>
      </c>
      <c r="Y21" s="127">
        <f>+Tabla49[[#This Row],[2007]]</f>
        <v>1555</v>
      </c>
      <c r="Z21" s="127">
        <f>+Tabla49[[#This Row],[2008]]</f>
        <v>2797</v>
      </c>
      <c r="AA21" s="127">
        <v>3425</v>
      </c>
      <c r="AB21" s="127">
        <f>+Tabla49[[#This Row],[2010]]</f>
        <v>3215.223</v>
      </c>
      <c r="AC21" s="127">
        <f>+Tabla49[[#This Row],[2011]]</f>
        <v>1779</v>
      </c>
      <c r="AD21" s="127">
        <f>+Tabla49[[#This Row],[2012]]</f>
        <v>4991</v>
      </c>
      <c r="AE21" s="127">
        <f>+Tabla49[[#This Row],[2013]]</f>
        <v>2949.8944580000002</v>
      </c>
      <c r="AF21" s="127">
        <v>3473.6604170000001</v>
      </c>
      <c r="AG21" s="134">
        <f>+Tabla49[[#This Row],[2015]]</f>
        <v>1997.2718930000001</v>
      </c>
      <c r="AH21" s="134">
        <v>2876.3303799</v>
      </c>
      <c r="AI21" s="134">
        <v>4658.5042540000004</v>
      </c>
      <c r="AJ21" s="134">
        <v>3294.1370320000001</v>
      </c>
      <c r="AK21" s="135">
        <f>+Tabla49[[#This Row],[2019]]</f>
        <v>3794.9564399999999</v>
      </c>
      <c r="AL21" s="135">
        <v>3367.4316990000002</v>
      </c>
      <c r="AM21" s="134">
        <f>+Tabla49[[#This Row],[2021]]</f>
        <v>2577.2027589999998</v>
      </c>
      <c r="AN21" s="136">
        <v>1823.7464729999999</v>
      </c>
      <c r="AO21" s="136">
        <f>+DESGLOCE!E38</f>
        <v>1949.533645</v>
      </c>
    </row>
    <row r="22" spans="1:43" ht="12.75" x14ac:dyDescent="0.2">
      <c r="A22" s="126" t="s">
        <v>855</v>
      </c>
      <c r="B22" s="126">
        <v>1466</v>
      </c>
      <c r="C22" s="127">
        <v>2151</v>
      </c>
      <c r="D22" s="127">
        <v>2638</v>
      </c>
      <c r="E22" s="127">
        <v>4556</v>
      </c>
      <c r="F22" s="127">
        <v>6434</v>
      </c>
      <c r="G22" s="127">
        <v>8020</v>
      </c>
      <c r="H22" s="127">
        <v>3344</v>
      </c>
      <c r="I22" s="127">
        <f>7413</f>
        <v>7413</v>
      </c>
      <c r="J22" s="127">
        <v>5346.7025329999997</v>
      </c>
      <c r="K22" s="127">
        <v>5830.914084</v>
      </c>
      <c r="L22" s="134">
        <v>4527.5247179999997</v>
      </c>
      <c r="M22" s="134">
        <v>6776.9950950999992</v>
      </c>
      <c r="N22" s="134">
        <v>7847.82165635</v>
      </c>
      <c r="O22" s="134">
        <v>7244.9483270000001</v>
      </c>
      <c r="P22" s="135">
        <v>7504.4880700000003</v>
      </c>
      <c r="Q22" s="135">
        <v>5583.9558260000003</v>
      </c>
      <c r="R22" s="134">
        <v>4696.7807400000002</v>
      </c>
      <c r="S22" s="134">
        <f>+SUM([2]DESGLOCE!D48:D49)</f>
        <v>3724.4639360000001</v>
      </c>
      <c r="T22" s="136">
        <f>+DESGLOCE!E40</f>
        <v>4556.5332820000003</v>
      </c>
      <c r="U22" s="137"/>
      <c r="V22" s="126" t="s">
        <v>855</v>
      </c>
      <c r="W22" s="127">
        <f>+Tabla49[[#This Row],[2005]]-W21</f>
        <v>730</v>
      </c>
      <c r="X22" s="127">
        <f>+Tabla49[[#This Row],[2006]]-C21</f>
        <v>930</v>
      </c>
      <c r="Y22" s="127">
        <f>+Tabla49[[#This Row],[2007]]-D21</f>
        <v>1083</v>
      </c>
      <c r="Z22" s="127">
        <f>+Tabla49[[#This Row],[2008]]-E21</f>
        <v>1759</v>
      </c>
      <c r="AA22" s="127">
        <v>3009</v>
      </c>
      <c r="AB22" s="127">
        <f>+Tabla49[[#This Row],[2010]]-G21</f>
        <v>4804.777</v>
      </c>
      <c r="AC22" s="127">
        <f>+Tabla49[[#This Row],[2011]]-H21</f>
        <v>1565</v>
      </c>
      <c r="AD22" s="127">
        <f>+Tabla49[[#This Row],[2012]]-I21</f>
        <v>2422</v>
      </c>
      <c r="AE22" s="127">
        <f>+Tabla49[[#This Row],[2013]]-J21</f>
        <v>2396.8080749999995</v>
      </c>
      <c r="AF22" s="127">
        <v>2357.253667</v>
      </c>
      <c r="AG22" s="134">
        <f>(+Tabla49[[#This Row],[2015]]-L21)</f>
        <v>2530.2528249999996</v>
      </c>
      <c r="AH22" s="134">
        <v>3900.6647151999991</v>
      </c>
      <c r="AI22" s="134">
        <v>3189.3174023499996</v>
      </c>
      <c r="AJ22" s="134">
        <v>3950.811295</v>
      </c>
      <c r="AK22" s="135">
        <f>+Tabla49[[#This Row],[2019]]-AK21</f>
        <v>3709.5316300000004</v>
      </c>
      <c r="AL22" s="135">
        <v>2216.5241270000001</v>
      </c>
      <c r="AM22" s="134">
        <f>+Tabla49[[#This Row],[2021]]-R21</f>
        <v>2119.5779810000004</v>
      </c>
      <c r="AN22" s="136">
        <v>1900.717463</v>
      </c>
      <c r="AO22" s="136">
        <f>+DESGLOCE!E39</f>
        <v>2606.9996369999999</v>
      </c>
    </row>
    <row r="23" spans="1:43" ht="12.75" x14ac:dyDescent="0.2">
      <c r="A23" s="126" t="s">
        <v>856</v>
      </c>
      <c r="B23" s="126">
        <v>2196</v>
      </c>
      <c r="C23" s="127">
        <v>3023</v>
      </c>
      <c r="D23" s="127">
        <v>3594</v>
      </c>
      <c r="E23" s="127">
        <v>5727</v>
      </c>
      <c r="F23" s="127">
        <v>9006</v>
      </c>
      <c r="G23" s="127">
        <f>11764724000/1000000</f>
        <v>11764.724</v>
      </c>
      <c r="H23" s="127">
        <f>6405049229.77/1000000</f>
        <v>6405.0492297700002</v>
      </c>
      <c r="I23" s="127">
        <v>7549</v>
      </c>
      <c r="J23" s="127">
        <v>6801.0982759999997</v>
      </c>
      <c r="K23" s="127">
        <v>8026.2716689999997</v>
      </c>
      <c r="L23" s="134">
        <v>7398.9734520000002</v>
      </c>
      <c r="M23" s="134">
        <v>8348.0725160999991</v>
      </c>
      <c r="N23" s="134">
        <v>11006.014845350001</v>
      </c>
      <c r="O23" s="134">
        <v>9934.6958680000007</v>
      </c>
      <c r="P23" s="135">
        <v>9976.7183760000007</v>
      </c>
      <c r="Q23" s="135">
        <v>8246.8282980000004</v>
      </c>
      <c r="R23" s="134">
        <v>5975.3023624999996</v>
      </c>
      <c r="S23" s="134">
        <f>+SUM([2]DESGLOCE!D48:D50)</f>
        <v>6041.5358870500004</v>
      </c>
      <c r="T23" s="136">
        <f>+DESGLOCE!E41</f>
        <v>0</v>
      </c>
      <c r="V23" s="126" t="s">
        <v>856</v>
      </c>
      <c r="W23" s="127">
        <f>+Tabla49[[#This Row],[2005]]-B22</f>
        <v>730</v>
      </c>
      <c r="X23" s="127">
        <f>+Tabla49[[#This Row],[2006]]-C22</f>
        <v>872</v>
      </c>
      <c r="Y23" s="127">
        <f>+Tabla49[[#This Row],[2007]]-D22</f>
        <v>956</v>
      </c>
      <c r="Z23" s="127">
        <f>+Tabla49[[#This Row],[2008]]-E22</f>
        <v>1171</v>
      </c>
      <c r="AA23" s="127">
        <v>2572</v>
      </c>
      <c r="AB23" s="127">
        <f>+Tabla49[[#This Row],[2010]]-G22</f>
        <v>3744.7240000000002</v>
      </c>
      <c r="AC23" s="127">
        <f>+Tabla49[[#This Row],[2011]]-H22</f>
        <v>3061.0492297700002</v>
      </c>
      <c r="AD23" s="127">
        <f>+Tabla49[[#This Row],[2012]]-I22</f>
        <v>136</v>
      </c>
      <c r="AE23" s="127">
        <f>+Tabla49[[#This Row],[2013]]-J22</f>
        <v>1454.395743</v>
      </c>
      <c r="AF23" s="127">
        <v>2195.3575849999997</v>
      </c>
      <c r="AG23" s="134">
        <f>(+Tabla49[[#This Row],[2015]]-L22)</f>
        <v>2871.4487340000005</v>
      </c>
      <c r="AH23" s="134">
        <v>1571.077421</v>
      </c>
      <c r="AI23" s="134">
        <v>3158.1931890000005</v>
      </c>
      <c r="AJ23" s="134">
        <v>2689.7475410000011</v>
      </c>
      <c r="AK23" s="135">
        <f>+Tabla49[[#This Row],[2019]]-AK22-AK21</f>
        <v>2472.2303060000004</v>
      </c>
      <c r="AL23" s="135">
        <v>2662.872472</v>
      </c>
      <c r="AM23" s="134">
        <f>+Tabla49[[#This Row],[2021]]-R21-AM22</f>
        <v>1278.5216224999995</v>
      </c>
      <c r="AN23" s="136">
        <v>2317.0719510500003</v>
      </c>
      <c r="AO23" s="136">
        <v>0</v>
      </c>
    </row>
    <row r="24" spans="1:43" ht="12.75" x14ac:dyDescent="0.2">
      <c r="A24" s="126" t="s">
        <v>857</v>
      </c>
      <c r="B24" s="126">
        <v>2786</v>
      </c>
      <c r="C24" s="127">
        <v>3461</v>
      </c>
      <c r="D24" s="127">
        <v>4696</v>
      </c>
      <c r="E24" s="127">
        <v>8071</v>
      </c>
      <c r="F24" s="127">
        <v>11187</v>
      </c>
      <c r="G24" s="127">
        <f>15363411/1000</f>
        <v>15363.411</v>
      </c>
      <c r="H24" s="127">
        <f>7858499304.57/1000000</f>
        <v>7858.4993045699994</v>
      </c>
      <c r="I24" s="127">
        <v>7939</v>
      </c>
      <c r="J24" s="127">
        <v>8866.2084570000006</v>
      </c>
      <c r="K24" s="127">
        <v>10791.245697</v>
      </c>
      <c r="L24" s="134">
        <v>9941.0436310000005</v>
      </c>
      <c r="M24" s="134">
        <v>10381.863419949999</v>
      </c>
      <c r="N24" s="134">
        <v>13817.93013035</v>
      </c>
      <c r="O24" s="134">
        <v>14204.052411000001</v>
      </c>
      <c r="P24" s="135">
        <v>13841.571035000001</v>
      </c>
      <c r="Q24" s="135">
        <v>9519.7064649999993</v>
      </c>
      <c r="R24" s="134">
        <v>8097.4473716800003</v>
      </c>
      <c r="S24" s="134">
        <f>+SUM([2]DESGLOCE!D48:D51)</f>
        <v>7515.0189500500001</v>
      </c>
      <c r="T24" s="136">
        <f>+DESGLOCE!E42</f>
        <v>0</v>
      </c>
      <c r="U24" s="137"/>
      <c r="V24" s="126" t="s">
        <v>857</v>
      </c>
      <c r="W24" s="127">
        <f>+Tabla49[[#This Row],[2005]]-B23</f>
        <v>590</v>
      </c>
      <c r="X24" s="127">
        <f>+Tabla49[[#This Row],[2006]]-C23</f>
        <v>438</v>
      </c>
      <c r="Y24" s="127">
        <f>+Tabla49[[#This Row],[2007]]-D23</f>
        <v>1102</v>
      </c>
      <c r="Z24" s="127">
        <f>+Tabla49[[#This Row],[2008]]-E23</f>
        <v>2344</v>
      </c>
      <c r="AA24" s="127">
        <v>2181</v>
      </c>
      <c r="AB24" s="127">
        <f>+Tabla49[[#This Row],[2010]]-G23</f>
        <v>3598.6869999999999</v>
      </c>
      <c r="AC24" s="127">
        <f>+Tabla49[[#This Row],[2011]]-H23</f>
        <v>1453.4500747999991</v>
      </c>
      <c r="AD24" s="127">
        <f>+Tabla49[[#This Row],[2012]]-I23</f>
        <v>390</v>
      </c>
      <c r="AE24" s="127">
        <f>+Tabla49[[#This Row],[2013]]-J23</f>
        <v>2065.1101810000009</v>
      </c>
      <c r="AF24" s="127">
        <v>2764.9740280000005</v>
      </c>
      <c r="AG24" s="134">
        <f>(+Tabla49[[#This Row],[2015]]-L23)</f>
        <v>2542.0701790000003</v>
      </c>
      <c r="AH24" s="134">
        <v>2033.7909038500002</v>
      </c>
      <c r="AI24" s="134">
        <v>2811.9152849999991</v>
      </c>
      <c r="AJ24" s="134">
        <v>4269.3565429999999</v>
      </c>
      <c r="AK24" s="135">
        <f>+Tabla49[[#This Row],[2019]]-AK23-AK22-AK21</f>
        <v>3864.8526589999992</v>
      </c>
      <c r="AL24" s="135">
        <v>1272.8781669999994</v>
      </c>
      <c r="AM24" s="134">
        <f>+Tabla49[[#This Row],[2021]]-R23</f>
        <v>2122.1450091800007</v>
      </c>
      <c r="AN24" s="136">
        <v>1473.4830629999999</v>
      </c>
      <c r="AO24" s="136">
        <v>0</v>
      </c>
    </row>
    <row r="25" spans="1:43" ht="12.75" x14ac:dyDescent="0.2">
      <c r="A25" s="126" t="s">
        <v>858</v>
      </c>
      <c r="B25" s="126">
        <v>3930</v>
      </c>
      <c r="C25" s="127">
        <v>4659</v>
      </c>
      <c r="D25" s="127">
        <v>6200</v>
      </c>
      <c r="E25" s="127">
        <v>10482</v>
      </c>
      <c r="F25" s="127">
        <v>13120</v>
      </c>
      <c r="G25" s="127">
        <f>19058441/1000</f>
        <v>19058.440999999999</v>
      </c>
      <c r="H25" s="127">
        <v>11970</v>
      </c>
      <c r="I25" s="127">
        <v>9902</v>
      </c>
      <c r="J25" s="127">
        <v>11430.657756000001</v>
      </c>
      <c r="K25" s="127">
        <v>13496.550818</v>
      </c>
      <c r="L25" s="134">
        <v>12598.611258000001</v>
      </c>
      <c r="M25" s="134">
        <v>15125.197091699998</v>
      </c>
      <c r="N25" s="134">
        <v>17135.801642350001</v>
      </c>
      <c r="O25" s="134">
        <v>15208.356358999999</v>
      </c>
      <c r="P25" s="135">
        <v>15645.019624</v>
      </c>
      <c r="Q25" s="135">
        <v>10846.900540000001</v>
      </c>
      <c r="R25" s="134">
        <v>10691.71070568</v>
      </c>
      <c r="S25" s="134">
        <f>+SUM([2]DESGLOCE!D48:D52)</f>
        <v>11751.16168005</v>
      </c>
      <c r="T25" s="136">
        <f>+DESGLOCE!E43</f>
        <v>0</v>
      </c>
      <c r="V25" s="126" t="s">
        <v>858</v>
      </c>
      <c r="W25" s="127">
        <f>+Tabla49[[#This Row],[2005]]-B24</f>
        <v>1144</v>
      </c>
      <c r="X25" s="127">
        <f>+Tabla49[[#This Row],[2006]]-C24</f>
        <v>1198</v>
      </c>
      <c r="Y25" s="127">
        <f>+Tabla49[[#This Row],[2007]]-D24</f>
        <v>1504</v>
      </c>
      <c r="Z25" s="127">
        <f>+Tabla49[[#This Row],[2008]]-E24</f>
        <v>2411</v>
      </c>
      <c r="AA25" s="127">
        <v>1933</v>
      </c>
      <c r="AB25" s="127">
        <f>+Tabla49[[#This Row],[2010]]-G24</f>
        <v>3695.0299999999988</v>
      </c>
      <c r="AC25" s="127">
        <f>+Tabla49[[#This Row],[2011]]-H24</f>
        <v>4111.5006954300006</v>
      </c>
      <c r="AD25" s="127">
        <f>+Tabla49[[#This Row],[2012]]-I24</f>
        <v>1963</v>
      </c>
      <c r="AE25" s="127">
        <f>+Tabla49[[#This Row],[2013]]-J24</f>
        <v>2564.4492989999999</v>
      </c>
      <c r="AF25" s="127">
        <v>2705.3051209999994</v>
      </c>
      <c r="AG25" s="134">
        <f>(+Tabla49[[#This Row],[2015]]-L24)</f>
        <v>2657.5676270000004</v>
      </c>
      <c r="AH25" s="134">
        <v>4743.3336717499988</v>
      </c>
      <c r="AI25" s="134">
        <v>3317.8715120000015</v>
      </c>
      <c r="AJ25" s="134">
        <v>1004.3039479999993</v>
      </c>
      <c r="AK25" s="135">
        <f>+Tabla49[[#This Row],[2019]]-AK24-AK23-AK22-AK21</f>
        <v>1803.4485889999987</v>
      </c>
      <c r="AL25" s="135">
        <v>1327.1940750000017</v>
      </c>
      <c r="AM25" s="134">
        <f>+Tabla49[[#This Row],[2021]]-R24</f>
        <v>2594.2633339999993</v>
      </c>
      <c r="AN25" s="136">
        <v>4236.1427299999996</v>
      </c>
      <c r="AO25" s="136">
        <v>0</v>
      </c>
    </row>
    <row r="26" spans="1:43" ht="12.75" x14ac:dyDescent="0.2">
      <c r="A26" s="126" t="s">
        <v>859</v>
      </c>
      <c r="B26" s="126">
        <v>4468</v>
      </c>
      <c r="C26" s="127">
        <v>5239</v>
      </c>
      <c r="D26" s="127">
        <v>7000</v>
      </c>
      <c r="E26" s="127">
        <v>11801</v>
      </c>
      <c r="F26" s="127">
        <v>17216</v>
      </c>
      <c r="G26" s="127">
        <f>22296090/1000</f>
        <v>22296.09</v>
      </c>
      <c r="H26" s="127">
        <v>15186</v>
      </c>
      <c r="I26" s="127">
        <v>11451</v>
      </c>
      <c r="J26" s="127">
        <v>13998.73035</v>
      </c>
      <c r="K26" s="127">
        <v>14846.010225</v>
      </c>
      <c r="L26" s="134">
        <v>15722.936598</v>
      </c>
      <c r="M26" s="134">
        <v>17547.903478699998</v>
      </c>
      <c r="N26" s="134">
        <v>20654.086946349998</v>
      </c>
      <c r="O26" s="134">
        <v>20259.593661999999</v>
      </c>
      <c r="P26" s="135">
        <v>16582.000528</v>
      </c>
      <c r="Q26" s="135">
        <v>12046.726962049999</v>
      </c>
      <c r="R26" s="134">
        <v>13827.496574180001</v>
      </c>
      <c r="S26" s="134">
        <f>+SUM([2]DESGLOCE!D48:D53)</f>
        <v>14554.84868005</v>
      </c>
      <c r="T26" s="136">
        <f>+DESGLOCE!E44</f>
        <v>0</v>
      </c>
      <c r="V26" s="126" t="s">
        <v>859</v>
      </c>
      <c r="W26" s="127">
        <f>+Tabla49[[#This Row],[2005]]-B25</f>
        <v>538</v>
      </c>
      <c r="X26" s="127">
        <f>+Tabla49[[#This Row],[2006]]-C25</f>
        <v>580</v>
      </c>
      <c r="Y26" s="127">
        <f>+Tabla49[[#This Row],[2007]]-D25</f>
        <v>800</v>
      </c>
      <c r="Z26" s="127">
        <f>+Tabla49[[#This Row],[2008]]-E25</f>
        <v>1319</v>
      </c>
      <c r="AA26" s="127">
        <v>4096</v>
      </c>
      <c r="AB26" s="127">
        <f>+Tabla49[[#This Row],[2010]]-G25</f>
        <v>3237.6490000000013</v>
      </c>
      <c r="AC26" s="127">
        <f>+Tabla49[[#This Row],[2011]]-H25</f>
        <v>3216</v>
      </c>
      <c r="AD26" s="127">
        <f>+Tabla49[[#This Row],[2012]]-I25</f>
        <v>1549</v>
      </c>
      <c r="AE26" s="127">
        <f>+Tabla49[[#This Row],[2013]]-J25</f>
        <v>2568.0725939999993</v>
      </c>
      <c r="AF26" s="127">
        <v>1349.4594070000003</v>
      </c>
      <c r="AG26" s="134">
        <f>(+Tabla49[[#This Row],[2015]]-L25)</f>
        <v>3124.3253399999994</v>
      </c>
      <c r="AH26" s="134">
        <v>2422.7063870000002</v>
      </c>
      <c r="AI26" s="134">
        <v>3518.2853039999973</v>
      </c>
      <c r="AJ26" s="134">
        <v>5051.2373029999981</v>
      </c>
      <c r="AK26" s="135">
        <f>+Tabla49[[#This Row],[2019]]-AK25-AK24-AK23-AK22-AK21</f>
        <v>936.9809039999991</v>
      </c>
      <c r="AL26" s="135">
        <v>1199.8264220499991</v>
      </c>
      <c r="AM26" s="134">
        <f>+Tabla49[[#This Row],[2021]]-R25</f>
        <v>3135.785868500001</v>
      </c>
      <c r="AN26" s="136">
        <v>2803.6869999999999</v>
      </c>
      <c r="AO26" s="136">
        <v>0</v>
      </c>
    </row>
    <row r="27" spans="1:43" ht="12.75" x14ac:dyDescent="0.2">
      <c r="A27" s="126" t="s">
        <v>860</v>
      </c>
      <c r="B27" s="126">
        <v>4896</v>
      </c>
      <c r="C27" s="127">
        <v>5707</v>
      </c>
      <c r="D27" s="127">
        <v>7924</v>
      </c>
      <c r="E27" s="127">
        <v>13455</v>
      </c>
      <c r="F27" s="127">
        <v>19511</v>
      </c>
      <c r="G27" s="127">
        <f>25097678/1000</f>
        <v>25097.678</v>
      </c>
      <c r="H27" s="127">
        <v>16045</v>
      </c>
      <c r="I27" s="127">
        <f>12730486296/1000000</f>
        <v>12730.486295999999</v>
      </c>
      <c r="J27" s="127">
        <f>15889599701/1000000</f>
        <v>15889.599700999999</v>
      </c>
      <c r="K27" s="127">
        <v>17085.589671000002</v>
      </c>
      <c r="L27" s="134">
        <v>18408.897586999999</v>
      </c>
      <c r="M27" s="134">
        <v>20286.627582699995</v>
      </c>
      <c r="N27" s="134">
        <v>24892.219180349999</v>
      </c>
      <c r="O27" s="134">
        <v>23966.903987000002</v>
      </c>
      <c r="P27" s="135">
        <v>17268.619979999999</v>
      </c>
      <c r="Q27" s="135">
        <v>14067.80203205</v>
      </c>
      <c r="R27" s="134">
        <v>16213.740480530001</v>
      </c>
      <c r="S27" s="134">
        <f>+SUM([2]DESGLOCE!D48:D54)</f>
        <v>15667.75432905</v>
      </c>
      <c r="T27" s="136">
        <f>+DESGLOCE!E45</f>
        <v>0</v>
      </c>
      <c r="V27" s="126" t="s">
        <v>860</v>
      </c>
      <c r="W27" s="127">
        <f>+Tabla49[[#This Row],[2005]]-B26</f>
        <v>428</v>
      </c>
      <c r="X27" s="127">
        <f>+Tabla49[[#This Row],[2006]]-C26</f>
        <v>468</v>
      </c>
      <c r="Y27" s="127">
        <f>+Tabla49[[#This Row],[2007]]-D26</f>
        <v>924</v>
      </c>
      <c r="Z27" s="127">
        <f>+Tabla49[[#This Row],[2008]]-E26</f>
        <v>1654</v>
      </c>
      <c r="AA27" s="127">
        <v>2295</v>
      </c>
      <c r="AB27" s="127">
        <f>+Tabla49[[#This Row],[2010]]-G26</f>
        <v>2801.5879999999997</v>
      </c>
      <c r="AC27" s="127">
        <f>+Tabla49[[#This Row],[2011]]-H26</f>
        <v>859</v>
      </c>
      <c r="AD27" s="127">
        <f>+Tabla49[[#This Row],[2012]]-I26</f>
        <v>1279.4862959999991</v>
      </c>
      <c r="AE27" s="127">
        <f>+Tabla49[[#This Row],[2013]]-J26</f>
        <v>1890.8693509999994</v>
      </c>
      <c r="AF27" s="127">
        <v>2239.5794460000016</v>
      </c>
      <c r="AG27" s="134">
        <f>(+Tabla49[[#This Row],[2015]]-L26)</f>
        <v>2685.9609889999992</v>
      </c>
      <c r="AH27" s="134">
        <v>2738.7241039999972</v>
      </c>
      <c r="AI27" s="134">
        <v>4238.1322340000006</v>
      </c>
      <c r="AJ27" s="134">
        <v>3707.3103250000026</v>
      </c>
      <c r="AK27" s="135">
        <f>+Tabla49[[#This Row],[2019]]-AK26-AK25-AK24-AK23-AK22-AK21</f>
        <v>686.619451999999</v>
      </c>
      <c r="AL27" s="135">
        <v>2021.0750700000012</v>
      </c>
      <c r="AM27" s="134">
        <f>+Tabla49[[#This Row],[2021]]-R26</f>
        <v>2386.2439063500005</v>
      </c>
      <c r="AN27" s="136">
        <v>1112.905649</v>
      </c>
      <c r="AO27" s="136">
        <v>0</v>
      </c>
    </row>
    <row r="28" spans="1:43" ht="12.75" x14ac:dyDescent="0.2">
      <c r="A28" s="126" t="s">
        <v>861</v>
      </c>
      <c r="B28" s="126">
        <v>5550</v>
      </c>
      <c r="C28" s="127">
        <v>6492</v>
      </c>
      <c r="D28" s="127">
        <v>8933</v>
      </c>
      <c r="E28" s="127">
        <v>14998</v>
      </c>
      <c r="F28" s="127">
        <v>21682</v>
      </c>
      <c r="G28" s="127">
        <v>28364.559000000001</v>
      </c>
      <c r="H28" s="127">
        <v>16681</v>
      </c>
      <c r="I28" s="127">
        <f>13512488296/1000000</f>
        <v>13512.488296</v>
      </c>
      <c r="J28" s="127">
        <f>17589461971/1000000</f>
        <v>17589.461971000001</v>
      </c>
      <c r="K28" s="127">
        <v>19091.204468</v>
      </c>
      <c r="L28" s="134">
        <v>20938.236947000001</v>
      </c>
      <c r="M28" s="134">
        <v>23575.845190279997</v>
      </c>
      <c r="N28" s="134">
        <v>28252.800827349998</v>
      </c>
      <c r="O28" s="134">
        <v>27670.736158560001</v>
      </c>
      <c r="P28" s="135">
        <v>18014.761199</v>
      </c>
      <c r="Q28" s="135">
        <v>15426.764954049999</v>
      </c>
      <c r="R28" s="134">
        <v>18480.095190550001</v>
      </c>
      <c r="S28" s="134">
        <f>+SUM([2]DESGLOCE!D48:D55)</f>
        <v>18760.994556049998</v>
      </c>
      <c r="T28" s="136">
        <f>+DESGLOCE!E46</f>
        <v>0</v>
      </c>
      <c r="V28" s="126" t="s">
        <v>861</v>
      </c>
      <c r="W28" s="127">
        <f>+Tabla49[[#This Row],[2005]]-B27</f>
        <v>654</v>
      </c>
      <c r="X28" s="127">
        <f>+Tabla49[[#This Row],[2006]]-C27</f>
        <v>785</v>
      </c>
      <c r="Y28" s="127">
        <f>+Tabla49[[#This Row],[2007]]-D27</f>
        <v>1009</v>
      </c>
      <c r="Z28" s="127">
        <f>+Tabla49[[#This Row],[2008]]-E27</f>
        <v>1543</v>
      </c>
      <c r="AA28" s="127">
        <v>2171</v>
      </c>
      <c r="AB28" s="127">
        <f>+Tabla49[[#This Row],[2010]]-G27</f>
        <v>3266.8810000000012</v>
      </c>
      <c r="AC28" s="127">
        <f>+Tabla49[[#This Row],[2011]]-H27</f>
        <v>636</v>
      </c>
      <c r="AD28" s="127">
        <f>+Tabla49[[#This Row],[2012]]-I27</f>
        <v>782.00200000000041</v>
      </c>
      <c r="AE28" s="127">
        <f>+Tabla49[[#This Row],[2013]]-J27</f>
        <v>1699.8622700000014</v>
      </c>
      <c r="AF28" s="127">
        <v>2005.6147969999984</v>
      </c>
      <c r="AG28" s="134">
        <f>(+Tabla49[[#This Row],[2015]]-L27)</f>
        <v>2529.3393600000018</v>
      </c>
      <c r="AH28" s="134">
        <v>3289.2176075800016</v>
      </c>
      <c r="AI28" s="134">
        <v>3360.5816469999991</v>
      </c>
      <c r="AJ28" s="134">
        <v>3703.83217156</v>
      </c>
      <c r="AK28" s="135">
        <f>+Tabla49[[#This Row],[2019]]-AK27-AK26-AK25-AK24-AK23-AK22-AK21</f>
        <v>746.14121900000009</v>
      </c>
      <c r="AL28" s="135">
        <v>1358.9629219999993</v>
      </c>
      <c r="AM28" s="134">
        <f>+Tabla49[[#This Row],[2021]]-R27</f>
        <v>2266.3547100199994</v>
      </c>
      <c r="AN28" s="136">
        <v>3093.2402269999998</v>
      </c>
      <c r="AO28" s="136">
        <v>0</v>
      </c>
      <c r="AQ28" s="138"/>
    </row>
    <row r="29" spans="1:43" ht="12.75" x14ac:dyDescent="0.2">
      <c r="A29" s="126" t="s">
        <v>862</v>
      </c>
      <c r="B29" s="126">
        <v>6185</v>
      </c>
      <c r="C29" s="127">
        <v>7295</v>
      </c>
      <c r="D29" s="127">
        <v>10020</v>
      </c>
      <c r="E29" s="127">
        <v>16993</v>
      </c>
      <c r="F29" s="127">
        <v>25283.444</v>
      </c>
      <c r="G29" s="127">
        <v>30832.991000000002</v>
      </c>
      <c r="H29" s="127">
        <v>16681</v>
      </c>
      <c r="I29" s="127">
        <f>14520277846/1000000</f>
        <v>14520.277846000001</v>
      </c>
      <c r="J29" s="127">
        <f>19321377447/1000000</f>
        <v>19321.377446999999</v>
      </c>
      <c r="K29" s="127">
        <v>22174.545943000001</v>
      </c>
      <c r="L29" s="134">
        <v>23166.850788</v>
      </c>
      <c r="M29" s="134">
        <v>26648.409281279997</v>
      </c>
      <c r="N29" s="134">
        <v>31102.091156349998</v>
      </c>
      <c r="O29" s="134">
        <v>31134.61298356</v>
      </c>
      <c r="P29" s="135">
        <v>18624.689581999999</v>
      </c>
      <c r="Q29" s="135">
        <v>16778.54430705</v>
      </c>
      <c r="R29" s="134">
        <v>20465.784685959999</v>
      </c>
      <c r="S29" s="134">
        <f>+SUM([2]DESGLOCE!D48:D56)</f>
        <v>21914.618535049998</v>
      </c>
      <c r="T29" s="136">
        <f>+DESGLOCE!E47</f>
        <v>0</v>
      </c>
      <c r="V29" s="126" t="s">
        <v>862</v>
      </c>
      <c r="W29" s="127">
        <f>+Tabla49[[#This Row],[2005]]-B28</f>
        <v>635</v>
      </c>
      <c r="X29" s="127">
        <f>+Tabla49[[#This Row],[2006]]-C28</f>
        <v>803</v>
      </c>
      <c r="Y29" s="127">
        <f>+Tabla49[[#This Row],[2007]]-D28</f>
        <v>1087</v>
      </c>
      <c r="Z29" s="127">
        <f>+Tabla49[[#This Row],[2008]]-E28</f>
        <v>1995</v>
      </c>
      <c r="AA29" s="127">
        <v>3601.4439999999995</v>
      </c>
      <c r="AB29" s="127">
        <f>+Tabla49[[#This Row],[2010]]-G28</f>
        <v>2468.4320000000007</v>
      </c>
      <c r="AC29" s="127">
        <v>0</v>
      </c>
      <c r="AD29" s="127">
        <f>+Tabla49[[#This Row],[2012]]-I28</f>
        <v>1007.7895500000013</v>
      </c>
      <c r="AE29" s="127">
        <f>+Tabla49[[#This Row],[2013]]-J28</f>
        <v>1731.9154759999983</v>
      </c>
      <c r="AF29" s="127">
        <v>3083.3414750000011</v>
      </c>
      <c r="AG29" s="134">
        <f>(+Tabla49[[#This Row],[2015]]-L28)</f>
        <v>2228.6138409999985</v>
      </c>
      <c r="AH29" s="134">
        <v>3072.5640910000002</v>
      </c>
      <c r="AI29" s="134">
        <v>2849.2903289999995</v>
      </c>
      <c r="AJ29" s="134">
        <v>3463.8768249999998</v>
      </c>
      <c r="AK29" s="135">
        <f>+Tabla49[[#This Row],[2019]]-AK28-AK27-AK26-AK25-AK24-AK23-AK22-AK21</f>
        <v>609.92838299999858</v>
      </c>
      <c r="AL29" s="135">
        <v>1351.7793530000022</v>
      </c>
      <c r="AM29" s="134">
        <f>+Tabla49[[#This Row],[2021]]-R28</f>
        <v>1985.6894954099989</v>
      </c>
      <c r="AN29" s="136">
        <v>3153.623979</v>
      </c>
      <c r="AO29" s="136">
        <v>0</v>
      </c>
    </row>
    <row r="30" spans="1:43" ht="12.75" x14ac:dyDescent="0.2">
      <c r="A30" s="126" t="s">
        <v>863</v>
      </c>
      <c r="B30" s="126">
        <v>6503</v>
      </c>
      <c r="C30" s="127">
        <v>7935</v>
      </c>
      <c r="D30" s="127">
        <v>10779</v>
      </c>
      <c r="E30" s="127">
        <v>17895</v>
      </c>
      <c r="F30" s="127">
        <v>27484</v>
      </c>
      <c r="G30" s="127">
        <v>32990</v>
      </c>
      <c r="H30" s="127">
        <v>16681</v>
      </c>
      <c r="I30" s="127">
        <f>15148824476/1000000</f>
        <v>15148.824476</v>
      </c>
      <c r="J30" s="127">
        <f>20393</f>
        <v>20393</v>
      </c>
      <c r="K30" s="127">
        <v>23633.298510000001</v>
      </c>
      <c r="L30" s="134">
        <v>24620.358595999998</v>
      </c>
      <c r="M30" s="134">
        <v>30106.825644279998</v>
      </c>
      <c r="N30" s="134">
        <v>33856.245150050003</v>
      </c>
      <c r="O30" s="134">
        <v>34797.054363559997</v>
      </c>
      <c r="P30" s="135">
        <v>18826.195984000002</v>
      </c>
      <c r="Q30" s="135">
        <v>18738.60115205</v>
      </c>
      <c r="R30" s="134">
        <v>22039.943722960001</v>
      </c>
      <c r="S30" s="134">
        <f>+SUM([2]DESGLOCE!D48:D57)</f>
        <v>23691.079422049999</v>
      </c>
      <c r="T30" s="136">
        <f>+DESGLOCE!E48</f>
        <v>0</v>
      </c>
      <c r="V30" s="126" t="s">
        <v>863</v>
      </c>
      <c r="W30" s="127">
        <f>+Tabla49[[#This Row],[2005]]-B29</f>
        <v>318</v>
      </c>
      <c r="X30" s="127">
        <f>+Tabla49[[#This Row],[2006]]-C29</f>
        <v>640</v>
      </c>
      <c r="Y30" s="127">
        <f>+Tabla49[[#This Row],[2007]]-D29</f>
        <v>759</v>
      </c>
      <c r="Z30" s="127">
        <f>+Tabla49[[#This Row],[2008]]-E29</f>
        <v>902</v>
      </c>
      <c r="AA30" s="127">
        <v>2200.5560000000005</v>
      </c>
      <c r="AB30" s="127">
        <f>+Tabla49[[#This Row],[2010]]-G29</f>
        <v>2157.0089999999982</v>
      </c>
      <c r="AC30" s="127">
        <v>0</v>
      </c>
      <c r="AD30" s="127">
        <f>+Tabla49[[#This Row],[2012]]-I29</f>
        <v>628.54662999999891</v>
      </c>
      <c r="AE30" s="127">
        <f>+Tabla49[[#This Row],[2013]]-J29</f>
        <v>1071.6225530000011</v>
      </c>
      <c r="AF30" s="127">
        <v>1458.7525669999995</v>
      </c>
      <c r="AG30" s="134">
        <f>(+Tabla49[[#This Row],[2015]]-L29)</f>
        <v>1453.5078079999985</v>
      </c>
      <c r="AH30" s="134">
        <v>3458.4163630000003</v>
      </c>
      <c r="AI30" s="134">
        <v>2754.1539937000052</v>
      </c>
      <c r="AJ30" s="134">
        <v>3662.441379999997</v>
      </c>
      <c r="AK30" s="135">
        <f>+Tabla49[[#This Row],[2019]]-AK29-AK28-AK27-AK26-AK25-AK24-AK23-AK22-AK21</f>
        <v>201.50640200000271</v>
      </c>
      <c r="AL30" s="135">
        <v>1960.0568449999996</v>
      </c>
      <c r="AM30" s="134">
        <f>+Tabla49[[#This Row],[2021]]-R29</f>
        <v>1574.1590370000013</v>
      </c>
      <c r="AN30" s="136">
        <v>1776.460887</v>
      </c>
      <c r="AO30" s="136">
        <v>0</v>
      </c>
    </row>
    <row r="31" spans="1:43" s="132" customFormat="1" ht="12.75" x14ac:dyDescent="0.2">
      <c r="A31" s="130" t="s">
        <v>864</v>
      </c>
      <c r="B31" s="130">
        <v>6976</v>
      </c>
      <c r="C31" s="131">
        <v>8367</v>
      </c>
      <c r="D31" s="131">
        <v>11445</v>
      </c>
      <c r="E31" s="131">
        <v>18830</v>
      </c>
      <c r="F31" s="131">
        <f>29301306/1000</f>
        <v>29301.306</v>
      </c>
      <c r="G31" s="131">
        <v>34384</v>
      </c>
      <c r="H31" s="131">
        <v>16681</v>
      </c>
      <c r="I31" s="131">
        <v>15321.728075999999</v>
      </c>
      <c r="J31" s="131">
        <v>21246</v>
      </c>
      <c r="K31" s="131">
        <v>24411.414508999998</v>
      </c>
      <c r="L31" s="139">
        <v>25683.384633000001</v>
      </c>
      <c r="M31" s="139">
        <v>31985.01602128</v>
      </c>
      <c r="N31" s="139">
        <v>36059.244207050004</v>
      </c>
      <c r="O31" s="139">
        <v>36999.928799559995</v>
      </c>
      <c r="P31" s="140">
        <v>19065.441274000001</v>
      </c>
      <c r="Q31" s="140">
        <v>19813.338560050001</v>
      </c>
      <c r="R31" s="134">
        <v>23959.023323959998</v>
      </c>
      <c r="S31" s="134">
        <f>+SUM([2]DESGLOCE!D48:D58)</f>
        <v>26129.53110805</v>
      </c>
      <c r="T31" s="136">
        <f>+DESGLOCE!E49</f>
        <v>0</v>
      </c>
      <c r="V31" s="130" t="s">
        <v>864</v>
      </c>
      <c r="W31" s="131">
        <f>+Tabla49[[#This Row],[2005]]-B30</f>
        <v>473</v>
      </c>
      <c r="X31" s="131">
        <f>+Tabla49[[#This Row],[2006]]-C30</f>
        <v>432</v>
      </c>
      <c r="Y31" s="131">
        <f>+Tabla49[[#This Row],[2007]]-D30</f>
        <v>666</v>
      </c>
      <c r="Z31" s="131">
        <f>+Tabla49[[#This Row],[2008]]-E30</f>
        <v>935</v>
      </c>
      <c r="AA31" s="131">
        <v>1817.3060000000005</v>
      </c>
      <c r="AB31" s="131">
        <f>+Tabla49[[#This Row],[2010]]-G30</f>
        <v>1394</v>
      </c>
      <c r="AC31" s="131">
        <v>0</v>
      </c>
      <c r="AD31" s="131">
        <f>+Tabla49[[#This Row],[2012]]-I30</f>
        <v>172.90359999999964</v>
      </c>
      <c r="AE31" s="131">
        <f>+Tabla49[[#This Row],[2013]]-J30</f>
        <v>853</v>
      </c>
      <c r="AF31" s="131">
        <v>778.11599899999783</v>
      </c>
      <c r="AG31" s="139">
        <f>(+Tabla49[[#This Row],[2015]]-L30)</f>
        <v>1063.0260370000033</v>
      </c>
      <c r="AH31" s="139">
        <v>1878.1903770000026</v>
      </c>
      <c r="AI31" s="139">
        <v>2202.9990570000009</v>
      </c>
      <c r="AJ31" s="139">
        <v>2202.8744359999987</v>
      </c>
      <c r="AK31" s="140">
        <f>+Tabla49[[#This Row],[2019]]-AK30-AK29-AK28-AK27-AK26-AK25-AK24-AK23-AK22-AK21</f>
        <v>239.24528999999893</v>
      </c>
      <c r="AL31" s="140">
        <v>1074.737408</v>
      </c>
      <c r="AM31" s="134">
        <f>+Tabla49[[#This Row],[2021]]-R30</f>
        <v>1919.0796009999976</v>
      </c>
      <c r="AN31" s="136">
        <v>2438.4516859999999</v>
      </c>
      <c r="AO31" s="136">
        <v>0</v>
      </c>
    </row>
    <row r="32" spans="1:43" ht="12.75" x14ac:dyDescent="0.2">
      <c r="A32" s="126" t="s">
        <v>865</v>
      </c>
      <c r="B32" s="126">
        <v>7297</v>
      </c>
      <c r="C32" s="127">
        <v>8991</v>
      </c>
      <c r="D32" s="127">
        <v>12465</v>
      </c>
      <c r="E32" s="127">
        <v>20031</v>
      </c>
      <c r="F32" s="127">
        <v>31014</v>
      </c>
      <c r="G32" s="127">
        <v>34531</v>
      </c>
      <c r="H32" s="127">
        <v>16681</v>
      </c>
      <c r="I32" s="127">
        <f>15351849186/1000000</f>
        <v>15351.849185999999</v>
      </c>
      <c r="J32" s="127">
        <f>21401681315/1000000</f>
        <v>21401.681315000002</v>
      </c>
      <c r="K32" s="127">
        <v>25000.415454999998</v>
      </c>
      <c r="L32" s="134">
        <v>26097.861560000001</v>
      </c>
      <c r="M32" s="134">
        <v>32650.701784279998</v>
      </c>
      <c r="N32" s="134">
        <v>36961.651211050004</v>
      </c>
      <c r="O32" s="134">
        <f>+O31</f>
        <v>36999.928799559995</v>
      </c>
      <c r="P32" s="135">
        <v>19065.441274000001</v>
      </c>
      <c r="Q32" s="140">
        <v>20386.412346049998</v>
      </c>
      <c r="R32" s="134">
        <v>24664.00152596</v>
      </c>
      <c r="S32" s="134">
        <f>+SUM([2]DESGLOCE!D48:D59)</f>
        <v>27330.72806705</v>
      </c>
      <c r="T32" s="136">
        <f>+DESGLOCE!E50</f>
        <v>0</v>
      </c>
      <c r="V32" s="126" t="s">
        <v>865</v>
      </c>
      <c r="W32" s="127">
        <f>+Tabla49[[#This Row],[2005]]-B31</f>
        <v>321</v>
      </c>
      <c r="X32" s="127">
        <f>+Tabla49[[#This Row],[2006]]-C31</f>
        <v>624</v>
      </c>
      <c r="Y32" s="127">
        <f>+Tabla49[[#This Row],[2007]]-D31</f>
        <v>1020</v>
      </c>
      <c r="Z32" s="127">
        <f>+Tabla49[[#This Row],[2008]]-E31</f>
        <v>1201</v>
      </c>
      <c r="AA32" s="127">
        <v>1712.6939999999995</v>
      </c>
      <c r="AB32" s="127">
        <f>+Tabla49[[#This Row],[2010]]-G31</f>
        <v>147</v>
      </c>
      <c r="AC32" s="127">
        <v>0</v>
      </c>
      <c r="AD32" s="127">
        <f>+Tabla49[[#This Row],[2012]]-I31</f>
        <v>30.121110000000044</v>
      </c>
      <c r="AE32" s="127">
        <f>+Tabla49[[#This Row],[2013]]-J31</f>
        <v>155.68131500000163</v>
      </c>
      <c r="AF32" s="127">
        <v>589.00094600000011</v>
      </c>
      <c r="AG32" s="134">
        <f>(+Tabla49[[#This Row],[2015]]-L31)</f>
        <v>414.47692699999971</v>
      </c>
      <c r="AH32" s="134">
        <v>665.68576299999768</v>
      </c>
      <c r="AI32" s="134">
        <v>902.40700400000105</v>
      </c>
      <c r="AJ32" s="134">
        <v>0</v>
      </c>
      <c r="AK32" s="135">
        <f>+Tabla49[[#This Row],[2019]]-AK31-AK30-AK29-AK28-AK27-AK26-AK25-AK24-AK23-AK22-AK21</f>
        <v>0</v>
      </c>
      <c r="AL32" s="135">
        <v>573.07378599999799</v>
      </c>
      <c r="AM32" s="134">
        <f>+Tabla49[[#This Row],[2021]]-R31</f>
        <v>704.97820200000206</v>
      </c>
      <c r="AN32" s="136">
        <v>1201.1969590000001</v>
      </c>
      <c r="AO32" s="136">
        <v>0</v>
      </c>
    </row>
    <row r="33" spans="1:41" ht="12.75" x14ac:dyDescent="0.2">
      <c r="A33" s="192" t="s">
        <v>799</v>
      </c>
      <c r="B33" s="192"/>
      <c r="C33" s="193"/>
      <c r="D33" s="193"/>
      <c r="E33" s="193"/>
      <c r="F33" s="193"/>
      <c r="G33" s="193"/>
      <c r="H33" s="193"/>
      <c r="I33" s="193"/>
      <c r="J33" s="193"/>
      <c r="K33" s="193"/>
      <c r="L33" s="202"/>
      <c r="M33" s="202"/>
      <c r="N33" s="202">
        <f>+N32</f>
        <v>36961.651211050004</v>
      </c>
      <c r="O33" s="202">
        <f t="shared" ref="O33:R33" si="2">+O32</f>
        <v>36999.928799559995</v>
      </c>
      <c r="P33" s="202">
        <f t="shared" si="2"/>
        <v>19065.441274000001</v>
      </c>
      <c r="Q33" s="202">
        <f t="shared" si="2"/>
        <v>20386.412346049998</v>
      </c>
      <c r="R33" s="202">
        <f t="shared" si="2"/>
        <v>24664.00152596</v>
      </c>
      <c r="S33" s="202">
        <f>+S32</f>
        <v>27330.72806705</v>
      </c>
      <c r="T33" s="203">
        <f>+T22</f>
        <v>4556.5332820000003</v>
      </c>
      <c r="V33" s="195" t="s">
        <v>866</v>
      </c>
      <c r="W33" s="196">
        <f t="shared" ref="W33:AD33" si="3">SUBTOTAL(109,W21:W32)</f>
        <v>7297</v>
      </c>
      <c r="X33" s="196">
        <f t="shared" si="3"/>
        <v>8991</v>
      </c>
      <c r="Y33" s="196">
        <f t="shared" si="3"/>
        <v>12465</v>
      </c>
      <c r="Z33" s="196">
        <f t="shared" si="3"/>
        <v>20031</v>
      </c>
      <c r="AA33" s="196">
        <f t="shared" si="3"/>
        <v>31014</v>
      </c>
      <c r="AB33" s="196">
        <f t="shared" si="3"/>
        <v>34531</v>
      </c>
      <c r="AC33" s="196">
        <f t="shared" si="3"/>
        <v>16681</v>
      </c>
      <c r="AD33" s="196">
        <f t="shared" si="3"/>
        <v>15351.849185999999</v>
      </c>
      <c r="AE33" s="196">
        <f>SUBTOTAL(109,AE21:AE32)</f>
        <v>21401.681315000002</v>
      </c>
      <c r="AF33" s="196">
        <v>25000.415454999998</v>
      </c>
      <c r="AG33" s="198">
        <f>SUBTOTAL(109,AG21:AG32)</f>
        <v>26097.861560000001</v>
      </c>
      <c r="AH33" s="198">
        <v>32650.701784279998</v>
      </c>
      <c r="AI33" s="198">
        <v>36961.651211050004</v>
      </c>
      <c r="AJ33" s="198">
        <v>36961.651211050004</v>
      </c>
      <c r="AK33" s="199">
        <f>SUBTOTAL(109,AK21:AK32)</f>
        <v>19065.441274000001</v>
      </c>
      <c r="AL33" s="200">
        <v>20386.412346049998</v>
      </c>
      <c r="AM33" s="200">
        <f>SUBTOTAL(109,AM21:AM32)</f>
        <v>24664.00152596</v>
      </c>
      <c r="AN33" s="201">
        <f>SUBTOTAL(109,AN21:AN32)</f>
        <v>27330.72806705</v>
      </c>
      <c r="AO33" s="201">
        <f>SUBTOTAL(109,AO21:AO32)</f>
        <v>4556.5332820000003</v>
      </c>
    </row>
    <row r="38" spans="1:41" x14ac:dyDescent="0.25">
      <c r="B38" s="141"/>
      <c r="C38" s="141"/>
      <c r="X38" s="120"/>
    </row>
    <row r="50" spans="1:24" x14ac:dyDescent="0.25">
      <c r="B50" s="141"/>
      <c r="C50" s="141"/>
      <c r="D50" s="141"/>
      <c r="E50" s="141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X50" s="120"/>
    </row>
    <row r="54" spans="1:24" x14ac:dyDescent="0.25">
      <c r="B54" s="141"/>
      <c r="C54" s="141"/>
      <c r="D54" s="141"/>
      <c r="E54" s="141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X54" s="120"/>
    </row>
    <row r="56" spans="1:24" ht="12.75" x14ac:dyDescent="0.2">
      <c r="A56" s="143" t="s">
        <v>835</v>
      </c>
      <c r="B56" s="144" t="s">
        <v>836</v>
      </c>
      <c r="C56" s="144" t="s">
        <v>837</v>
      </c>
      <c r="D56" s="144" t="s">
        <v>838</v>
      </c>
      <c r="E56" s="144" t="s">
        <v>839</v>
      </c>
      <c r="F56" s="145" t="s">
        <v>840</v>
      </c>
      <c r="G56" s="146"/>
      <c r="H56" s="146"/>
      <c r="I56" s="146"/>
      <c r="J56" s="146"/>
      <c r="K56" s="146"/>
      <c r="L56" s="146"/>
      <c r="X56" s="120"/>
    </row>
    <row r="57" spans="1:24" ht="12.75" x14ac:dyDescent="0.2">
      <c r="A57" s="147" t="s">
        <v>859</v>
      </c>
      <c r="B57" s="148">
        <v>2129</v>
      </c>
      <c r="C57" s="148">
        <v>2306</v>
      </c>
      <c r="D57" s="148">
        <v>2659</v>
      </c>
      <c r="E57" s="148">
        <v>3465</v>
      </c>
      <c r="F57" s="149">
        <v>4529</v>
      </c>
      <c r="X57" s="120"/>
    </row>
    <row r="58" spans="1:24" ht="12.75" x14ac:dyDescent="0.2">
      <c r="E58" s="120">
        <f>+F57/D57</f>
        <v>1.703271906731854</v>
      </c>
      <c r="F58" s="120">
        <f>+F57/E57</f>
        <v>1.307070707070707</v>
      </c>
      <c r="X58" s="120"/>
    </row>
    <row r="59" spans="1:24" x14ac:dyDescent="0.25">
      <c r="E59" s="141">
        <f>+E58-1</f>
        <v>0.70327190673185402</v>
      </c>
      <c r="F59" s="141">
        <f>+F58-1</f>
        <v>0.30707070707070705</v>
      </c>
      <c r="G59" s="141"/>
      <c r="H59" s="141"/>
      <c r="I59" s="141"/>
      <c r="J59" s="141"/>
      <c r="K59" s="141"/>
      <c r="L59" s="141"/>
      <c r="X59" s="120"/>
    </row>
    <row r="62" spans="1:24" x14ac:dyDescent="0.25">
      <c r="F62" s="141"/>
      <c r="G62" s="141"/>
      <c r="H62" s="141"/>
      <c r="I62" s="141"/>
      <c r="J62" s="141"/>
      <c r="K62" s="141"/>
      <c r="L62" s="141"/>
      <c r="X62" s="120"/>
    </row>
    <row r="63" spans="1:24" x14ac:dyDescent="0.25">
      <c r="F63" s="141"/>
      <c r="G63" s="141"/>
      <c r="H63" s="141"/>
      <c r="I63" s="141"/>
      <c r="J63" s="141"/>
      <c r="K63" s="141"/>
      <c r="L63" s="141"/>
      <c r="X63" s="120"/>
    </row>
    <row r="64" spans="1:24" x14ac:dyDescent="0.25">
      <c r="F64" s="141"/>
      <c r="G64" s="141"/>
      <c r="H64" s="141"/>
      <c r="I64" s="141"/>
      <c r="J64" s="141"/>
      <c r="K64" s="141"/>
      <c r="L64" s="141"/>
      <c r="X64" s="120"/>
    </row>
    <row r="65" spans="6:24" x14ac:dyDescent="0.25">
      <c r="F65" s="141"/>
      <c r="G65" s="141"/>
      <c r="H65" s="141"/>
      <c r="I65" s="141"/>
      <c r="J65" s="141"/>
      <c r="K65" s="141"/>
      <c r="L65" s="141"/>
      <c r="X65" s="120"/>
    </row>
    <row r="66" spans="6:24" x14ac:dyDescent="0.25">
      <c r="F66" s="141"/>
      <c r="G66" s="141"/>
      <c r="H66" s="141"/>
      <c r="I66" s="141"/>
      <c r="J66" s="141"/>
      <c r="K66" s="141"/>
      <c r="L66" s="141"/>
      <c r="X66" s="120"/>
    </row>
    <row r="67" spans="6:24" x14ac:dyDescent="0.25">
      <c r="F67" s="141"/>
      <c r="G67" s="141"/>
      <c r="H67" s="141"/>
      <c r="I67" s="141"/>
      <c r="J67" s="141"/>
      <c r="K67" s="141"/>
      <c r="L67" s="141"/>
      <c r="X67" s="120"/>
    </row>
    <row r="68" spans="6:24" x14ac:dyDescent="0.25">
      <c r="F68" s="141"/>
      <c r="G68" s="141"/>
      <c r="H68" s="141"/>
      <c r="I68" s="141"/>
      <c r="J68" s="141"/>
      <c r="K68" s="141"/>
      <c r="L68" s="141"/>
      <c r="X68" s="120"/>
    </row>
    <row r="69" spans="6:24" x14ac:dyDescent="0.25">
      <c r="F69" s="141"/>
      <c r="G69" s="141"/>
      <c r="H69" s="141"/>
      <c r="I69" s="141"/>
      <c r="J69" s="141"/>
      <c r="K69" s="141"/>
      <c r="L69" s="141"/>
      <c r="X69" s="120"/>
    </row>
    <row r="70" spans="6:24" x14ac:dyDescent="0.25">
      <c r="F70" s="141"/>
      <c r="G70" s="141"/>
      <c r="H70" s="141"/>
      <c r="I70" s="141"/>
      <c r="J70" s="141"/>
      <c r="K70" s="141"/>
      <c r="L70" s="141"/>
      <c r="X70" s="120"/>
    </row>
    <row r="71" spans="6:24" x14ac:dyDescent="0.25">
      <c r="F71" s="141"/>
      <c r="G71" s="141"/>
      <c r="H71" s="141"/>
      <c r="I71" s="141"/>
      <c r="J71" s="141"/>
      <c r="K71" s="141"/>
      <c r="L71" s="141"/>
      <c r="X71" s="120"/>
    </row>
    <row r="72" spans="6:24" x14ac:dyDescent="0.25">
      <c r="F72" s="141"/>
      <c r="G72" s="141"/>
      <c r="H72" s="141"/>
      <c r="I72" s="141"/>
      <c r="J72" s="141"/>
      <c r="K72" s="141"/>
      <c r="L72" s="141"/>
      <c r="X72" s="120"/>
    </row>
    <row r="73" spans="6:24" x14ac:dyDescent="0.25">
      <c r="F73" s="141"/>
      <c r="G73" s="141"/>
      <c r="H73" s="141"/>
      <c r="I73" s="141"/>
      <c r="J73" s="141"/>
      <c r="K73" s="141"/>
      <c r="L73" s="141"/>
      <c r="X73" s="120"/>
    </row>
    <row r="74" spans="6:24" x14ac:dyDescent="0.25">
      <c r="F74" s="141"/>
      <c r="G74" s="141"/>
      <c r="H74" s="141"/>
      <c r="I74" s="141"/>
      <c r="J74" s="141"/>
      <c r="K74" s="141"/>
      <c r="L74" s="141"/>
      <c r="X74" s="120"/>
    </row>
    <row r="75" spans="6:24" x14ac:dyDescent="0.25">
      <c r="F75" s="141"/>
      <c r="G75" s="141"/>
      <c r="H75" s="141"/>
      <c r="I75" s="141"/>
      <c r="J75" s="141"/>
      <c r="K75" s="141"/>
      <c r="L75" s="141"/>
      <c r="X75" s="120"/>
    </row>
    <row r="83" spans="1:24" ht="12.75" x14ac:dyDescent="0.2">
      <c r="A83" s="143" t="s">
        <v>828</v>
      </c>
      <c r="B83" s="144" t="s">
        <v>836</v>
      </c>
      <c r="C83" s="144" t="s">
        <v>837</v>
      </c>
      <c r="D83" s="144" t="s">
        <v>838</v>
      </c>
      <c r="E83" s="144" t="s">
        <v>839</v>
      </c>
      <c r="F83" s="145" t="s">
        <v>840</v>
      </c>
      <c r="G83" s="146"/>
      <c r="H83" s="146"/>
      <c r="I83" s="146"/>
      <c r="J83" s="146"/>
      <c r="K83" s="146"/>
      <c r="L83" s="146"/>
      <c r="X83" s="120"/>
    </row>
    <row r="84" spans="1:24" ht="12.75" x14ac:dyDescent="0.2">
      <c r="A84" s="147" t="s">
        <v>859</v>
      </c>
      <c r="B84" s="150">
        <v>2744.4936567</v>
      </c>
      <c r="C84" s="150">
        <v>3262.9090169000001</v>
      </c>
      <c r="D84" s="150">
        <v>3907.3155794500003</v>
      </c>
      <c r="E84" s="150">
        <v>5413.9660672500004</v>
      </c>
      <c r="F84" s="150">
        <v>8025.2711485</v>
      </c>
      <c r="G84" s="137"/>
      <c r="H84" s="137"/>
      <c r="I84" s="137"/>
      <c r="J84" s="137"/>
      <c r="K84" s="137"/>
      <c r="L84" s="137"/>
      <c r="X84" s="120"/>
    </row>
    <row r="85" spans="1:24" ht="12.75" x14ac:dyDescent="0.2">
      <c r="C85" s="120">
        <f>+F84/B84</f>
        <v>2.9241354334735998</v>
      </c>
      <c r="D85" s="120">
        <f>+F84/C84</f>
        <v>2.459544874507285</v>
      </c>
      <c r="E85" s="120">
        <f>+F84/D84</f>
        <v>2.0539091315551352</v>
      </c>
      <c r="F85" s="120">
        <f>+F84/E84</f>
        <v>1.4823275670392961</v>
      </c>
      <c r="X85" s="120"/>
    </row>
    <row r="86" spans="1:24" x14ac:dyDescent="0.25">
      <c r="C86" s="141">
        <f>+C85-1</f>
        <v>1.9241354334735998</v>
      </c>
      <c r="D86" s="141">
        <f>+D85-1</f>
        <v>1.459544874507285</v>
      </c>
      <c r="E86" s="141">
        <f>+E85-1</f>
        <v>1.0539091315551352</v>
      </c>
      <c r="F86" s="141">
        <f>+F85-1</f>
        <v>0.48232756703929613</v>
      </c>
      <c r="G86" s="141"/>
      <c r="H86" s="141"/>
      <c r="I86" s="141"/>
      <c r="J86" s="141"/>
      <c r="K86" s="141"/>
      <c r="L86" s="141"/>
      <c r="X86" s="120"/>
    </row>
  </sheetData>
  <sheetProtection formatCells="0" formatColumns="0" sort="0" autoFilter="0"/>
  <protectedRanges>
    <protectedRange sqref="L21:L32 AG21:AG32 AG5:AG16 L5:L16" name="Rango1"/>
    <protectedRange sqref="N5:N16 P5:P16 Q21:R32" name="Rango1_2"/>
    <protectedRange sqref="O5:O16" name="Rango1_2_1"/>
    <protectedRange sqref="Q5:R16" name="Rango1_2_9"/>
    <protectedRange sqref="S5:T16" name="Rango1_2_9_1"/>
    <protectedRange sqref="S21:T21 S22:S32 T33" name="Rango1_2_2"/>
  </protectedRanges>
  <mergeCells count="6">
    <mergeCell ref="A2:P2"/>
    <mergeCell ref="V2:AK2"/>
    <mergeCell ref="A3:P3"/>
    <mergeCell ref="V3:AK3"/>
    <mergeCell ref="A19:P19"/>
    <mergeCell ref="V19:AK19"/>
  </mergeCells>
  <printOptions horizontalCentered="1"/>
  <pageMargins left="0.70866141732283472" right="0.70866141732283472" top="0.74803149606299213" bottom="0.74803149606299213" header="0.31496062992125984" footer="0.31496062992125984"/>
  <pageSetup scale="66" orientation="landscape" r:id="rId1"/>
  <rowBreaks count="1" manualBreakCount="1">
    <brk id="34" max="16383" man="1"/>
  </rowBreaks>
  <drawing r:id="rId2"/>
  <tableParts count="4">
    <tablePart r:id="rId3"/>
    <tablePart r:id="rId4"/>
    <tablePart r:id="rId5"/>
    <tablePart r:id="rId6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BBA17-85AD-4721-A0AB-984816FD975F}">
  <sheetPr codeName="Hoja5">
    <tabColor rgb="FFFFC000"/>
  </sheetPr>
  <dimension ref="A1:BU153"/>
  <sheetViews>
    <sheetView topLeftCell="A129" workbookViewId="0">
      <selection activeCell="A154" sqref="A154"/>
    </sheetView>
  </sheetViews>
  <sheetFormatPr baseColWidth="10" defaultRowHeight="15" x14ac:dyDescent="0.25"/>
  <cols>
    <col min="1" max="1" width="47.28515625" bestFit="1" customWidth="1"/>
    <col min="2" max="2" width="18" customWidth="1"/>
    <col min="3" max="3" width="15.140625" customWidth="1"/>
    <col min="4" max="4" width="16.28515625" customWidth="1"/>
    <col min="5" max="5" width="12.28515625" customWidth="1"/>
    <col min="6" max="6" width="13.28515625" customWidth="1"/>
    <col min="7" max="7" width="12.85546875" bestFit="1" customWidth="1"/>
    <col min="8" max="8" width="22.85546875" style="1" bestFit="1" customWidth="1"/>
    <col min="9" max="9" width="14.140625" bestFit="1" customWidth="1"/>
    <col min="10" max="10" width="12" customWidth="1"/>
    <col min="11" max="11" width="17" customWidth="1"/>
    <col min="12" max="12" width="13.42578125" customWidth="1"/>
    <col min="13" max="13" width="13.7109375" customWidth="1"/>
    <col min="14" max="14" width="12.140625" customWidth="1"/>
    <col min="15" max="15" width="14.140625" customWidth="1"/>
    <col min="16" max="16" width="16" customWidth="1"/>
    <col min="18" max="18" width="15.28515625" customWidth="1"/>
    <col min="19" max="19" width="14.140625" style="2" customWidth="1"/>
    <col min="20" max="20" width="15.7109375" style="2" customWidth="1"/>
    <col min="21" max="21" width="15.85546875" style="2" customWidth="1"/>
    <col min="22" max="22" width="17.140625" style="2" customWidth="1"/>
    <col min="25" max="25" width="14" customWidth="1"/>
    <col min="26" max="26" width="12.28515625" customWidth="1"/>
    <col min="27" max="27" width="12.140625" customWidth="1"/>
    <col min="30" max="30" width="19.28515625" customWidth="1"/>
    <col min="31" max="31" width="23.7109375" customWidth="1"/>
    <col min="32" max="32" width="30.42578125" customWidth="1"/>
    <col min="33" max="33" width="18.140625" customWidth="1"/>
    <col min="34" max="34" width="14.140625" customWidth="1"/>
    <col min="35" max="35" width="21.140625" customWidth="1"/>
    <col min="36" max="36" width="15.28515625" customWidth="1"/>
    <col min="37" max="37" width="15.140625" customWidth="1"/>
    <col min="38" max="38" width="13.85546875" customWidth="1"/>
    <col min="39" max="39" width="13.28515625" customWidth="1"/>
    <col min="40" max="40" width="13.5703125" customWidth="1"/>
    <col min="42" max="42" width="15.140625" customWidth="1"/>
    <col min="43" max="43" width="11.5703125" customWidth="1"/>
    <col min="45" max="45" width="16.5703125" customWidth="1"/>
    <col min="47" max="47" width="13" customWidth="1"/>
    <col min="48" max="48" width="20.140625" style="2" customWidth="1"/>
    <col min="49" max="49" width="13.28515625" customWidth="1"/>
    <col min="56" max="56" width="15.7109375" customWidth="1"/>
    <col min="57" max="57" width="14.7109375" customWidth="1"/>
    <col min="58" max="58" width="14.140625" customWidth="1"/>
    <col min="59" max="59" width="14.28515625" customWidth="1"/>
    <col min="60" max="60" width="13.85546875" customWidth="1"/>
    <col min="61" max="61" width="24.42578125" customWidth="1"/>
    <col min="62" max="62" width="16.28515625" customWidth="1"/>
    <col min="63" max="63" width="14.42578125" customWidth="1"/>
    <col min="64" max="64" width="14.140625" customWidth="1"/>
    <col min="67" max="67" width="15.5703125" customWidth="1"/>
    <col min="68" max="68" width="12.42578125" customWidth="1"/>
    <col min="69" max="69" width="21.7109375" customWidth="1"/>
    <col min="71" max="71" width="13.140625" customWidth="1"/>
    <col min="73" max="73" width="17.140625" customWidth="1"/>
  </cols>
  <sheetData>
    <row r="1" spans="1:7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1048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</row>
    <row r="2" spans="1:73" x14ac:dyDescent="0.25">
      <c r="A2" t="s">
        <v>72</v>
      </c>
      <c r="B2" t="s">
        <v>219</v>
      </c>
      <c r="C2" t="s">
        <v>98</v>
      </c>
      <c r="D2" t="s">
        <v>136</v>
      </c>
      <c r="E2">
        <v>31236010</v>
      </c>
      <c r="F2">
        <v>2</v>
      </c>
      <c r="G2">
        <v>7332200</v>
      </c>
      <c r="H2" s="1">
        <v>9165250</v>
      </c>
      <c r="I2">
        <v>118760675</v>
      </c>
      <c r="J2" t="s">
        <v>137</v>
      </c>
      <c r="K2" t="s">
        <v>82</v>
      </c>
      <c r="L2" t="s">
        <v>77</v>
      </c>
      <c r="M2" t="s">
        <v>136</v>
      </c>
      <c r="N2" t="s">
        <v>114</v>
      </c>
      <c r="O2" t="s">
        <v>79</v>
      </c>
      <c r="P2" t="s">
        <v>80</v>
      </c>
      <c r="Q2">
        <v>127252</v>
      </c>
      <c r="R2" t="s">
        <v>81</v>
      </c>
      <c r="S2" s="2">
        <v>44532</v>
      </c>
      <c r="T2" s="2">
        <v>44566</v>
      </c>
      <c r="U2" s="2">
        <v>44578</v>
      </c>
      <c r="V2" s="2">
        <v>44579</v>
      </c>
      <c r="W2">
        <v>300481</v>
      </c>
      <c r="X2" t="s">
        <v>83</v>
      </c>
      <c r="Y2" t="s">
        <v>82</v>
      </c>
      <c r="Z2" t="s">
        <v>82</v>
      </c>
      <c r="AA2" t="s">
        <v>84</v>
      </c>
      <c r="AB2" t="s">
        <v>25</v>
      </c>
      <c r="AC2">
        <v>8</v>
      </c>
      <c r="AD2" t="s">
        <v>161</v>
      </c>
      <c r="AE2">
        <v>2021</v>
      </c>
      <c r="AF2">
        <v>1</v>
      </c>
      <c r="AG2" t="s">
        <v>82</v>
      </c>
      <c r="AH2" t="s">
        <v>85</v>
      </c>
      <c r="AI2" t="s">
        <v>132</v>
      </c>
      <c r="AJ2" t="s">
        <v>82</v>
      </c>
      <c r="AK2" t="s">
        <v>82</v>
      </c>
      <c r="AL2" t="s">
        <v>82</v>
      </c>
      <c r="AM2">
        <v>10</v>
      </c>
      <c r="AN2">
        <v>3</v>
      </c>
      <c r="AO2">
        <v>100</v>
      </c>
      <c r="AP2">
        <v>1</v>
      </c>
      <c r="AQ2">
        <v>0</v>
      </c>
      <c r="AR2" t="s">
        <v>535</v>
      </c>
      <c r="AS2" t="s">
        <v>86</v>
      </c>
      <c r="AT2">
        <v>18</v>
      </c>
      <c r="AU2" t="s">
        <v>87</v>
      </c>
      <c r="AV2" s="2">
        <v>44552</v>
      </c>
      <c r="AW2">
        <v>1</v>
      </c>
      <c r="AX2" t="s">
        <v>101</v>
      </c>
      <c r="AY2" t="s">
        <v>89</v>
      </c>
      <c r="AZ2" t="s">
        <v>89</v>
      </c>
      <c r="BA2" t="s">
        <v>89</v>
      </c>
      <c r="BB2" t="s">
        <v>89</v>
      </c>
      <c r="BC2">
        <v>80000</v>
      </c>
      <c r="BD2">
        <v>3</v>
      </c>
      <c r="BE2" t="s">
        <v>82</v>
      </c>
      <c r="BF2" t="s">
        <v>150</v>
      </c>
      <c r="BG2" t="s">
        <v>141</v>
      </c>
      <c r="BH2" t="s">
        <v>218</v>
      </c>
      <c r="BI2" t="s">
        <v>162</v>
      </c>
      <c r="BJ2" t="s">
        <v>141</v>
      </c>
      <c r="BK2" t="s">
        <v>165</v>
      </c>
      <c r="BL2" t="s">
        <v>95</v>
      </c>
      <c r="BM2" t="s">
        <v>96</v>
      </c>
      <c r="BN2" t="s">
        <v>536</v>
      </c>
      <c r="BO2" t="s">
        <v>82</v>
      </c>
      <c r="BP2" t="s">
        <v>97</v>
      </c>
      <c r="BQ2">
        <v>96.9</v>
      </c>
      <c r="BR2">
        <v>127252</v>
      </c>
      <c r="BS2">
        <v>1</v>
      </c>
      <c r="BT2">
        <v>1</v>
      </c>
      <c r="BU2">
        <v>11</v>
      </c>
    </row>
    <row r="3" spans="1:73" x14ac:dyDescent="0.25">
      <c r="A3" t="s">
        <v>72</v>
      </c>
      <c r="B3" t="s">
        <v>219</v>
      </c>
      <c r="C3" t="s">
        <v>98</v>
      </c>
      <c r="D3" t="s">
        <v>75</v>
      </c>
      <c r="E3">
        <v>31237230</v>
      </c>
      <c r="F3">
        <v>3</v>
      </c>
      <c r="G3">
        <v>5159100</v>
      </c>
      <c r="H3" s="1">
        <v>6448875</v>
      </c>
      <c r="I3">
        <v>110320816</v>
      </c>
      <c r="J3" t="s">
        <v>76</v>
      </c>
      <c r="K3" t="s">
        <v>82</v>
      </c>
      <c r="L3" t="s">
        <v>77</v>
      </c>
      <c r="M3" t="s">
        <v>75</v>
      </c>
      <c r="N3" t="s">
        <v>114</v>
      </c>
      <c r="O3" t="s">
        <v>79</v>
      </c>
      <c r="P3" t="s">
        <v>80</v>
      </c>
      <c r="Q3">
        <v>126454</v>
      </c>
      <c r="R3" t="s">
        <v>81</v>
      </c>
      <c r="S3" s="2">
        <v>44488</v>
      </c>
      <c r="T3" s="2">
        <v>44494</v>
      </c>
      <c r="U3" s="2">
        <v>44585</v>
      </c>
      <c r="V3" s="2">
        <v>44586</v>
      </c>
      <c r="W3">
        <v>298275</v>
      </c>
      <c r="X3" t="s">
        <v>83</v>
      </c>
      <c r="Y3" t="s">
        <v>82</v>
      </c>
      <c r="Z3" t="s">
        <v>82</v>
      </c>
      <c r="AA3" t="s">
        <v>84</v>
      </c>
      <c r="AB3" t="s">
        <v>25</v>
      </c>
      <c r="AC3">
        <v>8</v>
      </c>
      <c r="AD3" t="s">
        <v>82</v>
      </c>
      <c r="AE3">
        <v>2002</v>
      </c>
      <c r="AF3">
        <v>20</v>
      </c>
      <c r="AG3" t="s">
        <v>82</v>
      </c>
      <c r="AH3" t="s">
        <v>85</v>
      </c>
      <c r="AI3" t="s">
        <v>108</v>
      </c>
      <c r="AJ3" t="s">
        <v>82</v>
      </c>
      <c r="AK3" t="s">
        <v>82</v>
      </c>
      <c r="AL3" t="s">
        <v>82</v>
      </c>
      <c r="AM3">
        <v>6</v>
      </c>
      <c r="AN3">
        <v>1</v>
      </c>
      <c r="AO3">
        <v>100</v>
      </c>
      <c r="AP3">
        <v>1</v>
      </c>
      <c r="AQ3">
        <v>0</v>
      </c>
      <c r="AR3" t="s">
        <v>220</v>
      </c>
      <c r="AS3" t="s">
        <v>86</v>
      </c>
      <c r="AT3">
        <v>42</v>
      </c>
      <c r="AU3" t="s">
        <v>87</v>
      </c>
      <c r="AV3" s="2">
        <v>44491</v>
      </c>
      <c r="AW3">
        <v>1</v>
      </c>
      <c r="AX3" t="s">
        <v>88</v>
      </c>
      <c r="AY3" t="s">
        <v>89</v>
      </c>
      <c r="AZ3" t="s">
        <v>89</v>
      </c>
      <c r="BA3" t="s">
        <v>89</v>
      </c>
      <c r="BB3" t="s">
        <v>89</v>
      </c>
      <c r="BC3">
        <v>784460</v>
      </c>
      <c r="BD3">
        <v>4</v>
      </c>
      <c r="BE3" t="s">
        <v>82</v>
      </c>
      <c r="BF3" t="s">
        <v>221</v>
      </c>
      <c r="BG3" t="s">
        <v>222</v>
      </c>
      <c r="BH3" t="s">
        <v>128</v>
      </c>
      <c r="BI3" t="s">
        <v>82</v>
      </c>
      <c r="BJ3" t="s">
        <v>222</v>
      </c>
      <c r="BK3" t="s">
        <v>221</v>
      </c>
      <c r="BL3" t="s">
        <v>95</v>
      </c>
      <c r="BM3" t="s">
        <v>96</v>
      </c>
      <c r="BN3" t="s">
        <v>223</v>
      </c>
      <c r="BO3" t="s">
        <v>82</v>
      </c>
      <c r="BP3" t="s">
        <v>97</v>
      </c>
      <c r="BQ3">
        <v>78.17</v>
      </c>
      <c r="BR3">
        <v>126454</v>
      </c>
      <c r="BS3">
        <v>1</v>
      </c>
      <c r="BT3">
        <v>1</v>
      </c>
      <c r="BU3">
        <v>90</v>
      </c>
    </row>
    <row r="4" spans="1:73" x14ac:dyDescent="0.25">
      <c r="A4" t="s">
        <v>72</v>
      </c>
      <c r="B4" t="s">
        <v>219</v>
      </c>
      <c r="C4" t="s">
        <v>98</v>
      </c>
      <c r="D4" t="s">
        <v>136</v>
      </c>
      <c r="E4">
        <v>31237060</v>
      </c>
      <c r="F4">
        <v>3</v>
      </c>
      <c r="G4">
        <v>5595780</v>
      </c>
      <c r="H4" s="1">
        <v>7834092</v>
      </c>
      <c r="I4">
        <v>207480303</v>
      </c>
      <c r="J4" t="s">
        <v>166</v>
      </c>
      <c r="K4" t="s">
        <v>82</v>
      </c>
      <c r="L4" t="s">
        <v>77</v>
      </c>
      <c r="M4" t="s">
        <v>136</v>
      </c>
      <c r="N4" t="s">
        <v>114</v>
      </c>
      <c r="O4" t="s">
        <v>79</v>
      </c>
      <c r="P4" t="s">
        <v>139</v>
      </c>
      <c r="Q4">
        <v>126840</v>
      </c>
      <c r="R4" t="s">
        <v>81</v>
      </c>
      <c r="S4" s="2">
        <v>44537</v>
      </c>
      <c r="T4" s="2">
        <v>44540</v>
      </c>
      <c r="U4" s="2">
        <v>44585</v>
      </c>
      <c r="V4" s="2">
        <v>44586</v>
      </c>
      <c r="W4">
        <v>301019</v>
      </c>
      <c r="X4" t="s">
        <v>83</v>
      </c>
      <c r="Y4" t="s">
        <v>82</v>
      </c>
      <c r="Z4" t="s">
        <v>84</v>
      </c>
      <c r="AA4" t="s">
        <v>82</v>
      </c>
      <c r="AB4" t="s">
        <v>24</v>
      </c>
      <c r="AC4">
        <v>8</v>
      </c>
      <c r="AD4" t="s">
        <v>161</v>
      </c>
      <c r="AE4">
        <v>2016</v>
      </c>
      <c r="AF4">
        <v>6</v>
      </c>
      <c r="AG4" t="s">
        <v>82</v>
      </c>
      <c r="AH4" t="s">
        <v>85</v>
      </c>
      <c r="AI4" t="s">
        <v>132</v>
      </c>
      <c r="AJ4" t="s">
        <v>82</v>
      </c>
      <c r="AK4" t="s">
        <v>82</v>
      </c>
      <c r="AL4" t="s">
        <v>82</v>
      </c>
      <c r="AM4">
        <v>10</v>
      </c>
      <c r="AN4">
        <v>1</v>
      </c>
      <c r="AO4">
        <v>100</v>
      </c>
      <c r="AP4">
        <v>2</v>
      </c>
      <c r="AQ4">
        <v>0</v>
      </c>
      <c r="AR4" t="s">
        <v>392</v>
      </c>
      <c r="AS4" t="s">
        <v>86</v>
      </c>
      <c r="AT4">
        <v>26</v>
      </c>
      <c r="AU4" t="s">
        <v>87</v>
      </c>
      <c r="AV4" s="2">
        <v>44539</v>
      </c>
      <c r="AW4">
        <v>1</v>
      </c>
      <c r="AX4" t="s">
        <v>101</v>
      </c>
      <c r="AY4" t="s">
        <v>89</v>
      </c>
      <c r="AZ4" t="s">
        <v>89</v>
      </c>
      <c r="BA4" t="s">
        <v>89</v>
      </c>
      <c r="BB4" t="s">
        <v>89</v>
      </c>
      <c r="BC4">
        <v>130000</v>
      </c>
      <c r="BD4">
        <v>3</v>
      </c>
      <c r="BE4" t="s">
        <v>82</v>
      </c>
      <c r="BF4" t="s">
        <v>140</v>
      </c>
      <c r="BG4" t="s">
        <v>393</v>
      </c>
      <c r="BH4" t="s">
        <v>394</v>
      </c>
      <c r="BI4" t="s">
        <v>162</v>
      </c>
      <c r="BJ4" t="s">
        <v>234</v>
      </c>
      <c r="BK4" t="s">
        <v>312</v>
      </c>
      <c r="BL4" t="s">
        <v>95</v>
      </c>
      <c r="BM4" t="s">
        <v>96</v>
      </c>
      <c r="BN4" t="s">
        <v>395</v>
      </c>
      <c r="BO4" t="s">
        <v>82</v>
      </c>
      <c r="BP4" t="s">
        <v>97</v>
      </c>
      <c r="BQ4">
        <v>70</v>
      </c>
      <c r="BR4">
        <v>126840</v>
      </c>
      <c r="BS4">
        <v>1</v>
      </c>
      <c r="BT4">
        <v>1</v>
      </c>
      <c r="BU4">
        <v>44</v>
      </c>
    </row>
    <row r="5" spans="1:73" x14ac:dyDescent="0.25">
      <c r="A5" t="s">
        <v>72</v>
      </c>
      <c r="B5" t="s">
        <v>219</v>
      </c>
      <c r="C5" t="s">
        <v>98</v>
      </c>
      <c r="D5" t="s">
        <v>136</v>
      </c>
      <c r="E5">
        <v>31236570</v>
      </c>
      <c r="F5">
        <v>3</v>
      </c>
      <c r="G5">
        <v>9054707</v>
      </c>
      <c r="H5" s="1">
        <v>11318383.75</v>
      </c>
      <c r="I5">
        <v>117340275</v>
      </c>
      <c r="J5" t="s">
        <v>137</v>
      </c>
      <c r="K5" t="s">
        <v>82</v>
      </c>
      <c r="L5" t="s">
        <v>77</v>
      </c>
      <c r="M5" t="s">
        <v>136</v>
      </c>
      <c r="N5" t="s">
        <v>114</v>
      </c>
      <c r="O5" t="s">
        <v>79</v>
      </c>
      <c r="P5" t="s">
        <v>80</v>
      </c>
      <c r="Q5">
        <v>126960</v>
      </c>
      <c r="R5" t="s">
        <v>81</v>
      </c>
      <c r="S5" s="2">
        <v>44532</v>
      </c>
      <c r="T5" s="2">
        <v>44544</v>
      </c>
      <c r="U5" s="2">
        <v>44585</v>
      </c>
      <c r="V5" s="2">
        <v>44586</v>
      </c>
      <c r="W5">
        <v>300393</v>
      </c>
      <c r="X5" t="s">
        <v>83</v>
      </c>
      <c r="Y5" t="s">
        <v>82</v>
      </c>
      <c r="Z5" t="s">
        <v>84</v>
      </c>
      <c r="AA5" t="s">
        <v>82</v>
      </c>
      <c r="AB5" t="s">
        <v>24</v>
      </c>
      <c r="AC5">
        <v>8</v>
      </c>
      <c r="AD5" t="s">
        <v>161</v>
      </c>
      <c r="AE5">
        <v>2016</v>
      </c>
      <c r="AF5">
        <v>6</v>
      </c>
      <c r="AG5" t="s">
        <v>82</v>
      </c>
      <c r="AH5" t="s">
        <v>85</v>
      </c>
      <c r="AI5" t="s">
        <v>121</v>
      </c>
      <c r="AJ5" t="s">
        <v>82</v>
      </c>
      <c r="AK5" t="s">
        <v>82</v>
      </c>
      <c r="AL5" t="s">
        <v>82</v>
      </c>
      <c r="AM5">
        <v>1</v>
      </c>
      <c r="AN5">
        <v>9</v>
      </c>
      <c r="AO5">
        <v>100</v>
      </c>
      <c r="AP5">
        <v>1</v>
      </c>
      <c r="AQ5">
        <v>0</v>
      </c>
      <c r="AR5" t="s">
        <v>447</v>
      </c>
      <c r="AS5" t="s">
        <v>86</v>
      </c>
      <c r="AT5">
        <v>22</v>
      </c>
      <c r="AU5" t="s">
        <v>87</v>
      </c>
      <c r="AV5" s="2">
        <v>44543</v>
      </c>
      <c r="AW5">
        <v>1</v>
      </c>
      <c r="AX5" t="s">
        <v>101</v>
      </c>
      <c r="AY5" t="s">
        <v>89</v>
      </c>
      <c r="AZ5" t="s">
        <v>89</v>
      </c>
      <c r="BA5" t="s">
        <v>89</v>
      </c>
      <c r="BB5" t="s">
        <v>89</v>
      </c>
      <c r="BC5">
        <v>225000</v>
      </c>
      <c r="BD5">
        <v>7</v>
      </c>
      <c r="BE5" t="s">
        <v>82</v>
      </c>
      <c r="BF5" t="s">
        <v>80</v>
      </c>
      <c r="BG5" t="s">
        <v>448</v>
      </c>
      <c r="BH5" t="s">
        <v>104</v>
      </c>
      <c r="BI5" t="s">
        <v>162</v>
      </c>
      <c r="BJ5" t="s">
        <v>183</v>
      </c>
      <c r="BK5" t="s">
        <v>309</v>
      </c>
      <c r="BL5" t="s">
        <v>95</v>
      </c>
      <c r="BM5" t="s">
        <v>96</v>
      </c>
      <c r="BN5" t="s">
        <v>449</v>
      </c>
      <c r="BO5" t="s">
        <v>82</v>
      </c>
      <c r="BP5" t="s">
        <v>97</v>
      </c>
      <c r="BQ5">
        <v>88</v>
      </c>
      <c r="BR5">
        <v>126960</v>
      </c>
      <c r="BS5">
        <v>1</v>
      </c>
      <c r="BT5">
        <v>1</v>
      </c>
      <c r="BU5">
        <v>40</v>
      </c>
    </row>
    <row r="6" spans="1:73" x14ac:dyDescent="0.25">
      <c r="A6" t="s">
        <v>72</v>
      </c>
      <c r="B6" t="s">
        <v>219</v>
      </c>
      <c r="C6" t="s">
        <v>98</v>
      </c>
      <c r="D6" t="s">
        <v>75</v>
      </c>
      <c r="E6">
        <v>31236860</v>
      </c>
      <c r="F6">
        <v>3</v>
      </c>
      <c r="G6">
        <v>8995150</v>
      </c>
      <c r="H6" s="1">
        <v>11243937.5</v>
      </c>
      <c r="I6">
        <v>116720585</v>
      </c>
      <c r="J6" t="s">
        <v>99</v>
      </c>
      <c r="K6" t="s">
        <v>82</v>
      </c>
      <c r="L6" t="s">
        <v>77</v>
      </c>
      <c r="M6" t="s">
        <v>75</v>
      </c>
      <c r="N6" t="s">
        <v>138</v>
      </c>
      <c r="O6" t="s">
        <v>79</v>
      </c>
      <c r="P6" t="s">
        <v>80</v>
      </c>
      <c r="Q6">
        <v>126941</v>
      </c>
      <c r="R6" t="s">
        <v>81</v>
      </c>
      <c r="S6" s="2">
        <v>44540</v>
      </c>
      <c r="T6" s="2">
        <v>44544</v>
      </c>
      <c r="U6" s="2">
        <v>44585</v>
      </c>
      <c r="V6" s="2">
        <v>44586</v>
      </c>
      <c r="W6">
        <v>301493</v>
      </c>
      <c r="X6" t="s">
        <v>83</v>
      </c>
      <c r="Y6" t="s">
        <v>82</v>
      </c>
      <c r="Z6" t="s">
        <v>84</v>
      </c>
      <c r="AA6" t="s">
        <v>82</v>
      </c>
      <c r="AB6" t="s">
        <v>24</v>
      </c>
      <c r="AC6">
        <v>8</v>
      </c>
      <c r="AD6" t="s">
        <v>161</v>
      </c>
      <c r="AE6">
        <v>2020</v>
      </c>
      <c r="AF6">
        <v>2</v>
      </c>
      <c r="AG6" t="s">
        <v>82</v>
      </c>
      <c r="AH6" t="s">
        <v>85</v>
      </c>
      <c r="AI6" t="s">
        <v>132</v>
      </c>
      <c r="AJ6" t="s">
        <v>82</v>
      </c>
      <c r="AK6" t="s">
        <v>82</v>
      </c>
      <c r="AL6" t="s">
        <v>82</v>
      </c>
      <c r="AM6">
        <v>3</v>
      </c>
      <c r="AN6">
        <v>13</v>
      </c>
      <c r="AO6">
        <v>100</v>
      </c>
      <c r="AP6">
        <v>1</v>
      </c>
      <c r="AQ6">
        <v>0</v>
      </c>
      <c r="AR6" t="s">
        <v>434</v>
      </c>
      <c r="AS6" t="s">
        <v>86</v>
      </c>
      <c r="AT6">
        <v>24</v>
      </c>
      <c r="AU6" t="s">
        <v>87</v>
      </c>
      <c r="AV6" s="2">
        <v>44543</v>
      </c>
      <c r="AW6">
        <v>1</v>
      </c>
      <c r="AX6" t="s">
        <v>101</v>
      </c>
      <c r="AY6" t="s">
        <v>89</v>
      </c>
      <c r="AZ6" t="s">
        <v>89</v>
      </c>
      <c r="BA6" t="s">
        <v>89</v>
      </c>
      <c r="BB6" t="s">
        <v>89</v>
      </c>
      <c r="BC6">
        <v>40000</v>
      </c>
      <c r="BD6">
        <v>3</v>
      </c>
      <c r="BE6" t="s">
        <v>82</v>
      </c>
      <c r="BF6" t="s">
        <v>236</v>
      </c>
      <c r="BG6" t="s">
        <v>103</v>
      </c>
      <c r="BH6" t="s">
        <v>104</v>
      </c>
      <c r="BI6" t="s">
        <v>162</v>
      </c>
      <c r="BJ6" t="s">
        <v>105</v>
      </c>
      <c r="BK6" t="s">
        <v>433</v>
      </c>
      <c r="BL6" t="s">
        <v>95</v>
      </c>
      <c r="BM6" t="s">
        <v>96</v>
      </c>
      <c r="BN6" t="s">
        <v>435</v>
      </c>
      <c r="BO6" t="s">
        <v>82</v>
      </c>
      <c r="BP6" t="s">
        <v>97</v>
      </c>
      <c r="BQ6">
        <v>100</v>
      </c>
      <c r="BR6">
        <v>126941</v>
      </c>
      <c r="BS6">
        <v>1</v>
      </c>
      <c r="BT6">
        <v>1</v>
      </c>
      <c r="BU6">
        <v>40</v>
      </c>
    </row>
    <row r="7" spans="1:73" x14ac:dyDescent="0.25">
      <c r="A7" t="s">
        <v>72</v>
      </c>
      <c r="B7" t="s">
        <v>219</v>
      </c>
      <c r="C7" t="s">
        <v>98</v>
      </c>
      <c r="D7" t="s">
        <v>136</v>
      </c>
      <c r="E7">
        <v>31237310</v>
      </c>
      <c r="F7">
        <v>4</v>
      </c>
      <c r="G7">
        <v>2526980</v>
      </c>
      <c r="H7" s="1">
        <v>3158725</v>
      </c>
      <c r="I7">
        <v>702830248</v>
      </c>
      <c r="J7" t="s">
        <v>137</v>
      </c>
      <c r="K7" t="s">
        <v>82</v>
      </c>
      <c r="L7" t="s">
        <v>77</v>
      </c>
      <c r="M7" t="s">
        <v>136</v>
      </c>
      <c r="N7" t="s">
        <v>176</v>
      </c>
      <c r="O7" t="s">
        <v>79</v>
      </c>
      <c r="P7" t="s">
        <v>185</v>
      </c>
      <c r="Q7">
        <v>126795</v>
      </c>
      <c r="R7" t="s">
        <v>81</v>
      </c>
      <c r="S7" s="2">
        <v>44537</v>
      </c>
      <c r="T7" s="2">
        <v>44539</v>
      </c>
      <c r="U7" s="2">
        <v>44592</v>
      </c>
      <c r="V7" s="2">
        <v>44593</v>
      </c>
      <c r="W7">
        <v>301101</v>
      </c>
      <c r="X7" t="s">
        <v>83</v>
      </c>
      <c r="Y7" t="s">
        <v>82</v>
      </c>
      <c r="Z7" t="s">
        <v>82</v>
      </c>
      <c r="AA7" t="s">
        <v>84</v>
      </c>
      <c r="AB7" t="s">
        <v>25</v>
      </c>
      <c r="AC7">
        <v>8</v>
      </c>
      <c r="AD7" t="s">
        <v>161</v>
      </c>
      <c r="AE7">
        <v>2019</v>
      </c>
      <c r="AF7">
        <v>3</v>
      </c>
      <c r="AG7" t="s">
        <v>82</v>
      </c>
      <c r="AH7" t="s">
        <v>85</v>
      </c>
      <c r="AI7" t="s">
        <v>121</v>
      </c>
      <c r="AJ7" t="s">
        <v>82</v>
      </c>
      <c r="AK7" t="s">
        <v>82</v>
      </c>
      <c r="AL7" t="s">
        <v>82</v>
      </c>
      <c r="AM7">
        <v>3</v>
      </c>
      <c r="AN7">
        <v>2</v>
      </c>
      <c r="AO7">
        <v>100</v>
      </c>
      <c r="AP7">
        <v>7</v>
      </c>
      <c r="AQ7">
        <v>0</v>
      </c>
      <c r="AR7" t="s">
        <v>378</v>
      </c>
      <c r="AS7" t="s">
        <v>86</v>
      </c>
      <c r="AT7">
        <v>20</v>
      </c>
      <c r="AU7" t="s">
        <v>87</v>
      </c>
      <c r="AV7" s="2">
        <v>44538</v>
      </c>
      <c r="AW7">
        <v>1</v>
      </c>
      <c r="AX7" t="s">
        <v>101</v>
      </c>
      <c r="AY7" t="s">
        <v>89</v>
      </c>
      <c r="AZ7" t="s">
        <v>89</v>
      </c>
      <c r="BA7" t="s">
        <v>89</v>
      </c>
      <c r="BB7" t="s">
        <v>89</v>
      </c>
      <c r="BC7">
        <v>209550</v>
      </c>
      <c r="BD7">
        <v>3</v>
      </c>
      <c r="BE7" t="s">
        <v>82</v>
      </c>
      <c r="BF7" t="s">
        <v>259</v>
      </c>
      <c r="BG7" t="s">
        <v>301</v>
      </c>
      <c r="BH7" t="s">
        <v>218</v>
      </c>
      <c r="BI7" t="s">
        <v>162</v>
      </c>
      <c r="BJ7" t="s">
        <v>183</v>
      </c>
      <c r="BK7" t="s">
        <v>379</v>
      </c>
      <c r="BL7" t="s">
        <v>95</v>
      </c>
      <c r="BM7" t="s">
        <v>96</v>
      </c>
      <c r="BN7" t="s">
        <v>380</v>
      </c>
      <c r="BO7" t="s">
        <v>82</v>
      </c>
      <c r="BP7" t="s">
        <v>97</v>
      </c>
      <c r="BQ7">
        <v>81</v>
      </c>
      <c r="BR7">
        <v>126795</v>
      </c>
      <c r="BS7">
        <v>1</v>
      </c>
      <c r="BT7">
        <v>1</v>
      </c>
      <c r="BU7">
        <v>52</v>
      </c>
    </row>
    <row r="8" spans="1:73" x14ac:dyDescent="0.25">
      <c r="A8" t="s">
        <v>72</v>
      </c>
      <c r="B8" t="s">
        <v>219</v>
      </c>
      <c r="C8" t="s">
        <v>98</v>
      </c>
      <c r="D8" t="s">
        <v>75</v>
      </c>
      <c r="E8">
        <v>31237720</v>
      </c>
      <c r="F8">
        <v>4</v>
      </c>
      <c r="G8">
        <v>8887700</v>
      </c>
      <c r="H8" s="1">
        <v>12442780</v>
      </c>
      <c r="I8">
        <v>118160061</v>
      </c>
      <c r="J8" t="s">
        <v>76</v>
      </c>
      <c r="K8" t="s">
        <v>82</v>
      </c>
      <c r="L8" t="s">
        <v>77</v>
      </c>
      <c r="M8" t="s">
        <v>75</v>
      </c>
      <c r="N8" t="s">
        <v>114</v>
      </c>
      <c r="O8" t="s">
        <v>79</v>
      </c>
      <c r="P8" t="s">
        <v>80</v>
      </c>
      <c r="Q8">
        <v>126968</v>
      </c>
      <c r="R8" t="s">
        <v>81</v>
      </c>
      <c r="S8" s="2">
        <v>44484</v>
      </c>
      <c r="T8" s="2">
        <v>44544</v>
      </c>
      <c r="U8" s="2">
        <v>44592</v>
      </c>
      <c r="V8" s="2">
        <v>44593</v>
      </c>
      <c r="W8">
        <v>298146</v>
      </c>
      <c r="X8" t="s">
        <v>83</v>
      </c>
      <c r="Y8" t="s">
        <v>82</v>
      </c>
      <c r="Z8" t="s">
        <v>84</v>
      </c>
      <c r="AA8" t="s">
        <v>82</v>
      </c>
      <c r="AB8" t="s">
        <v>24</v>
      </c>
      <c r="AC8">
        <v>8</v>
      </c>
      <c r="AD8" t="s">
        <v>82</v>
      </c>
      <c r="AE8">
        <v>2020</v>
      </c>
      <c r="AF8">
        <v>2</v>
      </c>
      <c r="AG8" t="s">
        <v>82</v>
      </c>
      <c r="AH8" t="s">
        <v>85</v>
      </c>
      <c r="AI8" t="s">
        <v>132</v>
      </c>
      <c r="AJ8" t="s">
        <v>82</v>
      </c>
      <c r="AK8" t="s">
        <v>82</v>
      </c>
      <c r="AL8" t="s">
        <v>82</v>
      </c>
      <c r="AM8">
        <v>18</v>
      </c>
      <c r="AN8">
        <v>4</v>
      </c>
      <c r="AO8">
        <v>100</v>
      </c>
      <c r="AP8">
        <v>1</v>
      </c>
      <c r="AQ8">
        <v>0</v>
      </c>
      <c r="AR8" t="s">
        <v>456</v>
      </c>
      <c r="AS8" t="s">
        <v>86</v>
      </c>
      <c r="AT8">
        <v>20</v>
      </c>
      <c r="AU8" t="s">
        <v>87</v>
      </c>
      <c r="AV8" s="2">
        <v>44543</v>
      </c>
      <c r="AW8">
        <v>1</v>
      </c>
      <c r="AX8" t="s">
        <v>88</v>
      </c>
      <c r="AY8" t="s">
        <v>89</v>
      </c>
      <c r="AZ8" t="s">
        <v>89</v>
      </c>
      <c r="BA8" t="s">
        <v>89</v>
      </c>
      <c r="BB8" t="s">
        <v>89</v>
      </c>
      <c r="BC8">
        <v>100000</v>
      </c>
      <c r="BD8">
        <v>4</v>
      </c>
      <c r="BE8" t="s">
        <v>82</v>
      </c>
      <c r="BF8" t="s">
        <v>189</v>
      </c>
      <c r="BG8" t="s">
        <v>117</v>
      </c>
      <c r="BH8" t="s">
        <v>274</v>
      </c>
      <c r="BI8" t="s">
        <v>82</v>
      </c>
      <c r="BJ8" t="s">
        <v>117</v>
      </c>
      <c r="BK8" t="s">
        <v>457</v>
      </c>
      <c r="BL8" t="s">
        <v>95</v>
      </c>
      <c r="BM8" t="s">
        <v>96</v>
      </c>
      <c r="BN8" t="s">
        <v>458</v>
      </c>
      <c r="BO8" t="s">
        <v>82</v>
      </c>
      <c r="BP8" t="s">
        <v>97</v>
      </c>
      <c r="BQ8">
        <v>97</v>
      </c>
      <c r="BR8">
        <v>126968</v>
      </c>
      <c r="BS8">
        <v>1</v>
      </c>
      <c r="BT8">
        <v>1</v>
      </c>
      <c r="BU8">
        <v>47</v>
      </c>
    </row>
    <row r="9" spans="1:73" x14ac:dyDescent="0.25">
      <c r="A9" t="s">
        <v>72</v>
      </c>
      <c r="B9" t="s">
        <v>219</v>
      </c>
      <c r="C9" t="s">
        <v>98</v>
      </c>
      <c r="D9" t="s">
        <v>75</v>
      </c>
      <c r="E9">
        <v>31237680</v>
      </c>
      <c r="F9">
        <v>4</v>
      </c>
      <c r="G9">
        <v>4459771</v>
      </c>
      <c r="H9" s="1">
        <v>5574713.75</v>
      </c>
      <c r="I9">
        <v>117340812</v>
      </c>
      <c r="J9" t="s">
        <v>99</v>
      </c>
      <c r="K9" t="s">
        <v>82</v>
      </c>
      <c r="L9" t="s">
        <v>77</v>
      </c>
      <c r="M9" t="s">
        <v>75</v>
      </c>
      <c r="N9" t="s">
        <v>114</v>
      </c>
      <c r="O9" t="s">
        <v>79</v>
      </c>
      <c r="P9" t="s">
        <v>80</v>
      </c>
      <c r="Q9">
        <v>126687</v>
      </c>
      <c r="R9" t="s">
        <v>81</v>
      </c>
      <c r="S9" s="2">
        <v>44532</v>
      </c>
      <c r="T9" s="2">
        <v>44536</v>
      </c>
      <c r="U9" s="2">
        <v>44592</v>
      </c>
      <c r="V9" s="2">
        <v>44593</v>
      </c>
      <c r="W9">
        <v>300384</v>
      </c>
      <c r="X9" t="s">
        <v>83</v>
      </c>
      <c r="Y9" t="s">
        <v>82</v>
      </c>
      <c r="Z9" t="s">
        <v>84</v>
      </c>
      <c r="AA9" t="s">
        <v>82</v>
      </c>
      <c r="AB9" t="s">
        <v>24</v>
      </c>
      <c r="AC9">
        <v>8</v>
      </c>
      <c r="AD9" t="s">
        <v>82</v>
      </c>
      <c r="AE9">
        <v>2018</v>
      </c>
      <c r="AF9">
        <v>4</v>
      </c>
      <c r="AG9" t="s">
        <v>82</v>
      </c>
      <c r="AH9" t="s">
        <v>85</v>
      </c>
      <c r="AI9" t="s">
        <v>121</v>
      </c>
      <c r="AJ9" t="s">
        <v>82</v>
      </c>
      <c r="AK9" t="s">
        <v>82</v>
      </c>
      <c r="AL9" t="s">
        <v>82</v>
      </c>
      <c r="AM9">
        <v>1</v>
      </c>
      <c r="AN9">
        <v>2</v>
      </c>
      <c r="AO9">
        <v>100</v>
      </c>
      <c r="AP9">
        <v>1</v>
      </c>
      <c r="AQ9">
        <v>0</v>
      </c>
      <c r="AR9" t="s">
        <v>331</v>
      </c>
      <c r="AS9" t="s">
        <v>86</v>
      </c>
      <c r="AT9">
        <v>22</v>
      </c>
      <c r="AU9" t="s">
        <v>87</v>
      </c>
      <c r="AV9" s="2">
        <v>44533</v>
      </c>
      <c r="AW9">
        <v>1</v>
      </c>
      <c r="AX9" t="s">
        <v>101</v>
      </c>
      <c r="AY9" t="s">
        <v>89</v>
      </c>
      <c r="AZ9" t="s">
        <v>89</v>
      </c>
      <c r="BA9" t="s">
        <v>89</v>
      </c>
      <c r="BB9" t="s">
        <v>89</v>
      </c>
      <c r="BC9">
        <v>305000</v>
      </c>
      <c r="BD9">
        <v>4</v>
      </c>
      <c r="BE9" t="s">
        <v>82</v>
      </c>
      <c r="BF9" t="s">
        <v>80</v>
      </c>
      <c r="BG9" t="s">
        <v>109</v>
      </c>
      <c r="BH9" t="s">
        <v>218</v>
      </c>
      <c r="BI9" t="s">
        <v>82</v>
      </c>
      <c r="BJ9" t="s">
        <v>105</v>
      </c>
      <c r="BK9" t="s">
        <v>332</v>
      </c>
      <c r="BL9" t="s">
        <v>95</v>
      </c>
      <c r="BM9" t="s">
        <v>96</v>
      </c>
      <c r="BN9" t="s">
        <v>333</v>
      </c>
      <c r="BO9" t="s">
        <v>82</v>
      </c>
      <c r="BP9" t="s">
        <v>97</v>
      </c>
      <c r="BQ9">
        <v>81</v>
      </c>
      <c r="BR9">
        <v>126687</v>
      </c>
      <c r="BS9">
        <v>1</v>
      </c>
      <c r="BT9">
        <v>1</v>
      </c>
      <c r="BU9">
        <v>55</v>
      </c>
    </row>
    <row r="10" spans="1:73" x14ac:dyDescent="0.25">
      <c r="A10" t="s">
        <v>72</v>
      </c>
      <c r="B10" t="s">
        <v>219</v>
      </c>
      <c r="C10" t="s">
        <v>98</v>
      </c>
      <c r="D10" t="s">
        <v>136</v>
      </c>
      <c r="E10">
        <v>31238400</v>
      </c>
      <c r="F10">
        <v>6</v>
      </c>
      <c r="G10">
        <v>9438300</v>
      </c>
      <c r="H10" s="1">
        <v>13213620</v>
      </c>
      <c r="I10">
        <v>702520876</v>
      </c>
      <c r="J10" t="s">
        <v>137</v>
      </c>
      <c r="K10" t="s">
        <v>82</v>
      </c>
      <c r="L10" t="s">
        <v>77</v>
      </c>
      <c r="M10" t="s">
        <v>136</v>
      </c>
      <c r="N10" t="s">
        <v>78</v>
      </c>
      <c r="O10" t="s">
        <v>79</v>
      </c>
      <c r="P10" t="s">
        <v>80</v>
      </c>
      <c r="Q10">
        <v>126993</v>
      </c>
      <c r="R10" t="s">
        <v>81</v>
      </c>
      <c r="S10" s="2">
        <v>44533</v>
      </c>
      <c r="T10" s="2">
        <v>44545</v>
      </c>
      <c r="U10" s="2">
        <v>44599</v>
      </c>
      <c r="V10" s="2">
        <v>44601</v>
      </c>
      <c r="W10">
        <v>300687</v>
      </c>
      <c r="X10" t="s">
        <v>83</v>
      </c>
      <c r="Y10" t="s">
        <v>82</v>
      </c>
      <c r="Z10" t="s">
        <v>82</v>
      </c>
      <c r="AA10" t="s">
        <v>84</v>
      </c>
      <c r="AB10" t="s">
        <v>25</v>
      </c>
      <c r="AC10">
        <v>8</v>
      </c>
      <c r="AD10" t="s">
        <v>161</v>
      </c>
      <c r="AE10">
        <v>2014</v>
      </c>
      <c r="AF10">
        <v>8</v>
      </c>
      <c r="AG10" t="s">
        <v>82</v>
      </c>
      <c r="AH10" t="s">
        <v>85</v>
      </c>
      <c r="AI10" t="s">
        <v>132</v>
      </c>
      <c r="AJ10" t="s">
        <v>82</v>
      </c>
      <c r="AK10" t="s">
        <v>82</v>
      </c>
      <c r="AL10" t="s">
        <v>82</v>
      </c>
      <c r="AM10">
        <v>1</v>
      </c>
      <c r="AN10">
        <v>1</v>
      </c>
      <c r="AO10">
        <v>100</v>
      </c>
      <c r="AP10">
        <v>1</v>
      </c>
      <c r="AQ10">
        <v>0</v>
      </c>
      <c r="AR10" t="s">
        <v>462</v>
      </c>
      <c r="AS10" t="s">
        <v>179</v>
      </c>
      <c r="AT10">
        <v>24</v>
      </c>
      <c r="AU10" t="s">
        <v>87</v>
      </c>
      <c r="AV10" s="2">
        <v>44544</v>
      </c>
      <c r="AW10">
        <v>1</v>
      </c>
      <c r="AX10" t="s">
        <v>101</v>
      </c>
      <c r="AY10" t="s">
        <v>89</v>
      </c>
      <c r="AZ10" t="s">
        <v>89</v>
      </c>
      <c r="BA10" t="s">
        <v>89</v>
      </c>
      <c r="BB10" t="s">
        <v>89</v>
      </c>
      <c r="BC10">
        <v>112000</v>
      </c>
      <c r="BD10">
        <v>2</v>
      </c>
      <c r="BE10" t="s">
        <v>82</v>
      </c>
      <c r="BF10" t="s">
        <v>80</v>
      </c>
      <c r="BG10" t="s">
        <v>463</v>
      </c>
      <c r="BH10" t="s">
        <v>217</v>
      </c>
      <c r="BI10" t="s">
        <v>162</v>
      </c>
      <c r="BJ10" t="s">
        <v>198</v>
      </c>
      <c r="BK10" t="s">
        <v>170</v>
      </c>
      <c r="BL10" t="s">
        <v>95</v>
      </c>
      <c r="BM10" t="s">
        <v>96</v>
      </c>
      <c r="BN10" t="s">
        <v>464</v>
      </c>
      <c r="BO10" t="s">
        <v>82</v>
      </c>
      <c r="BP10" t="s">
        <v>465</v>
      </c>
      <c r="BQ10">
        <v>83.74</v>
      </c>
      <c r="BR10">
        <v>126993</v>
      </c>
      <c r="BS10">
        <v>2</v>
      </c>
      <c r="BT10">
        <v>1</v>
      </c>
      <c r="BU10">
        <v>53</v>
      </c>
    </row>
    <row r="11" spans="1:73" x14ac:dyDescent="0.25">
      <c r="A11" t="s">
        <v>72</v>
      </c>
      <c r="B11" t="s">
        <v>219</v>
      </c>
      <c r="C11" t="s">
        <v>98</v>
      </c>
      <c r="D11" t="s">
        <v>136</v>
      </c>
      <c r="E11">
        <v>31238080</v>
      </c>
      <c r="F11">
        <v>6</v>
      </c>
      <c r="G11">
        <v>9000000</v>
      </c>
      <c r="H11" s="1">
        <v>11250000</v>
      </c>
      <c r="I11">
        <v>604790020</v>
      </c>
      <c r="J11" t="s">
        <v>137</v>
      </c>
      <c r="K11" t="s">
        <v>82</v>
      </c>
      <c r="L11" t="s">
        <v>77</v>
      </c>
      <c r="M11" t="s">
        <v>136</v>
      </c>
      <c r="N11" t="s">
        <v>176</v>
      </c>
      <c r="O11" t="s">
        <v>79</v>
      </c>
      <c r="P11" t="s">
        <v>272</v>
      </c>
      <c r="Q11">
        <v>126956</v>
      </c>
      <c r="R11" t="s">
        <v>81</v>
      </c>
      <c r="S11" s="2">
        <v>44536</v>
      </c>
      <c r="T11" s="2">
        <v>44544</v>
      </c>
      <c r="U11" s="2">
        <v>44599</v>
      </c>
      <c r="V11" s="2">
        <v>44601</v>
      </c>
      <c r="W11">
        <v>300862</v>
      </c>
      <c r="X11" t="s">
        <v>83</v>
      </c>
      <c r="Y11" t="s">
        <v>82</v>
      </c>
      <c r="Z11" t="s">
        <v>82</v>
      </c>
      <c r="AA11" t="s">
        <v>84</v>
      </c>
      <c r="AB11" t="s">
        <v>25</v>
      </c>
      <c r="AC11">
        <v>8</v>
      </c>
      <c r="AD11" t="s">
        <v>82</v>
      </c>
      <c r="AE11">
        <v>2020</v>
      </c>
      <c r="AF11">
        <v>2</v>
      </c>
      <c r="AG11" t="s">
        <v>82</v>
      </c>
      <c r="AH11" t="s">
        <v>85</v>
      </c>
      <c r="AI11" t="s">
        <v>132</v>
      </c>
      <c r="AJ11" t="s">
        <v>82</v>
      </c>
      <c r="AK11" t="s">
        <v>82</v>
      </c>
      <c r="AL11" t="s">
        <v>82</v>
      </c>
      <c r="AM11">
        <v>8</v>
      </c>
      <c r="AN11">
        <v>6</v>
      </c>
      <c r="AO11">
        <v>100</v>
      </c>
      <c r="AP11">
        <v>6</v>
      </c>
      <c r="AQ11">
        <v>0</v>
      </c>
      <c r="AR11" t="s">
        <v>441</v>
      </c>
      <c r="AS11" t="s">
        <v>86</v>
      </c>
      <c r="AT11">
        <v>18</v>
      </c>
      <c r="AU11" t="s">
        <v>87</v>
      </c>
      <c r="AV11" s="2">
        <v>44543</v>
      </c>
      <c r="AW11">
        <v>1</v>
      </c>
      <c r="AX11" t="s">
        <v>101</v>
      </c>
      <c r="AY11" t="s">
        <v>89</v>
      </c>
      <c r="AZ11" t="s">
        <v>89</v>
      </c>
      <c r="BA11" t="s">
        <v>89</v>
      </c>
      <c r="BB11" t="s">
        <v>89</v>
      </c>
      <c r="BC11">
        <v>140000</v>
      </c>
      <c r="BD11">
        <v>3</v>
      </c>
      <c r="BE11" t="s">
        <v>82</v>
      </c>
      <c r="BF11" t="s">
        <v>396</v>
      </c>
      <c r="BG11" t="s">
        <v>442</v>
      </c>
      <c r="BH11" t="s">
        <v>366</v>
      </c>
      <c r="BI11" t="s">
        <v>82</v>
      </c>
      <c r="BJ11" t="s">
        <v>183</v>
      </c>
      <c r="BK11" t="s">
        <v>443</v>
      </c>
      <c r="BL11" t="s">
        <v>95</v>
      </c>
      <c r="BM11" t="s">
        <v>96</v>
      </c>
      <c r="BN11" t="s">
        <v>444</v>
      </c>
      <c r="BO11">
        <v>86793018</v>
      </c>
      <c r="BP11" t="s">
        <v>97</v>
      </c>
      <c r="BQ11">
        <v>97.42</v>
      </c>
      <c r="BR11">
        <v>126956</v>
      </c>
      <c r="BS11">
        <v>1</v>
      </c>
      <c r="BT11">
        <v>1</v>
      </c>
      <c r="BU11">
        <v>54</v>
      </c>
    </row>
    <row r="12" spans="1:73" x14ac:dyDescent="0.25">
      <c r="A12" t="s">
        <v>72</v>
      </c>
      <c r="B12" t="s">
        <v>219</v>
      </c>
      <c r="C12" t="s">
        <v>98</v>
      </c>
      <c r="D12" t="s">
        <v>136</v>
      </c>
      <c r="E12">
        <v>31238410</v>
      </c>
      <c r="F12">
        <v>6</v>
      </c>
      <c r="G12">
        <v>5333100</v>
      </c>
      <c r="H12" s="1">
        <v>6666375</v>
      </c>
      <c r="I12">
        <v>604770435</v>
      </c>
      <c r="J12" t="s">
        <v>166</v>
      </c>
      <c r="K12" t="s">
        <v>82</v>
      </c>
      <c r="L12" t="s">
        <v>77</v>
      </c>
      <c r="M12" t="s">
        <v>136</v>
      </c>
      <c r="N12" t="s">
        <v>176</v>
      </c>
      <c r="O12" t="s">
        <v>79</v>
      </c>
      <c r="P12" t="s">
        <v>272</v>
      </c>
      <c r="Q12">
        <v>127662</v>
      </c>
      <c r="R12" t="s">
        <v>81</v>
      </c>
      <c r="S12" s="2">
        <v>44539</v>
      </c>
      <c r="T12" s="2">
        <v>44580</v>
      </c>
      <c r="U12" s="2">
        <v>44599</v>
      </c>
      <c r="V12" s="2">
        <v>44601</v>
      </c>
      <c r="W12">
        <v>301314</v>
      </c>
      <c r="X12" t="s">
        <v>83</v>
      </c>
      <c r="Y12" t="s">
        <v>82</v>
      </c>
      <c r="Z12" t="s">
        <v>82</v>
      </c>
      <c r="AA12" t="s">
        <v>84</v>
      </c>
      <c r="AB12" t="s">
        <v>25</v>
      </c>
      <c r="AC12">
        <v>8</v>
      </c>
      <c r="AD12" t="s">
        <v>161</v>
      </c>
      <c r="AE12">
        <v>2019</v>
      </c>
      <c r="AF12">
        <v>3</v>
      </c>
      <c r="AG12" t="s">
        <v>82</v>
      </c>
      <c r="AH12" t="s">
        <v>85</v>
      </c>
      <c r="AI12" t="s">
        <v>132</v>
      </c>
      <c r="AJ12" t="s">
        <v>82</v>
      </c>
      <c r="AK12" t="s">
        <v>82</v>
      </c>
      <c r="AL12" t="s">
        <v>82</v>
      </c>
      <c r="AM12">
        <v>7</v>
      </c>
      <c r="AN12">
        <v>4</v>
      </c>
      <c r="AO12">
        <v>100</v>
      </c>
      <c r="AP12">
        <v>6</v>
      </c>
      <c r="AQ12">
        <v>0</v>
      </c>
      <c r="AR12" t="s">
        <v>564</v>
      </c>
      <c r="AS12" t="s">
        <v>86</v>
      </c>
      <c r="AT12">
        <v>19</v>
      </c>
      <c r="AU12" t="s">
        <v>87</v>
      </c>
      <c r="AV12" t="s">
        <v>82</v>
      </c>
      <c r="AW12">
        <v>1</v>
      </c>
      <c r="AX12" t="s">
        <v>101</v>
      </c>
      <c r="AY12" t="s">
        <v>89</v>
      </c>
      <c r="AZ12" t="s">
        <v>89</v>
      </c>
      <c r="BA12" t="s">
        <v>89</v>
      </c>
      <c r="BB12" t="s">
        <v>89</v>
      </c>
      <c r="BC12">
        <v>30000</v>
      </c>
      <c r="BD12">
        <v>1</v>
      </c>
      <c r="BE12" t="s">
        <v>82</v>
      </c>
      <c r="BF12" t="s">
        <v>286</v>
      </c>
      <c r="BG12" t="s">
        <v>169</v>
      </c>
      <c r="BH12" t="s">
        <v>366</v>
      </c>
      <c r="BI12" t="s">
        <v>162</v>
      </c>
      <c r="BJ12" t="s">
        <v>169</v>
      </c>
      <c r="BK12" t="s">
        <v>562</v>
      </c>
      <c r="BL12" t="s">
        <v>95</v>
      </c>
      <c r="BM12" t="s">
        <v>96</v>
      </c>
      <c r="BN12" t="s">
        <v>565</v>
      </c>
      <c r="BO12" t="s">
        <v>82</v>
      </c>
      <c r="BP12" t="s">
        <v>465</v>
      </c>
      <c r="BQ12">
        <v>88</v>
      </c>
      <c r="BR12">
        <v>127662</v>
      </c>
      <c r="BS12">
        <v>1</v>
      </c>
      <c r="BT12">
        <v>1</v>
      </c>
      <c r="BU12">
        <v>18</v>
      </c>
    </row>
    <row r="13" spans="1:73" x14ac:dyDescent="0.25">
      <c r="A13" t="s">
        <v>72</v>
      </c>
      <c r="B13" t="s">
        <v>219</v>
      </c>
      <c r="C13" t="s">
        <v>98</v>
      </c>
      <c r="D13" t="s">
        <v>136</v>
      </c>
      <c r="E13">
        <v>31237840</v>
      </c>
      <c r="F13">
        <v>6</v>
      </c>
      <c r="G13">
        <v>7136900</v>
      </c>
      <c r="H13" s="1">
        <v>8921125</v>
      </c>
      <c r="I13">
        <v>604720444</v>
      </c>
      <c r="J13" t="s">
        <v>166</v>
      </c>
      <c r="K13" t="s">
        <v>82</v>
      </c>
      <c r="L13" t="s">
        <v>77</v>
      </c>
      <c r="M13" t="s">
        <v>136</v>
      </c>
      <c r="N13" t="s">
        <v>176</v>
      </c>
      <c r="O13" t="s">
        <v>79</v>
      </c>
      <c r="P13" t="s">
        <v>272</v>
      </c>
      <c r="Q13">
        <v>127667</v>
      </c>
      <c r="R13" t="s">
        <v>81</v>
      </c>
      <c r="S13" s="2">
        <v>44537</v>
      </c>
      <c r="T13" s="2">
        <v>44580</v>
      </c>
      <c r="U13" s="2">
        <v>44599</v>
      </c>
      <c r="V13" s="2">
        <v>44601</v>
      </c>
      <c r="W13">
        <v>301028</v>
      </c>
      <c r="X13" t="s">
        <v>83</v>
      </c>
      <c r="Y13" t="s">
        <v>82</v>
      </c>
      <c r="Z13" t="s">
        <v>82</v>
      </c>
      <c r="AA13" t="s">
        <v>84</v>
      </c>
      <c r="AB13" t="s">
        <v>25</v>
      </c>
      <c r="AC13">
        <v>8</v>
      </c>
      <c r="AD13" t="s">
        <v>161</v>
      </c>
      <c r="AE13">
        <v>2020</v>
      </c>
      <c r="AF13">
        <v>2</v>
      </c>
      <c r="AG13" t="s">
        <v>82</v>
      </c>
      <c r="AH13" t="s">
        <v>85</v>
      </c>
      <c r="AI13" t="s">
        <v>132</v>
      </c>
      <c r="AJ13" t="s">
        <v>82</v>
      </c>
      <c r="AK13" t="s">
        <v>82</v>
      </c>
      <c r="AL13" t="s">
        <v>82</v>
      </c>
      <c r="AM13">
        <v>7</v>
      </c>
      <c r="AN13">
        <v>4</v>
      </c>
      <c r="AO13">
        <v>100</v>
      </c>
      <c r="AP13">
        <v>6</v>
      </c>
      <c r="AQ13">
        <v>0</v>
      </c>
      <c r="AR13" t="s">
        <v>566</v>
      </c>
      <c r="AS13" t="s">
        <v>86</v>
      </c>
      <c r="AT13">
        <v>19</v>
      </c>
      <c r="AU13" t="s">
        <v>87</v>
      </c>
      <c r="AV13" t="s">
        <v>82</v>
      </c>
      <c r="AW13">
        <v>1</v>
      </c>
      <c r="AX13" t="s">
        <v>101</v>
      </c>
      <c r="AY13" t="s">
        <v>89</v>
      </c>
      <c r="AZ13" t="s">
        <v>89</v>
      </c>
      <c r="BA13" t="s">
        <v>89</v>
      </c>
      <c r="BB13" t="s">
        <v>89</v>
      </c>
      <c r="BC13">
        <v>40000</v>
      </c>
      <c r="BD13">
        <v>1</v>
      </c>
      <c r="BE13" t="s">
        <v>82</v>
      </c>
      <c r="BF13" t="s">
        <v>286</v>
      </c>
      <c r="BG13" t="s">
        <v>567</v>
      </c>
      <c r="BH13" t="s">
        <v>568</v>
      </c>
      <c r="BI13" t="s">
        <v>162</v>
      </c>
      <c r="BJ13" t="s">
        <v>238</v>
      </c>
      <c r="BK13" t="s">
        <v>562</v>
      </c>
      <c r="BL13" t="s">
        <v>95</v>
      </c>
      <c r="BM13" t="s">
        <v>96</v>
      </c>
      <c r="BN13" t="s">
        <v>569</v>
      </c>
      <c r="BO13" t="s">
        <v>82</v>
      </c>
      <c r="BP13" t="s">
        <v>465</v>
      </c>
      <c r="BQ13">
        <v>93.5</v>
      </c>
      <c r="BR13">
        <v>127667</v>
      </c>
      <c r="BS13">
        <v>1</v>
      </c>
      <c r="BT13">
        <v>1</v>
      </c>
      <c r="BU13">
        <v>18</v>
      </c>
    </row>
    <row r="14" spans="1:73" x14ac:dyDescent="0.25">
      <c r="A14" t="s">
        <v>72</v>
      </c>
      <c r="B14" t="s">
        <v>219</v>
      </c>
      <c r="C14" t="s">
        <v>98</v>
      </c>
      <c r="D14" t="s">
        <v>136</v>
      </c>
      <c r="E14">
        <v>31238190</v>
      </c>
      <c r="F14">
        <v>6</v>
      </c>
      <c r="G14">
        <v>2452400</v>
      </c>
      <c r="H14" s="1">
        <v>3065500</v>
      </c>
      <c r="I14">
        <v>604720317</v>
      </c>
      <c r="J14" t="s">
        <v>166</v>
      </c>
      <c r="K14" t="s">
        <v>82</v>
      </c>
      <c r="L14" t="s">
        <v>77</v>
      </c>
      <c r="M14" t="s">
        <v>136</v>
      </c>
      <c r="N14" t="s">
        <v>176</v>
      </c>
      <c r="O14" t="s">
        <v>79</v>
      </c>
      <c r="P14" t="s">
        <v>272</v>
      </c>
      <c r="Q14">
        <v>127368</v>
      </c>
      <c r="R14" t="s">
        <v>81</v>
      </c>
      <c r="S14" s="2">
        <v>44538</v>
      </c>
      <c r="T14" s="2">
        <v>44568</v>
      </c>
      <c r="U14" s="2">
        <v>44599</v>
      </c>
      <c r="V14" s="2">
        <v>44601</v>
      </c>
      <c r="W14">
        <v>301134</v>
      </c>
      <c r="X14" t="s">
        <v>83</v>
      </c>
      <c r="Y14" t="s">
        <v>82</v>
      </c>
      <c r="Z14" t="s">
        <v>84</v>
      </c>
      <c r="AA14" t="s">
        <v>82</v>
      </c>
      <c r="AB14" t="s">
        <v>24</v>
      </c>
      <c r="AC14">
        <v>8</v>
      </c>
      <c r="AD14" t="s">
        <v>161</v>
      </c>
      <c r="AE14">
        <v>2019</v>
      </c>
      <c r="AF14">
        <v>3</v>
      </c>
      <c r="AG14" t="s">
        <v>82</v>
      </c>
      <c r="AH14" t="s">
        <v>85</v>
      </c>
      <c r="AI14" t="s">
        <v>121</v>
      </c>
      <c r="AJ14" t="s">
        <v>82</v>
      </c>
      <c r="AK14" t="s">
        <v>82</v>
      </c>
      <c r="AL14" t="s">
        <v>82</v>
      </c>
      <c r="AM14">
        <v>3</v>
      </c>
      <c r="AN14">
        <v>3</v>
      </c>
      <c r="AO14">
        <v>100</v>
      </c>
      <c r="AP14">
        <v>6</v>
      </c>
      <c r="AQ14">
        <v>0</v>
      </c>
      <c r="AR14" t="s">
        <v>543</v>
      </c>
      <c r="AS14" t="s">
        <v>86</v>
      </c>
      <c r="AT14">
        <v>20</v>
      </c>
      <c r="AU14" t="s">
        <v>87</v>
      </c>
      <c r="AV14" t="s">
        <v>82</v>
      </c>
      <c r="AW14">
        <v>1</v>
      </c>
      <c r="AX14" t="s">
        <v>101</v>
      </c>
      <c r="AY14" t="s">
        <v>89</v>
      </c>
      <c r="AZ14" t="s">
        <v>89</v>
      </c>
      <c r="BA14" t="s">
        <v>89</v>
      </c>
      <c r="BB14" t="s">
        <v>89</v>
      </c>
      <c r="BC14">
        <v>325732</v>
      </c>
      <c r="BD14">
        <v>5</v>
      </c>
      <c r="BE14" t="s">
        <v>82</v>
      </c>
      <c r="BF14" t="s">
        <v>273</v>
      </c>
      <c r="BG14" t="s">
        <v>520</v>
      </c>
      <c r="BH14" t="s">
        <v>459</v>
      </c>
      <c r="BI14" t="s">
        <v>162</v>
      </c>
      <c r="BJ14" t="s">
        <v>262</v>
      </c>
      <c r="BK14" t="s">
        <v>501</v>
      </c>
      <c r="BL14" t="s">
        <v>95</v>
      </c>
      <c r="BM14" t="s">
        <v>96</v>
      </c>
      <c r="BN14" t="s">
        <v>544</v>
      </c>
      <c r="BO14" t="s">
        <v>82</v>
      </c>
      <c r="BP14" t="s">
        <v>97</v>
      </c>
      <c r="BQ14">
        <v>95.44</v>
      </c>
      <c r="BR14">
        <v>127368</v>
      </c>
      <c r="BS14">
        <v>1</v>
      </c>
      <c r="BT14">
        <v>1</v>
      </c>
      <c r="BU14">
        <v>30</v>
      </c>
    </row>
    <row r="15" spans="1:73" x14ac:dyDescent="0.25">
      <c r="A15" t="s">
        <v>72</v>
      </c>
      <c r="B15" t="s">
        <v>219</v>
      </c>
      <c r="C15" t="s">
        <v>98</v>
      </c>
      <c r="D15" t="s">
        <v>136</v>
      </c>
      <c r="E15">
        <v>31237830</v>
      </c>
      <c r="F15">
        <v>6</v>
      </c>
      <c r="G15">
        <v>8517730</v>
      </c>
      <c r="H15" s="1">
        <v>11924822</v>
      </c>
      <c r="I15">
        <v>604670820</v>
      </c>
      <c r="J15" t="s">
        <v>166</v>
      </c>
      <c r="K15" t="s">
        <v>82</v>
      </c>
      <c r="L15" t="s">
        <v>77</v>
      </c>
      <c r="M15" t="s">
        <v>136</v>
      </c>
      <c r="N15" t="s">
        <v>176</v>
      </c>
      <c r="O15" t="s">
        <v>79</v>
      </c>
      <c r="P15" t="s">
        <v>272</v>
      </c>
      <c r="Q15">
        <v>127674</v>
      </c>
      <c r="R15" t="s">
        <v>81</v>
      </c>
      <c r="S15" s="2">
        <v>44534</v>
      </c>
      <c r="T15" s="2">
        <v>44580</v>
      </c>
      <c r="U15" s="2">
        <v>44599</v>
      </c>
      <c r="V15" s="2">
        <v>44601</v>
      </c>
      <c r="W15">
        <v>300743</v>
      </c>
      <c r="X15" t="s">
        <v>83</v>
      </c>
      <c r="Y15" t="s">
        <v>82</v>
      </c>
      <c r="Z15" t="s">
        <v>82</v>
      </c>
      <c r="AA15" t="s">
        <v>84</v>
      </c>
      <c r="AB15" t="s">
        <v>25</v>
      </c>
      <c r="AC15">
        <v>8</v>
      </c>
      <c r="AD15" t="s">
        <v>161</v>
      </c>
      <c r="AE15">
        <v>2019</v>
      </c>
      <c r="AF15">
        <v>3</v>
      </c>
      <c r="AG15" t="s">
        <v>82</v>
      </c>
      <c r="AH15" t="s">
        <v>85</v>
      </c>
      <c r="AI15" t="s">
        <v>132</v>
      </c>
      <c r="AJ15" t="s">
        <v>82</v>
      </c>
      <c r="AK15" t="s">
        <v>82</v>
      </c>
      <c r="AL15" t="s">
        <v>82</v>
      </c>
      <c r="AM15">
        <v>7</v>
      </c>
      <c r="AN15">
        <v>4</v>
      </c>
      <c r="AO15">
        <v>100</v>
      </c>
      <c r="AP15">
        <v>6</v>
      </c>
      <c r="AQ15">
        <v>0</v>
      </c>
      <c r="AR15" t="s">
        <v>581</v>
      </c>
      <c r="AS15" t="s">
        <v>86</v>
      </c>
      <c r="AT15">
        <v>20</v>
      </c>
      <c r="AU15" t="s">
        <v>87</v>
      </c>
      <c r="AV15" t="s">
        <v>82</v>
      </c>
      <c r="AW15">
        <v>1</v>
      </c>
      <c r="AX15" t="s">
        <v>101</v>
      </c>
      <c r="AY15" t="s">
        <v>89</v>
      </c>
      <c r="AZ15" t="s">
        <v>89</v>
      </c>
      <c r="BA15" t="s">
        <v>89</v>
      </c>
      <c r="BB15" t="s">
        <v>89</v>
      </c>
      <c r="BC15">
        <v>40000</v>
      </c>
      <c r="BD15">
        <v>3</v>
      </c>
      <c r="BE15" t="s">
        <v>82</v>
      </c>
      <c r="BF15" t="s">
        <v>286</v>
      </c>
      <c r="BG15" t="s">
        <v>414</v>
      </c>
      <c r="BH15" t="s">
        <v>237</v>
      </c>
      <c r="BI15" t="s">
        <v>162</v>
      </c>
      <c r="BJ15" t="s">
        <v>262</v>
      </c>
      <c r="BK15" t="s">
        <v>562</v>
      </c>
      <c r="BL15" t="s">
        <v>95</v>
      </c>
      <c r="BM15" t="s">
        <v>96</v>
      </c>
      <c r="BN15" t="s">
        <v>582</v>
      </c>
      <c r="BO15" t="s">
        <v>82</v>
      </c>
      <c r="BP15" t="s">
        <v>97</v>
      </c>
      <c r="BQ15">
        <v>93.5</v>
      </c>
      <c r="BR15">
        <v>127674</v>
      </c>
      <c r="BS15">
        <v>1</v>
      </c>
      <c r="BT15">
        <v>1</v>
      </c>
      <c r="BU15">
        <v>18</v>
      </c>
    </row>
    <row r="16" spans="1:73" x14ac:dyDescent="0.25">
      <c r="A16" t="s">
        <v>72</v>
      </c>
      <c r="B16" t="s">
        <v>219</v>
      </c>
      <c r="C16" t="s">
        <v>98</v>
      </c>
      <c r="D16" t="s">
        <v>136</v>
      </c>
      <c r="E16">
        <v>31237910</v>
      </c>
      <c r="F16">
        <v>6</v>
      </c>
      <c r="G16">
        <v>8112500</v>
      </c>
      <c r="H16" s="1">
        <v>10140625</v>
      </c>
      <c r="I16">
        <v>604660009</v>
      </c>
      <c r="J16" t="s">
        <v>166</v>
      </c>
      <c r="K16" t="s">
        <v>82</v>
      </c>
      <c r="L16" t="s">
        <v>77</v>
      </c>
      <c r="M16" t="s">
        <v>136</v>
      </c>
      <c r="N16" t="s">
        <v>176</v>
      </c>
      <c r="O16" t="s">
        <v>79</v>
      </c>
      <c r="P16" t="s">
        <v>272</v>
      </c>
      <c r="Q16">
        <v>127661</v>
      </c>
      <c r="R16" t="s">
        <v>81</v>
      </c>
      <c r="S16" s="2">
        <v>44539</v>
      </c>
      <c r="T16" s="2">
        <v>44580</v>
      </c>
      <c r="U16" s="2">
        <v>44599</v>
      </c>
      <c r="V16" s="2">
        <v>44601</v>
      </c>
      <c r="W16">
        <v>301325</v>
      </c>
      <c r="X16" t="s">
        <v>83</v>
      </c>
      <c r="Y16" t="s">
        <v>82</v>
      </c>
      <c r="Z16" t="s">
        <v>82</v>
      </c>
      <c r="AA16" t="s">
        <v>84</v>
      </c>
      <c r="AB16" t="s">
        <v>25</v>
      </c>
      <c r="AC16">
        <v>8</v>
      </c>
      <c r="AD16" t="s">
        <v>161</v>
      </c>
      <c r="AE16">
        <v>2020</v>
      </c>
      <c r="AF16">
        <v>2</v>
      </c>
      <c r="AG16" t="s">
        <v>82</v>
      </c>
      <c r="AH16" t="s">
        <v>85</v>
      </c>
      <c r="AI16" t="s">
        <v>132</v>
      </c>
      <c r="AJ16" t="s">
        <v>82</v>
      </c>
      <c r="AK16" t="s">
        <v>82</v>
      </c>
      <c r="AL16" t="s">
        <v>82</v>
      </c>
      <c r="AM16">
        <v>7</v>
      </c>
      <c r="AN16">
        <v>4</v>
      </c>
      <c r="AO16">
        <v>100</v>
      </c>
      <c r="AP16">
        <v>6</v>
      </c>
      <c r="AQ16">
        <v>0</v>
      </c>
      <c r="AR16" t="s">
        <v>561</v>
      </c>
      <c r="AS16" t="s">
        <v>86</v>
      </c>
      <c r="AT16">
        <v>21</v>
      </c>
      <c r="AU16" t="s">
        <v>87</v>
      </c>
      <c r="AV16" t="s">
        <v>82</v>
      </c>
      <c r="AW16">
        <v>1</v>
      </c>
      <c r="AX16" t="s">
        <v>101</v>
      </c>
      <c r="AY16" t="s">
        <v>89</v>
      </c>
      <c r="AZ16" t="s">
        <v>89</v>
      </c>
      <c r="BA16" t="s">
        <v>89</v>
      </c>
      <c r="BB16" t="s">
        <v>89</v>
      </c>
      <c r="BC16">
        <v>80000</v>
      </c>
      <c r="BD16">
        <v>2</v>
      </c>
      <c r="BE16" t="s">
        <v>82</v>
      </c>
      <c r="BF16" t="s">
        <v>286</v>
      </c>
      <c r="BG16" t="s">
        <v>169</v>
      </c>
      <c r="BH16" t="s">
        <v>366</v>
      </c>
      <c r="BI16" t="s">
        <v>162</v>
      </c>
      <c r="BJ16" t="s">
        <v>169</v>
      </c>
      <c r="BK16" t="s">
        <v>562</v>
      </c>
      <c r="BL16" t="s">
        <v>95</v>
      </c>
      <c r="BM16" t="s">
        <v>96</v>
      </c>
      <c r="BN16" t="s">
        <v>563</v>
      </c>
      <c r="BO16" t="s">
        <v>82</v>
      </c>
      <c r="BP16" t="s">
        <v>465</v>
      </c>
      <c r="BQ16">
        <v>87</v>
      </c>
      <c r="BR16">
        <v>127661</v>
      </c>
      <c r="BS16">
        <v>1</v>
      </c>
      <c r="BT16">
        <v>1</v>
      </c>
      <c r="BU16">
        <v>18</v>
      </c>
    </row>
    <row r="17" spans="1:73" x14ac:dyDescent="0.25">
      <c r="A17" t="s">
        <v>72</v>
      </c>
      <c r="B17" t="s">
        <v>219</v>
      </c>
      <c r="C17" t="s">
        <v>98</v>
      </c>
      <c r="D17" t="s">
        <v>136</v>
      </c>
      <c r="E17">
        <v>31238110</v>
      </c>
      <c r="F17">
        <v>6</v>
      </c>
      <c r="G17">
        <v>8319230</v>
      </c>
      <c r="H17" s="1">
        <v>11642922</v>
      </c>
      <c r="I17">
        <v>604630019</v>
      </c>
      <c r="J17" t="s">
        <v>166</v>
      </c>
      <c r="K17" t="s">
        <v>82</v>
      </c>
      <c r="L17" t="s">
        <v>77</v>
      </c>
      <c r="M17" t="s">
        <v>136</v>
      </c>
      <c r="N17" t="s">
        <v>176</v>
      </c>
      <c r="O17" t="s">
        <v>79</v>
      </c>
      <c r="P17" t="s">
        <v>272</v>
      </c>
      <c r="Q17">
        <v>127669</v>
      </c>
      <c r="R17" t="s">
        <v>81</v>
      </c>
      <c r="S17" s="2">
        <v>44537</v>
      </c>
      <c r="T17" s="2">
        <v>44580</v>
      </c>
      <c r="U17" s="2">
        <v>44599</v>
      </c>
      <c r="V17" s="2">
        <v>44601</v>
      </c>
      <c r="W17">
        <v>300998</v>
      </c>
      <c r="X17" t="s">
        <v>83</v>
      </c>
      <c r="Y17" t="s">
        <v>82</v>
      </c>
      <c r="Z17" t="s">
        <v>84</v>
      </c>
      <c r="AA17" t="s">
        <v>82</v>
      </c>
      <c r="AB17" t="s">
        <v>24</v>
      </c>
      <c r="AC17">
        <v>8</v>
      </c>
      <c r="AD17" t="s">
        <v>161</v>
      </c>
      <c r="AE17">
        <v>2017</v>
      </c>
      <c r="AF17">
        <v>5</v>
      </c>
      <c r="AG17" t="s">
        <v>82</v>
      </c>
      <c r="AH17" t="s">
        <v>85</v>
      </c>
      <c r="AI17" t="s">
        <v>132</v>
      </c>
      <c r="AJ17" t="s">
        <v>82</v>
      </c>
      <c r="AK17" t="s">
        <v>82</v>
      </c>
      <c r="AL17" t="s">
        <v>82</v>
      </c>
      <c r="AM17">
        <v>7</v>
      </c>
      <c r="AN17">
        <v>4</v>
      </c>
      <c r="AO17">
        <v>100</v>
      </c>
      <c r="AP17">
        <v>6</v>
      </c>
      <c r="AQ17">
        <v>0</v>
      </c>
      <c r="AR17" t="s">
        <v>574</v>
      </c>
      <c r="AS17" t="s">
        <v>86</v>
      </c>
      <c r="AT17">
        <v>22</v>
      </c>
      <c r="AU17" t="s">
        <v>87</v>
      </c>
      <c r="AV17" t="s">
        <v>82</v>
      </c>
      <c r="AW17">
        <v>1</v>
      </c>
      <c r="AX17" t="s">
        <v>101</v>
      </c>
      <c r="AY17" t="s">
        <v>89</v>
      </c>
      <c r="AZ17" t="s">
        <v>89</v>
      </c>
      <c r="BA17" t="s">
        <v>89</v>
      </c>
      <c r="BB17" t="s">
        <v>89</v>
      </c>
      <c r="BC17">
        <v>30000</v>
      </c>
      <c r="BD17">
        <v>1</v>
      </c>
      <c r="BE17" t="s">
        <v>82</v>
      </c>
      <c r="BF17" t="s">
        <v>286</v>
      </c>
      <c r="BG17" t="s">
        <v>281</v>
      </c>
      <c r="BH17" t="s">
        <v>237</v>
      </c>
      <c r="BI17" t="s">
        <v>162</v>
      </c>
      <c r="BJ17" t="s">
        <v>361</v>
      </c>
      <c r="BK17" t="s">
        <v>562</v>
      </c>
      <c r="BL17" t="s">
        <v>571</v>
      </c>
      <c r="BM17" t="s">
        <v>96</v>
      </c>
      <c r="BN17" t="s">
        <v>575</v>
      </c>
      <c r="BO17" t="s">
        <v>82</v>
      </c>
      <c r="BP17" t="s">
        <v>465</v>
      </c>
      <c r="BQ17">
        <v>83</v>
      </c>
      <c r="BR17">
        <v>127669</v>
      </c>
      <c r="BS17">
        <v>1</v>
      </c>
      <c r="BT17">
        <v>1</v>
      </c>
      <c r="BU17">
        <v>18</v>
      </c>
    </row>
    <row r="18" spans="1:73" x14ac:dyDescent="0.25">
      <c r="A18" t="s">
        <v>72</v>
      </c>
      <c r="B18" t="s">
        <v>219</v>
      </c>
      <c r="C18" t="s">
        <v>98</v>
      </c>
      <c r="D18" t="s">
        <v>75</v>
      </c>
      <c r="E18">
        <v>31238150</v>
      </c>
      <c r="F18">
        <v>6</v>
      </c>
      <c r="G18">
        <v>6125000</v>
      </c>
      <c r="H18" s="1">
        <v>7656250</v>
      </c>
      <c r="I18">
        <v>603500917</v>
      </c>
      <c r="J18" t="s">
        <v>76</v>
      </c>
      <c r="K18" t="s">
        <v>82</v>
      </c>
      <c r="L18" t="s">
        <v>77</v>
      </c>
      <c r="M18" t="s">
        <v>75</v>
      </c>
      <c r="N18" t="s">
        <v>138</v>
      </c>
      <c r="O18" t="s">
        <v>79</v>
      </c>
      <c r="P18" t="s">
        <v>272</v>
      </c>
      <c r="Q18">
        <v>127176</v>
      </c>
      <c r="R18" t="s">
        <v>81</v>
      </c>
      <c r="S18" s="2">
        <v>44544</v>
      </c>
      <c r="T18" s="2">
        <v>44552</v>
      </c>
      <c r="U18" s="2">
        <v>44599</v>
      </c>
      <c r="V18" s="2">
        <v>44601</v>
      </c>
      <c r="W18">
        <v>301687</v>
      </c>
      <c r="X18" t="s">
        <v>83</v>
      </c>
      <c r="Y18" t="s">
        <v>82</v>
      </c>
      <c r="Z18" t="s">
        <v>82</v>
      </c>
      <c r="AA18" t="s">
        <v>84</v>
      </c>
      <c r="AB18" t="s">
        <v>25</v>
      </c>
      <c r="AC18">
        <v>8</v>
      </c>
      <c r="AD18" t="s">
        <v>82</v>
      </c>
      <c r="AE18">
        <v>2014</v>
      </c>
      <c r="AF18">
        <v>8</v>
      </c>
      <c r="AG18" t="s">
        <v>82</v>
      </c>
      <c r="AH18" t="s">
        <v>85</v>
      </c>
      <c r="AI18" t="s">
        <v>121</v>
      </c>
      <c r="AJ18" t="s">
        <v>82</v>
      </c>
      <c r="AK18" t="s">
        <v>82</v>
      </c>
      <c r="AL18" t="s">
        <v>82</v>
      </c>
      <c r="AM18">
        <v>9</v>
      </c>
      <c r="AN18">
        <v>1</v>
      </c>
      <c r="AO18">
        <v>100</v>
      </c>
      <c r="AP18">
        <v>6</v>
      </c>
      <c r="AQ18">
        <v>0</v>
      </c>
      <c r="AR18" t="s">
        <v>514</v>
      </c>
      <c r="AS18" t="s">
        <v>86</v>
      </c>
      <c r="AT18">
        <v>36</v>
      </c>
      <c r="AU18" t="s">
        <v>156</v>
      </c>
      <c r="AV18" s="2">
        <v>44551</v>
      </c>
      <c r="AW18">
        <v>1</v>
      </c>
      <c r="AX18" t="s">
        <v>101</v>
      </c>
      <c r="AY18" t="s">
        <v>89</v>
      </c>
      <c r="AZ18" t="s">
        <v>89</v>
      </c>
      <c r="BA18" t="s">
        <v>89</v>
      </c>
      <c r="BB18" t="s">
        <v>89</v>
      </c>
      <c r="BC18">
        <v>203949</v>
      </c>
      <c r="BD18">
        <v>5</v>
      </c>
      <c r="BE18" t="s">
        <v>82</v>
      </c>
      <c r="BF18" t="s">
        <v>515</v>
      </c>
      <c r="BG18" t="s">
        <v>117</v>
      </c>
      <c r="BH18" t="s">
        <v>398</v>
      </c>
      <c r="BI18" t="s">
        <v>82</v>
      </c>
      <c r="BJ18" t="s">
        <v>117</v>
      </c>
      <c r="BK18" t="s">
        <v>515</v>
      </c>
      <c r="BL18" t="s">
        <v>95</v>
      </c>
      <c r="BM18" t="s">
        <v>96</v>
      </c>
      <c r="BN18" t="s">
        <v>516</v>
      </c>
      <c r="BO18" t="s">
        <v>82</v>
      </c>
      <c r="BP18" t="s">
        <v>97</v>
      </c>
      <c r="BQ18">
        <v>83.15</v>
      </c>
      <c r="BR18">
        <v>127176</v>
      </c>
      <c r="BS18">
        <v>1</v>
      </c>
      <c r="BT18">
        <v>1</v>
      </c>
      <c r="BU18">
        <v>46</v>
      </c>
    </row>
    <row r="19" spans="1:73" x14ac:dyDescent="0.25">
      <c r="A19" t="s">
        <v>72</v>
      </c>
      <c r="B19" t="s">
        <v>219</v>
      </c>
      <c r="C19" t="s">
        <v>98</v>
      </c>
      <c r="D19" t="s">
        <v>75</v>
      </c>
      <c r="E19">
        <v>31237970</v>
      </c>
      <c r="F19">
        <v>6</v>
      </c>
      <c r="G19">
        <v>2526585</v>
      </c>
      <c r="H19" s="1">
        <v>3158231.25</v>
      </c>
      <c r="I19">
        <v>304330707</v>
      </c>
      <c r="J19" t="s">
        <v>76</v>
      </c>
      <c r="K19" t="s">
        <v>82</v>
      </c>
      <c r="L19" t="s">
        <v>77</v>
      </c>
      <c r="M19" t="s">
        <v>75</v>
      </c>
      <c r="N19" t="s">
        <v>114</v>
      </c>
      <c r="O19" t="s">
        <v>79</v>
      </c>
      <c r="P19" t="s">
        <v>131</v>
      </c>
      <c r="Q19">
        <v>126665</v>
      </c>
      <c r="R19" t="s">
        <v>81</v>
      </c>
      <c r="S19" s="2">
        <v>44531</v>
      </c>
      <c r="T19" s="2">
        <v>44533</v>
      </c>
      <c r="U19" s="2">
        <v>44599</v>
      </c>
      <c r="V19" s="2">
        <v>44601</v>
      </c>
      <c r="W19">
        <v>300294</v>
      </c>
      <c r="X19" t="s">
        <v>83</v>
      </c>
      <c r="Y19" t="s">
        <v>82</v>
      </c>
      <c r="Z19" t="s">
        <v>82</v>
      </c>
      <c r="AA19" t="s">
        <v>84</v>
      </c>
      <c r="AB19" t="s">
        <v>25</v>
      </c>
      <c r="AC19">
        <v>8</v>
      </c>
      <c r="AD19" t="s">
        <v>82</v>
      </c>
      <c r="AE19">
        <v>2020</v>
      </c>
      <c r="AF19">
        <v>2</v>
      </c>
      <c r="AG19" t="s">
        <v>82</v>
      </c>
      <c r="AH19" t="s">
        <v>85</v>
      </c>
      <c r="AI19" t="s">
        <v>132</v>
      </c>
      <c r="AJ19" t="s">
        <v>82</v>
      </c>
      <c r="AK19" t="s">
        <v>82</v>
      </c>
      <c r="AL19" t="s">
        <v>82</v>
      </c>
      <c r="AM19">
        <v>5</v>
      </c>
      <c r="AN19">
        <v>1</v>
      </c>
      <c r="AO19">
        <v>100</v>
      </c>
      <c r="AP19">
        <v>3</v>
      </c>
      <c r="AQ19">
        <v>0</v>
      </c>
      <c r="AR19" t="s">
        <v>318</v>
      </c>
      <c r="AS19" t="s">
        <v>86</v>
      </c>
      <c r="AT19">
        <v>33</v>
      </c>
      <c r="AU19" t="s">
        <v>87</v>
      </c>
      <c r="AV19" s="2">
        <v>44532</v>
      </c>
      <c r="AW19">
        <v>1</v>
      </c>
      <c r="AX19" t="s">
        <v>253</v>
      </c>
      <c r="AY19" t="s">
        <v>89</v>
      </c>
      <c r="AZ19" t="s">
        <v>89</v>
      </c>
      <c r="BA19" t="s">
        <v>89</v>
      </c>
      <c r="BB19" t="s">
        <v>89</v>
      </c>
      <c r="BC19">
        <v>200000</v>
      </c>
      <c r="BD19">
        <v>2</v>
      </c>
      <c r="BE19" t="s">
        <v>82</v>
      </c>
      <c r="BF19" t="s">
        <v>240</v>
      </c>
      <c r="BG19" t="s">
        <v>319</v>
      </c>
      <c r="BH19" t="s">
        <v>177</v>
      </c>
      <c r="BI19" t="s">
        <v>82</v>
      </c>
      <c r="BJ19" t="s">
        <v>130</v>
      </c>
      <c r="BK19" t="s">
        <v>240</v>
      </c>
      <c r="BL19" t="s">
        <v>95</v>
      </c>
      <c r="BM19" t="s">
        <v>96</v>
      </c>
      <c r="BN19" t="s">
        <v>320</v>
      </c>
      <c r="BO19">
        <v>64649443</v>
      </c>
      <c r="BP19" t="s">
        <v>321</v>
      </c>
      <c r="BQ19">
        <v>98.93</v>
      </c>
      <c r="BR19">
        <v>126665</v>
      </c>
      <c r="BS19">
        <v>1</v>
      </c>
      <c r="BT19">
        <v>1</v>
      </c>
      <c r="BU19">
        <v>65</v>
      </c>
    </row>
    <row r="20" spans="1:73" x14ac:dyDescent="0.25">
      <c r="A20" t="s">
        <v>72</v>
      </c>
      <c r="B20" t="s">
        <v>219</v>
      </c>
      <c r="C20" t="s">
        <v>98</v>
      </c>
      <c r="D20" t="s">
        <v>136</v>
      </c>
      <c r="E20">
        <v>31238120</v>
      </c>
      <c r="F20">
        <v>6</v>
      </c>
      <c r="G20">
        <v>7362369</v>
      </c>
      <c r="H20" s="1">
        <v>9202961.25</v>
      </c>
      <c r="I20">
        <v>118440353</v>
      </c>
      <c r="J20" t="s">
        <v>137</v>
      </c>
      <c r="K20" t="s">
        <v>82</v>
      </c>
      <c r="L20" t="s">
        <v>77</v>
      </c>
      <c r="M20" t="s">
        <v>136</v>
      </c>
      <c r="N20" t="s">
        <v>176</v>
      </c>
      <c r="O20" t="s">
        <v>79</v>
      </c>
      <c r="P20" t="s">
        <v>272</v>
      </c>
      <c r="Q20">
        <v>127108</v>
      </c>
      <c r="R20" t="s">
        <v>81</v>
      </c>
      <c r="S20" s="2">
        <v>44533</v>
      </c>
      <c r="T20" s="2">
        <v>44550</v>
      </c>
      <c r="U20" s="2">
        <v>44599</v>
      </c>
      <c r="V20" s="2">
        <v>44601</v>
      </c>
      <c r="W20">
        <v>300602</v>
      </c>
      <c r="X20" t="s">
        <v>83</v>
      </c>
      <c r="Y20" t="s">
        <v>82</v>
      </c>
      <c r="Z20" t="s">
        <v>82</v>
      </c>
      <c r="AA20" t="s">
        <v>84</v>
      </c>
      <c r="AB20" t="s">
        <v>25</v>
      </c>
      <c r="AC20">
        <v>8</v>
      </c>
      <c r="AD20" t="s">
        <v>161</v>
      </c>
      <c r="AE20">
        <v>2019</v>
      </c>
      <c r="AF20">
        <v>3</v>
      </c>
      <c r="AG20" t="s">
        <v>82</v>
      </c>
      <c r="AH20" t="s">
        <v>85</v>
      </c>
      <c r="AI20" t="s">
        <v>132</v>
      </c>
      <c r="AJ20" t="s">
        <v>82</v>
      </c>
      <c r="AK20" t="s">
        <v>82</v>
      </c>
      <c r="AL20" t="s">
        <v>82</v>
      </c>
      <c r="AM20">
        <v>3</v>
      </c>
      <c r="AN20">
        <v>3</v>
      </c>
      <c r="AO20">
        <v>100</v>
      </c>
      <c r="AP20">
        <v>6</v>
      </c>
      <c r="AQ20">
        <v>0</v>
      </c>
      <c r="AR20" t="s">
        <v>499</v>
      </c>
      <c r="AS20" t="s">
        <v>86</v>
      </c>
      <c r="AT20">
        <v>19</v>
      </c>
      <c r="AU20" t="s">
        <v>87</v>
      </c>
      <c r="AV20" s="2">
        <v>44547</v>
      </c>
      <c r="AW20">
        <v>1</v>
      </c>
      <c r="AX20" t="s">
        <v>101</v>
      </c>
      <c r="AY20" t="s">
        <v>89</v>
      </c>
      <c r="AZ20" t="s">
        <v>89</v>
      </c>
      <c r="BA20" t="s">
        <v>89</v>
      </c>
      <c r="BB20" t="s">
        <v>89</v>
      </c>
      <c r="BC20">
        <v>200000</v>
      </c>
      <c r="BD20">
        <v>6</v>
      </c>
      <c r="BE20" t="s">
        <v>82</v>
      </c>
      <c r="BF20" t="s">
        <v>273</v>
      </c>
      <c r="BG20" t="s">
        <v>190</v>
      </c>
      <c r="BH20" t="s">
        <v>500</v>
      </c>
      <c r="BI20" t="s">
        <v>162</v>
      </c>
      <c r="BJ20" t="s">
        <v>192</v>
      </c>
      <c r="BK20" t="s">
        <v>501</v>
      </c>
      <c r="BL20" t="s">
        <v>95</v>
      </c>
      <c r="BM20" t="s">
        <v>96</v>
      </c>
      <c r="BN20" t="s">
        <v>502</v>
      </c>
      <c r="BO20" t="s">
        <v>82</v>
      </c>
      <c r="BP20" t="s">
        <v>97</v>
      </c>
      <c r="BQ20">
        <v>87.65</v>
      </c>
      <c r="BR20">
        <v>127108</v>
      </c>
      <c r="BS20">
        <v>1</v>
      </c>
      <c r="BT20">
        <v>1</v>
      </c>
      <c r="BU20">
        <v>48</v>
      </c>
    </row>
    <row r="21" spans="1:73" x14ac:dyDescent="0.25">
      <c r="A21" t="s">
        <v>72</v>
      </c>
      <c r="B21" t="s">
        <v>219</v>
      </c>
      <c r="C21" t="s">
        <v>98</v>
      </c>
      <c r="D21" t="s">
        <v>75</v>
      </c>
      <c r="E21">
        <v>31237950</v>
      </c>
      <c r="F21">
        <v>6</v>
      </c>
      <c r="G21">
        <v>9000000</v>
      </c>
      <c r="H21" s="1">
        <v>12600000</v>
      </c>
      <c r="I21">
        <v>117910004</v>
      </c>
      <c r="J21" t="s">
        <v>76</v>
      </c>
      <c r="K21" t="s">
        <v>82</v>
      </c>
      <c r="L21" t="s">
        <v>77</v>
      </c>
      <c r="M21" t="s">
        <v>75</v>
      </c>
      <c r="N21" t="s">
        <v>138</v>
      </c>
      <c r="O21" t="s">
        <v>79</v>
      </c>
      <c r="P21" t="s">
        <v>80</v>
      </c>
      <c r="Q21">
        <v>126962</v>
      </c>
      <c r="R21" t="s">
        <v>81</v>
      </c>
      <c r="S21" s="2">
        <v>44531</v>
      </c>
      <c r="T21" s="2">
        <v>44544</v>
      </c>
      <c r="U21" s="2">
        <v>44599</v>
      </c>
      <c r="V21" s="2">
        <v>44601</v>
      </c>
      <c r="W21">
        <v>300316</v>
      </c>
      <c r="X21" t="s">
        <v>83</v>
      </c>
      <c r="Y21" t="s">
        <v>82</v>
      </c>
      <c r="Z21" t="s">
        <v>82</v>
      </c>
      <c r="AA21" t="s">
        <v>84</v>
      </c>
      <c r="AB21" t="s">
        <v>25</v>
      </c>
      <c r="AC21">
        <v>8</v>
      </c>
      <c r="AD21" t="s">
        <v>82</v>
      </c>
      <c r="AE21">
        <v>2019</v>
      </c>
      <c r="AF21">
        <v>3</v>
      </c>
      <c r="AG21" t="s">
        <v>82</v>
      </c>
      <c r="AH21" t="s">
        <v>85</v>
      </c>
      <c r="AI21" t="s">
        <v>132</v>
      </c>
      <c r="AJ21" t="s">
        <v>82</v>
      </c>
      <c r="AK21" t="s">
        <v>82</v>
      </c>
      <c r="AL21" t="s">
        <v>82</v>
      </c>
      <c r="AM21">
        <v>19</v>
      </c>
      <c r="AN21">
        <v>11</v>
      </c>
      <c r="AO21">
        <v>100</v>
      </c>
      <c r="AP21">
        <v>1</v>
      </c>
      <c r="AQ21">
        <v>0</v>
      </c>
      <c r="AR21" t="s">
        <v>450</v>
      </c>
      <c r="AS21" t="s">
        <v>86</v>
      </c>
      <c r="AT21">
        <v>21</v>
      </c>
      <c r="AU21" t="s">
        <v>87</v>
      </c>
      <c r="AV21" s="2">
        <v>44543</v>
      </c>
      <c r="AW21">
        <v>1</v>
      </c>
      <c r="AX21" t="s">
        <v>101</v>
      </c>
      <c r="AY21" t="s">
        <v>88</v>
      </c>
      <c r="AZ21" t="s">
        <v>89</v>
      </c>
      <c r="BA21" t="s">
        <v>89</v>
      </c>
      <c r="BB21" t="s">
        <v>89</v>
      </c>
      <c r="BC21">
        <v>68432</v>
      </c>
      <c r="BD21">
        <v>4</v>
      </c>
      <c r="BE21" t="s">
        <v>82</v>
      </c>
      <c r="BF21" t="s">
        <v>280</v>
      </c>
      <c r="BG21" t="s">
        <v>117</v>
      </c>
      <c r="BH21" t="s">
        <v>353</v>
      </c>
      <c r="BI21" t="s">
        <v>82</v>
      </c>
      <c r="BJ21" t="s">
        <v>117</v>
      </c>
      <c r="BK21" t="s">
        <v>356</v>
      </c>
      <c r="BL21" t="s">
        <v>95</v>
      </c>
      <c r="BM21" t="s">
        <v>96</v>
      </c>
      <c r="BN21" t="s">
        <v>451</v>
      </c>
      <c r="BO21" t="s">
        <v>82</v>
      </c>
      <c r="BP21" t="s">
        <v>97</v>
      </c>
      <c r="BQ21">
        <v>83.57</v>
      </c>
      <c r="BR21">
        <v>126962</v>
      </c>
      <c r="BS21">
        <v>1</v>
      </c>
      <c r="BT21">
        <v>1</v>
      </c>
      <c r="BU21">
        <v>54</v>
      </c>
    </row>
    <row r="22" spans="1:73" x14ac:dyDescent="0.25">
      <c r="A22" t="s">
        <v>72</v>
      </c>
      <c r="B22" t="s">
        <v>219</v>
      </c>
      <c r="C22" t="s">
        <v>98</v>
      </c>
      <c r="D22" t="s">
        <v>136</v>
      </c>
      <c r="E22">
        <v>31238160</v>
      </c>
      <c r="F22">
        <v>6</v>
      </c>
      <c r="G22">
        <v>7083600</v>
      </c>
      <c r="H22" s="1">
        <v>9917040</v>
      </c>
      <c r="I22">
        <v>117610753</v>
      </c>
      <c r="J22" t="s">
        <v>137</v>
      </c>
      <c r="K22" t="s">
        <v>82</v>
      </c>
      <c r="L22" t="s">
        <v>77</v>
      </c>
      <c r="M22" t="s">
        <v>136</v>
      </c>
      <c r="N22" t="s">
        <v>138</v>
      </c>
      <c r="O22" t="s">
        <v>79</v>
      </c>
      <c r="P22" t="s">
        <v>272</v>
      </c>
      <c r="Q22">
        <v>127354</v>
      </c>
      <c r="R22" t="s">
        <v>81</v>
      </c>
      <c r="S22" s="2">
        <v>44545</v>
      </c>
      <c r="T22" s="2">
        <v>44568</v>
      </c>
      <c r="U22" s="2">
        <v>44599</v>
      </c>
      <c r="V22" s="2">
        <v>44601</v>
      </c>
      <c r="W22">
        <v>301887</v>
      </c>
      <c r="X22" t="s">
        <v>83</v>
      </c>
      <c r="Y22" t="s">
        <v>82</v>
      </c>
      <c r="Z22" t="s">
        <v>82</v>
      </c>
      <c r="AA22" t="s">
        <v>84</v>
      </c>
      <c r="AB22" t="s">
        <v>25</v>
      </c>
      <c r="AC22">
        <v>8</v>
      </c>
      <c r="AD22" t="s">
        <v>82</v>
      </c>
      <c r="AE22">
        <v>2018</v>
      </c>
      <c r="AF22">
        <v>4</v>
      </c>
      <c r="AG22" t="s">
        <v>82</v>
      </c>
      <c r="AH22" t="s">
        <v>85</v>
      </c>
      <c r="AI22" t="s">
        <v>132</v>
      </c>
      <c r="AJ22" t="s">
        <v>82</v>
      </c>
      <c r="AK22" t="s">
        <v>82</v>
      </c>
      <c r="AL22" t="s">
        <v>82</v>
      </c>
      <c r="AM22">
        <v>3</v>
      </c>
      <c r="AN22">
        <v>1</v>
      </c>
      <c r="AO22">
        <v>100</v>
      </c>
      <c r="AP22">
        <v>6</v>
      </c>
      <c r="AQ22">
        <v>0</v>
      </c>
      <c r="AR22" t="s">
        <v>541</v>
      </c>
      <c r="AS22" t="s">
        <v>86</v>
      </c>
      <c r="AT22">
        <v>22</v>
      </c>
      <c r="AU22" t="s">
        <v>278</v>
      </c>
      <c r="AV22" t="s">
        <v>82</v>
      </c>
      <c r="AW22">
        <v>1</v>
      </c>
      <c r="AX22" t="s">
        <v>101</v>
      </c>
      <c r="AY22" t="s">
        <v>88</v>
      </c>
      <c r="AZ22" t="s">
        <v>89</v>
      </c>
      <c r="BA22" t="s">
        <v>89</v>
      </c>
      <c r="BB22" t="s">
        <v>89</v>
      </c>
      <c r="BC22">
        <v>165000</v>
      </c>
      <c r="BD22">
        <v>2</v>
      </c>
      <c r="BE22" t="s">
        <v>82</v>
      </c>
      <c r="BF22" t="s">
        <v>273</v>
      </c>
      <c r="BG22" t="s">
        <v>306</v>
      </c>
      <c r="BH22" t="s">
        <v>353</v>
      </c>
      <c r="BI22" t="s">
        <v>82</v>
      </c>
      <c r="BJ22" t="s">
        <v>306</v>
      </c>
      <c r="BK22" t="s">
        <v>273</v>
      </c>
      <c r="BL22" t="s">
        <v>95</v>
      </c>
      <c r="BM22" t="s">
        <v>96</v>
      </c>
      <c r="BN22" t="s">
        <v>542</v>
      </c>
      <c r="BO22">
        <v>86643331</v>
      </c>
      <c r="BP22" t="s">
        <v>498</v>
      </c>
      <c r="BQ22">
        <v>86.72</v>
      </c>
      <c r="BR22">
        <v>127354</v>
      </c>
      <c r="BS22">
        <v>1</v>
      </c>
      <c r="BT22">
        <v>1</v>
      </c>
      <c r="BU22">
        <v>30</v>
      </c>
    </row>
    <row r="23" spans="1:73" x14ac:dyDescent="0.25">
      <c r="A23" t="s">
        <v>72</v>
      </c>
      <c r="B23" t="s">
        <v>219</v>
      </c>
      <c r="C23" t="s">
        <v>98</v>
      </c>
      <c r="D23" t="s">
        <v>75</v>
      </c>
      <c r="E23">
        <v>31238140</v>
      </c>
      <c r="F23">
        <v>6</v>
      </c>
      <c r="G23">
        <v>5000000</v>
      </c>
      <c r="H23" s="1">
        <v>6250000</v>
      </c>
      <c r="I23">
        <v>116930180</v>
      </c>
      <c r="J23" t="s">
        <v>76</v>
      </c>
      <c r="K23" t="s">
        <v>82</v>
      </c>
      <c r="L23" t="s">
        <v>77</v>
      </c>
      <c r="M23" t="s">
        <v>75</v>
      </c>
      <c r="N23" t="s">
        <v>114</v>
      </c>
      <c r="O23" t="s">
        <v>79</v>
      </c>
      <c r="P23" t="s">
        <v>131</v>
      </c>
      <c r="Q23">
        <v>127162</v>
      </c>
      <c r="R23" t="s">
        <v>81</v>
      </c>
      <c r="S23" s="2">
        <v>44546</v>
      </c>
      <c r="T23" s="2">
        <v>44552</v>
      </c>
      <c r="U23" s="2">
        <v>44599</v>
      </c>
      <c r="V23" s="2">
        <v>44601</v>
      </c>
      <c r="W23">
        <v>302082</v>
      </c>
      <c r="X23" t="s">
        <v>83</v>
      </c>
      <c r="Y23" t="s">
        <v>82</v>
      </c>
      <c r="Z23" t="s">
        <v>82</v>
      </c>
      <c r="AA23" t="s">
        <v>84</v>
      </c>
      <c r="AB23" t="s">
        <v>25</v>
      </c>
      <c r="AC23">
        <v>8</v>
      </c>
      <c r="AD23" t="s">
        <v>82</v>
      </c>
      <c r="AE23">
        <v>2016</v>
      </c>
      <c r="AF23">
        <v>6</v>
      </c>
      <c r="AG23" t="s">
        <v>82</v>
      </c>
      <c r="AH23" t="s">
        <v>85</v>
      </c>
      <c r="AI23" t="s">
        <v>121</v>
      </c>
      <c r="AJ23" t="s">
        <v>82</v>
      </c>
      <c r="AK23" t="s">
        <v>82</v>
      </c>
      <c r="AL23" t="s">
        <v>82</v>
      </c>
      <c r="AM23">
        <v>2</v>
      </c>
      <c r="AN23">
        <v>5</v>
      </c>
      <c r="AO23">
        <v>100</v>
      </c>
      <c r="AP23">
        <v>3</v>
      </c>
      <c r="AQ23">
        <v>0</v>
      </c>
      <c r="AR23" t="s">
        <v>509</v>
      </c>
      <c r="AS23" t="s">
        <v>86</v>
      </c>
      <c r="AT23">
        <v>24</v>
      </c>
      <c r="AU23" t="s">
        <v>87</v>
      </c>
      <c r="AV23" s="2">
        <v>44551</v>
      </c>
      <c r="AW23">
        <v>1</v>
      </c>
      <c r="AX23" t="s">
        <v>101</v>
      </c>
      <c r="AY23" t="s">
        <v>89</v>
      </c>
      <c r="AZ23" t="s">
        <v>89</v>
      </c>
      <c r="BA23" t="s">
        <v>89</v>
      </c>
      <c r="BB23" t="s">
        <v>89</v>
      </c>
      <c r="BC23">
        <v>295173</v>
      </c>
      <c r="BD23">
        <v>3</v>
      </c>
      <c r="BE23" t="s">
        <v>82</v>
      </c>
      <c r="BF23" t="s">
        <v>229</v>
      </c>
      <c r="BG23" t="s">
        <v>117</v>
      </c>
      <c r="BH23" t="s">
        <v>158</v>
      </c>
      <c r="BI23" t="s">
        <v>82</v>
      </c>
      <c r="BJ23" t="s">
        <v>117</v>
      </c>
      <c r="BK23" t="s">
        <v>482</v>
      </c>
      <c r="BL23" t="s">
        <v>95</v>
      </c>
      <c r="BM23" t="s">
        <v>96</v>
      </c>
      <c r="BN23" t="s">
        <v>510</v>
      </c>
      <c r="BO23">
        <v>83194427</v>
      </c>
      <c r="BP23" t="s">
        <v>511</v>
      </c>
      <c r="BQ23">
        <v>83.25</v>
      </c>
      <c r="BR23">
        <v>127162</v>
      </c>
      <c r="BS23">
        <v>1</v>
      </c>
      <c r="BT23">
        <v>1</v>
      </c>
      <c r="BU23">
        <v>46</v>
      </c>
    </row>
    <row r="24" spans="1:73" x14ac:dyDescent="0.25">
      <c r="A24" t="s">
        <v>72</v>
      </c>
      <c r="B24" t="s">
        <v>219</v>
      </c>
      <c r="C24" t="s">
        <v>98</v>
      </c>
      <c r="D24" t="s">
        <v>136</v>
      </c>
      <c r="E24">
        <v>31238060</v>
      </c>
      <c r="F24">
        <v>6</v>
      </c>
      <c r="G24">
        <v>7965055</v>
      </c>
      <c r="H24" s="1">
        <v>9956318.75</v>
      </c>
      <c r="I24">
        <v>116130706</v>
      </c>
      <c r="J24" t="s">
        <v>166</v>
      </c>
      <c r="K24" t="s">
        <v>82</v>
      </c>
      <c r="L24" t="s">
        <v>77</v>
      </c>
      <c r="M24" t="s">
        <v>136</v>
      </c>
      <c r="N24" t="s">
        <v>176</v>
      </c>
      <c r="O24" t="s">
        <v>79</v>
      </c>
      <c r="P24" t="s">
        <v>272</v>
      </c>
      <c r="Q24">
        <v>127105</v>
      </c>
      <c r="R24" t="s">
        <v>81</v>
      </c>
      <c r="S24" s="2">
        <v>44539</v>
      </c>
      <c r="T24" s="2">
        <v>44550</v>
      </c>
      <c r="U24" s="2">
        <v>44599</v>
      </c>
      <c r="V24" s="2">
        <v>44601</v>
      </c>
      <c r="W24">
        <v>301310</v>
      </c>
      <c r="X24" t="s">
        <v>83</v>
      </c>
      <c r="Y24" t="s">
        <v>82</v>
      </c>
      <c r="Z24" t="s">
        <v>82</v>
      </c>
      <c r="AA24" t="s">
        <v>84</v>
      </c>
      <c r="AB24" t="s">
        <v>25</v>
      </c>
      <c r="AC24">
        <v>8</v>
      </c>
      <c r="AD24" t="s">
        <v>161</v>
      </c>
      <c r="AE24">
        <v>2012</v>
      </c>
      <c r="AF24">
        <v>10</v>
      </c>
      <c r="AG24" t="s">
        <v>82</v>
      </c>
      <c r="AH24" t="s">
        <v>85</v>
      </c>
      <c r="AI24" t="s">
        <v>132</v>
      </c>
      <c r="AJ24" t="s">
        <v>82</v>
      </c>
      <c r="AK24" t="s">
        <v>82</v>
      </c>
      <c r="AL24" t="s">
        <v>82</v>
      </c>
      <c r="AM24">
        <v>3</v>
      </c>
      <c r="AN24">
        <v>2</v>
      </c>
      <c r="AO24">
        <v>100</v>
      </c>
      <c r="AP24">
        <v>6</v>
      </c>
      <c r="AQ24">
        <v>0</v>
      </c>
      <c r="AR24" t="s">
        <v>494</v>
      </c>
      <c r="AS24" t="s">
        <v>86</v>
      </c>
      <c r="AT24">
        <v>26</v>
      </c>
      <c r="AU24" t="s">
        <v>87</v>
      </c>
      <c r="AV24" s="2">
        <v>44547</v>
      </c>
      <c r="AW24">
        <v>1</v>
      </c>
      <c r="AX24" t="s">
        <v>101</v>
      </c>
      <c r="AY24" t="s">
        <v>89</v>
      </c>
      <c r="AZ24" t="s">
        <v>89</v>
      </c>
      <c r="BA24" t="s">
        <v>89</v>
      </c>
      <c r="BB24" t="s">
        <v>89</v>
      </c>
      <c r="BC24">
        <v>195000</v>
      </c>
      <c r="BD24">
        <v>3</v>
      </c>
      <c r="BE24" t="s">
        <v>82</v>
      </c>
      <c r="BF24" t="s">
        <v>273</v>
      </c>
      <c r="BG24" t="s">
        <v>495</v>
      </c>
      <c r="BH24" t="s">
        <v>196</v>
      </c>
      <c r="BI24" t="s">
        <v>162</v>
      </c>
      <c r="BJ24" t="s">
        <v>283</v>
      </c>
      <c r="BK24" t="s">
        <v>496</v>
      </c>
      <c r="BL24" t="s">
        <v>95</v>
      </c>
      <c r="BM24" t="s">
        <v>96</v>
      </c>
      <c r="BN24" t="s">
        <v>497</v>
      </c>
      <c r="BO24" t="s">
        <v>82</v>
      </c>
      <c r="BP24" t="s">
        <v>498</v>
      </c>
      <c r="BQ24">
        <v>80</v>
      </c>
      <c r="BR24">
        <v>127105</v>
      </c>
      <c r="BS24">
        <v>1</v>
      </c>
      <c r="BT24">
        <v>1</v>
      </c>
      <c r="BU24">
        <v>48</v>
      </c>
    </row>
    <row r="25" spans="1:73" x14ac:dyDescent="0.25">
      <c r="A25" t="s">
        <v>72</v>
      </c>
      <c r="B25" t="s">
        <v>219</v>
      </c>
      <c r="C25" t="s">
        <v>98</v>
      </c>
      <c r="D25" t="s">
        <v>75</v>
      </c>
      <c r="E25">
        <v>31238290</v>
      </c>
      <c r="F25">
        <v>6</v>
      </c>
      <c r="G25">
        <v>9471500</v>
      </c>
      <c r="H25" s="1">
        <v>11839375</v>
      </c>
      <c r="I25">
        <v>115770290</v>
      </c>
      <c r="J25" t="s">
        <v>76</v>
      </c>
      <c r="K25" t="s">
        <v>82</v>
      </c>
      <c r="L25" t="s">
        <v>77</v>
      </c>
      <c r="M25" t="s">
        <v>75</v>
      </c>
      <c r="N25" t="s">
        <v>78</v>
      </c>
      <c r="O25" t="s">
        <v>79</v>
      </c>
      <c r="P25" t="s">
        <v>80</v>
      </c>
      <c r="Q25">
        <v>126679</v>
      </c>
      <c r="R25" t="s">
        <v>81</v>
      </c>
      <c r="S25" s="2">
        <v>44532</v>
      </c>
      <c r="T25" s="2">
        <v>44536</v>
      </c>
      <c r="U25" s="2">
        <v>44599</v>
      </c>
      <c r="V25" s="2">
        <v>44601</v>
      </c>
      <c r="W25">
        <v>300579</v>
      </c>
      <c r="X25" t="s">
        <v>83</v>
      </c>
      <c r="Y25" t="s">
        <v>82</v>
      </c>
      <c r="Z25" t="s">
        <v>82</v>
      </c>
      <c r="AA25" t="s">
        <v>84</v>
      </c>
      <c r="AB25" t="s">
        <v>25</v>
      </c>
      <c r="AC25">
        <v>8</v>
      </c>
      <c r="AD25" t="s">
        <v>161</v>
      </c>
      <c r="AE25">
        <v>2012</v>
      </c>
      <c r="AF25">
        <v>10</v>
      </c>
      <c r="AG25" t="s">
        <v>82</v>
      </c>
      <c r="AH25" t="s">
        <v>85</v>
      </c>
      <c r="AI25" t="s">
        <v>132</v>
      </c>
      <c r="AJ25" t="s">
        <v>82</v>
      </c>
      <c r="AK25" t="s">
        <v>82</v>
      </c>
      <c r="AL25" t="s">
        <v>82</v>
      </c>
      <c r="AM25">
        <v>3</v>
      </c>
      <c r="AN25">
        <v>1</v>
      </c>
      <c r="AO25">
        <v>100</v>
      </c>
      <c r="AP25">
        <v>1</v>
      </c>
      <c r="AQ25">
        <v>0</v>
      </c>
      <c r="AR25" t="s">
        <v>324</v>
      </c>
      <c r="AS25" t="s">
        <v>86</v>
      </c>
      <c r="AT25">
        <v>27</v>
      </c>
      <c r="AU25" t="s">
        <v>87</v>
      </c>
      <c r="AV25" s="2">
        <v>44533</v>
      </c>
      <c r="AW25">
        <v>1</v>
      </c>
      <c r="AX25" t="s">
        <v>101</v>
      </c>
      <c r="AY25" t="s">
        <v>89</v>
      </c>
      <c r="AZ25" t="s">
        <v>89</v>
      </c>
      <c r="BA25" t="s">
        <v>89</v>
      </c>
      <c r="BB25" t="s">
        <v>89</v>
      </c>
      <c r="BC25">
        <v>120000</v>
      </c>
      <c r="BD25">
        <v>2</v>
      </c>
      <c r="BE25" t="s">
        <v>82</v>
      </c>
      <c r="BF25" t="s">
        <v>236</v>
      </c>
      <c r="BG25" t="s">
        <v>325</v>
      </c>
      <c r="BH25" t="s">
        <v>146</v>
      </c>
      <c r="BI25" t="s">
        <v>162</v>
      </c>
      <c r="BJ25" t="s">
        <v>130</v>
      </c>
      <c r="BK25" t="s">
        <v>236</v>
      </c>
      <c r="BL25" t="s">
        <v>95</v>
      </c>
      <c r="BM25" t="s">
        <v>96</v>
      </c>
      <c r="BN25" t="s">
        <v>326</v>
      </c>
      <c r="BO25">
        <v>88237262</v>
      </c>
      <c r="BP25" t="s">
        <v>327</v>
      </c>
      <c r="BQ25">
        <v>86</v>
      </c>
      <c r="BR25">
        <v>126679</v>
      </c>
      <c r="BS25">
        <v>1</v>
      </c>
      <c r="BT25">
        <v>1</v>
      </c>
      <c r="BU25">
        <v>62</v>
      </c>
    </row>
    <row r="26" spans="1:73" x14ac:dyDescent="0.25">
      <c r="A26" t="s">
        <v>72</v>
      </c>
      <c r="B26" t="s">
        <v>219</v>
      </c>
      <c r="C26" t="s">
        <v>98</v>
      </c>
      <c r="D26" t="s">
        <v>136</v>
      </c>
      <c r="E26">
        <v>31237930</v>
      </c>
      <c r="F26">
        <v>6</v>
      </c>
      <c r="G26">
        <v>8798830</v>
      </c>
      <c r="H26" s="1">
        <v>12318362</v>
      </c>
      <c r="I26">
        <v>115670230</v>
      </c>
      <c r="J26" t="s">
        <v>166</v>
      </c>
      <c r="K26" t="s">
        <v>82</v>
      </c>
      <c r="L26" t="s">
        <v>77</v>
      </c>
      <c r="M26" t="s">
        <v>136</v>
      </c>
      <c r="N26" t="s">
        <v>176</v>
      </c>
      <c r="O26" t="s">
        <v>79</v>
      </c>
      <c r="P26" t="s">
        <v>272</v>
      </c>
      <c r="Q26">
        <v>127670</v>
      </c>
      <c r="R26" t="s">
        <v>81</v>
      </c>
      <c r="S26" s="2">
        <v>44536</v>
      </c>
      <c r="T26" s="2">
        <v>44580</v>
      </c>
      <c r="U26" s="2">
        <v>44599</v>
      </c>
      <c r="V26" s="2">
        <v>44601</v>
      </c>
      <c r="W26">
        <v>300929</v>
      </c>
      <c r="X26" t="s">
        <v>83</v>
      </c>
      <c r="Y26" t="s">
        <v>82</v>
      </c>
      <c r="Z26" t="s">
        <v>84</v>
      </c>
      <c r="AA26" t="s">
        <v>82</v>
      </c>
      <c r="AB26" t="s">
        <v>24</v>
      </c>
      <c r="AC26">
        <v>8</v>
      </c>
      <c r="AD26" t="s">
        <v>161</v>
      </c>
      <c r="AE26">
        <v>2014</v>
      </c>
      <c r="AF26">
        <v>8</v>
      </c>
      <c r="AG26" t="s">
        <v>82</v>
      </c>
      <c r="AH26" t="s">
        <v>85</v>
      </c>
      <c r="AI26" t="s">
        <v>132</v>
      </c>
      <c r="AJ26" t="s">
        <v>82</v>
      </c>
      <c r="AK26" t="s">
        <v>82</v>
      </c>
      <c r="AL26" t="s">
        <v>82</v>
      </c>
      <c r="AM26">
        <v>7</v>
      </c>
      <c r="AN26">
        <v>4</v>
      </c>
      <c r="AO26">
        <v>100</v>
      </c>
      <c r="AP26">
        <v>6</v>
      </c>
      <c r="AQ26">
        <v>0</v>
      </c>
      <c r="AR26" t="s">
        <v>576</v>
      </c>
      <c r="AS26" t="s">
        <v>86</v>
      </c>
      <c r="AT26">
        <v>27</v>
      </c>
      <c r="AU26" t="s">
        <v>278</v>
      </c>
      <c r="AV26" t="s">
        <v>82</v>
      </c>
      <c r="AW26">
        <v>1</v>
      </c>
      <c r="AX26" t="s">
        <v>101</v>
      </c>
      <c r="AY26" t="s">
        <v>89</v>
      </c>
      <c r="AZ26" t="s">
        <v>89</v>
      </c>
      <c r="BA26" t="s">
        <v>89</v>
      </c>
      <c r="BB26" t="s">
        <v>89</v>
      </c>
      <c r="BC26">
        <v>70000</v>
      </c>
      <c r="BD26">
        <v>2</v>
      </c>
      <c r="BE26" t="s">
        <v>82</v>
      </c>
      <c r="BF26" t="s">
        <v>286</v>
      </c>
      <c r="BG26" t="s">
        <v>281</v>
      </c>
      <c r="BH26" t="s">
        <v>237</v>
      </c>
      <c r="BI26" t="s">
        <v>162</v>
      </c>
      <c r="BJ26" t="s">
        <v>361</v>
      </c>
      <c r="BK26" t="s">
        <v>562</v>
      </c>
      <c r="BL26" t="s">
        <v>577</v>
      </c>
      <c r="BM26" t="s">
        <v>96</v>
      </c>
      <c r="BN26" t="s">
        <v>578</v>
      </c>
      <c r="BO26" t="s">
        <v>82</v>
      </c>
      <c r="BP26" t="s">
        <v>465</v>
      </c>
      <c r="BQ26">
        <v>70</v>
      </c>
      <c r="BR26">
        <v>127670</v>
      </c>
      <c r="BS26">
        <v>1</v>
      </c>
      <c r="BT26">
        <v>1</v>
      </c>
      <c r="BU26">
        <v>18</v>
      </c>
    </row>
    <row r="27" spans="1:73" x14ac:dyDescent="0.25">
      <c r="A27" t="s">
        <v>72</v>
      </c>
      <c r="B27" t="s">
        <v>219</v>
      </c>
      <c r="C27" t="s">
        <v>98</v>
      </c>
      <c r="D27" t="s">
        <v>75</v>
      </c>
      <c r="E27">
        <v>31238900</v>
      </c>
      <c r="F27">
        <v>7</v>
      </c>
      <c r="G27">
        <v>8809832</v>
      </c>
      <c r="H27" s="1">
        <v>12333764.800000001</v>
      </c>
      <c r="I27">
        <v>702840063</v>
      </c>
      <c r="J27" t="s">
        <v>99</v>
      </c>
      <c r="K27" t="s">
        <v>82</v>
      </c>
      <c r="L27" t="s">
        <v>77</v>
      </c>
      <c r="M27" t="s">
        <v>75</v>
      </c>
      <c r="N27" t="s">
        <v>78</v>
      </c>
      <c r="O27" t="s">
        <v>79</v>
      </c>
      <c r="P27" t="s">
        <v>80</v>
      </c>
      <c r="Q27">
        <v>126942</v>
      </c>
      <c r="R27" t="s">
        <v>81</v>
      </c>
      <c r="S27" s="2">
        <v>44540</v>
      </c>
      <c r="T27" s="2">
        <v>44544</v>
      </c>
      <c r="U27" s="2">
        <v>44606</v>
      </c>
      <c r="V27" s="2">
        <v>44607</v>
      </c>
      <c r="W27">
        <v>301491</v>
      </c>
      <c r="X27" t="s">
        <v>83</v>
      </c>
      <c r="Y27" t="s">
        <v>82</v>
      </c>
      <c r="Z27" t="s">
        <v>82</v>
      </c>
      <c r="AA27" t="s">
        <v>84</v>
      </c>
      <c r="AB27" t="s">
        <v>25</v>
      </c>
      <c r="AC27">
        <v>8</v>
      </c>
      <c r="AD27" t="s">
        <v>82</v>
      </c>
      <c r="AE27">
        <v>2018</v>
      </c>
      <c r="AF27">
        <v>4</v>
      </c>
      <c r="AG27" t="s">
        <v>82</v>
      </c>
      <c r="AH27" t="s">
        <v>85</v>
      </c>
      <c r="AI27" t="s">
        <v>132</v>
      </c>
      <c r="AJ27" t="s">
        <v>82</v>
      </c>
      <c r="AK27" t="s">
        <v>82</v>
      </c>
      <c r="AL27" t="s">
        <v>82</v>
      </c>
      <c r="AM27">
        <v>15</v>
      </c>
      <c r="AN27">
        <v>4</v>
      </c>
      <c r="AO27">
        <v>100</v>
      </c>
      <c r="AP27">
        <v>1</v>
      </c>
      <c r="AQ27">
        <v>0</v>
      </c>
      <c r="AR27" t="s">
        <v>436</v>
      </c>
      <c r="AS27" t="s">
        <v>86</v>
      </c>
      <c r="AT27">
        <v>20</v>
      </c>
      <c r="AU27" t="s">
        <v>87</v>
      </c>
      <c r="AV27" s="2">
        <v>44543</v>
      </c>
      <c r="AW27">
        <v>1</v>
      </c>
      <c r="AX27" t="s">
        <v>101</v>
      </c>
      <c r="AY27" t="s">
        <v>89</v>
      </c>
      <c r="AZ27" t="s">
        <v>89</v>
      </c>
      <c r="BA27" t="s">
        <v>89</v>
      </c>
      <c r="BB27" t="s">
        <v>89</v>
      </c>
      <c r="BC27">
        <v>175000</v>
      </c>
      <c r="BD27">
        <v>3</v>
      </c>
      <c r="BE27" t="s">
        <v>82</v>
      </c>
      <c r="BF27" t="s">
        <v>307</v>
      </c>
      <c r="BG27" t="s">
        <v>147</v>
      </c>
      <c r="BH27" t="s">
        <v>134</v>
      </c>
      <c r="BI27" t="s">
        <v>82</v>
      </c>
      <c r="BJ27" t="s">
        <v>105</v>
      </c>
      <c r="BK27" t="s">
        <v>184</v>
      </c>
      <c r="BL27" t="s">
        <v>95</v>
      </c>
      <c r="BM27" t="s">
        <v>96</v>
      </c>
      <c r="BN27" t="s">
        <v>437</v>
      </c>
      <c r="BO27" t="s">
        <v>82</v>
      </c>
      <c r="BP27" t="s">
        <v>97</v>
      </c>
      <c r="BQ27">
        <v>95.55</v>
      </c>
      <c r="BR27">
        <v>126942</v>
      </c>
      <c r="BS27">
        <v>1</v>
      </c>
      <c r="BT27">
        <v>1</v>
      </c>
      <c r="BU27">
        <v>61</v>
      </c>
    </row>
    <row r="28" spans="1:73" x14ac:dyDescent="0.25">
      <c r="A28" t="s">
        <v>72</v>
      </c>
      <c r="B28" t="s">
        <v>219</v>
      </c>
      <c r="C28" t="s">
        <v>98</v>
      </c>
      <c r="D28" t="s">
        <v>136</v>
      </c>
      <c r="E28">
        <v>31238910</v>
      </c>
      <c r="F28">
        <v>7</v>
      </c>
      <c r="G28">
        <v>8184600</v>
      </c>
      <c r="H28" s="1">
        <v>10230750</v>
      </c>
      <c r="I28">
        <v>603950479</v>
      </c>
      <c r="J28" t="s">
        <v>166</v>
      </c>
      <c r="K28" t="s">
        <v>82</v>
      </c>
      <c r="L28" t="s">
        <v>77</v>
      </c>
      <c r="M28" t="s">
        <v>136</v>
      </c>
      <c r="N28" t="s">
        <v>176</v>
      </c>
      <c r="O28" t="s">
        <v>79</v>
      </c>
      <c r="P28" t="s">
        <v>272</v>
      </c>
      <c r="Q28">
        <v>127878</v>
      </c>
      <c r="R28" t="s">
        <v>81</v>
      </c>
      <c r="S28" s="2">
        <v>44542</v>
      </c>
      <c r="T28" s="2">
        <v>44587</v>
      </c>
      <c r="U28" s="2">
        <v>44606</v>
      </c>
      <c r="V28" s="2">
        <v>44607</v>
      </c>
      <c r="W28">
        <v>301548</v>
      </c>
      <c r="X28" t="s">
        <v>83</v>
      </c>
      <c r="Y28" t="s">
        <v>82</v>
      </c>
      <c r="Z28" t="s">
        <v>82</v>
      </c>
      <c r="AA28" t="s">
        <v>84</v>
      </c>
      <c r="AB28" t="s">
        <v>25</v>
      </c>
      <c r="AC28">
        <v>8</v>
      </c>
      <c r="AD28" t="s">
        <v>161</v>
      </c>
      <c r="AE28">
        <v>2018</v>
      </c>
      <c r="AF28">
        <v>4</v>
      </c>
      <c r="AG28" t="s">
        <v>82</v>
      </c>
      <c r="AH28" t="s">
        <v>85</v>
      </c>
      <c r="AI28" t="s">
        <v>132</v>
      </c>
      <c r="AJ28" t="s">
        <v>82</v>
      </c>
      <c r="AK28" t="s">
        <v>82</v>
      </c>
      <c r="AL28" t="s">
        <v>82</v>
      </c>
      <c r="AM28">
        <v>7</v>
      </c>
      <c r="AN28">
        <v>4</v>
      </c>
      <c r="AO28">
        <v>100</v>
      </c>
      <c r="AP28">
        <v>6</v>
      </c>
      <c r="AQ28">
        <v>0</v>
      </c>
      <c r="AR28" t="s">
        <v>589</v>
      </c>
      <c r="AS28" t="s">
        <v>86</v>
      </c>
      <c r="AT28">
        <v>31</v>
      </c>
      <c r="AU28" t="s">
        <v>87</v>
      </c>
      <c r="AV28" t="s">
        <v>82</v>
      </c>
      <c r="AW28">
        <v>1</v>
      </c>
      <c r="AX28" t="s">
        <v>101</v>
      </c>
      <c r="AY28" t="s">
        <v>89</v>
      </c>
      <c r="AZ28" t="s">
        <v>89</v>
      </c>
      <c r="BA28" t="s">
        <v>89</v>
      </c>
      <c r="BB28" t="s">
        <v>89</v>
      </c>
      <c r="BC28">
        <v>70000</v>
      </c>
      <c r="BD28">
        <v>2</v>
      </c>
      <c r="BE28" t="s">
        <v>82</v>
      </c>
      <c r="BF28" t="s">
        <v>286</v>
      </c>
      <c r="BG28" t="s">
        <v>383</v>
      </c>
      <c r="BH28" t="s">
        <v>366</v>
      </c>
      <c r="BI28" t="s">
        <v>162</v>
      </c>
      <c r="BJ28" t="s">
        <v>283</v>
      </c>
      <c r="BK28" t="s">
        <v>562</v>
      </c>
      <c r="BL28" t="s">
        <v>348</v>
      </c>
      <c r="BM28" t="s">
        <v>96</v>
      </c>
      <c r="BN28" t="s">
        <v>590</v>
      </c>
      <c r="BO28" t="s">
        <v>82</v>
      </c>
      <c r="BP28" t="s">
        <v>465</v>
      </c>
      <c r="BQ28">
        <v>70</v>
      </c>
      <c r="BR28">
        <v>127878</v>
      </c>
      <c r="BS28">
        <v>1</v>
      </c>
      <c r="BT28">
        <v>1</v>
      </c>
      <c r="BU28">
        <v>18</v>
      </c>
    </row>
    <row r="29" spans="1:73" x14ac:dyDescent="0.25">
      <c r="A29" t="s">
        <v>72</v>
      </c>
      <c r="B29" t="s">
        <v>219</v>
      </c>
      <c r="C29" t="s">
        <v>98</v>
      </c>
      <c r="D29" t="s">
        <v>136</v>
      </c>
      <c r="E29">
        <v>31238490</v>
      </c>
      <c r="F29">
        <v>7</v>
      </c>
      <c r="G29">
        <v>8960260</v>
      </c>
      <c r="H29" s="1">
        <v>12544364</v>
      </c>
      <c r="I29">
        <v>208360566</v>
      </c>
      <c r="J29" t="s">
        <v>137</v>
      </c>
      <c r="K29" t="s">
        <v>82</v>
      </c>
      <c r="L29" t="s">
        <v>77</v>
      </c>
      <c r="M29" t="s">
        <v>136</v>
      </c>
      <c r="N29" t="s">
        <v>78</v>
      </c>
      <c r="O29" t="s">
        <v>79</v>
      </c>
      <c r="P29" t="s">
        <v>80</v>
      </c>
      <c r="Q29">
        <v>127519</v>
      </c>
      <c r="R29" t="s">
        <v>81</v>
      </c>
      <c r="S29" s="2">
        <v>44573</v>
      </c>
      <c r="T29" s="2">
        <v>44575</v>
      </c>
      <c r="U29" s="2">
        <v>44606</v>
      </c>
      <c r="V29" s="2">
        <v>44607</v>
      </c>
      <c r="W29">
        <v>304345</v>
      </c>
      <c r="X29" t="s">
        <v>83</v>
      </c>
      <c r="Y29" t="s">
        <v>82</v>
      </c>
      <c r="Z29" t="s">
        <v>82</v>
      </c>
      <c r="AA29" t="s">
        <v>84</v>
      </c>
      <c r="AB29" t="s">
        <v>25</v>
      </c>
      <c r="AC29">
        <v>8</v>
      </c>
      <c r="AD29" t="s">
        <v>161</v>
      </c>
      <c r="AE29">
        <v>2020</v>
      </c>
      <c r="AF29">
        <v>2</v>
      </c>
      <c r="AG29" t="s">
        <v>82</v>
      </c>
      <c r="AH29" t="s">
        <v>85</v>
      </c>
      <c r="AI29" t="s">
        <v>121</v>
      </c>
      <c r="AJ29" t="s">
        <v>82</v>
      </c>
      <c r="AK29" t="s">
        <v>82</v>
      </c>
      <c r="AL29" t="s">
        <v>82</v>
      </c>
      <c r="AM29">
        <v>11</v>
      </c>
      <c r="AN29">
        <v>3</v>
      </c>
      <c r="AO29">
        <v>100</v>
      </c>
      <c r="AP29">
        <v>1</v>
      </c>
      <c r="AQ29">
        <v>0</v>
      </c>
      <c r="AR29" t="s">
        <v>554</v>
      </c>
      <c r="AS29" t="s">
        <v>86</v>
      </c>
      <c r="AT29">
        <v>19</v>
      </c>
      <c r="AU29" t="s">
        <v>87</v>
      </c>
      <c r="AV29" s="2">
        <v>44574</v>
      </c>
      <c r="AW29">
        <v>1</v>
      </c>
      <c r="AX29" t="s">
        <v>101</v>
      </c>
      <c r="AY29" t="s">
        <v>89</v>
      </c>
      <c r="AZ29" t="s">
        <v>89</v>
      </c>
      <c r="BA29" t="s">
        <v>89</v>
      </c>
      <c r="BB29" t="s">
        <v>89</v>
      </c>
      <c r="BC29">
        <v>320000</v>
      </c>
      <c r="BD29">
        <v>3</v>
      </c>
      <c r="BE29" t="s">
        <v>82</v>
      </c>
      <c r="BF29" t="s">
        <v>90</v>
      </c>
      <c r="BG29" t="s">
        <v>306</v>
      </c>
      <c r="BH29" t="s">
        <v>274</v>
      </c>
      <c r="BI29" t="s">
        <v>162</v>
      </c>
      <c r="BJ29" t="s">
        <v>306</v>
      </c>
      <c r="BK29" t="s">
        <v>461</v>
      </c>
      <c r="BL29" t="s">
        <v>95</v>
      </c>
      <c r="BM29" t="s">
        <v>96</v>
      </c>
      <c r="BN29" t="s">
        <v>555</v>
      </c>
      <c r="BO29" t="s">
        <v>82</v>
      </c>
      <c r="BP29" t="s">
        <v>97</v>
      </c>
      <c r="BQ29">
        <v>81.900000000000006</v>
      </c>
      <c r="BR29">
        <v>127519</v>
      </c>
      <c r="BS29">
        <v>1</v>
      </c>
      <c r="BT29">
        <v>1</v>
      </c>
      <c r="BU29">
        <v>30</v>
      </c>
    </row>
    <row r="30" spans="1:73" x14ac:dyDescent="0.25">
      <c r="A30" t="s">
        <v>72</v>
      </c>
      <c r="B30" t="s">
        <v>219</v>
      </c>
      <c r="C30" t="s">
        <v>98</v>
      </c>
      <c r="D30" t="s">
        <v>75</v>
      </c>
      <c r="E30">
        <v>31238780</v>
      </c>
      <c r="F30">
        <v>7</v>
      </c>
      <c r="G30">
        <v>5615660</v>
      </c>
      <c r="H30" s="1">
        <v>7019575</v>
      </c>
      <c r="I30">
        <v>117780528</v>
      </c>
      <c r="J30" t="s">
        <v>99</v>
      </c>
      <c r="K30" t="s">
        <v>82</v>
      </c>
      <c r="L30" t="s">
        <v>77</v>
      </c>
      <c r="M30" t="s">
        <v>75</v>
      </c>
      <c r="N30" t="s">
        <v>176</v>
      </c>
      <c r="O30" t="s">
        <v>79</v>
      </c>
      <c r="P30" t="s">
        <v>272</v>
      </c>
      <c r="Q30">
        <v>127037</v>
      </c>
      <c r="R30" t="s">
        <v>81</v>
      </c>
      <c r="S30" s="2">
        <v>44535</v>
      </c>
      <c r="T30" s="2">
        <v>44546</v>
      </c>
      <c r="U30" s="2">
        <v>44606</v>
      </c>
      <c r="V30" s="2">
        <v>44607</v>
      </c>
      <c r="W30">
        <v>300796</v>
      </c>
      <c r="X30" t="s">
        <v>83</v>
      </c>
      <c r="Y30" t="s">
        <v>82</v>
      </c>
      <c r="Z30" t="s">
        <v>82</v>
      </c>
      <c r="AA30" t="s">
        <v>84</v>
      </c>
      <c r="AB30" t="s">
        <v>25</v>
      </c>
      <c r="AC30">
        <v>8</v>
      </c>
      <c r="AD30" t="s">
        <v>161</v>
      </c>
      <c r="AE30">
        <v>2018</v>
      </c>
      <c r="AF30">
        <v>4</v>
      </c>
      <c r="AG30" t="s">
        <v>82</v>
      </c>
      <c r="AH30" t="s">
        <v>85</v>
      </c>
      <c r="AI30" t="s">
        <v>132</v>
      </c>
      <c r="AJ30" t="s">
        <v>82</v>
      </c>
      <c r="AK30" t="s">
        <v>82</v>
      </c>
      <c r="AL30" t="s">
        <v>82</v>
      </c>
      <c r="AM30">
        <v>3</v>
      </c>
      <c r="AN30">
        <v>4</v>
      </c>
      <c r="AO30">
        <v>100</v>
      </c>
      <c r="AP30">
        <v>6</v>
      </c>
      <c r="AQ30">
        <v>0</v>
      </c>
      <c r="AR30" t="s">
        <v>474</v>
      </c>
      <c r="AS30" t="s">
        <v>86</v>
      </c>
      <c r="AT30">
        <v>21</v>
      </c>
      <c r="AU30" t="s">
        <v>87</v>
      </c>
      <c r="AV30" s="2">
        <v>44545</v>
      </c>
      <c r="AW30">
        <v>1</v>
      </c>
      <c r="AX30" t="s">
        <v>101</v>
      </c>
      <c r="AY30" t="s">
        <v>89</v>
      </c>
      <c r="AZ30" t="s">
        <v>89</v>
      </c>
      <c r="BA30" t="s">
        <v>89</v>
      </c>
      <c r="BB30" t="s">
        <v>89</v>
      </c>
      <c r="BC30">
        <v>80000</v>
      </c>
      <c r="BD30">
        <v>2</v>
      </c>
      <c r="BE30" t="s">
        <v>82</v>
      </c>
      <c r="BF30" t="s">
        <v>273</v>
      </c>
      <c r="BG30" t="s">
        <v>109</v>
      </c>
      <c r="BH30" t="s">
        <v>267</v>
      </c>
      <c r="BI30" t="s">
        <v>162</v>
      </c>
      <c r="BJ30" t="s">
        <v>111</v>
      </c>
      <c r="BK30" t="s">
        <v>475</v>
      </c>
      <c r="BL30" t="s">
        <v>95</v>
      </c>
      <c r="BM30" t="s">
        <v>96</v>
      </c>
      <c r="BN30" t="s">
        <v>476</v>
      </c>
      <c r="BO30" t="s">
        <v>82</v>
      </c>
      <c r="BP30" t="s">
        <v>97</v>
      </c>
      <c r="BQ30">
        <v>87.18</v>
      </c>
      <c r="BR30">
        <v>127037</v>
      </c>
      <c r="BS30">
        <v>1</v>
      </c>
      <c r="BT30">
        <v>1</v>
      </c>
      <c r="BU30">
        <v>59</v>
      </c>
    </row>
    <row r="31" spans="1:73" x14ac:dyDescent="0.25">
      <c r="A31" t="s">
        <v>72</v>
      </c>
      <c r="B31" t="s">
        <v>219</v>
      </c>
      <c r="C31" t="s">
        <v>98</v>
      </c>
      <c r="D31" t="s">
        <v>136</v>
      </c>
      <c r="E31">
        <v>31239680</v>
      </c>
      <c r="F31">
        <v>9</v>
      </c>
      <c r="G31">
        <v>8975666</v>
      </c>
      <c r="H31" s="1">
        <v>11219582.5</v>
      </c>
      <c r="I31">
        <v>702840723</v>
      </c>
      <c r="J31" t="s">
        <v>137</v>
      </c>
      <c r="K31" t="s">
        <v>82</v>
      </c>
      <c r="L31" t="s">
        <v>77</v>
      </c>
      <c r="M31" t="s">
        <v>136</v>
      </c>
      <c r="N31" t="s">
        <v>138</v>
      </c>
      <c r="O31" t="s">
        <v>79</v>
      </c>
      <c r="P31" t="s">
        <v>185</v>
      </c>
      <c r="Q31">
        <v>127220</v>
      </c>
      <c r="R31" t="s">
        <v>81</v>
      </c>
      <c r="S31" s="2">
        <v>44547</v>
      </c>
      <c r="T31" s="2">
        <v>44566</v>
      </c>
      <c r="U31" s="2">
        <v>44613</v>
      </c>
      <c r="V31" s="2">
        <v>44614</v>
      </c>
      <c r="W31">
        <v>302226</v>
      </c>
      <c r="X31" t="s">
        <v>83</v>
      </c>
      <c r="Y31" t="s">
        <v>82</v>
      </c>
      <c r="Z31" t="s">
        <v>82</v>
      </c>
      <c r="AA31" t="s">
        <v>84</v>
      </c>
      <c r="AB31" t="s">
        <v>25</v>
      </c>
      <c r="AC31">
        <v>8</v>
      </c>
      <c r="AD31" t="s">
        <v>161</v>
      </c>
      <c r="AE31">
        <v>2019</v>
      </c>
      <c r="AF31">
        <v>3</v>
      </c>
      <c r="AG31" t="s">
        <v>82</v>
      </c>
      <c r="AH31" t="s">
        <v>85</v>
      </c>
      <c r="AI31" t="s">
        <v>132</v>
      </c>
      <c r="AJ31" t="s">
        <v>82</v>
      </c>
      <c r="AK31" t="s">
        <v>82</v>
      </c>
      <c r="AL31" t="s">
        <v>82</v>
      </c>
      <c r="AM31">
        <v>2</v>
      </c>
      <c r="AN31">
        <v>5</v>
      </c>
      <c r="AO31">
        <v>100</v>
      </c>
      <c r="AP31">
        <v>7</v>
      </c>
      <c r="AQ31">
        <v>0</v>
      </c>
      <c r="AR31" t="s">
        <v>531</v>
      </c>
      <c r="AS31" t="s">
        <v>86</v>
      </c>
      <c r="AT31">
        <v>20</v>
      </c>
      <c r="AU31" t="s">
        <v>87</v>
      </c>
      <c r="AV31" s="2">
        <v>44552</v>
      </c>
      <c r="AW31">
        <v>1</v>
      </c>
      <c r="AX31" t="s">
        <v>101</v>
      </c>
      <c r="AY31" t="s">
        <v>89</v>
      </c>
      <c r="AZ31" t="s">
        <v>89</v>
      </c>
      <c r="BA31" t="s">
        <v>89</v>
      </c>
      <c r="BB31" t="s">
        <v>89</v>
      </c>
      <c r="BC31">
        <v>200</v>
      </c>
      <c r="BD31">
        <v>5</v>
      </c>
      <c r="BE31" t="s">
        <v>82</v>
      </c>
      <c r="BF31" t="s">
        <v>226</v>
      </c>
      <c r="BG31" t="s">
        <v>532</v>
      </c>
      <c r="BH31" t="s">
        <v>389</v>
      </c>
      <c r="BI31" t="s">
        <v>162</v>
      </c>
      <c r="BJ31" t="s">
        <v>183</v>
      </c>
      <c r="BK31" t="s">
        <v>336</v>
      </c>
      <c r="BL31" t="s">
        <v>354</v>
      </c>
      <c r="BM31" t="s">
        <v>96</v>
      </c>
      <c r="BN31" t="s">
        <v>533</v>
      </c>
      <c r="BO31" t="s">
        <v>82</v>
      </c>
      <c r="BP31" t="s">
        <v>97</v>
      </c>
      <c r="BQ31">
        <v>91.42</v>
      </c>
      <c r="BR31">
        <v>127220</v>
      </c>
      <c r="BS31">
        <v>1</v>
      </c>
      <c r="BT31">
        <v>1</v>
      </c>
      <c r="BU31">
        <v>46</v>
      </c>
    </row>
    <row r="32" spans="1:73" x14ac:dyDescent="0.25">
      <c r="A32" t="s">
        <v>72</v>
      </c>
      <c r="B32" t="s">
        <v>219</v>
      </c>
      <c r="C32" t="s">
        <v>98</v>
      </c>
      <c r="D32" t="s">
        <v>136</v>
      </c>
      <c r="E32">
        <v>31239120</v>
      </c>
      <c r="F32">
        <v>9</v>
      </c>
      <c r="G32">
        <v>8948180</v>
      </c>
      <c r="H32" s="1">
        <v>11185225</v>
      </c>
      <c r="I32">
        <v>604520217</v>
      </c>
      <c r="J32" t="s">
        <v>166</v>
      </c>
      <c r="K32" t="s">
        <v>82</v>
      </c>
      <c r="L32" t="s">
        <v>77</v>
      </c>
      <c r="M32" t="s">
        <v>136</v>
      </c>
      <c r="N32" t="s">
        <v>176</v>
      </c>
      <c r="O32" t="s">
        <v>79</v>
      </c>
      <c r="P32" t="s">
        <v>272</v>
      </c>
      <c r="Q32">
        <v>127882</v>
      </c>
      <c r="R32" t="s">
        <v>81</v>
      </c>
      <c r="S32" s="2">
        <v>44542</v>
      </c>
      <c r="T32" s="2">
        <v>44587</v>
      </c>
      <c r="U32" s="2">
        <v>44613</v>
      </c>
      <c r="V32" s="2">
        <v>44614</v>
      </c>
      <c r="W32">
        <v>301537</v>
      </c>
      <c r="X32" t="s">
        <v>83</v>
      </c>
      <c r="Y32" t="s">
        <v>82</v>
      </c>
      <c r="Z32" t="s">
        <v>82</v>
      </c>
      <c r="AA32" t="s">
        <v>84</v>
      </c>
      <c r="AB32" t="s">
        <v>25</v>
      </c>
      <c r="AC32">
        <v>8</v>
      </c>
      <c r="AD32" t="s">
        <v>161</v>
      </c>
      <c r="AE32">
        <v>2020</v>
      </c>
      <c r="AF32">
        <v>2</v>
      </c>
      <c r="AG32" t="s">
        <v>82</v>
      </c>
      <c r="AH32" t="s">
        <v>85</v>
      </c>
      <c r="AI32" t="s">
        <v>132</v>
      </c>
      <c r="AJ32" t="s">
        <v>82</v>
      </c>
      <c r="AK32" t="s">
        <v>82</v>
      </c>
      <c r="AL32" t="s">
        <v>82</v>
      </c>
      <c r="AM32">
        <v>7</v>
      </c>
      <c r="AN32">
        <v>4</v>
      </c>
      <c r="AO32">
        <v>100</v>
      </c>
      <c r="AP32">
        <v>6</v>
      </c>
      <c r="AQ32">
        <v>0</v>
      </c>
      <c r="AR32" t="s">
        <v>593</v>
      </c>
      <c r="AS32" t="s">
        <v>86</v>
      </c>
      <c r="AT32">
        <v>22</v>
      </c>
      <c r="AU32" t="s">
        <v>87</v>
      </c>
      <c r="AV32" t="s">
        <v>82</v>
      </c>
      <c r="AW32">
        <v>1</v>
      </c>
      <c r="AX32" t="s">
        <v>101</v>
      </c>
      <c r="AY32" t="s">
        <v>89</v>
      </c>
      <c r="AZ32" t="s">
        <v>89</v>
      </c>
      <c r="BA32" t="s">
        <v>89</v>
      </c>
      <c r="BB32" t="s">
        <v>89</v>
      </c>
      <c r="BC32">
        <v>40000</v>
      </c>
      <c r="BD32">
        <v>1</v>
      </c>
      <c r="BE32" t="s">
        <v>82</v>
      </c>
      <c r="BF32" t="s">
        <v>286</v>
      </c>
      <c r="BG32" t="s">
        <v>413</v>
      </c>
      <c r="BH32" t="s">
        <v>491</v>
      </c>
      <c r="BI32" t="s">
        <v>162</v>
      </c>
      <c r="BJ32" t="s">
        <v>283</v>
      </c>
      <c r="BK32" t="s">
        <v>562</v>
      </c>
      <c r="BL32" t="s">
        <v>95</v>
      </c>
      <c r="BM32" t="s">
        <v>96</v>
      </c>
      <c r="BN32" t="s">
        <v>594</v>
      </c>
      <c r="BO32" t="s">
        <v>82</v>
      </c>
      <c r="BP32" t="s">
        <v>465</v>
      </c>
      <c r="BQ32">
        <v>94</v>
      </c>
      <c r="BR32">
        <v>127882</v>
      </c>
      <c r="BS32">
        <v>1</v>
      </c>
      <c r="BT32">
        <v>1</v>
      </c>
      <c r="BU32">
        <v>25</v>
      </c>
    </row>
    <row r="33" spans="1:73" x14ac:dyDescent="0.25">
      <c r="A33" t="s">
        <v>72</v>
      </c>
      <c r="B33" t="s">
        <v>219</v>
      </c>
      <c r="C33" t="s">
        <v>98</v>
      </c>
      <c r="D33" t="s">
        <v>75</v>
      </c>
      <c r="E33">
        <v>31239550</v>
      </c>
      <c r="F33">
        <v>9</v>
      </c>
      <c r="G33">
        <v>8899971</v>
      </c>
      <c r="H33" s="1">
        <v>11124963.75</v>
      </c>
      <c r="I33">
        <v>503730959</v>
      </c>
      <c r="J33" t="s">
        <v>76</v>
      </c>
      <c r="K33" t="s">
        <v>82</v>
      </c>
      <c r="L33" t="s">
        <v>77</v>
      </c>
      <c r="M33" t="s">
        <v>75</v>
      </c>
      <c r="N33" t="s">
        <v>138</v>
      </c>
      <c r="O33" t="s">
        <v>79</v>
      </c>
      <c r="P33" t="s">
        <v>115</v>
      </c>
      <c r="Q33">
        <v>127628</v>
      </c>
      <c r="R33" t="s">
        <v>81</v>
      </c>
      <c r="S33" s="2">
        <v>44510</v>
      </c>
      <c r="T33" s="2">
        <v>44579</v>
      </c>
      <c r="U33" s="2">
        <v>44613</v>
      </c>
      <c r="V33" s="2">
        <v>44614</v>
      </c>
      <c r="W33">
        <v>299199</v>
      </c>
      <c r="X33" t="s">
        <v>83</v>
      </c>
      <c r="Y33" t="s">
        <v>82</v>
      </c>
      <c r="Z33" t="s">
        <v>82</v>
      </c>
      <c r="AA33" t="s">
        <v>84</v>
      </c>
      <c r="AB33" t="s">
        <v>25</v>
      </c>
      <c r="AC33">
        <v>8</v>
      </c>
      <c r="AD33" t="s">
        <v>82</v>
      </c>
      <c r="AE33">
        <v>2009</v>
      </c>
      <c r="AF33">
        <v>13</v>
      </c>
      <c r="AG33" t="s">
        <v>82</v>
      </c>
      <c r="AH33" t="s">
        <v>85</v>
      </c>
      <c r="AI33" t="s">
        <v>108</v>
      </c>
      <c r="AJ33" t="s">
        <v>82</v>
      </c>
      <c r="AK33" t="s">
        <v>82</v>
      </c>
      <c r="AL33" t="s">
        <v>82</v>
      </c>
      <c r="AM33">
        <v>2</v>
      </c>
      <c r="AN33">
        <v>2</v>
      </c>
      <c r="AO33">
        <v>100</v>
      </c>
      <c r="AP33">
        <v>5</v>
      </c>
      <c r="AQ33">
        <v>0</v>
      </c>
      <c r="AR33" t="s">
        <v>558</v>
      </c>
      <c r="AS33" t="s">
        <v>86</v>
      </c>
      <c r="AT33">
        <v>32</v>
      </c>
      <c r="AU33" t="s">
        <v>156</v>
      </c>
      <c r="AV33" s="2">
        <v>44578</v>
      </c>
      <c r="AW33">
        <v>1</v>
      </c>
      <c r="AX33" t="s">
        <v>88</v>
      </c>
      <c r="AY33" t="s">
        <v>89</v>
      </c>
      <c r="AZ33" t="s">
        <v>89</v>
      </c>
      <c r="BA33" t="s">
        <v>89</v>
      </c>
      <c r="BB33" t="s">
        <v>89</v>
      </c>
      <c r="BC33">
        <v>788166</v>
      </c>
      <c r="BD33">
        <v>3</v>
      </c>
      <c r="BE33" t="s">
        <v>82</v>
      </c>
      <c r="BF33" t="s">
        <v>228</v>
      </c>
      <c r="BG33" t="s">
        <v>222</v>
      </c>
      <c r="BH33" t="s">
        <v>322</v>
      </c>
      <c r="BI33" t="s">
        <v>82</v>
      </c>
      <c r="BJ33" t="s">
        <v>222</v>
      </c>
      <c r="BK33" t="s">
        <v>559</v>
      </c>
      <c r="BL33" t="s">
        <v>95</v>
      </c>
      <c r="BM33" t="s">
        <v>96</v>
      </c>
      <c r="BN33" t="s">
        <v>560</v>
      </c>
      <c r="BO33" t="s">
        <v>82</v>
      </c>
      <c r="BP33" t="s">
        <v>97</v>
      </c>
      <c r="BQ33">
        <v>81</v>
      </c>
      <c r="BR33">
        <v>127628</v>
      </c>
      <c r="BS33">
        <v>1</v>
      </c>
      <c r="BT33">
        <v>1</v>
      </c>
      <c r="BU33">
        <v>33</v>
      </c>
    </row>
    <row r="34" spans="1:73" x14ac:dyDescent="0.25">
      <c r="A34" t="s">
        <v>72</v>
      </c>
      <c r="B34" t="s">
        <v>219</v>
      </c>
      <c r="C34" t="s">
        <v>98</v>
      </c>
      <c r="D34" t="s">
        <v>136</v>
      </c>
      <c r="E34">
        <v>31239660</v>
      </c>
      <c r="F34">
        <v>9</v>
      </c>
      <c r="G34">
        <v>2749300</v>
      </c>
      <c r="H34" s="1">
        <v>3436625</v>
      </c>
      <c r="I34">
        <v>402440405</v>
      </c>
      <c r="J34" t="s">
        <v>137</v>
      </c>
      <c r="K34" t="s">
        <v>82</v>
      </c>
      <c r="L34" t="s">
        <v>77</v>
      </c>
      <c r="M34" t="s">
        <v>136</v>
      </c>
      <c r="N34" t="s">
        <v>78</v>
      </c>
      <c r="O34" t="s">
        <v>79</v>
      </c>
      <c r="P34" t="s">
        <v>107</v>
      </c>
      <c r="Q34">
        <v>126913</v>
      </c>
      <c r="R34" t="s">
        <v>81</v>
      </c>
      <c r="S34" s="2">
        <v>44532</v>
      </c>
      <c r="T34" s="2">
        <v>44543</v>
      </c>
      <c r="U34" s="2">
        <v>44613</v>
      </c>
      <c r="V34" s="2">
        <v>44614</v>
      </c>
      <c r="W34">
        <v>300554</v>
      </c>
      <c r="X34" t="s">
        <v>83</v>
      </c>
      <c r="Y34" t="s">
        <v>82</v>
      </c>
      <c r="Z34" t="s">
        <v>84</v>
      </c>
      <c r="AA34" t="s">
        <v>82</v>
      </c>
      <c r="AB34" t="s">
        <v>24</v>
      </c>
      <c r="AC34">
        <v>8</v>
      </c>
      <c r="AD34" t="s">
        <v>82</v>
      </c>
      <c r="AE34">
        <v>2018</v>
      </c>
      <c r="AF34">
        <v>4</v>
      </c>
      <c r="AG34" t="s">
        <v>82</v>
      </c>
      <c r="AH34" t="s">
        <v>85</v>
      </c>
      <c r="AI34" t="s">
        <v>121</v>
      </c>
      <c r="AJ34" t="s">
        <v>82</v>
      </c>
      <c r="AK34" t="s">
        <v>82</v>
      </c>
      <c r="AL34" t="s">
        <v>82</v>
      </c>
      <c r="AM34">
        <v>3</v>
      </c>
      <c r="AN34">
        <v>6</v>
      </c>
      <c r="AO34">
        <v>100</v>
      </c>
      <c r="AP34">
        <v>4</v>
      </c>
      <c r="AQ34">
        <v>0</v>
      </c>
      <c r="AR34" t="s">
        <v>422</v>
      </c>
      <c r="AS34" t="s">
        <v>86</v>
      </c>
      <c r="AT34">
        <v>22</v>
      </c>
      <c r="AU34" t="s">
        <v>87</v>
      </c>
      <c r="AV34" s="2">
        <v>44540</v>
      </c>
      <c r="AW34">
        <v>1</v>
      </c>
      <c r="AX34" t="s">
        <v>101</v>
      </c>
      <c r="AY34" t="s">
        <v>89</v>
      </c>
      <c r="AZ34" t="s">
        <v>89</v>
      </c>
      <c r="BA34" t="s">
        <v>89</v>
      </c>
      <c r="BB34" t="s">
        <v>89</v>
      </c>
      <c r="BC34">
        <v>300000</v>
      </c>
      <c r="BD34">
        <v>4</v>
      </c>
      <c r="BE34" t="s">
        <v>82</v>
      </c>
      <c r="BF34" t="s">
        <v>157</v>
      </c>
      <c r="BG34" t="s">
        <v>181</v>
      </c>
      <c r="BH34" t="s">
        <v>104</v>
      </c>
      <c r="BI34" t="s">
        <v>82</v>
      </c>
      <c r="BJ34" t="s">
        <v>183</v>
      </c>
      <c r="BK34" t="s">
        <v>423</v>
      </c>
      <c r="BL34" t="s">
        <v>95</v>
      </c>
      <c r="BM34" t="s">
        <v>96</v>
      </c>
      <c r="BN34" t="s">
        <v>424</v>
      </c>
      <c r="BO34">
        <v>99999999</v>
      </c>
      <c r="BP34" t="s">
        <v>425</v>
      </c>
      <c r="BQ34">
        <v>70</v>
      </c>
      <c r="BR34">
        <v>126913</v>
      </c>
      <c r="BS34">
        <v>1</v>
      </c>
      <c r="BT34">
        <v>1</v>
      </c>
      <c r="BU34">
        <v>69</v>
      </c>
    </row>
    <row r="35" spans="1:73" x14ac:dyDescent="0.25">
      <c r="A35" t="s">
        <v>72</v>
      </c>
      <c r="B35" t="s">
        <v>219</v>
      </c>
      <c r="C35" t="s">
        <v>98</v>
      </c>
      <c r="D35" t="s">
        <v>136</v>
      </c>
      <c r="E35">
        <v>31239670</v>
      </c>
      <c r="F35">
        <v>9</v>
      </c>
      <c r="G35">
        <v>6678340</v>
      </c>
      <c r="H35" s="1">
        <v>9349676</v>
      </c>
      <c r="I35">
        <v>208320566</v>
      </c>
      <c r="J35" t="s">
        <v>137</v>
      </c>
      <c r="K35" t="s">
        <v>82</v>
      </c>
      <c r="L35" t="s">
        <v>77</v>
      </c>
      <c r="M35" t="s">
        <v>136</v>
      </c>
      <c r="N35" t="s">
        <v>138</v>
      </c>
      <c r="O35" t="s">
        <v>79</v>
      </c>
      <c r="P35" t="s">
        <v>139</v>
      </c>
      <c r="Q35">
        <v>127027</v>
      </c>
      <c r="R35" t="s">
        <v>81</v>
      </c>
      <c r="S35" s="2">
        <v>44540</v>
      </c>
      <c r="T35" s="2">
        <v>44546</v>
      </c>
      <c r="U35" s="2">
        <v>44613</v>
      </c>
      <c r="V35" s="2">
        <v>44614</v>
      </c>
      <c r="W35">
        <v>301424</v>
      </c>
      <c r="X35" t="s">
        <v>83</v>
      </c>
      <c r="Y35" t="s">
        <v>82</v>
      </c>
      <c r="Z35" t="s">
        <v>82</v>
      </c>
      <c r="AA35" t="s">
        <v>84</v>
      </c>
      <c r="AB35" t="s">
        <v>25</v>
      </c>
      <c r="AC35">
        <v>8</v>
      </c>
      <c r="AD35" t="s">
        <v>82</v>
      </c>
      <c r="AE35">
        <v>2019</v>
      </c>
      <c r="AF35">
        <v>3</v>
      </c>
      <c r="AG35" t="s">
        <v>82</v>
      </c>
      <c r="AH35" t="s">
        <v>85</v>
      </c>
      <c r="AI35" t="s">
        <v>121</v>
      </c>
      <c r="AJ35" t="s">
        <v>82</v>
      </c>
      <c r="AK35" t="s">
        <v>82</v>
      </c>
      <c r="AL35" t="s">
        <v>82</v>
      </c>
      <c r="AM35">
        <v>10</v>
      </c>
      <c r="AN35">
        <v>4</v>
      </c>
      <c r="AO35">
        <v>100</v>
      </c>
      <c r="AP35">
        <v>2</v>
      </c>
      <c r="AQ35">
        <v>0</v>
      </c>
      <c r="AR35" t="s">
        <v>471</v>
      </c>
      <c r="AS35" t="s">
        <v>86</v>
      </c>
      <c r="AT35">
        <v>20</v>
      </c>
      <c r="AU35" t="s">
        <v>87</v>
      </c>
      <c r="AV35" s="2">
        <v>44545</v>
      </c>
      <c r="AW35">
        <v>1</v>
      </c>
      <c r="AX35" t="s">
        <v>101</v>
      </c>
      <c r="AY35" t="s">
        <v>89</v>
      </c>
      <c r="AZ35" t="s">
        <v>89</v>
      </c>
      <c r="BA35" t="s">
        <v>89</v>
      </c>
      <c r="BB35" t="s">
        <v>89</v>
      </c>
      <c r="BC35">
        <v>300000</v>
      </c>
      <c r="BD35">
        <v>4</v>
      </c>
      <c r="BE35" t="s">
        <v>82</v>
      </c>
      <c r="BF35" t="s">
        <v>140</v>
      </c>
      <c r="BG35" t="s">
        <v>306</v>
      </c>
      <c r="BH35" t="s">
        <v>402</v>
      </c>
      <c r="BI35" t="s">
        <v>82</v>
      </c>
      <c r="BJ35" t="s">
        <v>306</v>
      </c>
      <c r="BK35" t="s">
        <v>142</v>
      </c>
      <c r="BL35" t="s">
        <v>95</v>
      </c>
      <c r="BM35" t="s">
        <v>96</v>
      </c>
      <c r="BN35" t="s">
        <v>472</v>
      </c>
      <c r="BO35" t="s">
        <v>82</v>
      </c>
      <c r="BP35" t="s">
        <v>97</v>
      </c>
      <c r="BQ35">
        <v>85.29</v>
      </c>
      <c r="BR35">
        <v>127027</v>
      </c>
      <c r="BS35">
        <v>1</v>
      </c>
      <c r="BT35">
        <v>1</v>
      </c>
      <c r="BU35">
        <v>66</v>
      </c>
    </row>
    <row r="36" spans="1:73" x14ac:dyDescent="0.25">
      <c r="A36" t="s">
        <v>72</v>
      </c>
      <c r="B36" t="s">
        <v>219</v>
      </c>
      <c r="C36" t="s">
        <v>98</v>
      </c>
      <c r="D36" t="s">
        <v>75</v>
      </c>
      <c r="E36">
        <v>31239180</v>
      </c>
      <c r="F36">
        <v>9</v>
      </c>
      <c r="G36">
        <v>9000000</v>
      </c>
      <c r="H36" s="1">
        <v>12600000</v>
      </c>
      <c r="I36">
        <v>118950983</v>
      </c>
      <c r="J36" t="s">
        <v>76</v>
      </c>
      <c r="K36" t="s">
        <v>82</v>
      </c>
      <c r="L36" t="s">
        <v>77</v>
      </c>
      <c r="M36" t="s">
        <v>75</v>
      </c>
      <c r="N36" t="s">
        <v>176</v>
      </c>
      <c r="O36" t="s">
        <v>79</v>
      </c>
      <c r="P36" t="s">
        <v>272</v>
      </c>
      <c r="Q36">
        <v>127761</v>
      </c>
      <c r="R36" t="s">
        <v>81</v>
      </c>
      <c r="S36" s="2">
        <v>44581</v>
      </c>
      <c r="T36" s="2">
        <v>44585</v>
      </c>
      <c r="U36" s="2">
        <v>44613</v>
      </c>
      <c r="V36" s="2">
        <v>44614</v>
      </c>
      <c r="W36">
        <v>305188</v>
      </c>
      <c r="X36" t="s">
        <v>83</v>
      </c>
      <c r="Y36" t="s">
        <v>82</v>
      </c>
      <c r="Z36" t="s">
        <v>84</v>
      </c>
      <c r="AA36" t="s">
        <v>82</v>
      </c>
      <c r="AB36" t="s">
        <v>24</v>
      </c>
      <c r="AC36">
        <v>8</v>
      </c>
      <c r="AD36" t="s">
        <v>82</v>
      </c>
      <c r="AE36">
        <v>2022</v>
      </c>
      <c r="AF36">
        <v>0</v>
      </c>
      <c r="AG36" t="s">
        <v>82</v>
      </c>
      <c r="AH36" t="s">
        <v>85</v>
      </c>
      <c r="AI36" t="s">
        <v>171</v>
      </c>
      <c r="AJ36" t="s">
        <v>82</v>
      </c>
      <c r="AK36" t="s">
        <v>82</v>
      </c>
      <c r="AL36" t="s">
        <v>82</v>
      </c>
      <c r="AM36">
        <v>3</v>
      </c>
      <c r="AN36">
        <v>2</v>
      </c>
      <c r="AO36">
        <v>100</v>
      </c>
      <c r="AP36">
        <v>6</v>
      </c>
      <c r="AQ36">
        <v>0</v>
      </c>
      <c r="AR36" t="s">
        <v>583</v>
      </c>
      <c r="AS36" t="s">
        <v>86</v>
      </c>
      <c r="AT36">
        <v>18</v>
      </c>
      <c r="AU36" t="s">
        <v>87</v>
      </c>
      <c r="AV36" s="2">
        <v>44582</v>
      </c>
      <c r="AW36">
        <v>1</v>
      </c>
      <c r="AX36" t="s">
        <v>88</v>
      </c>
      <c r="AY36" t="s">
        <v>89</v>
      </c>
      <c r="AZ36" t="s">
        <v>89</v>
      </c>
      <c r="BA36" t="s">
        <v>89</v>
      </c>
      <c r="BB36" t="s">
        <v>89</v>
      </c>
      <c r="BC36">
        <v>462690</v>
      </c>
      <c r="BD36">
        <v>5</v>
      </c>
      <c r="BE36" t="s">
        <v>82</v>
      </c>
      <c r="BF36" t="s">
        <v>273</v>
      </c>
      <c r="BG36" t="s">
        <v>117</v>
      </c>
      <c r="BH36" t="s">
        <v>353</v>
      </c>
      <c r="BI36" t="s">
        <v>82</v>
      </c>
      <c r="BJ36" t="s">
        <v>117</v>
      </c>
      <c r="BK36" t="s">
        <v>496</v>
      </c>
      <c r="BL36" t="s">
        <v>95</v>
      </c>
      <c r="BM36" t="s">
        <v>96</v>
      </c>
      <c r="BN36" t="s">
        <v>584</v>
      </c>
      <c r="BO36" t="s">
        <v>82</v>
      </c>
      <c r="BP36" t="s">
        <v>97</v>
      </c>
      <c r="BQ36">
        <v>92</v>
      </c>
      <c r="BR36">
        <v>127761</v>
      </c>
      <c r="BS36">
        <v>1</v>
      </c>
      <c r="BT36">
        <v>1</v>
      </c>
      <c r="BU36">
        <v>27</v>
      </c>
    </row>
    <row r="37" spans="1:73" x14ac:dyDescent="0.25">
      <c r="A37" t="s">
        <v>72</v>
      </c>
      <c r="B37" t="s">
        <v>219</v>
      </c>
      <c r="C37" t="s">
        <v>98</v>
      </c>
      <c r="D37" t="s">
        <v>136</v>
      </c>
      <c r="E37">
        <v>31239140</v>
      </c>
      <c r="F37">
        <v>9</v>
      </c>
      <c r="G37">
        <v>4081000</v>
      </c>
      <c r="H37" s="1">
        <v>5101250</v>
      </c>
      <c r="I37">
        <v>118150756</v>
      </c>
      <c r="J37" t="s">
        <v>166</v>
      </c>
      <c r="K37" t="s">
        <v>82</v>
      </c>
      <c r="L37" t="s">
        <v>77</v>
      </c>
      <c r="M37" t="s">
        <v>136</v>
      </c>
      <c r="N37" t="s">
        <v>138</v>
      </c>
      <c r="O37" t="s">
        <v>79</v>
      </c>
      <c r="P37" t="s">
        <v>272</v>
      </c>
      <c r="Q37">
        <v>127188</v>
      </c>
      <c r="R37" t="s">
        <v>81</v>
      </c>
      <c r="S37" s="2">
        <v>44536</v>
      </c>
      <c r="T37" s="2">
        <v>44552</v>
      </c>
      <c r="U37" s="2">
        <v>44613</v>
      </c>
      <c r="V37" s="2">
        <v>44614</v>
      </c>
      <c r="W37">
        <v>300920</v>
      </c>
      <c r="X37" t="s">
        <v>83</v>
      </c>
      <c r="Y37" t="s">
        <v>82</v>
      </c>
      <c r="Z37" t="s">
        <v>84</v>
      </c>
      <c r="AA37" t="s">
        <v>82</v>
      </c>
      <c r="AB37" t="s">
        <v>24</v>
      </c>
      <c r="AC37">
        <v>8</v>
      </c>
      <c r="AD37" t="s">
        <v>82</v>
      </c>
      <c r="AE37">
        <v>2018</v>
      </c>
      <c r="AF37">
        <v>4</v>
      </c>
      <c r="AG37" t="s">
        <v>82</v>
      </c>
      <c r="AH37" t="s">
        <v>85</v>
      </c>
      <c r="AI37" t="s">
        <v>121</v>
      </c>
      <c r="AJ37" t="s">
        <v>82</v>
      </c>
      <c r="AK37" t="s">
        <v>82</v>
      </c>
      <c r="AL37" t="s">
        <v>82</v>
      </c>
      <c r="AM37">
        <v>3</v>
      </c>
      <c r="AN37">
        <v>1</v>
      </c>
      <c r="AO37">
        <v>100</v>
      </c>
      <c r="AP37">
        <v>6</v>
      </c>
      <c r="AQ37">
        <v>0</v>
      </c>
      <c r="AR37" t="s">
        <v>519</v>
      </c>
      <c r="AS37" t="s">
        <v>86</v>
      </c>
      <c r="AT37">
        <v>20</v>
      </c>
      <c r="AU37" t="s">
        <v>87</v>
      </c>
      <c r="AV37" s="2">
        <v>44551</v>
      </c>
      <c r="AW37">
        <v>1</v>
      </c>
      <c r="AX37" t="s">
        <v>101</v>
      </c>
      <c r="AY37" t="s">
        <v>89</v>
      </c>
      <c r="AZ37" t="s">
        <v>89</v>
      </c>
      <c r="BA37" t="s">
        <v>89</v>
      </c>
      <c r="BB37" t="s">
        <v>89</v>
      </c>
      <c r="BC37">
        <v>293367</v>
      </c>
      <c r="BD37">
        <v>1</v>
      </c>
      <c r="BE37" t="s">
        <v>82</v>
      </c>
      <c r="BF37" t="s">
        <v>273</v>
      </c>
      <c r="BG37" t="s">
        <v>520</v>
      </c>
      <c r="BH37" t="s">
        <v>459</v>
      </c>
      <c r="BI37" t="s">
        <v>82</v>
      </c>
      <c r="BJ37" t="s">
        <v>262</v>
      </c>
      <c r="BK37" t="s">
        <v>273</v>
      </c>
      <c r="BL37" t="s">
        <v>95</v>
      </c>
      <c r="BM37" t="s">
        <v>96</v>
      </c>
      <c r="BN37" t="s">
        <v>521</v>
      </c>
      <c r="BO37">
        <v>27300155</v>
      </c>
      <c r="BP37" t="s">
        <v>522</v>
      </c>
      <c r="BQ37">
        <v>85</v>
      </c>
      <c r="BR37">
        <v>127188</v>
      </c>
      <c r="BS37">
        <v>1</v>
      </c>
      <c r="BT37">
        <v>1</v>
      </c>
      <c r="BU37">
        <v>60</v>
      </c>
    </row>
    <row r="38" spans="1:73" x14ac:dyDescent="0.25">
      <c r="A38" t="s">
        <v>72</v>
      </c>
      <c r="B38" t="s">
        <v>219</v>
      </c>
      <c r="C38" t="s">
        <v>98</v>
      </c>
      <c r="D38" t="s">
        <v>136</v>
      </c>
      <c r="E38">
        <v>31239780</v>
      </c>
      <c r="F38">
        <v>10</v>
      </c>
      <c r="G38">
        <v>8175800</v>
      </c>
      <c r="H38" s="1">
        <v>10219750</v>
      </c>
      <c r="I38">
        <v>604820825</v>
      </c>
      <c r="J38" t="s">
        <v>166</v>
      </c>
      <c r="K38" t="s">
        <v>82</v>
      </c>
      <c r="L38" t="s">
        <v>77</v>
      </c>
      <c r="M38" t="s">
        <v>136</v>
      </c>
      <c r="N38" t="s">
        <v>176</v>
      </c>
      <c r="O38" t="s">
        <v>79</v>
      </c>
      <c r="P38" t="s">
        <v>272</v>
      </c>
      <c r="Q38">
        <v>127881</v>
      </c>
      <c r="R38" t="s">
        <v>81</v>
      </c>
      <c r="S38" s="2">
        <v>44542</v>
      </c>
      <c r="T38" s="2">
        <v>44587</v>
      </c>
      <c r="U38" s="2">
        <v>44620</v>
      </c>
      <c r="V38" s="2">
        <v>44622</v>
      </c>
      <c r="W38">
        <v>301542</v>
      </c>
      <c r="X38" t="s">
        <v>83</v>
      </c>
      <c r="Y38" t="s">
        <v>82</v>
      </c>
      <c r="Z38" t="s">
        <v>82</v>
      </c>
      <c r="AA38" t="s">
        <v>84</v>
      </c>
      <c r="AB38" t="s">
        <v>25</v>
      </c>
      <c r="AC38">
        <v>8</v>
      </c>
      <c r="AD38" t="s">
        <v>161</v>
      </c>
      <c r="AE38">
        <v>2020</v>
      </c>
      <c r="AF38">
        <v>2</v>
      </c>
      <c r="AG38" t="s">
        <v>82</v>
      </c>
      <c r="AH38" t="s">
        <v>85</v>
      </c>
      <c r="AI38" t="s">
        <v>132</v>
      </c>
      <c r="AJ38" t="s">
        <v>82</v>
      </c>
      <c r="AK38" t="s">
        <v>82</v>
      </c>
      <c r="AL38" t="s">
        <v>82</v>
      </c>
      <c r="AM38">
        <v>10</v>
      </c>
      <c r="AN38">
        <v>4</v>
      </c>
      <c r="AO38">
        <v>100</v>
      </c>
      <c r="AP38">
        <v>6</v>
      </c>
      <c r="AQ38">
        <v>0</v>
      </c>
      <c r="AR38" t="s">
        <v>591</v>
      </c>
      <c r="AS38" t="s">
        <v>86</v>
      </c>
      <c r="AT38">
        <v>18</v>
      </c>
      <c r="AU38" t="s">
        <v>87</v>
      </c>
      <c r="AV38" t="s">
        <v>82</v>
      </c>
      <c r="AW38">
        <v>1</v>
      </c>
      <c r="AX38" t="s">
        <v>101</v>
      </c>
      <c r="AY38" t="s">
        <v>89</v>
      </c>
      <c r="AZ38" t="s">
        <v>89</v>
      </c>
      <c r="BA38" t="s">
        <v>89</v>
      </c>
      <c r="BB38" t="s">
        <v>89</v>
      </c>
      <c r="BC38">
        <v>40000</v>
      </c>
      <c r="BD38">
        <v>1</v>
      </c>
      <c r="BE38" t="s">
        <v>82</v>
      </c>
      <c r="BF38" t="s">
        <v>453</v>
      </c>
      <c r="BG38" t="s">
        <v>169</v>
      </c>
      <c r="BH38" t="s">
        <v>366</v>
      </c>
      <c r="BI38" t="s">
        <v>162</v>
      </c>
      <c r="BJ38" t="s">
        <v>169</v>
      </c>
      <c r="BK38" t="s">
        <v>507</v>
      </c>
      <c r="BL38" t="s">
        <v>95</v>
      </c>
      <c r="BM38" t="s">
        <v>96</v>
      </c>
      <c r="BN38" t="s">
        <v>592</v>
      </c>
      <c r="BO38" t="s">
        <v>82</v>
      </c>
      <c r="BP38" t="s">
        <v>465</v>
      </c>
      <c r="BQ38">
        <v>70</v>
      </c>
      <c r="BR38">
        <v>127881</v>
      </c>
      <c r="BS38">
        <v>1</v>
      </c>
      <c r="BT38">
        <v>1</v>
      </c>
      <c r="BU38">
        <v>32</v>
      </c>
    </row>
    <row r="39" spans="1:73" x14ac:dyDescent="0.25">
      <c r="A39" t="s">
        <v>72</v>
      </c>
      <c r="B39" t="s">
        <v>219</v>
      </c>
      <c r="C39" t="s">
        <v>98</v>
      </c>
      <c r="D39" t="s">
        <v>136</v>
      </c>
      <c r="E39">
        <v>31240140</v>
      </c>
      <c r="F39">
        <v>10</v>
      </c>
      <c r="G39">
        <v>8660100</v>
      </c>
      <c r="H39" s="1">
        <v>10825125</v>
      </c>
      <c r="I39">
        <v>604680803</v>
      </c>
      <c r="J39" t="s">
        <v>137</v>
      </c>
      <c r="K39" t="s">
        <v>82</v>
      </c>
      <c r="L39" t="s">
        <v>77</v>
      </c>
      <c r="M39" t="s">
        <v>136</v>
      </c>
      <c r="N39" t="s">
        <v>176</v>
      </c>
      <c r="O39" t="s">
        <v>79</v>
      </c>
      <c r="P39" t="s">
        <v>272</v>
      </c>
      <c r="Q39">
        <v>127888</v>
      </c>
      <c r="R39" t="s">
        <v>81</v>
      </c>
      <c r="S39" s="2">
        <v>44539</v>
      </c>
      <c r="T39" s="2">
        <v>44587</v>
      </c>
      <c r="U39" s="2">
        <v>44620</v>
      </c>
      <c r="V39" s="2">
        <v>44622</v>
      </c>
      <c r="W39">
        <v>301296</v>
      </c>
      <c r="X39" t="s">
        <v>83</v>
      </c>
      <c r="Y39" t="s">
        <v>82</v>
      </c>
      <c r="Z39" t="s">
        <v>84</v>
      </c>
      <c r="AA39" t="s">
        <v>82</v>
      </c>
      <c r="AB39" t="s">
        <v>24</v>
      </c>
      <c r="AC39">
        <v>8</v>
      </c>
      <c r="AD39" t="s">
        <v>161</v>
      </c>
      <c r="AE39">
        <v>2018</v>
      </c>
      <c r="AF39">
        <v>4</v>
      </c>
      <c r="AG39" t="s">
        <v>82</v>
      </c>
      <c r="AH39" t="s">
        <v>85</v>
      </c>
      <c r="AI39" t="s">
        <v>132</v>
      </c>
      <c r="AJ39" t="s">
        <v>82</v>
      </c>
      <c r="AK39" t="s">
        <v>82</v>
      </c>
      <c r="AL39" t="s">
        <v>82</v>
      </c>
      <c r="AM39">
        <v>7</v>
      </c>
      <c r="AN39">
        <v>4</v>
      </c>
      <c r="AO39">
        <v>100</v>
      </c>
      <c r="AP39">
        <v>6</v>
      </c>
      <c r="AQ39">
        <v>0</v>
      </c>
      <c r="AR39" t="s">
        <v>595</v>
      </c>
      <c r="AS39" t="s">
        <v>86</v>
      </c>
      <c r="AT39">
        <v>20</v>
      </c>
      <c r="AU39" t="s">
        <v>87</v>
      </c>
      <c r="AV39" t="s">
        <v>82</v>
      </c>
      <c r="AW39">
        <v>1</v>
      </c>
      <c r="AX39" t="s">
        <v>101</v>
      </c>
      <c r="AY39" t="s">
        <v>89</v>
      </c>
      <c r="AZ39" t="s">
        <v>89</v>
      </c>
      <c r="BA39" t="s">
        <v>89</v>
      </c>
      <c r="BB39" t="s">
        <v>89</v>
      </c>
      <c r="BC39">
        <v>60000</v>
      </c>
      <c r="BD39">
        <v>1</v>
      </c>
      <c r="BE39" t="s">
        <v>82</v>
      </c>
      <c r="BF39" t="s">
        <v>286</v>
      </c>
      <c r="BG39" t="s">
        <v>198</v>
      </c>
      <c r="BH39" t="s">
        <v>366</v>
      </c>
      <c r="BI39" t="s">
        <v>162</v>
      </c>
      <c r="BJ39" t="s">
        <v>198</v>
      </c>
      <c r="BK39" t="s">
        <v>562</v>
      </c>
      <c r="BL39" t="s">
        <v>95</v>
      </c>
      <c r="BM39" t="s">
        <v>96</v>
      </c>
      <c r="BN39" t="s">
        <v>596</v>
      </c>
      <c r="BO39" t="s">
        <v>82</v>
      </c>
      <c r="BP39" t="s">
        <v>597</v>
      </c>
      <c r="BQ39">
        <v>92</v>
      </c>
      <c r="BR39">
        <v>127888</v>
      </c>
      <c r="BS39">
        <v>1</v>
      </c>
      <c r="BT39">
        <v>1</v>
      </c>
      <c r="BU39">
        <v>32</v>
      </c>
    </row>
    <row r="40" spans="1:73" x14ac:dyDescent="0.25">
      <c r="A40" t="s">
        <v>72</v>
      </c>
      <c r="B40" t="s">
        <v>219</v>
      </c>
      <c r="C40" t="s">
        <v>98</v>
      </c>
      <c r="D40" t="s">
        <v>136</v>
      </c>
      <c r="E40">
        <v>31239450</v>
      </c>
      <c r="F40">
        <v>10</v>
      </c>
      <c r="G40">
        <v>8769230</v>
      </c>
      <c r="H40" s="1">
        <v>12276922</v>
      </c>
      <c r="I40">
        <v>604380582</v>
      </c>
      <c r="J40" t="s">
        <v>166</v>
      </c>
      <c r="K40" t="s">
        <v>82</v>
      </c>
      <c r="L40" t="s">
        <v>77</v>
      </c>
      <c r="M40" t="s">
        <v>136</v>
      </c>
      <c r="N40" t="s">
        <v>176</v>
      </c>
      <c r="O40" t="s">
        <v>79</v>
      </c>
      <c r="P40" t="s">
        <v>272</v>
      </c>
      <c r="Q40">
        <v>127668</v>
      </c>
      <c r="R40" t="s">
        <v>81</v>
      </c>
      <c r="S40" s="2">
        <v>44537</v>
      </c>
      <c r="T40" s="2">
        <v>44580</v>
      </c>
      <c r="U40" s="2">
        <v>44620</v>
      </c>
      <c r="V40" s="2">
        <v>44622</v>
      </c>
      <c r="W40">
        <v>301007</v>
      </c>
      <c r="X40" t="s">
        <v>83</v>
      </c>
      <c r="Y40" t="s">
        <v>82</v>
      </c>
      <c r="Z40" t="s">
        <v>84</v>
      </c>
      <c r="AA40" t="s">
        <v>82</v>
      </c>
      <c r="AB40" t="s">
        <v>24</v>
      </c>
      <c r="AC40">
        <v>8</v>
      </c>
      <c r="AD40" t="s">
        <v>161</v>
      </c>
      <c r="AE40">
        <v>2017</v>
      </c>
      <c r="AF40">
        <v>5</v>
      </c>
      <c r="AG40" t="s">
        <v>82</v>
      </c>
      <c r="AH40" t="s">
        <v>85</v>
      </c>
      <c r="AI40" t="s">
        <v>132</v>
      </c>
      <c r="AJ40" t="s">
        <v>82</v>
      </c>
      <c r="AK40" t="s">
        <v>82</v>
      </c>
      <c r="AL40" t="s">
        <v>82</v>
      </c>
      <c r="AM40">
        <v>7</v>
      </c>
      <c r="AN40">
        <v>4</v>
      </c>
      <c r="AO40">
        <v>100</v>
      </c>
      <c r="AP40">
        <v>6</v>
      </c>
      <c r="AQ40">
        <v>0</v>
      </c>
      <c r="AR40" t="s">
        <v>570</v>
      </c>
      <c r="AS40" t="s">
        <v>86</v>
      </c>
      <c r="AT40">
        <v>25</v>
      </c>
      <c r="AU40" t="s">
        <v>87</v>
      </c>
      <c r="AV40" t="s">
        <v>82</v>
      </c>
      <c r="AW40">
        <v>1</v>
      </c>
      <c r="AX40" t="s">
        <v>101</v>
      </c>
      <c r="AY40" t="s">
        <v>89</v>
      </c>
      <c r="AZ40" t="s">
        <v>89</v>
      </c>
      <c r="BA40" t="s">
        <v>89</v>
      </c>
      <c r="BB40" t="s">
        <v>89</v>
      </c>
      <c r="BC40">
        <v>30000</v>
      </c>
      <c r="BD40">
        <v>1</v>
      </c>
      <c r="BE40" t="s">
        <v>82</v>
      </c>
      <c r="BF40" t="s">
        <v>286</v>
      </c>
      <c r="BG40" t="s">
        <v>281</v>
      </c>
      <c r="BH40" t="s">
        <v>237</v>
      </c>
      <c r="BI40" t="s">
        <v>162</v>
      </c>
      <c r="BJ40" t="s">
        <v>361</v>
      </c>
      <c r="BK40" t="s">
        <v>562</v>
      </c>
      <c r="BL40" t="s">
        <v>571</v>
      </c>
      <c r="BM40" t="s">
        <v>96</v>
      </c>
      <c r="BN40" t="s">
        <v>572</v>
      </c>
      <c r="BO40" t="s">
        <v>82</v>
      </c>
      <c r="BP40" t="s">
        <v>573</v>
      </c>
      <c r="BQ40">
        <v>75</v>
      </c>
      <c r="BR40">
        <v>127668</v>
      </c>
      <c r="BS40">
        <v>1</v>
      </c>
      <c r="BT40">
        <v>1</v>
      </c>
      <c r="BU40">
        <v>39</v>
      </c>
    </row>
    <row r="41" spans="1:73" x14ac:dyDescent="0.25">
      <c r="A41" t="s">
        <v>72</v>
      </c>
      <c r="B41" t="s">
        <v>219</v>
      </c>
      <c r="C41" t="s">
        <v>98</v>
      </c>
      <c r="D41" t="s">
        <v>136</v>
      </c>
      <c r="E41">
        <v>31240040</v>
      </c>
      <c r="F41">
        <v>10</v>
      </c>
      <c r="G41">
        <v>8934513</v>
      </c>
      <c r="H41" s="1">
        <v>12508318.199999999</v>
      </c>
      <c r="I41">
        <v>603060929</v>
      </c>
      <c r="J41" t="s">
        <v>166</v>
      </c>
      <c r="K41" t="s">
        <v>82</v>
      </c>
      <c r="L41" t="s">
        <v>77</v>
      </c>
      <c r="M41" t="s">
        <v>136</v>
      </c>
      <c r="N41" t="s">
        <v>176</v>
      </c>
      <c r="O41" t="s">
        <v>79</v>
      </c>
      <c r="P41" t="s">
        <v>272</v>
      </c>
      <c r="Q41">
        <v>127864</v>
      </c>
      <c r="R41" t="s">
        <v>81</v>
      </c>
      <c r="S41" s="2">
        <v>44546</v>
      </c>
      <c r="T41" s="2">
        <v>44587</v>
      </c>
      <c r="U41" s="2">
        <v>44620</v>
      </c>
      <c r="V41" s="2">
        <v>44622</v>
      </c>
      <c r="W41">
        <v>302045</v>
      </c>
      <c r="X41" t="s">
        <v>83</v>
      </c>
      <c r="Y41" t="s">
        <v>82</v>
      </c>
      <c r="Z41" t="s">
        <v>84</v>
      </c>
      <c r="AA41" t="s">
        <v>82</v>
      </c>
      <c r="AB41" t="s">
        <v>24</v>
      </c>
      <c r="AC41">
        <v>8</v>
      </c>
      <c r="AD41" t="s">
        <v>161</v>
      </c>
      <c r="AE41">
        <v>2018</v>
      </c>
      <c r="AF41">
        <v>4</v>
      </c>
      <c r="AG41" t="s">
        <v>82</v>
      </c>
      <c r="AH41" t="s">
        <v>85</v>
      </c>
      <c r="AI41" t="s">
        <v>121</v>
      </c>
      <c r="AJ41" t="s">
        <v>82</v>
      </c>
      <c r="AK41" t="s">
        <v>82</v>
      </c>
      <c r="AL41" t="s">
        <v>82</v>
      </c>
      <c r="AM41">
        <v>7</v>
      </c>
      <c r="AN41">
        <v>4</v>
      </c>
      <c r="AO41">
        <v>100</v>
      </c>
      <c r="AP41">
        <v>6</v>
      </c>
      <c r="AQ41">
        <v>0</v>
      </c>
      <c r="AR41" t="s">
        <v>585</v>
      </c>
      <c r="AS41" t="s">
        <v>86</v>
      </c>
      <c r="AT41">
        <v>42</v>
      </c>
      <c r="AU41" t="s">
        <v>278</v>
      </c>
      <c r="AV41" t="s">
        <v>82</v>
      </c>
      <c r="AW41">
        <v>1</v>
      </c>
      <c r="AX41" t="s">
        <v>101</v>
      </c>
      <c r="AY41" t="s">
        <v>89</v>
      </c>
      <c r="AZ41" t="s">
        <v>89</v>
      </c>
      <c r="BA41" t="s">
        <v>89</v>
      </c>
      <c r="BB41" t="s">
        <v>89</v>
      </c>
      <c r="BC41">
        <v>355034</v>
      </c>
      <c r="BD41">
        <v>4</v>
      </c>
      <c r="BE41" t="s">
        <v>82</v>
      </c>
      <c r="BF41" t="s">
        <v>286</v>
      </c>
      <c r="BG41" t="s">
        <v>586</v>
      </c>
      <c r="BH41" t="s">
        <v>551</v>
      </c>
      <c r="BI41" t="s">
        <v>162</v>
      </c>
      <c r="BJ41" t="s">
        <v>234</v>
      </c>
      <c r="BK41" t="s">
        <v>562</v>
      </c>
      <c r="BL41" t="s">
        <v>95</v>
      </c>
      <c r="BM41" t="s">
        <v>96</v>
      </c>
      <c r="BN41" t="s">
        <v>587</v>
      </c>
      <c r="BO41" t="s">
        <v>82</v>
      </c>
      <c r="BP41" t="s">
        <v>588</v>
      </c>
      <c r="BQ41">
        <v>91</v>
      </c>
      <c r="BR41">
        <v>127864</v>
      </c>
      <c r="BS41">
        <v>1</v>
      </c>
      <c r="BT41">
        <v>1</v>
      </c>
      <c r="BU41">
        <v>32</v>
      </c>
    </row>
    <row r="42" spans="1:73" x14ac:dyDescent="0.25">
      <c r="A42" t="s">
        <v>72</v>
      </c>
      <c r="B42" t="s">
        <v>219</v>
      </c>
      <c r="C42" t="s">
        <v>98</v>
      </c>
      <c r="D42" t="s">
        <v>75</v>
      </c>
      <c r="E42">
        <v>31239990</v>
      </c>
      <c r="F42">
        <v>10</v>
      </c>
      <c r="G42">
        <v>8380000</v>
      </c>
      <c r="H42" s="1">
        <v>10475000</v>
      </c>
      <c r="I42">
        <v>504160817</v>
      </c>
      <c r="J42" t="s">
        <v>76</v>
      </c>
      <c r="K42" t="s">
        <v>82</v>
      </c>
      <c r="L42" t="s">
        <v>77</v>
      </c>
      <c r="M42" t="s">
        <v>75</v>
      </c>
      <c r="N42" t="s">
        <v>176</v>
      </c>
      <c r="O42" t="s">
        <v>79</v>
      </c>
      <c r="P42" t="s">
        <v>139</v>
      </c>
      <c r="Q42">
        <v>126862</v>
      </c>
      <c r="R42" t="s">
        <v>81</v>
      </c>
      <c r="S42" s="2">
        <v>44531</v>
      </c>
      <c r="T42" s="2">
        <v>44540</v>
      </c>
      <c r="U42" s="2">
        <v>44620</v>
      </c>
      <c r="V42" s="2">
        <v>44622</v>
      </c>
      <c r="W42">
        <v>300219</v>
      </c>
      <c r="X42" t="s">
        <v>83</v>
      </c>
      <c r="Y42" t="s">
        <v>82</v>
      </c>
      <c r="Z42" t="s">
        <v>84</v>
      </c>
      <c r="AA42" t="s">
        <v>82</v>
      </c>
      <c r="AB42" t="s">
        <v>24</v>
      </c>
      <c r="AC42">
        <v>8</v>
      </c>
      <c r="AD42" t="s">
        <v>82</v>
      </c>
      <c r="AE42">
        <v>2017</v>
      </c>
      <c r="AF42">
        <v>5</v>
      </c>
      <c r="AG42" t="s">
        <v>82</v>
      </c>
      <c r="AH42" t="s">
        <v>85</v>
      </c>
      <c r="AI42" t="s">
        <v>132</v>
      </c>
      <c r="AJ42" t="s">
        <v>82</v>
      </c>
      <c r="AK42" t="s">
        <v>82</v>
      </c>
      <c r="AL42" t="s">
        <v>82</v>
      </c>
      <c r="AM42">
        <v>15</v>
      </c>
      <c r="AN42">
        <v>1</v>
      </c>
      <c r="AO42">
        <v>100</v>
      </c>
      <c r="AP42">
        <v>2</v>
      </c>
      <c r="AQ42">
        <v>0</v>
      </c>
      <c r="AR42" t="s">
        <v>409</v>
      </c>
      <c r="AS42" t="s">
        <v>86</v>
      </c>
      <c r="AT42">
        <v>24</v>
      </c>
      <c r="AU42" t="s">
        <v>87</v>
      </c>
      <c r="AV42" s="2">
        <v>44539</v>
      </c>
      <c r="AW42">
        <v>1</v>
      </c>
      <c r="AX42" t="s">
        <v>101</v>
      </c>
      <c r="AY42" t="s">
        <v>89</v>
      </c>
      <c r="AZ42" t="s">
        <v>89</v>
      </c>
      <c r="BA42" t="s">
        <v>89</v>
      </c>
      <c r="BB42" t="s">
        <v>89</v>
      </c>
      <c r="BC42">
        <v>70000</v>
      </c>
      <c r="BD42">
        <v>2</v>
      </c>
      <c r="BE42" t="s">
        <v>82</v>
      </c>
      <c r="BF42" t="s">
        <v>410</v>
      </c>
      <c r="BG42" t="s">
        <v>117</v>
      </c>
      <c r="BH42" t="s">
        <v>411</v>
      </c>
      <c r="BI42" t="s">
        <v>82</v>
      </c>
      <c r="BJ42" t="s">
        <v>117</v>
      </c>
      <c r="BK42" t="s">
        <v>184</v>
      </c>
      <c r="BL42" t="s">
        <v>95</v>
      </c>
      <c r="BM42" t="s">
        <v>96</v>
      </c>
      <c r="BN42" t="s">
        <v>412</v>
      </c>
      <c r="BO42" t="s">
        <v>82</v>
      </c>
      <c r="BP42" t="s">
        <v>97</v>
      </c>
      <c r="BQ42">
        <v>84</v>
      </c>
      <c r="BR42">
        <v>126862</v>
      </c>
      <c r="BS42">
        <v>1</v>
      </c>
      <c r="BT42">
        <v>1</v>
      </c>
      <c r="BU42">
        <v>79</v>
      </c>
    </row>
    <row r="43" spans="1:73" x14ac:dyDescent="0.25">
      <c r="A43" t="s">
        <v>72</v>
      </c>
      <c r="B43" t="s">
        <v>219</v>
      </c>
      <c r="C43" t="s">
        <v>98</v>
      </c>
      <c r="D43" t="s">
        <v>136</v>
      </c>
      <c r="E43">
        <v>31240000</v>
      </c>
      <c r="F43">
        <v>10</v>
      </c>
      <c r="G43">
        <v>4110500</v>
      </c>
      <c r="H43" s="1">
        <v>5138125</v>
      </c>
      <c r="I43">
        <v>118680884</v>
      </c>
      <c r="J43" t="s">
        <v>166</v>
      </c>
      <c r="K43" t="s">
        <v>82</v>
      </c>
      <c r="L43" t="s">
        <v>77</v>
      </c>
      <c r="M43" t="s">
        <v>136</v>
      </c>
      <c r="N43" t="s">
        <v>138</v>
      </c>
      <c r="O43" t="s">
        <v>79</v>
      </c>
      <c r="P43" t="s">
        <v>272</v>
      </c>
      <c r="Q43">
        <v>128106</v>
      </c>
      <c r="R43" t="s">
        <v>81</v>
      </c>
      <c r="S43" s="2">
        <v>44580</v>
      </c>
      <c r="T43" s="2">
        <v>44595</v>
      </c>
      <c r="U43" s="2">
        <v>44620</v>
      </c>
      <c r="V43" s="2">
        <v>44622</v>
      </c>
      <c r="W43">
        <v>305118</v>
      </c>
      <c r="X43" t="s">
        <v>83</v>
      </c>
      <c r="Y43" t="s">
        <v>82</v>
      </c>
      <c r="Z43" t="s">
        <v>82</v>
      </c>
      <c r="AA43" t="s">
        <v>84</v>
      </c>
      <c r="AB43" t="s">
        <v>25</v>
      </c>
      <c r="AC43">
        <v>8</v>
      </c>
      <c r="AD43" t="s">
        <v>82</v>
      </c>
      <c r="AE43">
        <v>2020</v>
      </c>
      <c r="AF43">
        <v>2</v>
      </c>
      <c r="AG43" t="s">
        <v>82</v>
      </c>
      <c r="AH43" t="s">
        <v>85</v>
      </c>
      <c r="AI43" t="s">
        <v>121</v>
      </c>
      <c r="AJ43" t="s">
        <v>82</v>
      </c>
      <c r="AK43" t="s">
        <v>82</v>
      </c>
      <c r="AL43" t="s">
        <v>82</v>
      </c>
      <c r="AM43">
        <v>8</v>
      </c>
      <c r="AN43">
        <v>1</v>
      </c>
      <c r="AO43">
        <v>100</v>
      </c>
      <c r="AP43">
        <v>6</v>
      </c>
      <c r="AQ43">
        <v>0</v>
      </c>
      <c r="AR43" t="s">
        <v>604</v>
      </c>
      <c r="AS43" t="s">
        <v>86</v>
      </c>
      <c r="AT43">
        <v>19</v>
      </c>
      <c r="AU43" t="s">
        <v>87</v>
      </c>
      <c r="AV43" s="2">
        <v>44594</v>
      </c>
      <c r="AW43">
        <v>1</v>
      </c>
      <c r="AX43" t="s">
        <v>101</v>
      </c>
      <c r="AY43" t="s">
        <v>89</v>
      </c>
      <c r="AZ43" t="s">
        <v>89</v>
      </c>
      <c r="BA43" t="s">
        <v>89</v>
      </c>
      <c r="BB43" t="s">
        <v>89</v>
      </c>
      <c r="BC43">
        <v>340456</v>
      </c>
      <c r="BD43">
        <v>3</v>
      </c>
      <c r="BE43" t="s">
        <v>82</v>
      </c>
      <c r="BF43" t="s">
        <v>396</v>
      </c>
      <c r="BG43" t="s">
        <v>520</v>
      </c>
      <c r="BH43" t="s">
        <v>513</v>
      </c>
      <c r="BI43" t="s">
        <v>82</v>
      </c>
      <c r="BJ43" t="s">
        <v>361</v>
      </c>
      <c r="BK43" t="s">
        <v>401</v>
      </c>
      <c r="BL43" t="s">
        <v>95</v>
      </c>
      <c r="BM43" t="s">
        <v>96</v>
      </c>
      <c r="BN43" t="s">
        <v>605</v>
      </c>
      <c r="BO43" t="s">
        <v>82</v>
      </c>
      <c r="BP43" t="s">
        <v>97</v>
      </c>
      <c r="BQ43">
        <v>89.75</v>
      </c>
      <c r="BR43">
        <v>128106</v>
      </c>
      <c r="BS43">
        <v>1</v>
      </c>
      <c r="BT43">
        <v>1</v>
      </c>
      <c r="BU43">
        <v>24</v>
      </c>
    </row>
    <row r="44" spans="1:73" x14ac:dyDescent="0.25">
      <c r="A44" t="s">
        <v>72</v>
      </c>
      <c r="B44" t="s">
        <v>219</v>
      </c>
      <c r="C44" t="s">
        <v>98</v>
      </c>
      <c r="D44" t="s">
        <v>136</v>
      </c>
      <c r="E44">
        <v>31240090</v>
      </c>
      <c r="F44">
        <v>10</v>
      </c>
      <c r="G44">
        <v>8749230</v>
      </c>
      <c r="H44" s="1">
        <v>12248922</v>
      </c>
      <c r="I44">
        <v>118620958</v>
      </c>
      <c r="J44" t="s">
        <v>166</v>
      </c>
      <c r="K44" t="s">
        <v>82</v>
      </c>
      <c r="L44" t="s">
        <v>77</v>
      </c>
      <c r="M44" t="s">
        <v>136</v>
      </c>
      <c r="N44" t="s">
        <v>176</v>
      </c>
      <c r="O44" t="s">
        <v>79</v>
      </c>
      <c r="P44" t="s">
        <v>272</v>
      </c>
      <c r="Q44">
        <v>127890</v>
      </c>
      <c r="R44" t="s">
        <v>81</v>
      </c>
      <c r="S44" s="2">
        <v>44539</v>
      </c>
      <c r="T44" s="2">
        <v>44587</v>
      </c>
      <c r="U44" s="2">
        <v>44620</v>
      </c>
      <c r="V44" s="2">
        <v>44622</v>
      </c>
      <c r="W44">
        <v>301277</v>
      </c>
      <c r="X44" t="s">
        <v>83</v>
      </c>
      <c r="Y44" t="s">
        <v>82</v>
      </c>
      <c r="Z44" t="s">
        <v>84</v>
      </c>
      <c r="AA44" t="s">
        <v>82</v>
      </c>
      <c r="AB44" t="s">
        <v>24</v>
      </c>
      <c r="AC44">
        <v>8</v>
      </c>
      <c r="AD44" t="s">
        <v>161</v>
      </c>
      <c r="AE44">
        <v>2020</v>
      </c>
      <c r="AF44">
        <v>2</v>
      </c>
      <c r="AG44" t="s">
        <v>82</v>
      </c>
      <c r="AH44" t="s">
        <v>85</v>
      </c>
      <c r="AI44" t="s">
        <v>132</v>
      </c>
      <c r="AJ44" t="s">
        <v>82</v>
      </c>
      <c r="AK44" t="s">
        <v>82</v>
      </c>
      <c r="AL44" t="s">
        <v>82</v>
      </c>
      <c r="AM44">
        <v>7</v>
      </c>
      <c r="AN44">
        <v>4</v>
      </c>
      <c r="AO44">
        <v>100</v>
      </c>
      <c r="AP44">
        <v>6</v>
      </c>
      <c r="AQ44">
        <v>0</v>
      </c>
      <c r="AR44" t="s">
        <v>598</v>
      </c>
      <c r="AS44" t="s">
        <v>86</v>
      </c>
      <c r="AT44">
        <v>19</v>
      </c>
      <c r="AU44" t="s">
        <v>87</v>
      </c>
      <c r="AV44" t="s">
        <v>82</v>
      </c>
      <c r="AW44">
        <v>1</v>
      </c>
      <c r="AX44" t="s">
        <v>101</v>
      </c>
      <c r="AY44" t="s">
        <v>89</v>
      </c>
      <c r="AZ44" t="s">
        <v>89</v>
      </c>
      <c r="BA44" t="s">
        <v>89</v>
      </c>
      <c r="BB44" t="s">
        <v>89</v>
      </c>
      <c r="BC44">
        <v>30000</v>
      </c>
      <c r="BD44">
        <v>1</v>
      </c>
      <c r="BE44" t="s">
        <v>82</v>
      </c>
      <c r="BF44" t="s">
        <v>286</v>
      </c>
      <c r="BG44" t="s">
        <v>281</v>
      </c>
      <c r="BH44" t="s">
        <v>237</v>
      </c>
      <c r="BI44" t="s">
        <v>162</v>
      </c>
      <c r="BJ44" t="s">
        <v>361</v>
      </c>
      <c r="BK44" t="s">
        <v>562</v>
      </c>
      <c r="BL44" t="s">
        <v>571</v>
      </c>
      <c r="BM44" t="s">
        <v>96</v>
      </c>
      <c r="BN44" t="s">
        <v>599</v>
      </c>
      <c r="BO44" t="s">
        <v>82</v>
      </c>
      <c r="BP44" t="s">
        <v>597</v>
      </c>
      <c r="BQ44">
        <v>98.75</v>
      </c>
      <c r="BR44">
        <v>127890</v>
      </c>
      <c r="BS44">
        <v>1</v>
      </c>
      <c r="BT44">
        <v>1</v>
      </c>
      <c r="BU44">
        <v>32</v>
      </c>
    </row>
    <row r="45" spans="1:73" x14ac:dyDescent="0.25">
      <c r="A45" t="s">
        <v>72</v>
      </c>
      <c r="B45" t="s">
        <v>219</v>
      </c>
      <c r="C45" t="s">
        <v>98</v>
      </c>
      <c r="D45" t="s">
        <v>75</v>
      </c>
      <c r="E45">
        <v>31239980</v>
      </c>
      <c r="F45">
        <v>10</v>
      </c>
      <c r="G45">
        <v>8366740</v>
      </c>
      <c r="H45" s="1">
        <v>11713436</v>
      </c>
      <c r="I45">
        <v>118540386</v>
      </c>
      <c r="J45" t="s">
        <v>76</v>
      </c>
      <c r="K45" t="s">
        <v>82</v>
      </c>
      <c r="L45" t="s">
        <v>77</v>
      </c>
      <c r="M45" t="s">
        <v>75</v>
      </c>
      <c r="N45" t="s">
        <v>114</v>
      </c>
      <c r="O45" t="s">
        <v>79</v>
      </c>
      <c r="P45" t="s">
        <v>80</v>
      </c>
      <c r="Q45">
        <v>128095</v>
      </c>
      <c r="R45" t="s">
        <v>81</v>
      </c>
      <c r="S45" s="2">
        <v>44586</v>
      </c>
      <c r="T45" s="2">
        <v>44595</v>
      </c>
      <c r="U45" s="2">
        <v>44620</v>
      </c>
      <c r="V45" s="2">
        <v>44622</v>
      </c>
      <c r="W45">
        <v>305696</v>
      </c>
      <c r="X45" t="s">
        <v>83</v>
      </c>
      <c r="Y45" t="s">
        <v>82</v>
      </c>
      <c r="Z45" t="s">
        <v>82</v>
      </c>
      <c r="AA45" t="s">
        <v>84</v>
      </c>
      <c r="AB45" t="s">
        <v>25</v>
      </c>
      <c r="AC45">
        <v>8</v>
      </c>
      <c r="AD45" t="s">
        <v>82</v>
      </c>
      <c r="AE45">
        <v>2022</v>
      </c>
      <c r="AF45">
        <v>0</v>
      </c>
      <c r="AG45" t="s">
        <v>82</v>
      </c>
      <c r="AH45" t="s">
        <v>85</v>
      </c>
      <c r="AI45" t="s">
        <v>121</v>
      </c>
      <c r="AJ45" t="s">
        <v>82</v>
      </c>
      <c r="AK45" t="s">
        <v>82</v>
      </c>
      <c r="AL45" t="s">
        <v>82</v>
      </c>
      <c r="AM45">
        <v>19</v>
      </c>
      <c r="AN45">
        <v>3</v>
      </c>
      <c r="AO45">
        <v>100</v>
      </c>
      <c r="AP45">
        <v>1</v>
      </c>
      <c r="AQ45">
        <v>0</v>
      </c>
      <c r="AR45" t="s">
        <v>602</v>
      </c>
      <c r="AS45" t="s">
        <v>86</v>
      </c>
      <c r="AT45">
        <v>19</v>
      </c>
      <c r="AU45" t="s">
        <v>87</v>
      </c>
      <c r="AV45" s="2">
        <v>44594</v>
      </c>
      <c r="AW45">
        <v>1</v>
      </c>
      <c r="AX45" t="s">
        <v>88</v>
      </c>
      <c r="AY45" t="s">
        <v>89</v>
      </c>
      <c r="AZ45" t="s">
        <v>89</v>
      </c>
      <c r="BA45" t="s">
        <v>89</v>
      </c>
      <c r="BB45" t="s">
        <v>89</v>
      </c>
      <c r="BC45">
        <v>280000</v>
      </c>
      <c r="BD45">
        <v>3</v>
      </c>
      <c r="BE45" t="s">
        <v>82</v>
      </c>
      <c r="BF45" t="s">
        <v>280</v>
      </c>
      <c r="BG45" t="s">
        <v>117</v>
      </c>
      <c r="BH45" t="s">
        <v>353</v>
      </c>
      <c r="BI45" t="s">
        <v>82</v>
      </c>
      <c r="BJ45" t="s">
        <v>117</v>
      </c>
      <c r="BK45" t="s">
        <v>347</v>
      </c>
      <c r="BL45" t="s">
        <v>95</v>
      </c>
      <c r="BM45" t="s">
        <v>96</v>
      </c>
      <c r="BN45" t="s">
        <v>603</v>
      </c>
      <c r="BO45" t="s">
        <v>82</v>
      </c>
      <c r="BP45" t="s">
        <v>97</v>
      </c>
      <c r="BQ45">
        <v>100</v>
      </c>
      <c r="BR45">
        <v>128095</v>
      </c>
      <c r="BS45">
        <v>1</v>
      </c>
      <c r="BT45">
        <v>1</v>
      </c>
      <c r="BU45">
        <v>24</v>
      </c>
    </row>
    <row r="46" spans="1:73" x14ac:dyDescent="0.25">
      <c r="A46" t="s">
        <v>72</v>
      </c>
      <c r="B46" t="s">
        <v>219</v>
      </c>
      <c r="C46" t="s">
        <v>98</v>
      </c>
      <c r="D46" t="s">
        <v>136</v>
      </c>
      <c r="E46">
        <v>31239410</v>
      </c>
      <c r="F46">
        <v>11</v>
      </c>
      <c r="G46">
        <v>8669100</v>
      </c>
      <c r="H46" s="1">
        <v>10836375</v>
      </c>
      <c r="I46">
        <v>605070275</v>
      </c>
      <c r="J46" t="s">
        <v>137</v>
      </c>
      <c r="K46" t="s">
        <v>82</v>
      </c>
      <c r="L46" t="s">
        <v>77</v>
      </c>
      <c r="M46" t="s">
        <v>136</v>
      </c>
      <c r="N46" t="s">
        <v>176</v>
      </c>
      <c r="O46" t="s">
        <v>79</v>
      </c>
      <c r="P46" t="s">
        <v>272</v>
      </c>
      <c r="Q46">
        <v>127879</v>
      </c>
      <c r="R46" t="s">
        <v>81</v>
      </c>
      <c r="S46" s="2">
        <v>44542</v>
      </c>
      <c r="T46" s="2">
        <v>44587</v>
      </c>
      <c r="U46" s="2">
        <v>44628</v>
      </c>
      <c r="V46" s="2">
        <v>44629</v>
      </c>
      <c r="W46">
        <v>301547</v>
      </c>
      <c r="X46" t="s">
        <v>83</v>
      </c>
      <c r="Y46" t="s">
        <v>82</v>
      </c>
      <c r="Z46" t="s">
        <v>82</v>
      </c>
      <c r="AA46" t="s">
        <v>84</v>
      </c>
      <c r="AB46" t="s">
        <v>25</v>
      </c>
      <c r="AC46">
        <v>8</v>
      </c>
      <c r="AD46" t="s">
        <v>161</v>
      </c>
      <c r="AE46">
        <v>2020</v>
      </c>
      <c r="AF46">
        <v>2</v>
      </c>
      <c r="AG46" t="s">
        <v>82</v>
      </c>
      <c r="AH46" t="s">
        <v>85</v>
      </c>
      <c r="AI46" t="s">
        <v>132</v>
      </c>
      <c r="AJ46" t="s">
        <v>82</v>
      </c>
      <c r="AK46" t="s">
        <v>82</v>
      </c>
      <c r="AL46" t="s">
        <v>82</v>
      </c>
      <c r="AM46">
        <v>7</v>
      </c>
      <c r="AN46">
        <v>4</v>
      </c>
      <c r="AO46">
        <v>100</v>
      </c>
      <c r="AP46">
        <v>6</v>
      </c>
      <c r="AQ46">
        <v>0</v>
      </c>
      <c r="AR46" t="s">
        <v>710</v>
      </c>
      <c r="AS46" t="s">
        <v>86</v>
      </c>
      <c r="AT46">
        <v>19</v>
      </c>
      <c r="AU46" t="s">
        <v>87</v>
      </c>
      <c r="AV46" t="s">
        <v>82</v>
      </c>
      <c r="AW46">
        <v>1</v>
      </c>
      <c r="AX46" t="s">
        <v>101</v>
      </c>
      <c r="AY46" t="s">
        <v>89</v>
      </c>
      <c r="AZ46" t="s">
        <v>89</v>
      </c>
      <c r="BA46" t="s">
        <v>89</v>
      </c>
      <c r="BB46" t="s">
        <v>89</v>
      </c>
      <c r="BC46">
        <v>90000</v>
      </c>
      <c r="BD46">
        <v>1</v>
      </c>
      <c r="BE46" t="s">
        <v>82</v>
      </c>
      <c r="BF46" t="s">
        <v>286</v>
      </c>
      <c r="BG46" t="s">
        <v>198</v>
      </c>
      <c r="BH46" t="s">
        <v>366</v>
      </c>
      <c r="BI46" t="s">
        <v>162</v>
      </c>
      <c r="BJ46" t="s">
        <v>198</v>
      </c>
      <c r="BK46" t="s">
        <v>562</v>
      </c>
      <c r="BL46" t="s">
        <v>95</v>
      </c>
      <c r="BM46" t="s">
        <v>96</v>
      </c>
      <c r="BN46" t="s">
        <v>711</v>
      </c>
      <c r="BO46" t="s">
        <v>82</v>
      </c>
      <c r="BP46" t="s">
        <v>465</v>
      </c>
      <c r="BQ46">
        <v>70</v>
      </c>
      <c r="BR46">
        <v>127879</v>
      </c>
      <c r="BS46">
        <v>1</v>
      </c>
      <c r="BT46">
        <v>1</v>
      </c>
      <c r="BU46">
        <v>40</v>
      </c>
    </row>
    <row r="47" spans="1:73" x14ac:dyDescent="0.25">
      <c r="A47" t="s">
        <v>72</v>
      </c>
      <c r="B47" t="s">
        <v>219</v>
      </c>
      <c r="C47" t="s">
        <v>98</v>
      </c>
      <c r="D47" t="s">
        <v>136</v>
      </c>
      <c r="E47">
        <v>31240340</v>
      </c>
      <c r="F47">
        <v>11</v>
      </c>
      <c r="G47">
        <v>8706230</v>
      </c>
      <c r="H47" s="1">
        <v>10882787.5</v>
      </c>
      <c r="I47">
        <v>604200464</v>
      </c>
      <c r="J47" t="s">
        <v>166</v>
      </c>
      <c r="K47" t="s">
        <v>82</v>
      </c>
      <c r="L47" t="s">
        <v>77</v>
      </c>
      <c r="M47" t="s">
        <v>136</v>
      </c>
      <c r="N47" t="s">
        <v>78</v>
      </c>
      <c r="O47" t="s">
        <v>79</v>
      </c>
      <c r="P47" t="s">
        <v>80</v>
      </c>
      <c r="Q47">
        <v>127673</v>
      </c>
      <c r="R47" t="s">
        <v>81</v>
      </c>
      <c r="S47" s="2">
        <v>44534</v>
      </c>
      <c r="T47" s="2">
        <v>44580</v>
      </c>
      <c r="U47" s="2">
        <v>44628</v>
      </c>
      <c r="V47" s="2">
        <v>44629</v>
      </c>
      <c r="W47">
        <v>300753</v>
      </c>
      <c r="X47" t="s">
        <v>83</v>
      </c>
      <c r="Y47" t="s">
        <v>82</v>
      </c>
      <c r="Z47" t="s">
        <v>84</v>
      </c>
      <c r="AA47" t="s">
        <v>82</v>
      </c>
      <c r="AB47" t="s">
        <v>24</v>
      </c>
      <c r="AC47">
        <v>8</v>
      </c>
      <c r="AD47" t="s">
        <v>161</v>
      </c>
      <c r="AE47">
        <v>2019</v>
      </c>
      <c r="AF47">
        <v>3</v>
      </c>
      <c r="AG47" t="s">
        <v>82</v>
      </c>
      <c r="AH47" t="s">
        <v>85</v>
      </c>
      <c r="AI47" t="s">
        <v>132</v>
      </c>
      <c r="AJ47" t="s">
        <v>82</v>
      </c>
      <c r="AK47" t="s">
        <v>82</v>
      </c>
      <c r="AL47" t="s">
        <v>82</v>
      </c>
      <c r="AM47">
        <v>1</v>
      </c>
      <c r="AN47">
        <v>1</v>
      </c>
      <c r="AO47">
        <v>100</v>
      </c>
      <c r="AP47">
        <v>1</v>
      </c>
      <c r="AQ47">
        <v>0</v>
      </c>
      <c r="AR47" t="s">
        <v>680</v>
      </c>
      <c r="AS47" t="s">
        <v>86</v>
      </c>
      <c r="AT47">
        <v>27</v>
      </c>
      <c r="AU47" t="s">
        <v>278</v>
      </c>
      <c r="AV47" t="s">
        <v>82</v>
      </c>
      <c r="AW47">
        <v>1</v>
      </c>
      <c r="AX47" t="s">
        <v>101</v>
      </c>
      <c r="AY47" t="s">
        <v>89</v>
      </c>
      <c r="AZ47" t="s">
        <v>89</v>
      </c>
      <c r="BA47" t="s">
        <v>89</v>
      </c>
      <c r="BB47" t="s">
        <v>89</v>
      </c>
      <c r="BC47">
        <v>45000</v>
      </c>
      <c r="BD47">
        <v>4</v>
      </c>
      <c r="BE47" t="s">
        <v>82</v>
      </c>
      <c r="BF47" t="s">
        <v>80</v>
      </c>
      <c r="BG47" t="s">
        <v>281</v>
      </c>
      <c r="BH47" t="s">
        <v>237</v>
      </c>
      <c r="BI47" t="s">
        <v>162</v>
      </c>
      <c r="BJ47" t="s">
        <v>361</v>
      </c>
      <c r="BK47" t="s">
        <v>170</v>
      </c>
      <c r="BL47" t="s">
        <v>577</v>
      </c>
      <c r="BM47" t="s">
        <v>96</v>
      </c>
      <c r="BN47" t="s">
        <v>681</v>
      </c>
      <c r="BO47" t="s">
        <v>82</v>
      </c>
      <c r="BP47" t="s">
        <v>465</v>
      </c>
      <c r="BQ47">
        <v>70</v>
      </c>
      <c r="BR47">
        <v>127673</v>
      </c>
      <c r="BS47">
        <v>1</v>
      </c>
      <c r="BT47">
        <v>1</v>
      </c>
      <c r="BU47">
        <v>47</v>
      </c>
    </row>
    <row r="48" spans="1:73" x14ac:dyDescent="0.25">
      <c r="A48" t="s">
        <v>72</v>
      </c>
      <c r="B48" t="s">
        <v>219</v>
      </c>
      <c r="C48" t="s">
        <v>98</v>
      </c>
      <c r="D48" t="s">
        <v>136</v>
      </c>
      <c r="E48">
        <v>31239400</v>
      </c>
      <c r="F48">
        <v>11</v>
      </c>
      <c r="G48">
        <v>8660100</v>
      </c>
      <c r="H48" s="1">
        <v>10825125</v>
      </c>
      <c r="I48">
        <v>603960868</v>
      </c>
      <c r="J48" t="s">
        <v>137</v>
      </c>
      <c r="K48" t="s">
        <v>82</v>
      </c>
      <c r="L48" t="s">
        <v>77</v>
      </c>
      <c r="M48" t="s">
        <v>136</v>
      </c>
      <c r="N48" t="s">
        <v>176</v>
      </c>
      <c r="O48" t="s">
        <v>79</v>
      </c>
      <c r="P48" t="s">
        <v>272</v>
      </c>
      <c r="Q48">
        <v>127872</v>
      </c>
      <c r="R48" t="s">
        <v>81</v>
      </c>
      <c r="S48" s="2">
        <v>44544</v>
      </c>
      <c r="T48" s="2">
        <v>44587</v>
      </c>
      <c r="U48" s="2">
        <v>44628</v>
      </c>
      <c r="V48" s="2">
        <v>44629</v>
      </c>
      <c r="W48">
        <v>301808</v>
      </c>
      <c r="X48" t="s">
        <v>83</v>
      </c>
      <c r="Y48" t="s">
        <v>82</v>
      </c>
      <c r="Z48" t="s">
        <v>84</v>
      </c>
      <c r="AA48" t="s">
        <v>82</v>
      </c>
      <c r="AB48" t="s">
        <v>24</v>
      </c>
      <c r="AC48">
        <v>8</v>
      </c>
      <c r="AD48" t="s">
        <v>161</v>
      </c>
      <c r="AE48">
        <v>2013</v>
      </c>
      <c r="AF48">
        <v>9</v>
      </c>
      <c r="AG48" t="s">
        <v>82</v>
      </c>
      <c r="AH48" t="s">
        <v>85</v>
      </c>
      <c r="AI48" t="s">
        <v>132</v>
      </c>
      <c r="AJ48" t="s">
        <v>82</v>
      </c>
      <c r="AK48" t="s">
        <v>82</v>
      </c>
      <c r="AL48" t="s">
        <v>82</v>
      </c>
      <c r="AM48">
        <v>7</v>
      </c>
      <c r="AN48">
        <v>4</v>
      </c>
      <c r="AO48">
        <v>100</v>
      </c>
      <c r="AP48">
        <v>6</v>
      </c>
      <c r="AQ48">
        <v>0</v>
      </c>
      <c r="AR48" t="s">
        <v>701</v>
      </c>
      <c r="AS48" t="s">
        <v>86</v>
      </c>
      <c r="AT48">
        <v>31</v>
      </c>
      <c r="AU48" t="s">
        <v>156</v>
      </c>
      <c r="AV48" t="s">
        <v>82</v>
      </c>
      <c r="AW48">
        <v>1</v>
      </c>
      <c r="AX48" t="s">
        <v>101</v>
      </c>
      <c r="AY48" t="s">
        <v>89</v>
      </c>
      <c r="AZ48" t="s">
        <v>89</v>
      </c>
      <c r="BA48" t="s">
        <v>89</v>
      </c>
      <c r="BB48" t="s">
        <v>89</v>
      </c>
      <c r="BC48">
        <v>40000</v>
      </c>
      <c r="BD48">
        <v>6</v>
      </c>
      <c r="BE48" t="s">
        <v>82</v>
      </c>
      <c r="BF48" t="s">
        <v>286</v>
      </c>
      <c r="BG48" t="s">
        <v>683</v>
      </c>
      <c r="BH48" t="s">
        <v>366</v>
      </c>
      <c r="BI48" t="s">
        <v>162</v>
      </c>
      <c r="BJ48" t="s">
        <v>183</v>
      </c>
      <c r="BK48" t="s">
        <v>562</v>
      </c>
      <c r="BL48" t="s">
        <v>95</v>
      </c>
      <c r="BM48" t="s">
        <v>96</v>
      </c>
      <c r="BN48" t="s">
        <v>702</v>
      </c>
      <c r="BO48" t="s">
        <v>82</v>
      </c>
      <c r="BP48" t="s">
        <v>597</v>
      </c>
      <c r="BQ48">
        <v>70</v>
      </c>
      <c r="BR48">
        <v>127872</v>
      </c>
      <c r="BS48">
        <v>1</v>
      </c>
      <c r="BT48">
        <v>1</v>
      </c>
      <c r="BU48">
        <v>40</v>
      </c>
    </row>
    <row r="49" spans="1:73" x14ac:dyDescent="0.25">
      <c r="A49" t="s">
        <v>72</v>
      </c>
      <c r="B49" t="s">
        <v>219</v>
      </c>
      <c r="C49" t="s">
        <v>98</v>
      </c>
      <c r="D49" t="s">
        <v>75</v>
      </c>
      <c r="E49">
        <v>31240430</v>
      </c>
      <c r="F49">
        <v>11</v>
      </c>
      <c r="G49">
        <v>8999750</v>
      </c>
      <c r="H49" s="1">
        <v>12599650</v>
      </c>
      <c r="I49">
        <v>305080867</v>
      </c>
      <c r="J49" t="s">
        <v>76</v>
      </c>
      <c r="K49" t="s">
        <v>82</v>
      </c>
      <c r="L49" t="s">
        <v>77</v>
      </c>
      <c r="M49" t="s">
        <v>75</v>
      </c>
      <c r="N49" t="s">
        <v>176</v>
      </c>
      <c r="O49" t="s">
        <v>79</v>
      </c>
      <c r="P49" t="s">
        <v>272</v>
      </c>
      <c r="Q49">
        <v>128252</v>
      </c>
      <c r="R49" t="s">
        <v>81</v>
      </c>
      <c r="S49" s="2">
        <v>44588</v>
      </c>
      <c r="T49" s="2">
        <v>44602</v>
      </c>
      <c r="U49" s="2">
        <v>44628</v>
      </c>
      <c r="V49" s="2">
        <v>44629</v>
      </c>
      <c r="W49">
        <v>305952</v>
      </c>
      <c r="X49" t="s">
        <v>83</v>
      </c>
      <c r="Y49" t="s">
        <v>82</v>
      </c>
      <c r="Z49" t="s">
        <v>82</v>
      </c>
      <c r="AA49" t="s">
        <v>84</v>
      </c>
      <c r="AB49" t="s">
        <v>25</v>
      </c>
      <c r="AC49">
        <v>8</v>
      </c>
      <c r="AD49" t="s">
        <v>82</v>
      </c>
      <c r="AE49">
        <v>2015</v>
      </c>
      <c r="AF49">
        <v>7</v>
      </c>
      <c r="AG49" t="s">
        <v>82</v>
      </c>
      <c r="AH49" t="s">
        <v>85</v>
      </c>
      <c r="AI49" t="s">
        <v>132</v>
      </c>
      <c r="AJ49" t="s">
        <v>82</v>
      </c>
      <c r="AK49" t="s">
        <v>82</v>
      </c>
      <c r="AL49" t="s">
        <v>82</v>
      </c>
      <c r="AM49">
        <v>3</v>
      </c>
      <c r="AN49">
        <v>3</v>
      </c>
      <c r="AO49">
        <v>100</v>
      </c>
      <c r="AP49">
        <v>6</v>
      </c>
      <c r="AQ49">
        <v>0</v>
      </c>
      <c r="AR49" t="s">
        <v>755</v>
      </c>
      <c r="AS49" t="s">
        <v>86</v>
      </c>
      <c r="AT49">
        <v>23</v>
      </c>
      <c r="AU49" t="s">
        <v>87</v>
      </c>
      <c r="AV49" s="2">
        <v>44601</v>
      </c>
      <c r="AW49">
        <v>1</v>
      </c>
      <c r="AX49" t="s">
        <v>88</v>
      </c>
      <c r="AY49" t="s">
        <v>89</v>
      </c>
      <c r="AZ49" t="s">
        <v>89</v>
      </c>
      <c r="BA49" t="s">
        <v>89</v>
      </c>
      <c r="BB49" t="s">
        <v>89</v>
      </c>
      <c r="BC49">
        <v>100000</v>
      </c>
      <c r="BD49">
        <v>2</v>
      </c>
      <c r="BE49" t="s">
        <v>82</v>
      </c>
      <c r="BF49" t="s">
        <v>273</v>
      </c>
      <c r="BG49" t="s">
        <v>117</v>
      </c>
      <c r="BH49" t="s">
        <v>353</v>
      </c>
      <c r="BI49" t="s">
        <v>82</v>
      </c>
      <c r="BJ49" t="s">
        <v>117</v>
      </c>
      <c r="BK49" t="s">
        <v>501</v>
      </c>
      <c r="BL49" t="s">
        <v>95</v>
      </c>
      <c r="BM49" t="s">
        <v>96</v>
      </c>
      <c r="BN49" t="s">
        <v>756</v>
      </c>
      <c r="BO49" t="s">
        <v>82</v>
      </c>
      <c r="BP49" t="s">
        <v>97</v>
      </c>
      <c r="BQ49">
        <v>91</v>
      </c>
      <c r="BR49">
        <v>128252</v>
      </c>
      <c r="BS49">
        <v>1</v>
      </c>
      <c r="BT49">
        <v>1</v>
      </c>
      <c r="BU49">
        <v>25</v>
      </c>
    </row>
    <row r="50" spans="1:73" x14ac:dyDescent="0.25">
      <c r="A50" t="s">
        <v>72</v>
      </c>
      <c r="B50" t="s">
        <v>219</v>
      </c>
      <c r="C50" t="s">
        <v>98</v>
      </c>
      <c r="D50" t="s">
        <v>136</v>
      </c>
      <c r="E50">
        <v>31240400</v>
      </c>
      <c r="F50">
        <v>11</v>
      </c>
      <c r="G50">
        <v>1896397</v>
      </c>
      <c r="H50" s="1">
        <v>2370496.25</v>
      </c>
      <c r="I50">
        <v>118220165</v>
      </c>
      <c r="J50" t="s">
        <v>166</v>
      </c>
      <c r="K50" t="s">
        <v>82</v>
      </c>
      <c r="L50" t="s">
        <v>77</v>
      </c>
      <c r="M50" t="s">
        <v>136</v>
      </c>
      <c r="N50" t="s">
        <v>138</v>
      </c>
      <c r="O50" t="s">
        <v>79</v>
      </c>
      <c r="P50" t="s">
        <v>272</v>
      </c>
      <c r="Q50">
        <v>127959</v>
      </c>
      <c r="R50" t="s">
        <v>81</v>
      </c>
      <c r="S50" s="2">
        <v>44579</v>
      </c>
      <c r="T50" s="2">
        <v>44589</v>
      </c>
      <c r="U50" s="2">
        <v>44628</v>
      </c>
      <c r="V50" s="2">
        <v>44629</v>
      </c>
      <c r="W50">
        <v>305049</v>
      </c>
      <c r="X50" t="s">
        <v>83</v>
      </c>
      <c r="Y50" t="s">
        <v>82</v>
      </c>
      <c r="Z50" t="s">
        <v>82</v>
      </c>
      <c r="AA50" t="s">
        <v>84</v>
      </c>
      <c r="AB50" t="s">
        <v>25</v>
      </c>
      <c r="AC50">
        <v>8</v>
      </c>
      <c r="AD50" t="s">
        <v>161</v>
      </c>
      <c r="AE50">
        <v>2019</v>
      </c>
      <c r="AF50">
        <v>3</v>
      </c>
      <c r="AG50" t="s">
        <v>82</v>
      </c>
      <c r="AH50" t="s">
        <v>85</v>
      </c>
      <c r="AI50" t="s">
        <v>121</v>
      </c>
      <c r="AJ50" t="s">
        <v>82</v>
      </c>
      <c r="AK50" t="s">
        <v>82</v>
      </c>
      <c r="AL50" t="s">
        <v>82</v>
      </c>
      <c r="AM50">
        <v>3</v>
      </c>
      <c r="AN50">
        <v>1</v>
      </c>
      <c r="AO50">
        <v>100</v>
      </c>
      <c r="AP50">
        <v>6</v>
      </c>
      <c r="AQ50">
        <v>0</v>
      </c>
      <c r="AR50" t="s">
        <v>745</v>
      </c>
      <c r="AS50" t="s">
        <v>86</v>
      </c>
      <c r="AT50">
        <v>20</v>
      </c>
      <c r="AU50" t="s">
        <v>87</v>
      </c>
      <c r="AV50" s="2">
        <v>44588</v>
      </c>
      <c r="AW50">
        <v>1</v>
      </c>
      <c r="AX50" t="s">
        <v>101</v>
      </c>
      <c r="AY50" t="s">
        <v>89</v>
      </c>
      <c r="AZ50" t="s">
        <v>89</v>
      </c>
      <c r="BA50" t="s">
        <v>89</v>
      </c>
      <c r="BB50" t="s">
        <v>89</v>
      </c>
      <c r="BC50">
        <v>451544</v>
      </c>
      <c r="BD50">
        <v>1</v>
      </c>
      <c r="BE50" t="s">
        <v>82</v>
      </c>
      <c r="BF50" t="s">
        <v>273</v>
      </c>
      <c r="BG50" t="s">
        <v>746</v>
      </c>
      <c r="BH50" t="s">
        <v>345</v>
      </c>
      <c r="BI50" t="s">
        <v>162</v>
      </c>
      <c r="BJ50" t="s">
        <v>238</v>
      </c>
      <c r="BK50" t="s">
        <v>273</v>
      </c>
      <c r="BL50" t="s">
        <v>95</v>
      </c>
      <c r="BM50" t="s">
        <v>96</v>
      </c>
      <c r="BN50" t="s">
        <v>747</v>
      </c>
      <c r="BO50" t="s">
        <v>82</v>
      </c>
      <c r="BP50" t="s">
        <v>748</v>
      </c>
      <c r="BQ50">
        <v>97.83</v>
      </c>
      <c r="BR50">
        <v>127959</v>
      </c>
      <c r="BS50">
        <v>1</v>
      </c>
      <c r="BT50">
        <v>1</v>
      </c>
      <c r="BU50">
        <v>38</v>
      </c>
    </row>
    <row r="51" spans="1:73" x14ac:dyDescent="0.25">
      <c r="A51" t="s">
        <v>72</v>
      </c>
      <c r="B51" t="s">
        <v>219</v>
      </c>
      <c r="C51" t="s">
        <v>98</v>
      </c>
      <c r="D51" t="s">
        <v>136</v>
      </c>
      <c r="E51">
        <v>31240990</v>
      </c>
      <c r="F51">
        <v>13</v>
      </c>
      <c r="G51">
        <v>8295600</v>
      </c>
      <c r="H51" s="1">
        <v>10369500</v>
      </c>
      <c r="I51">
        <v>604900987</v>
      </c>
      <c r="J51" t="s">
        <v>137</v>
      </c>
      <c r="K51" t="s">
        <v>82</v>
      </c>
      <c r="L51" t="s">
        <v>77</v>
      </c>
      <c r="M51" t="s">
        <v>136</v>
      </c>
      <c r="N51" t="s">
        <v>176</v>
      </c>
      <c r="O51" t="s">
        <v>79</v>
      </c>
      <c r="P51" t="s">
        <v>272</v>
      </c>
      <c r="Q51">
        <v>127880</v>
      </c>
      <c r="R51" t="s">
        <v>81</v>
      </c>
      <c r="S51" s="2">
        <v>44542</v>
      </c>
      <c r="T51" s="2">
        <v>44587</v>
      </c>
      <c r="U51" s="2">
        <v>44634</v>
      </c>
      <c r="V51" s="2">
        <v>44635</v>
      </c>
      <c r="W51">
        <v>301544</v>
      </c>
      <c r="X51" t="s">
        <v>83</v>
      </c>
      <c r="Y51" t="s">
        <v>82</v>
      </c>
      <c r="Z51" t="s">
        <v>84</v>
      </c>
      <c r="AA51" t="s">
        <v>82</v>
      </c>
      <c r="AB51" t="s">
        <v>24</v>
      </c>
      <c r="AC51">
        <v>8</v>
      </c>
      <c r="AD51" t="s">
        <v>161</v>
      </c>
      <c r="AE51">
        <v>2021</v>
      </c>
      <c r="AF51">
        <v>1</v>
      </c>
      <c r="AG51" t="s">
        <v>82</v>
      </c>
      <c r="AH51" t="s">
        <v>85</v>
      </c>
      <c r="AI51" t="s">
        <v>132</v>
      </c>
      <c r="AJ51" t="s">
        <v>82</v>
      </c>
      <c r="AK51" t="s">
        <v>82</v>
      </c>
      <c r="AL51" t="s">
        <v>82</v>
      </c>
      <c r="AM51">
        <v>7</v>
      </c>
      <c r="AN51">
        <v>4</v>
      </c>
      <c r="AO51">
        <v>100</v>
      </c>
      <c r="AP51">
        <v>6</v>
      </c>
      <c r="AQ51">
        <v>0</v>
      </c>
      <c r="AR51" t="s">
        <v>712</v>
      </c>
      <c r="AS51" t="s">
        <v>86</v>
      </c>
      <c r="AT51">
        <v>17</v>
      </c>
      <c r="AU51" t="s">
        <v>87</v>
      </c>
      <c r="AV51" t="s">
        <v>82</v>
      </c>
      <c r="AW51">
        <v>1</v>
      </c>
      <c r="AX51" t="s">
        <v>101</v>
      </c>
      <c r="AY51" t="s">
        <v>89</v>
      </c>
      <c r="AZ51" t="s">
        <v>89</v>
      </c>
      <c r="BA51" t="s">
        <v>89</v>
      </c>
      <c r="BB51" t="s">
        <v>89</v>
      </c>
      <c r="BC51">
        <v>60000</v>
      </c>
      <c r="BD51">
        <v>4</v>
      </c>
      <c r="BE51" t="s">
        <v>82</v>
      </c>
      <c r="BF51" t="s">
        <v>286</v>
      </c>
      <c r="BG51" t="s">
        <v>263</v>
      </c>
      <c r="BH51" t="s">
        <v>366</v>
      </c>
      <c r="BI51" t="s">
        <v>162</v>
      </c>
      <c r="BJ51" t="s">
        <v>183</v>
      </c>
      <c r="BK51" t="s">
        <v>562</v>
      </c>
      <c r="BL51" t="s">
        <v>95</v>
      </c>
      <c r="BM51" t="s">
        <v>96</v>
      </c>
      <c r="BN51" t="s">
        <v>713</v>
      </c>
      <c r="BO51" t="s">
        <v>82</v>
      </c>
      <c r="BP51" t="s">
        <v>97</v>
      </c>
      <c r="BQ51">
        <v>92</v>
      </c>
      <c r="BR51">
        <v>127880</v>
      </c>
      <c r="BS51">
        <v>1</v>
      </c>
      <c r="BT51">
        <v>1</v>
      </c>
      <c r="BU51">
        <v>46</v>
      </c>
    </row>
    <row r="52" spans="1:73" x14ac:dyDescent="0.25">
      <c r="A52" t="s">
        <v>72</v>
      </c>
      <c r="B52" t="s">
        <v>219</v>
      </c>
      <c r="C52" t="s">
        <v>98</v>
      </c>
      <c r="D52" t="s">
        <v>136</v>
      </c>
      <c r="E52">
        <v>31241260</v>
      </c>
      <c r="F52">
        <v>13</v>
      </c>
      <c r="G52">
        <v>8904180</v>
      </c>
      <c r="H52" s="1">
        <v>11130225</v>
      </c>
      <c r="I52">
        <v>604840264</v>
      </c>
      <c r="J52" t="s">
        <v>166</v>
      </c>
      <c r="K52" t="s">
        <v>82</v>
      </c>
      <c r="L52" t="s">
        <v>77</v>
      </c>
      <c r="M52" t="s">
        <v>136</v>
      </c>
      <c r="N52" t="s">
        <v>176</v>
      </c>
      <c r="O52" t="s">
        <v>79</v>
      </c>
      <c r="P52" t="s">
        <v>272</v>
      </c>
      <c r="Q52">
        <v>127898</v>
      </c>
      <c r="R52" t="s">
        <v>81</v>
      </c>
      <c r="S52" s="2">
        <v>44537</v>
      </c>
      <c r="T52" s="2">
        <v>44587</v>
      </c>
      <c r="U52" s="2">
        <v>44634</v>
      </c>
      <c r="V52" s="2">
        <v>44635</v>
      </c>
      <c r="W52">
        <v>300988</v>
      </c>
      <c r="X52" t="s">
        <v>83</v>
      </c>
      <c r="Y52" t="s">
        <v>82</v>
      </c>
      <c r="Z52" t="s">
        <v>82</v>
      </c>
      <c r="AA52" t="s">
        <v>84</v>
      </c>
      <c r="AB52" t="s">
        <v>25</v>
      </c>
      <c r="AC52">
        <v>8</v>
      </c>
      <c r="AD52" t="s">
        <v>161</v>
      </c>
      <c r="AE52">
        <v>2021</v>
      </c>
      <c r="AF52">
        <v>1</v>
      </c>
      <c r="AG52" t="s">
        <v>82</v>
      </c>
      <c r="AH52" t="s">
        <v>85</v>
      </c>
      <c r="AI52" t="s">
        <v>132</v>
      </c>
      <c r="AJ52" t="s">
        <v>82</v>
      </c>
      <c r="AK52" t="s">
        <v>82</v>
      </c>
      <c r="AL52" t="s">
        <v>82</v>
      </c>
      <c r="AM52">
        <v>7</v>
      </c>
      <c r="AN52">
        <v>4</v>
      </c>
      <c r="AO52">
        <v>100</v>
      </c>
      <c r="AP52">
        <v>6</v>
      </c>
      <c r="AQ52">
        <v>0</v>
      </c>
      <c r="AR52" t="s">
        <v>724</v>
      </c>
      <c r="AS52" t="s">
        <v>86</v>
      </c>
      <c r="AT52">
        <v>18</v>
      </c>
      <c r="AU52" t="s">
        <v>87</v>
      </c>
      <c r="AV52" t="s">
        <v>82</v>
      </c>
      <c r="AW52">
        <v>1</v>
      </c>
      <c r="AX52" t="s">
        <v>101</v>
      </c>
      <c r="AY52" t="s">
        <v>89</v>
      </c>
      <c r="AZ52" t="s">
        <v>89</v>
      </c>
      <c r="BA52" t="s">
        <v>89</v>
      </c>
      <c r="BB52" t="s">
        <v>89</v>
      </c>
      <c r="BC52">
        <v>50000</v>
      </c>
      <c r="BD52">
        <v>5</v>
      </c>
      <c r="BE52" t="s">
        <v>82</v>
      </c>
      <c r="BF52" t="s">
        <v>286</v>
      </c>
      <c r="BG52" t="s">
        <v>454</v>
      </c>
      <c r="BH52" t="s">
        <v>237</v>
      </c>
      <c r="BI52" t="s">
        <v>162</v>
      </c>
      <c r="BJ52" t="s">
        <v>283</v>
      </c>
      <c r="BK52" t="s">
        <v>562</v>
      </c>
      <c r="BL52" t="s">
        <v>725</v>
      </c>
      <c r="BM52" t="s">
        <v>96</v>
      </c>
      <c r="BN52" t="s">
        <v>726</v>
      </c>
      <c r="BO52" t="s">
        <v>82</v>
      </c>
      <c r="BP52" t="s">
        <v>97</v>
      </c>
      <c r="BQ52">
        <v>95.5</v>
      </c>
      <c r="BR52">
        <v>127898</v>
      </c>
      <c r="BS52">
        <v>1</v>
      </c>
      <c r="BT52">
        <v>1</v>
      </c>
      <c r="BU52">
        <v>46</v>
      </c>
    </row>
    <row r="53" spans="1:73" x14ac:dyDescent="0.25">
      <c r="A53" t="s">
        <v>72</v>
      </c>
      <c r="B53" t="s">
        <v>219</v>
      </c>
      <c r="C53" t="s">
        <v>98</v>
      </c>
      <c r="D53" t="s">
        <v>136</v>
      </c>
      <c r="E53">
        <v>31241100</v>
      </c>
      <c r="F53">
        <v>13</v>
      </c>
      <c r="G53">
        <v>7257900</v>
      </c>
      <c r="H53" s="1">
        <v>9072375</v>
      </c>
      <c r="I53">
        <v>604790831</v>
      </c>
      <c r="J53" t="s">
        <v>137</v>
      </c>
      <c r="K53" t="s">
        <v>82</v>
      </c>
      <c r="L53" t="s">
        <v>77</v>
      </c>
      <c r="M53" t="s">
        <v>136</v>
      </c>
      <c r="N53" t="s">
        <v>138</v>
      </c>
      <c r="O53" t="s">
        <v>79</v>
      </c>
      <c r="P53" t="s">
        <v>272</v>
      </c>
      <c r="Q53">
        <v>127344</v>
      </c>
      <c r="R53" t="s">
        <v>81</v>
      </c>
      <c r="S53" s="2">
        <v>44547</v>
      </c>
      <c r="T53" s="2">
        <v>44568</v>
      </c>
      <c r="U53" s="2">
        <v>44634</v>
      </c>
      <c r="V53" s="2">
        <v>44635</v>
      </c>
      <c r="W53">
        <v>302208</v>
      </c>
      <c r="X53" t="s">
        <v>83</v>
      </c>
      <c r="Y53" t="s">
        <v>82</v>
      </c>
      <c r="Z53" t="s">
        <v>82</v>
      </c>
      <c r="AA53" t="s">
        <v>84</v>
      </c>
      <c r="AB53" t="s">
        <v>25</v>
      </c>
      <c r="AC53">
        <v>8</v>
      </c>
      <c r="AD53" t="s">
        <v>161</v>
      </c>
      <c r="AE53">
        <v>2020</v>
      </c>
      <c r="AF53">
        <v>2</v>
      </c>
      <c r="AG53" t="s">
        <v>82</v>
      </c>
      <c r="AH53" t="s">
        <v>85</v>
      </c>
      <c r="AI53" t="s">
        <v>132</v>
      </c>
      <c r="AJ53" t="s">
        <v>82</v>
      </c>
      <c r="AK53" t="s">
        <v>82</v>
      </c>
      <c r="AL53" t="s">
        <v>82</v>
      </c>
      <c r="AM53">
        <v>7</v>
      </c>
      <c r="AN53">
        <v>1</v>
      </c>
      <c r="AO53">
        <v>100</v>
      </c>
      <c r="AP53">
        <v>6</v>
      </c>
      <c r="AQ53">
        <v>0</v>
      </c>
      <c r="AR53" t="s">
        <v>657</v>
      </c>
      <c r="AS53" t="s">
        <v>86</v>
      </c>
      <c r="AT53">
        <v>19</v>
      </c>
      <c r="AU53" t="s">
        <v>87</v>
      </c>
      <c r="AV53" t="s">
        <v>82</v>
      </c>
      <c r="AW53">
        <v>1</v>
      </c>
      <c r="AX53" t="s">
        <v>101</v>
      </c>
      <c r="AY53" t="s">
        <v>89</v>
      </c>
      <c r="AZ53" t="s">
        <v>89</v>
      </c>
      <c r="BA53" t="s">
        <v>89</v>
      </c>
      <c r="BB53" t="s">
        <v>89</v>
      </c>
      <c r="BC53">
        <v>40000</v>
      </c>
      <c r="BD53">
        <v>1</v>
      </c>
      <c r="BE53" t="s">
        <v>82</v>
      </c>
      <c r="BF53" t="s">
        <v>286</v>
      </c>
      <c r="BG53" t="s">
        <v>658</v>
      </c>
      <c r="BH53" t="s">
        <v>191</v>
      </c>
      <c r="BI53" t="s">
        <v>162</v>
      </c>
      <c r="BJ53" t="s">
        <v>183</v>
      </c>
      <c r="BK53" t="s">
        <v>286</v>
      </c>
      <c r="BL53" t="s">
        <v>95</v>
      </c>
      <c r="BM53" t="s">
        <v>96</v>
      </c>
      <c r="BN53" t="s">
        <v>659</v>
      </c>
      <c r="BO53" t="s">
        <v>82</v>
      </c>
      <c r="BP53" t="s">
        <v>660</v>
      </c>
      <c r="BQ53">
        <v>88</v>
      </c>
      <c r="BR53">
        <v>127344</v>
      </c>
      <c r="BS53">
        <v>1</v>
      </c>
      <c r="BT53">
        <v>1</v>
      </c>
      <c r="BU53">
        <v>65</v>
      </c>
    </row>
    <row r="54" spans="1:73" x14ac:dyDescent="0.25">
      <c r="A54" t="s">
        <v>72</v>
      </c>
      <c r="B54" t="s">
        <v>219</v>
      </c>
      <c r="C54" t="s">
        <v>98</v>
      </c>
      <c r="D54" t="s">
        <v>136</v>
      </c>
      <c r="E54">
        <v>31240300</v>
      </c>
      <c r="F54">
        <v>13</v>
      </c>
      <c r="G54">
        <v>8749230</v>
      </c>
      <c r="H54" s="1">
        <v>10936537.5</v>
      </c>
      <c r="I54">
        <v>604650648</v>
      </c>
      <c r="J54" t="s">
        <v>166</v>
      </c>
      <c r="K54" t="s">
        <v>82</v>
      </c>
      <c r="L54" t="s">
        <v>77</v>
      </c>
      <c r="M54" t="s">
        <v>136</v>
      </c>
      <c r="N54" t="s">
        <v>78</v>
      </c>
      <c r="O54" t="s">
        <v>79</v>
      </c>
      <c r="P54" t="s">
        <v>80</v>
      </c>
      <c r="Q54">
        <v>127867</v>
      </c>
      <c r="R54" t="s">
        <v>81</v>
      </c>
      <c r="S54" s="2">
        <v>44544</v>
      </c>
      <c r="T54" s="2">
        <v>44587</v>
      </c>
      <c r="U54" s="2">
        <v>44634</v>
      </c>
      <c r="V54" s="2">
        <v>44635</v>
      </c>
      <c r="W54">
        <v>301846</v>
      </c>
      <c r="X54" t="s">
        <v>83</v>
      </c>
      <c r="Y54" t="s">
        <v>82</v>
      </c>
      <c r="Z54" t="s">
        <v>84</v>
      </c>
      <c r="AA54" t="s">
        <v>82</v>
      </c>
      <c r="AB54" t="s">
        <v>24</v>
      </c>
      <c r="AC54">
        <v>8</v>
      </c>
      <c r="AD54" t="s">
        <v>161</v>
      </c>
      <c r="AE54">
        <v>2019</v>
      </c>
      <c r="AF54">
        <v>3</v>
      </c>
      <c r="AG54" t="s">
        <v>82</v>
      </c>
      <c r="AH54" t="s">
        <v>85</v>
      </c>
      <c r="AI54" t="s">
        <v>132</v>
      </c>
      <c r="AJ54" t="s">
        <v>82</v>
      </c>
      <c r="AK54" t="s">
        <v>82</v>
      </c>
      <c r="AL54" t="s">
        <v>82</v>
      </c>
      <c r="AM54">
        <v>1</v>
      </c>
      <c r="AN54">
        <v>1</v>
      </c>
      <c r="AO54">
        <v>100</v>
      </c>
      <c r="AP54">
        <v>1</v>
      </c>
      <c r="AQ54">
        <v>0</v>
      </c>
      <c r="AR54" t="s">
        <v>694</v>
      </c>
      <c r="AS54" t="s">
        <v>86</v>
      </c>
      <c r="AT54">
        <v>22</v>
      </c>
      <c r="AU54" t="s">
        <v>87</v>
      </c>
      <c r="AV54" t="s">
        <v>82</v>
      </c>
      <c r="AW54">
        <v>1</v>
      </c>
      <c r="AX54" t="s">
        <v>101</v>
      </c>
      <c r="AY54" t="s">
        <v>89</v>
      </c>
      <c r="AZ54" t="s">
        <v>89</v>
      </c>
      <c r="BA54" t="s">
        <v>89</v>
      </c>
      <c r="BB54" t="s">
        <v>89</v>
      </c>
      <c r="BC54">
        <v>90000</v>
      </c>
      <c r="BD54">
        <v>2</v>
      </c>
      <c r="BE54" t="s">
        <v>82</v>
      </c>
      <c r="BF54" t="s">
        <v>80</v>
      </c>
      <c r="BG54" t="s">
        <v>524</v>
      </c>
      <c r="BH54" t="s">
        <v>695</v>
      </c>
      <c r="BI54" t="s">
        <v>162</v>
      </c>
      <c r="BJ54" t="s">
        <v>361</v>
      </c>
      <c r="BK54" t="s">
        <v>170</v>
      </c>
      <c r="BL54" t="s">
        <v>577</v>
      </c>
      <c r="BM54" t="s">
        <v>96</v>
      </c>
      <c r="BN54" t="s">
        <v>696</v>
      </c>
      <c r="BO54" t="s">
        <v>82</v>
      </c>
      <c r="BP54" t="s">
        <v>597</v>
      </c>
      <c r="BQ54">
        <v>82</v>
      </c>
      <c r="BR54">
        <v>127867</v>
      </c>
      <c r="BS54">
        <v>1</v>
      </c>
      <c r="BT54">
        <v>1</v>
      </c>
      <c r="BU54">
        <v>46</v>
      </c>
    </row>
    <row r="55" spans="1:73" x14ac:dyDescent="0.25">
      <c r="A55" t="s">
        <v>72</v>
      </c>
      <c r="B55" t="s">
        <v>219</v>
      </c>
      <c r="C55" t="s">
        <v>98</v>
      </c>
      <c r="D55" t="s">
        <v>136</v>
      </c>
      <c r="E55">
        <v>31240150</v>
      </c>
      <c r="F55">
        <v>13</v>
      </c>
      <c r="G55">
        <v>8347600</v>
      </c>
      <c r="H55" s="1">
        <v>10434500</v>
      </c>
      <c r="I55">
        <v>604640076</v>
      </c>
      <c r="J55" t="s">
        <v>137</v>
      </c>
      <c r="K55" t="s">
        <v>82</v>
      </c>
      <c r="L55" t="s">
        <v>77</v>
      </c>
      <c r="M55" t="s">
        <v>136</v>
      </c>
      <c r="N55" t="s">
        <v>176</v>
      </c>
      <c r="O55" t="s">
        <v>79</v>
      </c>
      <c r="P55" t="s">
        <v>272</v>
      </c>
      <c r="Q55">
        <v>127889</v>
      </c>
      <c r="R55" t="s">
        <v>81</v>
      </c>
      <c r="S55" s="2">
        <v>44539</v>
      </c>
      <c r="T55" s="2">
        <v>44587</v>
      </c>
      <c r="U55" s="2">
        <v>44634</v>
      </c>
      <c r="V55" s="2">
        <v>44635</v>
      </c>
      <c r="W55">
        <v>301287</v>
      </c>
      <c r="X55" t="s">
        <v>83</v>
      </c>
      <c r="Y55" t="s">
        <v>82</v>
      </c>
      <c r="Z55" t="s">
        <v>82</v>
      </c>
      <c r="AA55" t="s">
        <v>84</v>
      </c>
      <c r="AB55" t="s">
        <v>25</v>
      </c>
      <c r="AC55">
        <v>8</v>
      </c>
      <c r="AD55" t="s">
        <v>161</v>
      </c>
      <c r="AE55">
        <v>2021</v>
      </c>
      <c r="AF55">
        <v>1</v>
      </c>
      <c r="AG55" t="s">
        <v>82</v>
      </c>
      <c r="AH55" t="s">
        <v>85</v>
      </c>
      <c r="AI55" t="s">
        <v>132</v>
      </c>
      <c r="AJ55" t="s">
        <v>82</v>
      </c>
      <c r="AK55" t="s">
        <v>82</v>
      </c>
      <c r="AL55" t="s">
        <v>82</v>
      </c>
      <c r="AM55">
        <v>7</v>
      </c>
      <c r="AN55">
        <v>4</v>
      </c>
      <c r="AO55">
        <v>100</v>
      </c>
      <c r="AP55">
        <v>6</v>
      </c>
      <c r="AQ55">
        <v>0</v>
      </c>
      <c r="AR55" t="s">
        <v>718</v>
      </c>
      <c r="AS55" t="s">
        <v>86</v>
      </c>
      <c r="AT55">
        <v>21</v>
      </c>
      <c r="AU55" t="s">
        <v>87</v>
      </c>
      <c r="AV55" t="s">
        <v>82</v>
      </c>
      <c r="AW55">
        <v>1</v>
      </c>
      <c r="AX55" t="s">
        <v>101</v>
      </c>
      <c r="AY55" t="s">
        <v>89</v>
      </c>
      <c r="AZ55" t="s">
        <v>89</v>
      </c>
      <c r="BA55" t="s">
        <v>89</v>
      </c>
      <c r="BB55" t="s">
        <v>89</v>
      </c>
      <c r="BC55">
        <v>30000</v>
      </c>
      <c r="BD55">
        <v>1</v>
      </c>
      <c r="BE55" t="s">
        <v>82</v>
      </c>
      <c r="BF55" t="s">
        <v>286</v>
      </c>
      <c r="BG55" t="s">
        <v>263</v>
      </c>
      <c r="BH55" t="s">
        <v>366</v>
      </c>
      <c r="BI55" t="s">
        <v>162</v>
      </c>
      <c r="BJ55" t="s">
        <v>183</v>
      </c>
      <c r="BK55" t="s">
        <v>562</v>
      </c>
      <c r="BL55" t="s">
        <v>95</v>
      </c>
      <c r="BM55" t="s">
        <v>96</v>
      </c>
      <c r="BN55" t="s">
        <v>719</v>
      </c>
      <c r="BO55" t="s">
        <v>82</v>
      </c>
      <c r="BP55" t="s">
        <v>465</v>
      </c>
      <c r="BQ55">
        <v>94</v>
      </c>
      <c r="BR55">
        <v>127889</v>
      </c>
      <c r="BS55">
        <v>1</v>
      </c>
      <c r="BT55">
        <v>1</v>
      </c>
      <c r="BU55">
        <v>46</v>
      </c>
    </row>
    <row r="56" spans="1:73" x14ac:dyDescent="0.25">
      <c r="A56" t="s">
        <v>72</v>
      </c>
      <c r="B56" t="s">
        <v>219</v>
      </c>
      <c r="C56" t="s">
        <v>98</v>
      </c>
      <c r="D56" t="s">
        <v>136</v>
      </c>
      <c r="E56">
        <v>31240960</v>
      </c>
      <c r="F56">
        <v>13</v>
      </c>
      <c r="G56">
        <v>8987730</v>
      </c>
      <c r="H56" s="1">
        <v>12582822</v>
      </c>
      <c r="I56">
        <v>604370818</v>
      </c>
      <c r="J56" t="s">
        <v>166</v>
      </c>
      <c r="K56" t="s">
        <v>82</v>
      </c>
      <c r="L56" t="s">
        <v>77</v>
      </c>
      <c r="M56" t="s">
        <v>136</v>
      </c>
      <c r="N56" t="s">
        <v>176</v>
      </c>
      <c r="O56" t="s">
        <v>79</v>
      </c>
      <c r="P56" t="s">
        <v>272</v>
      </c>
      <c r="Q56">
        <v>127869</v>
      </c>
      <c r="R56" t="s">
        <v>81</v>
      </c>
      <c r="S56" s="2">
        <v>44544</v>
      </c>
      <c r="T56" s="2">
        <v>44587</v>
      </c>
      <c r="U56" s="2">
        <v>44634</v>
      </c>
      <c r="V56" s="2">
        <v>44635</v>
      </c>
      <c r="W56">
        <v>301822</v>
      </c>
      <c r="X56" t="s">
        <v>83</v>
      </c>
      <c r="Y56" t="s">
        <v>82</v>
      </c>
      <c r="Z56" t="s">
        <v>84</v>
      </c>
      <c r="AA56" t="s">
        <v>82</v>
      </c>
      <c r="AB56" t="s">
        <v>24</v>
      </c>
      <c r="AC56">
        <v>8</v>
      </c>
      <c r="AD56" t="s">
        <v>161</v>
      </c>
      <c r="AE56">
        <v>2015</v>
      </c>
      <c r="AF56">
        <v>7</v>
      </c>
      <c r="AG56" t="s">
        <v>82</v>
      </c>
      <c r="AH56" t="s">
        <v>85</v>
      </c>
      <c r="AI56" t="s">
        <v>132</v>
      </c>
      <c r="AJ56" t="s">
        <v>82</v>
      </c>
      <c r="AK56" t="s">
        <v>82</v>
      </c>
      <c r="AL56" t="s">
        <v>82</v>
      </c>
      <c r="AM56">
        <v>7</v>
      </c>
      <c r="AN56">
        <v>4</v>
      </c>
      <c r="AO56">
        <v>100</v>
      </c>
      <c r="AP56">
        <v>6</v>
      </c>
      <c r="AQ56">
        <v>0</v>
      </c>
      <c r="AR56" t="s">
        <v>697</v>
      </c>
      <c r="AS56" t="s">
        <v>86</v>
      </c>
      <c r="AT56">
        <v>25</v>
      </c>
      <c r="AU56" t="s">
        <v>278</v>
      </c>
      <c r="AV56" t="s">
        <v>82</v>
      </c>
      <c r="AW56">
        <v>1</v>
      </c>
      <c r="AX56" t="s">
        <v>101</v>
      </c>
      <c r="AY56" t="s">
        <v>89</v>
      </c>
      <c r="AZ56" t="s">
        <v>89</v>
      </c>
      <c r="BA56" t="s">
        <v>89</v>
      </c>
      <c r="BB56" t="s">
        <v>89</v>
      </c>
      <c r="BC56">
        <v>40000</v>
      </c>
      <c r="BD56">
        <v>3</v>
      </c>
      <c r="BE56" t="s">
        <v>82</v>
      </c>
      <c r="BF56" t="s">
        <v>286</v>
      </c>
      <c r="BG56" t="s">
        <v>260</v>
      </c>
      <c r="BH56" t="s">
        <v>491</v>
      </c>
      <c r="BI56" t="s">
        <v>162</v>
      </c>
      <c r="BJ56" t="s">
        <v>262</v>
      </c>
      <c r="BK56" t="s">
        <v>562</v>
      </c>
      <c r="BL56" t="s">
        <v>95</v>
      </c>
      <c r="BM56" t="s">
        <v>96</v>
      </c>
      <c r="BN56" t="s">
        <v>698</v>
      </c>
      <c r="BO56" t="s">
        <v>82</v>
      </c>
      <c r="BP56" t="s">
        <v>465</v>
      </c>
      <c r="BQ56">
        <v>85.9</v>
      </c>
      <c r="BR56">
        <v>127869</v>
      </c>
      <c r="BS56">
        <v>1</v>
      </c>
      <c r="BT56">
        <v>1</v>
      </c>
      <c r="BU56">
        <v>46</v>
      </c>
    </row>
    <row r="57" spans="1:73" x14ac:dyDescent="0.25">
      <c r="A57" t="s">
        <v>72</v>
      </c>
      <c r="B57" t="s">
        <v>219</v>
      </c>
      <c r="C57" t="s">
        <v>98</v>
      </c>
      <c r="D57" t="s">
        <v>75</v>
      </c>
      <c r="E57">
        <v>31240880</v>
      </c>
      <c r="F57">
        <v>13</v>
      </c>
      <c r="G57">
        <v>7725500</v>
      </c>
      <c r="H57" s="1">
        <v>10815700</v>
      </c>
      <c r="I57">
        <v>604110737</v>
      </c>
      <c r="J57" t="s">
        <v>76</v>
      </c>
      <c r="K57" t="s">
        <v>82</v>
      </c>
      <c r="L57" t="s">
        <v>77</v>
      </c>
      <c r="M57" t="s">
        <v>75</v>
      </c>
      <c r="N57" t="s">
        <v>138</v>
      </c>
      <c r="O57" t="s">
        <v>79</v>
      </c>
      <c r="P57" t="s">
        <v>272</v>
      </c>
      <c r="Q57">
        <v>127591</v>
      </c>
      <c r="R57" t="s">
        <v>81</v>
      </c>
      <c r="S57" s="2">
        <v>44574</v>
      </c>
      <c r="T57" s="2">
        <v>44579</v>
      </c>
      <c r="U57" s="2">
        <v>44634</v>
      </c>
      <c r="V57" s="2">
        <v>44635</v>
      </c>
      <c r="W57">
        <v>304481</v>
      </c>
      <c r="X57" t="s">
        <v>83</v>
      </c>
      <c r="Y57" t="s">
        <v>82</v>
      </c>
      <c r="Z57" t="s">
        <v>82</v>
      </c>
      <c r="AA57" t="s">
        <v>84</v>
      </c>
      <c r="AB57" t="s">
        <v>25</v>
      </c>
      <c r="AC57">
        <v>8</v>
      </c>
      <c r="AD57" t="s">
        <v>82</v>
      </c>
      <c r="AE57">
        <v>2020</v>
      </c>
      <c r="AF57">
        <v>2</v>
      </c>
      <c r="AG57" t="s">
        <v>82</v>
      </c>
      <c r="AH57" t="s">
        <v>85</v>
      </c>
      <c r="AI57" t="s">
        <v>171</v>
      </c>
      <c r="AJ57" t="s">
        <v>82</v>
      </c>
      <c r="AK57" t="s">
        <v>82</v>
      </c>
      <c r="AL57" t="s">
        <v>82</v>
      </c>
      <c r="AM57">
        <v>9</v>
      </c>
      <c r="AN57">
        <v>1</v>
      </c>
      <c r="AO57">
        <v>100</v>
      </c>
      <c r="AP57">
        <v>6</v>
      </c>
      <c r="AQ57">
        <v>0</v>
      </c>
      <c r="AR57" t="s">
        <v>672</v>
      </c>
      <c r="AS57" t="s">
        <v>86</v>
      </c>
      <c r="AT57">
        <v>28</v>
      </c>
      <c r="AU57" t="s">
        <v>87</v>
      </c>
      <c r="AV57" s="2">
        <v>44578</v>
      </c>
      <c r="AW57">
        <v>1</v>
      </c>
      <c r="AX57" t="s">
        <v>101</v>
      </c>
      <c r="AY57" t="s">
        <v>88</v>
      </c>
      <c r="AZ57" t="s">
        <v>89</v>
      </c>
      <c r="BA57" t="s">
        <v>89</v>
      </c>
      <c r="BB57" t="s">
        <v>89</v>
      </c>
      <c r="BC57">
        <v>680172</v>
      </c>
      <c r="BD57">
        <v>3</v>
      </c>
      <c r="BE57" t="s">
        <v>82</v>
      </c>
      <c r="BF57" t="s">
        <v>515</v>
      </c>
      <c r="BG57" t="s">
        <v>117</v>
      </c>
      <c r="BH57" t="s">
        <v>274</v>
      </c>
      <c r="BI57" t="s">
        <v>82</v>
      </c>
      <c r="BJ57" t="s">
        <v>117</v>
      </c>
      <c r="BK57" t="s">
        <v>515</v>
      </c>
      <c r="BL57" t="s">
        <v>95</v>
      </c>
      <c r="BM57" t="s">
        <v>96</v>
      </c>
      <c r="BN57" t="s">
        <v>673</v>
      </c>
      <c r="BO57" t="s">
        <v>82</v>
      </c>
      <c r="BP57" t="s">
        <v>674</v>
      </c>
      <c r="BQ57">
        <v>92.57</v>
      </c>
      <c r="BR57">
        <v>127591</v>
      </c>
      <c r="BS57">
        <v>1</v>
      </c>
      <c r="BT57">
        <v>1</v>
      </c>
      <c r="BU57">
        <v>54</v>
      </c>
    </row>
    <row r="58" spans="1:73" x14ac:dyDescent="0.25">
      <c r="A58" t="s">
        <v>72</v>
      </c>
      <c r="B58" t="s">
        <v>219</v>
      </c>
      <c r="C58" t="s">
        <v>98</v>
      </c>
      <c r="D58" t="s">
        <v>136</v>
      </c>
      <c r="E58">
        <v>31240860</v>
      </c>
      <c r="F58">
        <v>13</v>
      </c>
      <c r="G58">
        <v>8652170</v>
      </c>
      <c r="H58" s="1">
        <v>12113038</v>
      </c>
      <c r="I58">
        <v>305380293</v>
      </c>
      <c r="J58" t="s">
        <v>137</v>
      </c>
      <c r="K58" t="s">
        <v>82</v>
      </c>
      <c r="L58" t="s">
        <v>77</v>
      </c>
      <c r="M58" t="s">
        <v>136</v>
      </c>
      <c r="N58" t="s">
        <v>176</v>
      </c>
      <c r="O58" t="s">
        <v>79</v>
      </c>
      <c r="P58" t="s">
        <v>272</v>
      </c>
      <c r="Q58">
        <v>128253</v>
      </c>
      <c r="R58" t="s">
        <v>81</v>
      </c>
      <c r="S58" s="2">
        <v>44588</v>
      </c>
      <c r="T58" s="2">
        <v>44602</v>
      </c>
      <c r="U58" s="2">
        <v>44634</v>
      </c>
      <c r="V58" s="2">
        <v>44635</v>
      </c>
      <c r="W58">
        <v>305947</v>
      </c>
      <c r="X58" t="s">
        <v>83</v>
      </c>
      <c r="Y58" t="s">
        <v>82</v>
      </c>
      <c r="Z58" t="s">
        <v>82</v>
      </c>
      <c r="AA58" t="s">
        <v>84</v>
      </c>
      <c r="AB58" t="s">
        <v>25</v>
      </c>
      <c r="AC58">
        <v>8</v>
      </c>
      <c r="AD58" t="s">
        <v>161</v>
      </c>
      <c r="AE58">
        <v>2022</v>
      </c>
      <c r="AF58">
        <v>0</v>
      </c>
      <c r="AG58" t="s">
        <v>82</v>
      </c>
      <c r="AH58" t="s">
        <v>85</v>
      </c>
      <c r="AI58" t="s">
        <v>132</v>
      </c>
      <c r="AJ58" t="s">
        <v>82</v>
      </c>
      <c r="AK58" t="s">
        <v>82</v>
      </c>
      <c r="AL58" t="s">
        <v>82</v>
      </c>
      <c r="AM58">
        <v>3</v>
      </c>
      <c r="AN58">
        <v>3</v>
      </c>
      <c r="AO58">
        <v>100</v>
      </c>
      <c r="AP58">
        <v>6</v>
      </c>
      <c r="AQ58">
        <v>0</v>
      </c>
      <c r="AR58" t="s">
        <v>757</v>
      </c>
      <c r="AS58" t="s">
        <v>86</v>
      </c>
      <c r="AT58">
        <v>19</v>
      </c>
      <c r="AU58" t="s">
        <v>87</v>
      </c>
      <c r="AV58" s="2">
        <v>44601</v>
      </c>
      <c r="AW58">
        <v>1</v>
      </c>
      <c r="AX58" t="s">
        <v>88</v>
      </c>
      <c r="AY58" t="s">
        <v>89</v>
      </c>
      <c r="AZ58" t="s">
        <v>89</v>
      </c>
      <c r="BA58" t="s">
        <v>89</v>
      </c>
      <c r="BB58" t="s">
        <v>89</v>
      </c>
      <c r="BC58">
        <v>100000</v>
      </c>
      <c r="BD58">
        <v>3</v>
      </c>
      <c r="BE58" t="s">
        <v>82</v>
      </c>
      <c r="BF58" t="s">
        <v>273</v>
      </c>
      <c r="BG58" t="s">
        <v>306</v>
      </c>
      <c r="BH58" t="s">
        <v>353</v>
      </c>
      <c r="BI58" t="s">
        <v>162</v>
      </c>
      <c r="BJ58" t="s">
        <v>306</v>
      </c>
      <c r="BK58" t="s">
        <v>501</v>
      </c>
      <c r="BL58" t="s">
        <v>95</v>
      </c>
      <c r="BM58" t="s">
        <v>96</v>
      </c>
      <c r="BN58" t="s">
        <v>758</v>
      </c>
      <c r="BO58" t="s">
        <v>82</v>
      </c>
      <c r="BP58" t="s">
        <v>97</v>
      </c>
      <c r="BQ58">
        <v>99.12</v>
      </c>
      <c r="BR58">
        <v>128253</v>
      </c>
      <c r="BS58">
        <v>1</v>
      </c>
      <c r="BT58">
        <v>1</v>
      </c>
      <c r="BU58">
        <v>31</v>
      </c>
    </row>
    <row r="59" spans="1:73" x14ac:dyDescent="0.25">
      <c r="A59" t="s">
        <v>72</v>
      </c>
      <c r="B59" t="s">
        <v>219</v>
      </c>
      <c r="C59" t="s">
        <v>98</v>
      </c>
      <c r="D59" t="s">
        <v>136</v>
      </c>
      <c r="E59">
        <v>31241280</v>
      </c>
      <c r="F59">
        <v>13</v>
      </c>
      <c r="G59">
        <v>7945900</v>
      </c>
      <c r="H59" s="1">
        <v>9932375</v>
      </c>
      <c r="I59">
        <v>305250694</v>
      </c>
      <c r="J59" t="s">
        <v>166</v>
      </c>
      <c r="K59" t="s">
        <v>82</v>
      </c>
      <c r="L59" t="s">
        <v>77</v>
      </c>
      <c r="M59" t="s">
        <v>136</v>
      </c>
      <c r="N59" t="s">
        <v>176</v>
      </c>
      <c r="O59" t="s">
        <v>79</v>
      </c>
      <c r="P59" t="s">
        <v>272</v>
      </c>
      <c r="Q59">
        <v>127873</v>
      </c>
      <c r="R59" t="s">
        <v>81</v>
      </c>
      <c r="S59" s="2">
        <v>44544</v>
      </c>
      <c r="T59" s="2">
        <v>44587</v>
      </c>
      <c r="U59" s="2">
        <v>44634</v>
      </c>
      <c r="V59" s="2">
        <v>44635</v>
      </c>
      <c r="W59">
        <v>301795</v>
      </c>
      <c r="X59" t="s">
        <v>83</v>
      </c>
      <c r="Y59" t="s">
        <v>82</v>
      </c>
      <c r="Z59" t="s">
        <v>84</v>
      </c>
      <c r="AA59" t="s">
        <v>82</v>
      </c>
      <c r="AB59" t="s">
        <v>24</v>
      </c>
      <c r="AC59">
        <v>8</v>
      </c>
      <c r="AD59" t="s">
        <v>161</v>
      </c>
      <c r="AE59">
        <v>2018</v>
      </c>
      <c r="AF59">
        <v>4</v>
      </c>
      <c r="AG59" t="s">
        <v>82</v>
      </c>
      <c r="AH59" t="s">
        <v>85</v>
      </c>
      <c r="AI59" t="s">
        <v>132</v>
      </c>
      <c r="AJ59" t="s">
        <v>82</v>
      </c>
      <c r="AK59" t="s">
        <v>82</v>
      </c>
      <c r="AL59" t="s">
        <v>82</v>
      </c>
      <c r="AM59">
        <v>7</v>
      </c>
      <c r="AN59">
        <v>4</v>
      </c>
      <c r="AO59">
        <v>100</v>
      </c>
      <c r="AP59">
        <v>6</v>
      </c>
      <c r="AQ59">
        <v>0</v>
      </c>
      <c r="AR59" t="s">
        <v>703</v>
      </c>
      <c r="AS59" t="s">
        <v>86</v>
      </c>
      <c r="AT59">
        <v>21</v>
      </c>
      <c r="AU59" t="s">
        <v>87</v>
      </c>
      <c r="AV59" t="s">
        <v>82</v>
      </c>
      <c r="AW59">
        <v>1</v>
      </c>
      <c r="AX59" t="s">
        <v>101</v>
      </c>
      <c r="AY59" t="s">
        <v>89</v>
      </c>
      <c r="AZ59" t="s">
        <v>89</v>
      </c>
      <c r="BA59" t="s">
        <v>89</v>
      </c>
      <c r="BB59" t="s">
        <v>89</v>
      </c>
      <c r="BC59">
        <v>70000</v>
      </c>
      <c r="BD59">
        <v>1</v>
      </c>
      <c r="BE59" t="s">
        <v>82</v>
      </c>
      <c r="BF59" t="s">
        <v>286</v>
      </c>
      <c r="BG59" t="s">
        <v>567</v>
      </c>
      <c r="BH59" t="s">
        <v>568</v>
      </c>
      <c r="BI59" t="s">
        <v>162</v>
      </c>
      <c r="BJ59" t="s">
        <v>238</v>
      </c>
      <c r="BK59" t="s">
        <v>562</v>
      </c>
      <c r="BL59" t="s">
        <v>95</v>
      </c>
      <c r="BM59" t="s">
        <v>96</v>
      </c>
      <c r="BN59" t="s">
        <v>704</v>
      </c>
      <c r="BO59" t="s">
        <v>82</v>
      </c>
      <c r="BP59" t="s">
        <v>580</v>
      </c>
      <c r="BQ59">
        <v>92.53</v>
      </c>
      <c r="BR59">
        <v>127873</v>
      </c>
      <c r="BS59">
        <v>1</v>
      </c>
      <c r="BT59">
        <v>1</v>
      </c>
      <c r="BU59">
        <v>46</v>
      </c>
    </row>
    <row r="60" spans="1:73" x14ac:dyDescent="0.25">
      <c r="A60" t="s">
        <v>72</v>
      </c>
      <c r="B60" t="s">
        <v>219</v>
      </c>
      <c r="C60" t="s">
        <v>98</v>
      </c>
      <c r="D60" t="s">
        <v>136</v>
      </c>
      <c r="E60">
        <v>31240910</v>
      </c>
      <c r="F60">
        <v>13</v>
      </c>
      <c r="G60">
        <v>8776422</v>
      </c>
      <c r="H60" s="1">
        <v>10970527.5</v>
      </c>
      <c r="I60">
        <v>119060623</v>
      </c>
      <c r="J60" t="s">
        <v>137</v>
      </c>
      <c r="K60" t="s">
        <v>82</v>
      </c>
      <c r="L60" t="s">
        <v>77</v>
      </c>
      <c r="M60" t="s">
        <v>136</v>
      </c>
      <c r="N60" t="s">
        <v>138</v>
      </c>
      <c r="O60" t="s">
        <v>79</v>
      </c>
      <c r="P60" t="s">
        <v>272</v>
      </c>
      <c r="Q60">
        <v>127926</v>
      </c>
      <c r="R60" t="s">
        <v>81</v>
      </c>
      <c r="S60" s="2">
        <v>44574</v>
      </c>
      <c r="T60" s="2">
        <v>44588</v>
      </c>
      <c r="U60" s="2">
        <v>44634</v>
      </c>
      <c r="V60" s="2">
        <v>44635</v>
      </c>
      <c r="W60">
        <v>304471</v>
      </c>
      <c r="X60" t="s">
        <v>83</v>
      </c>
      <c r="Y60" t="s">
        <v>82</v>
      </c>
      <c r="Z60" t="s">
        <v>84</v>
      </c>
      <c r="AA60" t="s">
        <v>82</v>
      </c>
      <c r="AB60" t="s">
        <v>24</v>
      </c>
      <c r="AC60">
        <v>8</v>
      </c>
      <c r="AD60" t="s">
        <v>161</v>
      </c>
      <c r="AE60">
        <v>2022</v>
      </c>
      <c r="AF60">
        <v>0</v>
      </c>
      <c r="AG60" t="s">
        <v>82</v>
      </c>
      <c r="AH60" t="s">
        <v>85</v>
      </c>
      <c r="AI60" t="s">
        <v>132</v>
      </c>
      <c r="AJ60" t="s">
        <v>82</v>
      </c>
      <c r="AK60" t="s">
        <v>82</v>
      </c>
      <c r="AL60" t="s">
        <v>82</v>
      </c>
      <c r="AM60">
        <v>3</v>
      </c>
      <c r="AN60">
        <v>1</v>
      </c>
      <c r="AO60">
        <v>100</v>
      </c>
      <c r="AP60">
        <v>6</v>
      </c>
      <c r="AQ60">
        <v>0</v>
      </c>
      <c r="AR60" t="s">
        <v>738</v>
      </c>
      <c r="AS60" t="s">
        <v>86</v>
      </c>
      <c r="AT60">
        <v>17</v>
      </c>
      <c r="AU60" t="s">
        <v>87</v>
      </c>
      <c r="AV60" s="2">
        <v>44587</v>
      </c>
      <c r="AW60">
        <v>1</v>
      </c>
      <c r="AX60" t="s">
        <v>101</v>
      </c>
      <c r="AY60" t="s">
        <v>89</v>
      </c>
      <c r="AZ60" t="s">
        <v>89</v>
      </c>
      <c r="BA60" t="s">
        <v>89</v>
      </c>
      <c r="BB60" t="s">
        <v>89</v>
      </c>
      <c r="BC60">
        <v>136000</v>
      </c>
      <c r="BD60">
        <v>3</v>
      </c>
      <c r="BE60" t="s">
        <v>82</v>
      </c>
      <c r="BF60" t="s">
        <v>273</v>
      </c>
      <c r="BG60" t="s">
        <v>248</v>
      </c>
      <c r="BH60" t="s">
        <v>353</v>
      </c>
      <c r="BI60" t="s">
        <v>162</v>
      </c>
      <c r="BJ60" t="s">
        <v>183</v>
      </c>
      <c r="BK60" t="s">
        <v>273</v>
      </c>
      <c r="BL60" t="s">
        <v>95</v>
      </c>
      <c r="BM60" t="s">
        <v>96</v>
      </c>
      <c r="BN60" t="s">
        <v>739</v>
      </c>
      <c r="BO60" t="s">
        <v>82</v>
      </c>
      <c r="BP60" t="s">
        <v>97</v>
      </c>
      <c r="BQ60">
        <v>80.91</v>
      </c>
      <c r="BR60">
        <v>127926</v>
      </c>
      <c r="BS60">
        <v>1</v>
      </c>
      <c r="BT60">
        <v>1</v>
      </c>
      <c r="BU60">
        <v>45</v>
      </c>
    </row>
    <row r="61" spans="1:73" x14ac:dyDescent="0.25">
      <c r="A61" t="s">
        <v>72</v>
      </c>
      <c r="B61" t="s">
        <v>219</v>
      </c>
      <c r="C61" t="s">
        <v>98</v>
      </c>
      <c r="D61" t="s">
        <v>136</v>
      </c>
      <c r="E61">
        <v>31239530</v>
      </c>
      <c r="F61">
        <v>13</v>
      </c>
      <c r="G61">
        <v>3779487</v>
      </c>
      <c r="H61" s="1">
        <v>4724358.75</v>
      </c>
      <c r="I61">
        <v>119050593</v>
      </c>
      <c r="J61" t="s">
        <v>137</v>
      </c>
      <c r="K61" t="s">
        <v>82</v>
      </c>
      <c r="L61" t="s">
        <v>77</v>
      </c>
      <c r="M61" t="s">
        <v>136</v>
      </c>
      <c r="N61" t="s">
        <v>138</v>
      </c>
      <c r="O61" t="s">
        <v>79</v>
      </c>
      <c r="P61" t="s">
        <v>80</v>
      </c>
      <c r="Q61">
        <v>127549</v>
      </c>
      <c r="R61" t="s">
        <v>81</v>
      </c>
      <c r="S61" s="2">
        <v>44574</v>
      </c>
      <c r="T61" s="2">
        <v>44578</v>
      </c>
      <c r="U61" s="2">
        <v>44634</v>
      </c>
      <c r="V61" s="2">
        <v>44635</v>
      </c>
      <c r="W61">
        <v>304494</v>
      </c>
      <c r="X61" t="s">
        <v>83</v>
      </c>
      <c r="Y61" t="s">
        <v>82</v>
      </c>
      <c r="Z61" t="s">
        <v>82</v>
      </c>
      <c r="AA61" t="s">
        <v>84</v>
      </c>
      <c r="AB61" t="s">
        <v>25</v>
      </c>
      <c r="AC61">
        <v>8</v>
      </c>
      <c r="AD61" t="s">
        <v>82</v>
      </c>
      <c r="AE61">
        <v>2021</v>
      </c>
      <c r="AF61">
        <v>1</v>
      </c>
      <c r="AG61" t="s">
        <v>82</v>
      </c>
      <c r="AH61" t="s">
        <v>85</v>
      </c>
      <c r="AI61" t="s">
        <v>121</v>
      </c>
      <c r="AJ61" t="s">
        <v>82</v>
      </c>
      <c r="AK61" t="s">
        <v>82</v>
      </c>
      <c r="AL61" t="s">
        <v>82</v>
      </c>
      <c r="AM61">
        <v>3</v>
      </c>
      <c r="AN61">
        <v>13</v>
      </c>
      <c r="AO61">
        <v>100</v>
      </c>
      <c r="AP61">
        <v>1</v>
      </c>
      <c r="AQ61">
        <v>0</v>
      </c>
      <c r="AR61" t="s">
        <v>664</v>
      </c>
      <c r="AS61" t="s">
        <v>86</v>
      </c>
      <c r="AT61">
        <v>17</v>
      </c>
      <c r="AU61" t="s">
        <v>87</v>
      </c>
      <c r="AV61" s="2">
        <v>44575</v>
      </c>
      <c r="AW61">
        <v>1</v>
      </c>
      <c r="AX61" t="s">
        <v>101</v>
      </c>
      <c r="AY61" t="s">
        <v>89</v>
      </c>
      <c r="AZ61" t="s">
        <v>89</v>
      </c>
      <c r="BA61" t="s">
        <v>89</v>
      </c>
      <c r="BB61" t="s">
        <v>89</v>
      </c>
      <c r="BC61">
        <v>332500</v>
      </c>
      <c r="BD61">
        <v>3</v>
      </c>
      <c r="BE61" t="s">
        <v>82</v>
      </c>
      <c r="BF61" t="s">
        <v>236</v>
      </c>
      <c r="BG61" t="s">
        <v>665</v>
      </c>
      <c r="BH61" t="s">
        <v>666</v>
      </c>
      <c r="BI61" t="s">
        <v>82</v>
      </c>
      <c r="BJ61" t="s">
        <v>183</v>
      </c>
      <c r="BK61" t="s">
        <v>433</v>
      </c>
      <c r="BL61" t="s">
        <v>95</v>
      </c>
      <c r="BM61" t="s">
        <v>96</v>
      </c>
      <c r="BN61" t="s">
        <v>667</v>
      </c>
      <c r="BO61" t="s">
        <v>82</v>
      </c>
      <c r="BP61" t="s">
        <v>97</v>
      </c>
      <c r="BQ61">
        <v>92</v>
      </c>
      <c r="BR61">
        <v>127549</v>
      </c>
      <c r="BS61">
        <v>1</v>
      </c>
      <c r="BT61">
        <v>1</v>
      </c>
      <c r="BU61">
        <v>55</v>
      </c>
    </row>
    <row r="62" spans="1:73" x14ac:dyDescent="0.25">
      <c r="A62" t="s">
        <v>72</v>
      </c>
      <c r="B62" t="s">
        <v>219</v>
      </c>
      <c r="C62" t="s">
        <v>98</v>
      </c>
      <c r="D62" t="s">
        <v>136</v>
      </c>
      <c r="E62">
        <v>31239540</v>
      </c>
      <c r="F62">
        <v>13</v>
      </c>
      <c r="G62">
        <v>3779485</v>
      </c>
      <c r="H62" s="1">
        <v>4724356.25</v>
      </c>
      <c r="I62">
        <v>119050592</v>
      </c>
      <c r="J62" t="s">
        <v>137</v>
      </c>
      <c r="K62" t="s">
        <v>82</v>
      </c>
      <c r="L62" t="s">
        <v>77</v>
      </c>
      <c r="M62" t="s">
        <v>136</v>
      </c>
      <c r="N62" t="s">
        <v>138</v>
      </c>
      <c r="O62" t="s">
        <v>79</v>
      </c>
      <c r="P62" t="s">
        <v>80</v>
      </c>
      <c r="Q62">
        <v>127550</v>
      </c>
      <c r="R62" t="s">
        <v>81</v>
      </c>
      <c r="S62" s="2">
        <v>44574</v>
      </c>
      <c r="T62" s="2">
        <v>44578</v>
      </c>
      <c r="U62" s="2">
        <v>44634</v>
      </c>
      <c r="V62" s="2">
        <v>44635</v>
      </c>
      <c r="W62">
        <v>304469</v>
      </c>
      <c r="X62" t="s">
        <v>83</v>
      </c>
      <c r="Y62" t="s">
        <v>82</v>
      </c>
      <c r="Z62" t="s">
        <v>82</v>
      </c>
      <c r="AA62" t="s">
        <v>84</v>
      </c>
      <c r="AB62" t="s">
        <v>25</v>
      </c>
      <c r="AC62">
        <v>8</v>
      </c>
      <c r="AD62" t="s">
        <v>82</v>
      </c>
      <c r="AE62">
        <v>2021</v>
      </c>
      <c r="AF62">
        <v>1</v>
      </c>
      <c r="AG62" t="s">
        <v>82</v>
      </c>
      <c r="AH62" t="s">
        <v>85</v>
      </c>
      <c r="AI62" t="s">
        <v>121</v>
      </c>
      <c r="AJ62" t="s">
        <v>82</v>
      </c>
      <c r="AK62" t="s">
        <v>82</v>
      </c>
      <c r="AL62" t="s">
        <v>82</v>
      </c>
      <c r="AM62">
        <v>3</v>
      </c>
      <c r="AN62">
        <v>13</v>
      </c>
      <c r="AO62">
        <v>100</v>
      </c>
      <c r="AP62">
        <v>1</v>
      </c>
      <c r="AQ62">
        <v>0</v>
      </c>
      <c r="AR62" t="s">
        <v>668</v>
      </c>
      <c r="AS62" t="s">
        <v>86</v>
      </c>
      <c r="AT62">
        <v>17</v>
      </c>
      <c r="AU62" t="s">
        <v>87</v>
      </c>
      <c r="AV62" s="2">
        <v>44575</v>
      </c>
      <c r="AW62">
        <v>1</v>
      </c>
      <c r="AX62" t="s">
        <v>101</v>
      </c>
      <c r="AY62" t="s">
        <v>89</v>
      </c>
      <c r="AZ62" t="s">
        <v>89</v>
      </c>
      <c r="BA62" t="s">
        <v>89</v>
      </c>
      <c r="BB62" t="s">
        <v>89</v>
      </c>
      <c r="BC62">
        <v>339450</v>
      </c>
      <c r="BD62">
        <v>4</v>
      </c>
      <c r="BE62" t="s">
        <v>82</v>
      </c>
      <c r="BF62" t="s">
        <v>236</v>
      </c>
      <c r="BG62" t="s">
        <v>665</v>
      </c>
      <c r="BH62" t="s">
        <v>666</v>
      </c>
      <c r="BI62" t="s">
        <v>82</v>
      </c>
      <c r="BJ62" t="s">
        <v>183</v>
      </c>
      <c r="BK62" t="s">
        <v>433</v>
      </c>
      <c r="BL62" t="s">
        <v>95</v>
      </c>
      <c r="BM62" t="s">
        <v>96</v>
      </c>
      <c r="BN62" t="s">
        <v>669</v>
      </c>
      <c r="BO62" t="s">
        <v>82</v>
      </c>
      <c r="BP62" t="s">
        <v>97</v>
      </c>
      <c r="BQ62">
        <v>92</v>
      </c>
      <c r="BR62">
        <v>127550</v>
      </c>
      <c r="BS62">
        <v>1</v>
      </c>
      <c r="BT62">
        <v>1</v>
      </c>
      <c r="BU62">
        <v>55</v>
      </c>
    </row>
    <row r="63" spans="1:73" x14ac:dyDescent="0.25">
      <c r="A63" t="s">
        <v>72</v>
      </c>
      <c r="B63" t="s">
        <v>219</v>
      </c>
      <c r="C63" t="s">
        <v>98</v>
      </c>
      <c r="D63" t="s">
        <v>75</v>
      </c>
      <c r="E63">
        <v>31241120</v>
      </c>
      <c r="F63">
        <v>13</v>
      </c>
      <c r="G63">
        <v>9000000</v>
      </c>
      <c r="H63" s="1">
        <v>12600000</v>
      </c>
      <c r="I63">
        <v>118730398</v>
      </c>
      <c r="J63" t="s">
        <v>76</v>
      </c>
      <c r="K63" t="s">
        <v>82</v>
      </c>
      <c r="L63" t="s">
        <v>77</v>
      </c>
      <c r="M63" t="s">
        <v>75</v>
      </c>
      <c r="N63" t="s">
        <v>138</v>
      </c>
      <c r="O63" t="s">
        <v>79</v>
      </c>
      <c r="P63" t="s">
        <v>185</v>
      </c>
      <c r="Q63">
        <v>127096</v>
      </c>
      <c r="R63" t="s">
        <v>81</v>
      </c>
      <c r="S63" s="2">
        <v>44545</v>
      </c>
      <c r="T63" s="2">
        <v>44550</v>
      </c>
      <c r="U63" s="2">
        <v>44634</v>
      </c>
      <c r="V63" s="2">
        <v>44635</v>
      </c>
      <c r="W63">
        <v>301965</v>
      </c>
      <c r="X63" t="s">
        <v>83</v>
      </c>
      <c r="Y63" t="s">
        <v>82</v>
      </c>
      <c r="Z63" t="s">
        <v>82</v>
      </c>
      <c r="AA63" t="s">
        <v>84</v>
      </c>
      <c r="AB63" t="s">
        <v>25</v>
      </c>
      <c r="AC63">
        <v>8</v>
      </c>
      <c r="AD63" t="s">
        <v>82</v>
      </c>
      <c r="AE63">
        <v>2020</v>
      </c>
      <c r="AF63">
        <v>2</v>
      </c>
      <c r="AG63" t="s">
        <v>82</v>
      </c>
      <c r="AH63" t="s">
        <v>85</v>
      </c>
      <c r="AI63" t="s">
        <v>132</v>
      </c>
      <c r="AJ63" t="s">
        <v>82</v>
      </c>
      <c r="AK63" t="s">
        <v>82</v>
      </c>
      <c r="AL63" t="s">
        <v>82</v>
      </c>
      <c r="AM63">
        <v>2</v>
      </c>
      <c r="AN63">
        <v>5</v>
      </c>
      <c r="AO63">
        <v>100</v>
      </c>
      <c r="AP63">
        <v>7</v>
      </c>
      <c r="AQ63">
        <v>0</v>
      </c>
      <c r="AR63" t="s">
        <v>639</v>
      </c>
      <c r="AS63" t="s">
        <v>86</v>
      </c>
      <c r="AT63">
        <v>18</v>
      </c>
      <c r="AU63" t="s">
        <v>87</v>
      </c>
      <c r="AV63" s="2">
        <v>44547</v>
      </c>
      <c r="AW63">
        <v>1</v>
      </c>
      <c r="AX63" t="s">
        <v>88</v>
      </c>
      <c r="AY63" t="s">
        <v>89</v>
      </c>
      <c r="AZ63" t="s">
        <v>89</v>
      </c>
      <c r="BA63" t="s">
        <v>89</v>
      </c>
      <c r="BB63" t="s">
        <v>89</v>
      </c>
      <c r="BC63">
        <v>100000</v>
      </c>
      <c r="BD63">
        <v>4</v>
      </c>
      <c r="BE63" t="s">
        <v>82</v>
      </c>
      <c r="BF63" t="s">
        <v>226</v>
      </c>
      <c r="BG63" t="s">
        <v>117</v>
      </c>
      <c r="BH63" t="s">
        <v>232</v>
      </c>
      <c r="BI63" t="s">
        <v>82</v>
      </c>
      <c r="BJ63" t="s">
        <v>117</v>
      </c>
      <c r="BK63" t="s">
        <v>336</v>
      </c>
      <c r="BL63" t="s">
        <v>95</v>
      </c>
      <c r="BM63" t="s">
        <v>96</v>
      </c>
      <c r="BN63" t="s">
        <v>640</v>
      </c>
      <c r="BO63" t="s">
        <v>82</v>
      </c>
      <c r="BP63" t="s">
        <v>97</v>
      </c>
      <c r="BQ63">
        <v>70</v>
      </c>
      <c r="BR63">
        <v>127096</v>
      </c>
      <c r="BS63">
        <v>1</v>
      </c>
      <c r="BT63">
        <v>1</v>
      </c>
      <c r="BU63">
        <v>83</v>
      </c>
    </row>
    <row r="64" spans="1:73" x14ac:dyDescent="0.25">
      <c r="A64" t="s">
        <v>72</v>
      </c>
      <c r="B64" t="s">
        <v>219</v>
      </c>
      <c r="C64" t="s">
        <v>98</v>
      </c>
      <c r="D64" t="s">
        <v>136</v>
      </c>
      <c r="E64">
        <v>31241270</v>
      </c>
      <c r="F64">
        <v>13</v>
      </c>
      <c r="G64">
        <v>3101755</v>
      </c>
      <c r="H64" s="1">
        <v>3877193.75</v>
      </c>
      <c r="I64">
        <v>118350821</v>
      </c>
      <c r="J64" t="s">
        <v>166</v>
      </c>
      <c r="K64" t="s">
        <v>82</v>
      </c>
      <c r="L64" t="s">
        <v>77</v>
      </c>
      <c r="M64" t="s">
        <v>136</v>
      </c>
      <c r="N64" t="s">
        <v>78</v>
      </c>
      <c r="O64" t="s">
        <v>79</v>
      </c>
      <c r="P64" t="s">
        <v>107</v>
      </c>
      <c r="Q64">
        <v>126908</v>
      </c>
      <c r="R64" t="s">
        <v>81</v>
      </c>
      <c r="S64" s="2">
        <v>44533</v>
      </c>
      <c r="T64" s="2">
        <v>44543</v>
      </c>
      <c r="U64" s="2">
        <v>44634</v>
      </c>
      <c r="V64" s="2">
        <v>44635</v>
      </c>
      <c r="W64">
        <v>300706</v>
      </c>
      <c r="X64" t="s">
        <v>83</v>
      </c>
      <c r="Y64" t="s">
        <v>82</v>
      </c>
      <c r="Z64" t="s">
        <v>84</v>
      </c>
      <c r="AA64" t="s">
        <v>82</v>
      </c>
      <c r="AB64" t="s">
        <v>24</v>
      </c>
      <c r="AC64">
        <v>8</v>
      </c>
      <c r="AD64" t="s">
        <v>82</v>
      </c>
      <c r="AE64">
        <v>2019</v>
      </c>
      <c r="AF64">
        <v>3</v>
      </c>
      <c r="AG64" t="s">
        <v>82</v>
      </c>
      <c r="AH64" t="s">
        <v>85</v>
      </c>
      <c r="AI64" t="s">
        <v>171</v>
      </c>
      <c r="AJ64" t="s">
        <v>82</v>
      </c>
      <c r="AK64" t="s">
        <v>82</v>
      </c>
      <c r="AL64" t="s">
        <v>82</v>
      </c>
      <c r="AM64">
        <v>2</v>
      </c>
      <c r="AN64">
        <v>3</v>
      </c>
      <c r="AO64">
        <v>100</v>
      </c>
      <c r="AP64">
        <v>4</v>
      </c>
      <c r="AQ64">
        <v>0</v>
      </c>
      <c r="AR64" t="s">
        <v>633</v>
      </c>
      <c r="AS64" t="s">
        <v>86</v>
      </c>
      <c r="AT64">
        <v>20</v>
      </c>
      <c r="AU64" t="s">
        <v>87</v>
      </c>
      <c r="AV64" s="2">
        <v>44540</v>
      </c>
      <c r="AW64">
        <v>1</v>
      </c>
      <c r="AX64" t="s">
        <v>101</v>
      </c>
      <c r="AY64" t="s">
        <v>89</v>
      </c>
      <c r="AZ64" t="s">
        <v>89</v>
      </c>
      <c r="BA64" t="s">
        <v>89</v>
      </c>
      <c r="BB64" t="s">
        <v>89</v>
      </c>
      <c r="BC64">
        <v>559610</v>
      </c>
      <c r="BD64">
        <v>4</v>
      </c>
      <c r="BE64" t="s">
        <v>82</v>
      </c>
      <c r="BF64" t="s">
        <v>122</v>
      </c>
      <c r="BG64" t="s">
        <v>634</v>
      </c>
      <c r="BH64" t="s">
        <v>343</v>
      </c>
      <c r="BI64" t="s">
        <v>82</v>
      </c>
      <c r="BJ64" t="s">
        <v>234</v>
      </c>
      <c r="BK64" t="s">
        <v>200</v>
      </c>
      <c r="BL64" t="s">
        <v>95</v>
      </c>
      <c r="BM64" t="s">
        <v>96</v>
      </c>
      <c r="BN64" t="s">
        <v>635</v>
      </c>
      <c r="BO64" t="s">
        <v>82</v>
      </c>
      <c r="BP64" t="s">
        <v>97</v>
      </c>
      <c r="BQ64">
        <v>89</v>
      </c>
      <c r="BR64">
        <v>126908</v>
      </c>
      <c r="BS64">
        <v>1</v>
      </c>
      <c r="BT64">
        <v>1</v>
      </c>
      <c r="BU64">
        <v>90</v>
      </c>
    </row>
    <row r="65" spans="1:73" x14ac:dyDescent="0.25">
      <c r="A65" t="s">
        <v>72</v>
      </c>
      <c r="B65" t="s">
        <v>219</v>
      </c>
      <c r="C65" t="s">
        <v>98</v>
      </c>
      <c r="D65" t="s">
        <v>136</v>
      </c>
      <c r="E65">
        <v>31242050</v>
      </c>
      <c r="F65">
        <v>15</v>
      </c>
      <c r="G65">
        <v>8619850</v>
      </c>
      <c r="H65" s="1">
        <v>10774812.5</v>
      </c>
      <c r="I65">
        <v>703080726</v>
      </c>
      <c r="J65" t="s">
        <v>166</v>
      </c>
      <c r="K65" t="s">
        <v>82</v>
      </c>
      <c r="L65" t="s">
        <v>77</v>
      </c>
      <c r="M65" t="s">
        <v>136</v>
      </c>
      <c r="N65" t="s">
        <v>176</v>
      </c>
      <c r="O65" t="s">
        <v>79</v>
      </c>
      <c r="P65" t="s">
        <v>272</v>
      </c>
      <c r="Q65">
        <v>127904</v>
      </c>
      <c r="R65" t="s">
        <v>81</v>
      </c>
      <c r="S65" s="2">
        <v>44533</v>
      </c>
      <c r="T65" s="2">
        <v>44587</v>
      </c>
      <c r="U65" s="2">
        <v>44641</v>
      </c>
      <c r="V65" s="2">
        <v>44643</v>
      </c>
      <c r="W65">
        <v>300616</v>
      </c>
      <c r="X65" t="s">
        <v>83</v>
      </c>
      <c r="Y65" t="s">
        <v>82</v>
      </c>
      <c r="Z65" t="s">
        <v>82</v>
      </c>
      <c r="AA65" t="s">
        <v>84</v>
      </c>
      <c r="AB65" t="s">
        <v>25</v>
      </c>
      <c r="AC65">
        <v>8</v>
      </c>
      <c r="AD65" t="s">
        <v>161</v>
      </c>
      <c r="AE65">
        <v>2020</v>
      </c>
      <c r="AF65">
        <v>2</v>
      </c>
      <c r="AG65" t="s">
        <v>82</v>
      </c>
      <c r="AH65" t="s">
        <v>85</v>
      </c>
      <c r="AI65" t="s">
        <v>132</v>
      </c>
      <c r="AJ65" t="s">
        <v>82</v>
      </c>
      <c r="AK65" t="s">
        <v>82</v>
      </c>
      <c r="AL65" t="s">
        <v>82</v>
      </c>
      <c r="AM65">
        <v>7</v>
      </c>
      <c r="AN65">
        <v>4</v>
      </c>
      <c r="AO65">
        <v>100</v>
      </c>
      <c r="AP65">
        <v>6</v>
      </c>
      <c r="AQ65">
        <v>0</v>
      </c>
      <c r="AR65" t="s">
        <v>736</v>
      </c>
      <c r="AS65" t="s">
        <v>86</v>
      </c>
      <c r="AT65">
        <v>19</v>
      </c>
      <c r="AU65" t="s">
        <v>278</v>
      </c>
      <c r="AV65" t="s">
        <v>82</v>
      </c>
      <c r="AW65">
        <v>1</v>
      </c>
      <c r="AX65" t="s">
        <v>101</v>
      </c>
      <c r="AY65" t="s">
        <v>89</v>
      </c>
      <c r="AZ65" t="s">
        <v>89</v>
      </c>
      <c r="BA65" t="s">
        <v>89</v>
      </c>
      <c r="BB65" t="s">
        <v>89</v>
      </c>
      <c r="BC65">
        <v>40000</v>
      </c>
      <c r="BD65">
        <v>2</v>
      </c>
      <c r="BE65" t="s">
        <v>82</v>
      </c>
      <c r="BF65" t="s">
        <v>286</v>
      </c>
      <c r="BG65" t="s">
        <v>281</v>
      </c>
      <c r="BH65" t="s">
        <v>237</v>
      </c>
      <c r="BI65" t="s">
        <v>162</v>
      </c>
      <c r="BJ65" t="s">
        <v>361</v>
      </c>
      <c r="BK65" t="s">
        <v>562</v>
      </c>
      <c r="BL65" t="s">
        <v>577</v>
      </c>
      <c r="BM65" t="s">
        <v>96</v>
      </c>
      <c r="BN65" t="s">
        <v>737</v>
      </c>
      <c r="BO65" t="s">
        <v>82</v>
      </c>
      <c r="BP65" t="s">
        <v>97</v>
      </c>
      <c r="BQ65">
        <v>70</v>
      </c>
      <c r="BR65">
        <v>127904</v>
      </c>
      <c r="BS65">
        <v>1</v>
      </c>
      <c r="BT65">
        <v>1</v>
      </c>
      <c r="BU65">
        <v>53</v>
      </c>
    </row>
    <row r="66" spans="1:73" x14ac:dyDescent="0.25">
      <c r="A66" t="s">
        <v>72</v>
      </c>
      <c r="B66" t="s">
        <v>219</v>
      </c>
      <c r="C66" t="s">
        <v>98</v>
      </c>
      <c r="D66" t="s">
        <v>75</v>
      </c>
      <c r="E66">
        <v>31241970</v>
      </c>
      <c r="F66">
        <v>15</v>
      </c>
      <c r="G66">
        <v>8636950</v>
      </c>
      <c r="H66" s="1">
        <v>12091730</v>
      </c>
      <c r="I66">
        <v>702910087</v>
      </c>
      <c r="J66" t="s">
        <v>76</v>
      </c>
      <c r="K66" t="s">
        <v>82</v>
      </c>
      <c r="L66" t="s">
        <v>77</v>
      </c>
      <c r="M66" t="s">
        <v>75</v>
      </c>
      <c r="N66" t="s">
        <v>138</v>
      </c>
      <c r="O66" t="s">
        <v>79</v>
      </c>
      <c r="P66" t="s">
        <v>185</v>
      </c>
      <c r="Q66">
        <v>127166</v>
      </c>
      <c r="R66" t="s">
        <v>81</v>
      </c>
      <c r="S66" s="2">
        <v>44545</v>
      </c>
      <c r="T66" s="2">
        <v>44552</v>
      </c>
      <c r="U66" s="2">
        <v>44641</v>
      </c>
      <c r="V66" s="2">
        <v>44643</v>
      </c>
      <c r="W66">
        <v>302001</v>
      </c>
      <c r="X66" t="s">
        <v>83</v>
      </c>
      <c r="Y66" t="s">
        <v>82</v>
      </c>
      <c r="Z66" t="s">
        <v>84</v>
      </c>
      <c r="AA66" t="s">
        <v>82</v>
      </c>
      <c r="AB66" t="s">
        <v>24</v>
      </c>
      <c r="AC66">
        <v>8</v>
      </c>
      <c r="AD66" t="s">
        <v>161</v>
      </c>
      <c r="AE66">
        <v>2020</v>
      </c>
      <c r="AF66">
        <v>2</v>
      </c>
      <c r="AG66" t="s">
        <v>82</v>
      </c>
      <c r="AH66" t="s">
        <v>85</v>
      </c>
      <c r="AI66" t="s">
        <v>121</v>
      </c>
      <c r="AJ66" t="s">
        <v>82</v>
      </c>
      <c r="AK66" t="s">
        <v>82</v>
      </c>
      <c r="AL66" t="s">
        <v>82</v>
      </c>
      <c r="AM66">
        <v>1</v>
      </c>
      <c r="AN66">
        <v>4</v>
      </c>
      <c r="AO66">
        <v>100</v>
      </c>
      <c r="AP66">
        <v>7</v>
      </c>
      <c r="AQ66">
        <v>0</v>
      </c>
      <c r="AR66" t="s">
        <v>650</v>
      </c>
      <c r="AS66" t="s">
        <v>86</v>
      </c>
      <c r="AT66">
        <v>20</v>
      </c>
      <c r="AU66" t="s">
        <v>87</v>
      </c>
      <c r="AV66" s="2">
        <v>44551</v>
      </c>
      <c r="AW66">
        <v>1</v>
      </c>
      <c r="AX66" t="s">
        <v>88</v>
      </c>
      <c r="AY66" t="s">
        <v>89</v>
      </c>
      <c r="AZ66" t="s">
        <v>89</v>
      </c>
      <c r="BA66" t="s">
        <v>89</v>
      </c>
      <c r="BB66" t="s">
        <v>89</v>
      </c>
      <c r="BC66">
        <v>206000</v>
      </c>
      <c r="BD66">
        <v>4</v>
      </c>
      <c r="BE66" t="s">
        <v>82</v>
      </c>
      <c r="BF66" t="s">
        <v>185</v>
      </c>
      <c r="BG66" t="s">
        <v>117</v>
      </c>
      <c r="BH66" t="s">
        <v>232</v>
      </c>
      <c r="BI66" t="s">
        <v>162</v>
      </c>
      <c r="BJ66" t="s">
        <v>117</v>
      </c>
      <c r="BK66" t="s">
        <v>233</v>
      </c>
      <c r="BL66" t="s">
        <v>95</v>
      </c>
      <c r="BM66" t="s">
        <v>96</v>
      </c>
      <c r="BN66" t="s">
        <v>651</v>
      </c>
      <c r="BO66" t="s">
        <v>82</v>
      </c>
      <c r="BP66" t="s">
        <v>97</v>
      </c>
      <c r="BQ66">
        <v>93</v>
      </c>
      <c r="BR66">
        <v>127166</v>
      </c>
      <c r="BS66">
        <v>1</v>
      </c>
      <c r="BT66">
        <v>1</v>
      </c>
      <c r="BU66">
        <v>88</v>
      </c>
    </row>
    <row r="67" spans="1:73" x14ac:dyDescent="0.25">
      <c r="A67" t="s">
        <v>72</v>
      </c>
      <c r="B67" t="s">
        <v>219</v>
      </c>
      <c r="C67" t="s">
        <v>98</v>
      </c>
      <c r="D67" t="s">
        <v>75</v>
      </c>
      <c r="E67">
        <v>31242190</v>
      </c>
      <c r="F67">
        <v>15</v>
      </c>
      <c r="G67">
        <v>8304630</v>
      </c>
      <c r="H67" s="1">
        <v>10380787.5</v>
      </c>
      <c r="I67">
        <v>702700585</v>
      </c>
      <c r="J67" t="s">
        <v>76</v>
      </c>
      <c r="K67" t="s">
        <v>82</v>
      </c>
      <c r="L67" t="s">
        <v>77</v>
      </c>
      <c r="M67" t="s">
        <v>75</v>
      </c>
      <c r="N67" t="s">
        <v>176</v>
      </c>
      <c r="O67" t="s">
        <v>79</v>
      </c>
      <c r="P67" t="s">
        <v>185</v>
      </c>
      <c r="Q67">
        <v>128659</v>
      </c>
      <c r="R67" t="s">
        <v>81</v>
      </c>
      <c r="S67" s="2">
        <v>44622</v>
      </c>
      <c r="T67" s="2">
        <v>44623</v>
      </c>
      <c r="U67" s="2">
        <v>44641</v>
      </c>
      <c r="V67" s="2">
        <v>44643</v>
      </c>
      <c r="W67">
        <v>308544</v>
      </c>
      <c r="X67" t="s">
        <v>83</v>
      </c>
      <c r="Y67" t="s">
        <v>82</v>
      </c>
      <c r="Z67" t="s">
        <v>84</v>
      </c>
      <c r="AA67" t="s">
        <v>82</v>
      </c>
      <c r="AB67" t="s">
        <v>24</v>
      </c>
      <c r="AC67">
        <v>8</v>
      </c>
      <c r="AD67" t="s">
        <v>82</v>
      </c>
      <c r="AE67">
        <v>2020</v>
      </c>
      <c r="AF67">
        <v>2</v>
      </c>
      <c r="AG67" t="s">
        <v>82</v>
      </c>
      <c r="AH67" t="s">
        <v>85</v>
      </c>
      <c r="AI67" t="s">
        <v>132</v>
      </c>
      <c r="AJ67" t="s">
        <v>82</v>
      </c>
      <c r="AK67" t="s">
        <v>82</v>
      </c>
      <c r="AL67" t="s">
        <v>82</v>
      </c>
      <c r="AM67">
        <v>5</v>
      </c>
      <c r="AN67">
        <v>3</v>
      </c>
      <c r="AO67">
        <v>100</v>
      </c>
      <c r="AP67">
        <v>7</v>
      </c>
      <c r="AQ67">
        <v>0</v>
      </c>
      <c r="AR67" t="s">
        <v>776</v>
      </c>
      <c r="AS67" t="s">
        <v>86</v>
      </c>
      <c r="AT67">
        <v>22</v>
      </c>
      <c r="AU67" t="s">
        <v>87</v>
      </c>
      <c r="AV67" s="2">
        <v>44622</v>
      </c>
      <c r="AW67">
        <v>1</v>
      </c>
      <c r="AX67" t="s">
        <v>101</v>
      </c>
      <c r="AY67" t="s">
        <v>89</v>
      </c>
      <c r="AZ67" t="s">
        <v>89</v>
      </c>
      <c r="BA67" t="s">
        <v>89</v>
      </c>
      <c r="BB67" t="s">
        <v>89</v>
      </c>
      <c r="BC67">
        <v>150</v>
      </c>
      <c r="BD67">
        <v>9</v>
      </c>
      <c r="BE67" t="s">
        <v>82</v>
      </c>
      <c r="BF67" t="s">
        <v>375</v>
      </c>
      <c r="BG67" t="s">
        <v>145</v>
      </c>
      <c r="BH67" t="s">
        <v>196</v>
      </c>
      <c r="BI67" t="s">
        <v>82</v>
      </c>
      <c r="BJ67" t="s">
        <v>130</v>
      </c>
      <c r="BK67" t="s">
        <v>528</v>
      </c>
      <c r="BL67" t="s">
        <v>95</v>
      </c>
      <c r="BM67" t="s">
        <v>96</v>
      </c>
      <c r="BN67" t="s">
        <v>777</v>
      </c>
      <c r="BO67" t="s">
        <v>82</v>
      </c>
      <c r="BP67" t="s">
        <v>97</v>
      </c>
      <c r="BQ67">
        <v>92</v>
      </c>
      <c r="BR67">
        <v>128659</v>
      </c>
      <c r="BS67">
        <v>1</v>
      </c>
      <c r="BT67">
        <v>1</v>
      </c>
      <c r="BU67">
        <v>17</v>
      </c>
    </row>
    <row r="68" spans="1:73" x14ac:dyDescent="0.25">
      <c r="A68" t="s">
        <v>72</v>
      </c>
      <c r="B68" t="s">
        <v>219</v>
      </c>
      <c r="C68" t="s">
        <v>98</v>
      </c>
      <c r="D68" t="s">
        <v>136</v>
      </c>
      <c r="E68">
        <v>31241350</v>
      </c>
      <c r="F68">
        <v>15</v>
      </c>
      <c r="G68">
        <v>8087500</v>
      </c>
      <c r="H68" s="1">
        <v>10109375</v>
      </c>
      <c r="I68">
        <v>604760838</v>
      </c>
      <c r="J68" t="s">
        <v>166</v>
      </c>
      <c r="K68" t="s">
        <v>82</v>
      </c>
      <c r="L68" t="s">
        <v>77</v>
      </c>
      <c r="M68" t="s">
        <v>136</v>
      </c>
      <c r="N68" t="s">
        <v>176</v>
      </c>
      <c r="O68" t="s">
        <v>79</v>
      </c>
      <c r="P68" t="s">
        <v>272</v>
      </c>
      <c r="Q68">
        <v>127899</v>
      </c>
      <c r="R68" t="s">
        <v>81</v>
      </c>
      <c r="S68" s="2">
        <v>44536</v>
      </c>
      <c r="T68" s="2">
        <v>44587</v>
      </c>
      <c r="U68" s="2">
        <v>44641</v>
      </c>
      <c r="V68" s="2">
        <v>44643</v>
      </c>
      <c r="W68">
        <v>300925</v>
      </c>
      <c r="X68" t="s">
        <v>83</v>
      </c>
      <c r="Y68" t="s">
        <v>82</v>
      </c>
      <c r="Z68" t="s">
        <v>82</v>
      </c>
      <c r="AA68" t="s">
        <v>84</v>
      </c>
      <c r="AB68" t="s">
        <v>25</v>
      </c>
      <c r="AC68">
        <v>8</v>
      </c>
      <c r="AD68" t="s">
        <v>161</v>
      </c>
      <c r="AE68">
        <v>2019</v>
      </c>
      <c r="AF68">
        <v>3</v>
      </c>
      <c r="AG68" t="s">
        <v>82</v>
      </c>
      <c r="AH68" t="s">
        <v>85</v>
      </c>
      <c r="AI68" t="s">
        <v>132</v>
      </c>
      <c r="AJ68" t="s">
        <v>82</v>
      </c>
      <c r="AK68" t="s">
        <v>82</v>
      </c>
      <c r="AL68" t="s">
        <v>82</v>
      </c>
      <c r="AM68">
        <v>7</v>
      </c>
      <c r="AN68">
        <v>4</v>
      </c>
      <c r="AO68">
        <v>100</v>
      </c>
      <c r="AP68">
        <v>6</v>
      </c>
      <c r="AQ68">
        <v>0</v>
      </c>
      <c r="AR68" t="s">
        <v>727</v>
      </c>
      <c r="AS68" t="s">
        <v>86</v>
      </c>
      <c r="AT68">
        <v>19</v>
      </c>
      <c r="AU68" t="s">
        <v>278</v>
      </c>
      <c r="AV68" t="s">
        <v>82</v>
      </c>
      <c r="AW68">
        <v>1</v>
      </c>
      <c r="AX68" t="s">
        <v>101</v>
      </c>
      <c r="AY68" t="s">
        <v>89</v>
      </c>
      <c r="AZ68" t="s">
        <v>89</v>
      </c>
      <c r="BA68" t="s">
        <v>89</v>
      </c>
      <c r="BB68" t="s">
        <v>89</v>
      </c>
      <c r="BC68">
        <v>50000</v>
      </c>
      <c r="BD68">
        <v>2</v>
      </c>
      <c r="BE68" t="s">
        <v>82</v>
      </c>
      <c r="BF68" t="s">
        <v>286</v>
      </c>
      <c r="BG68" t="s">
        <v>169</v>
      </c>
      <c r="BH68" t="s">
        <v>366</v>
      </c>
      <c r="BI68" t="s">
        <v>162</v>
      </c>
      <c r="BJ68" t="s">
        <v>169</v>
      </c>
      <c r="BK68" t="s">
        <v>562</v>
      </c>
      <c r="BL68" t="s">
        <v>95</v>
      </c>
      <c r="BM68" t="s">
        <v>96</v>
      </c>
      <c r="BN68" t="s">
        <v>728</v>
      </c>
      <c r="BO68" t="s">
        <v>82</v>
      </c>
      <c r="BP68" t="s">
        <v>97</v>
      </c>
      <c r="BQ68">
        <v>95.85</v>
      </c>
      <c r="BR68">
        <v>127899</v>
      </c>
      <c r="BS68">
        <v>1</v>
      </c>
      <c r="BT68">
        <v>1</v>
      </c>
      <c r="BU68">
        <v>53</v>
      </c>
    </row>
    <row r="69" spans="1:73" x14ac:dyDescent="0.25">
      <c r="A69" t="s">
        <v>72</v>
      </c>
      <c r="B69" t="s">
        <v>219</v>
      </c>
      <c r="C69" t="s">
        <v>98</v>
      </c>
      <c r="D69" t="s">
        <v>136</v>
      </c>
      <c r="E69">
        <v>31241860</v>
      </c>
      <c r="F69">
        <v>15</v>
      </c>
      <c r="G69">
        <v>8872900</v>
      </c>
      <c r="H69" s="1">
        <v>12422060</v>
      </c>
      <c r="I69">
        <v>604540261</v>
      </c>
      <c r="J69" t="s">
        <v>242</v>
      </c>
      <c r="K69" t="s">
        <v>82</v>
      </c>
      <c r="L69" t="s">
        <v>77</v>
      </c>
      <c r="M69" t="s">
        <v>136</v>
      </c>
      <c r="N69" t="s">
        <v>176</v>
      </c>
      <c r="O69" t="s">
        <v>79</v>
      </c>
      <c r="P69" t="s">
        <v>272</v>
      </c>
      <c r="Q69">
        <v>127874</v>
      </c>
      <c r="R69" t="s">
        <v>81</v>
      </c>
      <c r="S69" s="2">
        <v>44544</v>
      </c>
      <c r="T69" s="2">
        <v>44587</v>
      </c>
      <c r="U69" s="2">
        <v>44641</v>
      </c>
      <c r="V69" s="2">
        <v>44643</v>
      </c>
      <c r="W69">
        <v>301790</v>
      </c>
      <c r="X69" t="s">
        <v>83</v>
      </c>
      <c r="Y69" t="s">
        <v>82</v>
      </c>
      <c r="Z69" t="s">
        <v>84</v>
      </c>
      <c r="AA69" t="s">
        <v>82</v>
      </c>
      <c r="AB69" t="s">
        <v>24</v>
      </c>
      <c r="AC69">
        <v>8</v>
      </c>
      <c r="AD69" t="s">
        <v>161</v>
      </c>
      <c r="AE69">
        <v>2018</v>
      </c>
      <c r="AF69">
        <v>4</v>
      </c>
      <c r="AG69" t="s">
        <v>82</v>
      </c>
      <c r="AH69" t="s">
        <v>85</v>
      </c>
      <c r="AI69" t="s">
        <v>132</v>
      </c>
      <c r="AJ69" t="s">
        <v>82</v>
      </c>
      <c r="AK69" t="s">
        <v>82</v>
      </c>
      <c r="AL69" t="s">
        <v>82</v>
      </c>
      <c r="AM69">
        <v>10</v>
      </c>
      <c r="AN69">
        <v>4</v>
      </c>
      <c r="AO69">
        <v>100</v>
      </c>
      <c r="AP69">
        <v>6</v>
      </c>
      <c r="AQ69">
        <v>0</v>
      </c>
      <c r="AR69" t="s">
        <v>705</v>
      </c>
      <c r="AS69" t="s">
        <v>86</v>
      </c>
      <c r="AT69">
        <v>22</v>
      </c>
      <c r="AU69" t="s">
        <v>278</v>
      </c>
      <c r="AV69" t="s">
        <v>82</v>
      </c>
      <c r="AW69">
        <v>1</v>
      </c>
      <c r="AX69" t="s">
        <v>101</v>
      </c>
      <c r="AY69" t="s">
        <v>89</v>
      </c>
      <c r="AZ69" t="s">
        <v>89</v>
      </c>
      <c r="BA69" t="s">
        <v>89</v>
      </c>
      <c r="BB69" t="s">
        <v>89</v>
      </c>
      <c r="BC69">
        <v>40000</v>
      </c>
      <c r="BD69">
        <v>3</v>
      </c>
      <c r="BE69" t="s">
        <v>82</v>
      </c>
      <c r="BF69" t="s">
        <v>453</v>
      </c>
      <c r="BG69" t="s">
        <v>337</v>
      </c>
      <c r="BH69" t="s">
        <v>124</v>
      </c>
      <c r="BI69" t="s">
        <v>162</v>
      </c>
      <c r="BJ69" t="s">
        <v>337</v>
      </c>
      <c r="BK69" t="s">
        <v>507</v>
      </c>
      <c r="BL69" t="s">
        <v>95</v>
      </c>
      <c r="BM69" t="s">
        <v>96</v>
      </c>
      <c r="BN69" t="s">
        <v>706</v>
      </c>
      <c r="BO69" t="s">
        <v>82</v>
      </c>
      <c r="BP69" t="s">
        <v>707</v>
      </c>
      <c r="BQ69">
        <v>70</v>
      </c>
      <c r="BR69">
        <v>127874</v>
      </c>
      <c r="BS69">
        <v>1</v>
      </c>
      <c r="BT69">
        <v>1</v>
      </c>
      <c r="BU69">
        <v>53</v>
      </c>
    </row>
    <row r="70" spans="1:73" x14ac:dyDescent="0.25">
      <c r="A70" t="s">
        <v>72</v>
      </c>
      <c r="B70" t="s">
        <v>219</v>
      </c>
      <c r="C70" t="s">
        <v>98</v>
      </c>
      <c r="D70" t="s">
        <v>136</v>
      </c>
      <c r="E70">
        <v>31242130</v>
      </c>
      <c r="F70">
        <v>15</v>
      </c>
      <c r="G70">
        <v>8655630</v>
      </c>
      <c r="H70" s="1">
        <v>12117882</v>
      </c>
      <c r="I70">
        <v>604500613</v>
      </c>
      <c r="J70" t="s">
        <v>166</v>
      </c>
      <c r="K70" t="s">
        <v>82</v>
      </c>
      <c r="L70" t="s">
        <v>77</v>
      </c>
      <c r="M70" t="s">
        <v>136</v>
      </c>
      <c r="N70" t="s">
        <v>176</v>
      </c>
      <c r="O70" t="s">
        <v>79</v>
      </c>
      <c r="P70" t="s">
        <v>272</v>
      </c>
      <c r="Q70">
        <v>127902</v>
      </c>
      <c r="R70" t="s">
        <v>81</v>
      </c>
      <c r="S70" s="2">
        <v>44536</v>
      </c>
      <c r="T70" s="2">
        <v>44587</v>
      </c>
      <c r="U70" s="2">
        <v>44641</v>
      </c>
      <c r="V70" s="2">
        <v>44643</v>
      </c>
      <c r="W70">
        <v>300854</v>
      </c>
      <c r="X70" t="s">
        <v>83</v>
      </c>
      <c r="Y70" t="s">
        <v>82</v>
      </c>
      <c r="Z70" t="s">
        <v>84</v>
      </c>
      <c r="AA70" t="s">
        <v>82</v>
      </c>
      <c r="AB70" t="s">
        <v>24</v>
      </c>
      <c r="AC70">
        <v>8</v>
      </c>
      <c r="AD70" t="s">
        <v>161</v>
      </c>
      <c r="AE70">
        <v>2018</v>
      </c>
      <c r="AF70">
        <v>4</v>
      </c>
      <c r="AG70" t="s">
        <v>82</v>
      </c>
      <c r="AH70" t="s">
        <v>85</v>
      </c>
      <c r="AI70" t="s">
        <v>132</v>
      </c>
      <c r="AJ70" t="s">
        <v>82</v>
      </c>
      <c r="AK70" t="s">
        <v>82</v>
      </c>
      <c r="AL70" t="s">
        <v>82</v>
      </c>
      <c r="AM70">
        <v>7</v>
      </c>
      <c r="AN70">
        <v>4</v>
      </c>
      <c r="AO70">
        <v>100</v>
      </c>
      <c r="AP70">
        <v>6</v>
      </c>
      <c r="AQ70">
        <v>0</v>
      </c>
      <c r="AR70" t="s">
        <v>732</v>
      </c>
      <c r="AS70" t="s">
        <v>86</v>
      </c>
      <c r="AT70">
        <v>23</v>
      </c>
      <c r="AU70" t="s">
        <v>87</v>
      </c>
      <c r="AV70" t="s">
        <v>82</v>
      </c>
      <c r="AW70">
        <v>1</v>
      </c>
      <c r="AX70" t="s">
        <v>101</v>
      </c>
      <c r="AY70" t="s">
        <v>89</v>
      </c>
      <c r="AZ70" t="s">
        <v>89</v>
      </c>
      <c r="BA70" t="s">
        <v>89</v>
      </c>
      <c r="BB70" t="s">
        <v>89</v>
      </c>
      <c r="BC70">
        <v>30000</v>
      </c>
      <c r="BD70">
        <v>1</v>
      </c>
      <c r="BE70" t="s">
        <v>82</v>
      </c>
      <c r="BF70" t="s">
        <v>286</v>
      </c>
      <c r="BG70" t="s">
        <v>281</v>
      </c>
      <c r="BH70" t="s">
        <v>237</v>
      </c>
      <c r="BI70" t="s">
        <v>162</v>
      </c>
      <c r="BJ70" t="s">
        <v>361</v>
      </c>
      <c r="BK70" t="s">
        <v>562</v>
      </c>
      <c r="BL70" t="s">
        <v>571</v>
      </c>
      <c r="BM70" t="s">
        <v>96</v>
      </c>
      <c r="BN70" t="s">
        <v>733</v>
      </c>
      <c r="BO70" t="s">
        <v>82</v>
      </c>
      <c r="BP70" t="s">
        <v>465</v>
      </c>
      <c r="BQ70">
        <v>93.22</v>
      </c>
      <c r="BR70">
        <v>127902</v>
      </c>
      <c r="BS70">
        <v>1</v>
      </c>
      <c r="BT70">
        <v>1</v>
      </c>
      <c r="BU70">
        <v>53</v>
      </c>
    </row>
    <row r="71" spans="1:73" x14ac:dyDescent="0.25">
      <c r="A71" t="s">
        <v>72</v>
      </c>
      <c r="B71" t="s">
        <v>219</v>
      </c>
      <c r="C71" t="s">
        <v>98</v>
      </c>
      <c r="D71" t="s">
        <v>136</v>
      </c>
      <c r="E71">
        <v>31242120</v>
      </c>
      <c r="F71">
        <v>15</v>
      </c>
      <c r="G71">
        <v>8342600</v>
      </c>
      <c r="H71" s="1">
        <v>10428250</v>
      </c>
      <c r="I71">
        <v>604480841</v>
      </c>
      <c r="J71" t="s">
        <v>137</v>
      </c>
      <c r="K71" t="s">
        <v>82</v>
      </c>
      <c r="L71" t="s">
        <v>77</v>
      </c>
      <c r="M71" t="s">
        <v>136</v>
      </c>
      <c r="N71" t="s">
        <v>176</v>
      </c>
      <c r="O71" t="s">
        <v>79</v>
      </c>
      <c r="P71" t="s">
        <v>272</v>
      </c>
      <c r="Q71">
        <v>127891</v>
      </c>
      <c r="R71" t="s">
        <v>81</v>
      </c>
      <c r="S71" s="2">
        <v>44539</v>
      </c>
      <c r="T71" s="2">
        <v>44587</v>
      </c>
      <c r="U71" s="2">
        <v>44641</v>
      </c>
      <c r="V71" s="2">
        <v>44643</v>
      </c>
      <c r="W71">
        <v>301265</v>
      </c>
      <c r="X71" t="s">
        <v>83</v>
      </c>
      <c r="Y71" t="s">
        <v>82</v>
      </c>
      <c r="Z71" t="s">
        <v>84</v>
      </c>
      <c r="AA71" t="s">
        <v>82</v>
      </c>
      <c r="AB71" t="s">
        <v>24</v>
      </c>
      <c r="AC71">
        <v>8</v>
      </c>
      <c r="AD71" t="s">
        <v>161</v>
      </c>
      <c r="AE71">
        <v>2016</v>
      </c>
      <c r="AF71">
        <v>6</v>
      </c>
      <c r="AG71" t="s">
        <v>82</v>
      </c>
      <c r="AH71" t="s">
        <v>85</v>
      </c>
      <c r="AI71" t="s">
        <v>132</v>
      </c>
      <c r="AJ71" t="s">
        <v>82</v>
      </c>
      <c r="AK71" t="s">
        <v>82</v>
      </c>
      <c r="AL71" t="s">
        <v>82</v>
      </c>
      <c r="AM71">
        <v>7</v>
      </c>
      <c r="AN71">
        <v>4</v>
      </c>
      <c r="AO71">
        <v>100</v>
      </c>
      <c r="AP71">
        <v>6</v>
      </c>
      <c r="AQ71">
        <v>0</v>
      </c>
      <c r="AR71" t="s">
        <v>720</v>
      </c>
      <c r="AS71" t="s">
        <v>86</v>
      </c>
      <c r="AT71">
        <v>23</v>
      </c>
      <c r="AU71" t="s">
        <v>87</v>
      </c>
      <c r="AV71" t="s">
        <v>82</v>
      </c>
      <c r="AW71">
        <v>1</v>
      </c>
      <c r="AX71" t="s">
        <v>101</v>
      </c>
      <c r="AY71" t="s">
        <v>89</v>
      </c>
      <c r="AZ71" t="s">
        <v>89</v>
      </c>
      <c r="BA71" t="s">
        <v>89</v>
      </c>
      <c r="BB71" t="s">
        <v>89</v>
      </c>
      <c r="BC71">
        <v>0</v>
      </c>
      <c r="BD71">
        <v>1</v>
      </c>
      <c r="BE71" t="s">
        <v>82</v>
      </c>
      <c r="BF71" t="s">
        <v>286</v>
      </c>
      <c r="BG71" t="s">
        <v>210</v>
      </c>
      <c r="BH71" t="s">
        <v>366</v>
      </c>
      <c r="BI71" t="s">
        <v>162</v>
      </c>
      <c r="BJ71" t="s">
        <v>183</v>
      </c>
      <c r="BK71" t="s">
        <v>562</v>
      </c>
      <c r="BL71" t="s">
        <v>354</v>
      </c>
      <c r="BM71" t="s">
        <v>96</v>
      </c>
      <c r="BN71" t="s">
        <v>721</v>
      </c>
      <c r="BO71" t="s">
        <v>82</v>
      </c>
      <c r="BP71" t="s">
        <v>97</v>
      </c>
      <c r="BQ71">
        <v>93.5</v>
      </c>
      <c r="BR71">
        <v>127891</v>
      </c>
      <c r="BS71">
        <v>1</v>
      </c>
      <c r="BT71">
        <v>1</v>
      </c>
      <c r="BU71">
        <v>53</v>
      </c>
    </row>
    <row r="72" spans="1:73" x14ac:dyDescent="0.25">
      <c r="A72" t="s">
        <v>72</v>
      </c>
      <c r="B72" t="s">
        <v>219</v>
      </c>
      <c r="C72" t="s">
        <v>98</v>
      </c>
      <c r="D72" t="s">
        <v>136</v>
      </c>
      <c r="E72">
        <v>31241890</v>
      </c>
      <c r="F72">
        <v>15</v>
      </c>
      <c r="G72">
        <v>8828730</v>
      </c>
      <c r="H72" s="1">
        <v>11035912.5</v>
      </c>
      <c r="I72">
        <v>604460481</v>
      </c>
      <c r="J72" t="s">
        <v>166</v>
      </c>
      <c r="K72" t="s">
        <v>82</v>
      </c>
      <c r="L72" t="s">
        <v>77</v>
      </c>
      <c r="M72" t="s">
        <v>136</v>
      </c>
      <c r="N72" t="s">
        <v>176</v>
      </c>
      <c r="O72" t="s">
        <v>79</v>
      </c>
      <c r="P72" t="s">
        <v>272</v>
      </c>
      <c r="Q72">
        <v>127870</v>
      </c>
      <c r="R72" t="s">
        <v>81</v>
      </c>
      <c r="S72" s="2">
        <v>44544</v>
      </c>
      <c r="T72" s="2">
        <v>44587</v>
      </c>
      <c r="U72" s="2">
        <v>44641</v>
      </c>
      <c r="V72" s="2">
        <v>44643</v>
      </c>
      <c r="W72">
        <v>301821</v>
      </c>
      <c r="X72" t="s">
        <v>83</v>
      </c>
      <c r="Y72" t="s">
        <v>82</v>
      </c>
      <c r="Z72" t="s">
        <v>82</v>
      </c>
      <c r="AA72" t="s">
        <v>84</v>
      </c>
      <c r="AB72" t="s">
        <v>25</v>
      </c>
      <c r="AC72">
        <v>8</v>
      </c>
      <c r="AD72" t="s">
        <v>161</v>
      </c>
      <c r="AE72">
        <v>2018</v>
      </c>
      <c r="AF72">
        <v>4</v>
      </c>
      <c r="AG72" t="s">
        <v>82</v>
      </c>
      <c r="AH72" t="s">
        <v>85</v>
      </c>
      <c r="AI72" t="s">
        <v>121</v>
      </c>
      <c r="AJ72" t="s">
        <v>82</v>
      </c>
      <c r="AK72" t="s">
        <v>82</v>
      </c>
      <c r="AL72" t="s">
        <v>82</v>
      </c>
      <c r="AM72">
        <v>7</v>
      </c>
      <c r="AN72">
        <v>4</v>
      </c>
      <c r="AO72">
        <v>100</v>
      </c>
      <c r="AP72">
        <v>6</v>
      </c>
      <c r="AQ72">
        <v>0</v>
      </c>
      <c r="AR72" t="s">
        <v>699</v>
      </c>
      <c r="AS72" t="s">
        <v>86</v>
      </c>
      <c r="AT72">
        <v>24</v>
      </c>
      <c r="AU72" t="s">
        <v>87</v>
      </c>
      <c r="AV72" t="s">
        <v>82</v>
      </c>
      <c r="AW72">
        <v>1</v>
      </c>
      <c r="AX72" t="s">
        <v>101</v>
      </c>
      <c r="AY72" t="s">
        <v>89</v>
      </c>
      <c r="AZ72" t="s">
        <v>89</v>
      </c>
      <c r="BA72" t="s">
        <v>89</v>
      </c>
      <c r="BB72" t="s">
        <v>89</v>
      </c>
      <c r="BC72">
        <v>250000</v>
      </c>
      <c r="BD72">
        <v>2</v>
      </c>
      <c r="BE72" t="s">
        <v>82</v>
      </c>
      <c r="BF72" t="s">
        <v>286</v>
      </c>
      <c r="BG72" t="s">
        <v>281</v>
      </c>
      <c r="BH72" t="s">
        <v>491</v>
      </c>
      <c r="BI72" t="s">
        <v>162</v>
      </c>
      <c r="BJ72" t="s">
        <v>361</v>
      </c>
      <c r="BK72" t="s">
        <v>562</v>
      </c>
      <c r="BL72" t="s">
        <v>534</v>
      </c>
      <c r="BM72" t="s">
        <v>96</v>
      </c>
      <c r="BN72" t="s">
        <v>700</v>
      </c>
      <c r="BO72" t="s">
        <v>82</v>
      </c>
      <c r="BP72" t="s">
        <v>465</v>
      </c>
      <c r="BQ72">
        <v>95.33</v>
      </c>
      <c r="BR72">
        <v>127870</v>
      </c>
      <c r="BS72">
        <v>1</v>
      </c>
      <c r="BT72">
        <v>1</v>
      </c>
      <c r="BU72">
        <v>53</v>
      </c>
    </row>
    <row r="73" spans="1:73" x14ac:dyDescent="0.25">
      <c r="A73" t="s">
        <v>72</v>
      </c>
      <c r="B73" t="s">
        <v>219</v>
      </c>
      <c r="C73" t="s">
        <v>98</v>
      </c>
      <c r="D73" t="s">
        <v>136</v>
      </c>
      <c r="E73">
        <v>31241360</v>
      </c>
      <c r="F73">
        <v>15</v>
      </c>
      <c r="G73">
        <v>8997875</v>
      </c>
      <c r="H73" s="1">
        <v>12597025</v>
      </c>
      <c r="I73">
        <v>604380859</v>
      </c>
      <c r="J73" t="s">
        <v>166</v>
      </c>
      <c r="K73" t="s">
        <v>82</v>
      </c>
      <c r="L73" t="s">
        <v>77</v>
      </c>
      <c r="M73" t="s">
        <v>136</v>
      </c>
      <c r="N73" t="s">
        <v>176</v>
      </c>
      <c r="O73" t="s">
        <v>79</v>
      </c>
      <c r="P73" t="s">
        <v>272</v>
      </c>
      <c r="Q73">
        <v>127903</v>
      </c>
      <c r="R73" t="s">
        <v>81</v>
      </c>
      <c r="S73" s="2">
        <v>44536</v>
      </c>
      <c r="T73" s="2">
        <v>44587</v>
      </c>
      <c r="U73" s="2">
        <v>44641</v>
      </c>
      <c r="V73" s="2">
        <v>44643</v>
      </c>
      <c r="W73">
        <v>300840</v>
      </c>
      <c r="X73" t="s">
        <v>83</v>
      </c>
      <c r="Y73" t="s">
        <v>82</v>
      </c>
      <c r="Z73" t="s">
        <v>82</v>
      </c>
      <c r="AA73" t="s">
        <v>84</v>
      </c>
      <c r="AB73" t="s">
        <v>25</v>
      </c>
      <c r="AC73">
        <v>8</v>
      </c>
      <c r="AD73" t="s">
        <v>161</v>
      </c>
      <c r="AE73">
        <v>2019</v>
      </c>
      <c r="AF73">
        <v>3</v>
      </c>
      <c r="AG73" t="s">
        <v>82</v>
      </c>
      <c r="AH73" t="s">
        <v>85</v>
      </c>
      <c r="AI73" t="s">
        <v>132</v>
      </c>
      <c r="AJ73" t="s">
        <v>82</v>
      </c>
      <c r="AK73" t="s">
        <v>82</v>
      </c>
      <c r="AL73" t="s">
        <v>82</v>
      </c>
      <c r="AM73">
        <v>7</v>
      </c>
      <c r="AN73">
        <v>4</v>
      </c>
      <c r="AO73">
        <v>100</v>
      </c>
      <c r="AP73">
        <v>6</v>
      </c>
      <c r="AQ73">
        <v>0</v>
      </c>
      <c r="AR73" t="s">
        <v>734</v>
      </c>
      <c r="AS73" t="s">
        <v>86</v>
      </c>
      <c r="AT73">
        <v>24</v>
      </c>
      <c r="AU73" t="s">
        <v>156</v>
      </c>
      <c r="AV73" t="s">
        <v>82</v>
      </c>
      <c r="AW73">
        <v>1</v>
      </c>
      <c r="AX73" t="s">
        <v>101</v>
      </c>
      <c r="AY73" t="s">
        <v>89</v>
      </c>
      <c r="AZ73" t="s">
        <v>89</v>
      </c>
      <c r="BA73" t="s">
        <v>89</v>
      </c>
      <c r="BB73" t="s">
        <v>89</v>
      </c>
      <c r="BC73">
        <v>30000</v>
      </c>
      <c r="BD73">
        <v>4</v>
      </c>
      <c r="BE73" t="s">
        <v>82</v>
      </c>
      <c r="BF73" t="s">
        <v>286</v>
      </c>
      <c r="BG73" t="s">
        <v>414</v>
      </c>
      <c r="BH73" t="s">
        <v>237</v>
      </c>
      <c r="BI73" t="s">
        <v>162</v>
      </c>
      <c r="BJ73" t="s">
        <v>262</v>
      </c>
      <c r="BK73" t="s">
        <v>562</v>
      </c>
      <c r="BL73" t="s">
        <v>95</v>
      </c>
      <c r="BM73" t="s">
        <v>96</v>
      </c>
      <c r="BN73" t="s">
        <v>735</v>
      </c>
      <c r="BO73" t="s">
        <v>82</v>
      </c>
      <c r="BP73" t="s">
        <v>97</v>
      </c>
      <c r="BQ73">
        <v>94</v>
      </c>
      <c r="BR73">
        <v>127903</v>
      </c>
      <c r="BS73">
        <v>1</v>
      </c>
      <c r="BT73">
        <v>1</v>
      </c>
      <c r="BU73">
        <v>53</v>
      </c>
    </row>
    <row r="74" spans="1:73" x14ac:dyDescent="0.25">
      <c r="A74" t="s">
        <v>72</v>
      </c>
      <c r="B74" t="s">
        <v>219</v>
      </c>
      <c r="C74" t="s">
        <v>98</v>
      </c>
      <c r="D74" t="s">
        <v>136</v>
      </c>
      <c r="E74">
        <v>31242100</v>
      </c>
      <c r="F74">
        <v>15</v>
      </c>
      <c r="G74">
        <v>8828730</v>
      </c>
      <c r="H74" s="1">
        <v>11035912.5</v>
      </c>
      <c r="I74">
        <v>604380434</v>
      </c>
      <c r="J74" t="s">
        <v>166</v>
      </c>
      <c r="K74" t="s">
        <v>82</v>
      </c>
      <c r="L74" t="s">
        <v>77</v>
      </c>
      <c r="M74" t="s">
        <v>136</v>
      </c>
      <c r="N74" t="s">
        <v>176</v>
      </c>
      <c r="O74" t="s">
        <v>79</v>
      </c>
      <c r="P74" t="s">
        <v>272</v>
      </c>
      <c r="Q74">
        <v>127886</v>
      </c>
      <c r="R74" t="s">
        <v>81</v>
      </c>
      <c r="S74" s="2">
        <v>44540</v>
      </c>
      <c r="T74" s="2">
        <v>44587</v>
      </c>
      <c r="U74" s="2">
        <v>44641</v>
      </c>
      <c r="V74" s="2">
        <v>44643</v>
      </c>
      <c r="W74">
        <v>301382</v>
      </c>
      <c r="X74" t="s">
        <v>83</v>
      </c>
      <c r="Y74" t="s">
        <v>82</v>
      </c>
      <c r="Z74" t="s">
        <v>84</v>
      </c>
      <c r="AA74" t="s">
        <v>82</v>
      </c>
      <c r="AB74" t="s">
        <v>24</v>
      </c>
      <c r="AC74">
        <v>8</v>
      </c>
      <c r="AD74" t="s">
        <v>161</v>
      </c>
      <c r="AE74">
        <v>2019</v>
      </c>
      <c r="AF74">
        <v>3</v>
      </c>
      <c r="AG74" t="s">
        <v>82</v>
      </c>
      <c r="AH74" t="s">
        <v>85</v>
      </c>
      <c r="AI74" t="s">
        <v>132</v>
      </c>
      <c r="AJ74" t="s">
        <v>82</v>
      </c>
      <c r="AK74" t="s">
        <v>82</v>
      </c>
      <c r="AL74" t="s">
        <v>82</v>
      </c>
      <c r="AM74">
        <v>7</v>
      </c>
      <c r="AN74">
        <v>4</v>
      </c>
      <c r="AO74">
        <v>100</v>
      </c>
      <c r="AP74">
        <v>6</v>
      </c>
      <c r="AQ74">
        <v>0</v>
      </c>
      <c r="AR74" t="s">
        <v>716</v>
      </c>
      <c r="AS74" t="s">
        <v>86</v>
      </c>
      <c r="AT74">
        <v>25</v>
      </c>
      <c r="AU74" t="s">
        <v>87</v>
      </c>
      <c r="AV74" t="s">
        <v>82</v>
      </c>
      <c r="AW74">
        <v>1</v>
      </c>
      <c r="AX74" t="s">
        <v>101</v>
      </c>
      <c r="AY74" t="s">
        <v>89</v>
      </c>
      <c r="AZ74" t="s">
        <v>89</v>
      </c>
      <c r="BA74" t="s">
        <v>89</v>
      </c>
      <c r="BB74" t="s">
        <v>89</v>
      </c>
      <c r="BC74">
        <v>50000</v>
      </c>
      <c r="BD74">
        <v>1</v>
      </c>
      <c r="BE74" t="s">
        <v>82</v>
      </c>
      <c r="BF74" t="s">
        <v>286</v>
      </c>
      <c r="BG74" t="s">
        <v>281</v>
      </c>
      <c r="BH74" t="s">
        <v>237</v>
      </c>
      <c r="BI74" t="s">
        <v>162</v>
      </c>
      <c r="BJ74" t="s">
        <v>361</v>
      </c>
      <c r="BK74" t="s">
        <v>562</v>
      </c>
      <c r="BL74" t="s">
        <v>534</v>
      </c>
      <c r="BM74" t="s">
        <v>96</v>
      </c>
      <c r="BN74" t="s">
        <v>717</v>
      </c>
      <c r="BO74" t="s">
        <v>82</v>
      </c>
      <c r="BP74" t="s">
        <v>573</v>
      </c>
      <c r="BQ74">
        <v>87</v>
      </c>
      <c r="BR74">
        <v>127886</v>
      </c>
      <c r="BS74">
        <v>1</v>
      </c>
      <c r="BT74">
        <v>1</v>
      </c>
      <c r="BU74">
        <v>53</v>
      </c>
    </row>
    <row r="75" spans="1:73" x14ac:dyDescent="0.25">
      <c r="A75" t="s">
        <v>72</v>
      </c>
      <c r="B75" t="s">
        <v>219</v>
      </c>
      <c r="C75" t="s">
        <v>98</v>
      </c>
      <c r="D75" t="s">
        <v>136</v>
      </c>
      <c r="E75">
        <v>31241800</v>
      </c>
      <c r="F75">
        <v>15</v>
      </c>
      <c r="G75">
        <v>8749230</v>
      </c>
      <c r="H75" s="1">
        <v>10936537.5</v>
      </c>
      <c r="I75">
        <v>604280207</v>
      </c>
      <c r="J75" t="s">
        <v>166</v>
      </c>
      <c r="K75" t="s">
        <v>82</v>
      </c>
      <c r="L75" t="s">
        <v>77</v>
      </c>
      <c r="M75" t="s">
        <v>136</v>
      </c>
      <c r="N75" t="s">
        <v>78</v>
      </c>
      <c r="O75" t="s">
        <v>79</v>
      </c>
      <c r="P75" t="s">
        <v>80</v>
      </c>
      <c r="Q75">
        <v>127660</v>
      </c>
      <c r="R75" t="s">
        <v>81</v>
      </c>
      <c r="S75" s="2">
        <v>44540</v>
      </c>
      <c r="T75" s="2">
        <v>44580</v>
      </c>
      <c r="U75" s="2">
        <v>44641</v>
      </c>
      <c r="V75" s="2">
        <v>44643</v>
      </c>
      <c r="W75">
        <v>301414</v>
      </c>
      <c r="X75" t="s">
        <v>83</v>
      </c>
      <c r="Y75" t="s">
        <v>82</v>
      </c>
      <c r="Z75" t="s">
        <v>84</v>
      </c>
      <c r="AA75" t="s">
        <v>82</v>
      </c>
      <c r="AB75" t="s">
        <v>24</v>
      </c>
      <c r="AC75">
        <v>8</v>
      </c>
      <c r="AD75" t="s">
        <v>161</v>
      </c>
      <c r="AE75">
        <v>2019</v>
      </c>
      <c r="AF75">
        <v>3</v>
      </c>
      <c r="AG75" t="s">
        <v>82</v>
      </c>
      <c r="AH75" t="s">
        <v>85</v>
      </c>
      <c r="AI75" t="s">
        <v>132</v>
      </c>
      <c r="AJ75" t="s">
        <v>82</v>
      </c>
      <c r="AK75" t="s">
        <v>82</v>
      </c>
      <c r="AL75" t="s">
        <v>82</v>
      </c>
      <c r="AM75">
        <v>1</v>
      </c>
      <c r="AN75">
        <v>1</v>
      </c>
      <c r="AO75">
        <v>100</v>
      </c>
      <c r="AP75">
        <v>1</v>
      </c>
      <c r="AQ75">
        <v>0</v>
      </c>
      <c r="AR75" t="s">
        <v>678</v>
      </c>
      <c r="AS75" t="s">
        <v>86</v>
      </c>
      <c r="AT75">
        <v>26</v>
      </c>
      <c r="AU75" t="s">
        <v>278</v>
      </c>
      <c r="AV75" t="s">
        <v>82</v>
      </c>
      <c r="AW75">
        <v>1</v>
      </c>
      <c r="AX75" t="s">
        <v>101</v>
      </c>
      <c r="AY75" t="s">
        <v>89</v>
      </c>
      <c r="AZ75" t="s">
        <v>89</v>
      </c>
      <c r="BA75" t="s">
        <v>89</v>
      </c>
      <c r="BB75" t="s">
        <v>89</v>
      </c>
      <c r="BC75">
        <v>40000</v>
      </c>
      <c r="BD75">
        <v>4</v>
      </c>
      <c r="BE75" t="s">
        <v>82</v>
      </c>
      <c r="BF75" t="s">
        <v>80</v>
      </c>
      <c r="BG75" t="s">
        <v>281</v>
      </c>
      <c r="BH75" t="s">
        <v>237</v>
      </c>
      <c r="BI75" t="s">
        <v>162</v>
      </c>
      <c r="BJ75" t="s">
        <v>361</v>
      </c>
      <c r="BK75" t="s">
        <v>170</v>
      </c>
      <c r="BL75" t="s">
        <v>577</v>
      </c>
      <c r="BM75" t="s">
        <v>96</v>
      </c>
      <c r="BN75" t="s">
        <v>679</v>
      </c>
      <c r="BO75" t="s">
        <v>82</v>
      </c>
      <c r="BP75" t="s">
        <v>465</v>
      </c>
      <c r="BQ75">
        <v>87.2</v>
      </c>
      <c r="BR75">
        <v>127660</v>
      </c>
      <c r="BS75">
        <v>1</v>
      </c>
      <c r="BT75">
        <v>1</v>
      </c>
      <c r="BU75">
        <v>60</v>
      </c>
    </row>
    <row r="76" spans="1:73" x14ac:dyDescent="0.25">
      <c r="A76" t="s">
        <v>72</v>
      </c>
      <c r="B76" t="s">
        <v>219</v>
      </c>
      <c r="C76" t="s">
        <v>98</v>
      </c>
      <c r="D76" t="s">
        <v>136</v>
      </c>
      <c r="E76">
        <v>31241990</v>
      </c>
      <c r="F76">
        <v>15</v>
      </c>
      <c r="G76">
        <v>8660100</v>
      </c>
      <c r="H76" s="1">
        <v>10825125</v>
      </c>
      <c r="I76">
        <v>604010619</v>
      </c>
      <c r="J76" t="s">
        <v>137</v>
      </c>
      <c r="K76" t="s">
        <v>82</v>
      </c>
      <c r="L76" t="s">
        <v>77</v>
      </c>
      <c r="M76" t="s">
        <v>136</v>
      </c>
      <c r="N76" t="s">
        <v>176</v>
      </c>
      <c r="O76" t="s">
        <v>79</v>
      </c>
      <c r="P76" t="s">
        <v>272</v>
      </c>
      <c r="Q76">
        <v>127676</v>
      </c>
      <c r="R76" t="s">
        <v>81</v>
      </c>
      <c r="S76" s="2">
        <v>44519</v>
      </c>
      <c r="T76" s="2">
        <v>44580</v>
      </c>
      <c r="U76" s="2">
        <v>44641</v>
      </c>
      <c r="V76" s="2">
        <v>44643</v>
      </c>
      <c r="W76">
        <v>299709</v>
      </c>
      <c r="X76" t="s">
        <v>83</v>
      </c>
      <c r="Y76" t="s">
        <v>82</v>
      </c>
      <c r="Z76" t="s">
        <v>82</v>
      </c>
      <c r="AA76" t="s">
        <v>84</v>
      </c>
      <c r="AB76" t="s">
        <v>25</v>
      </c>
      <c r="AC76">
        <v>8</v>
      </c>
      <c r="AD76" t="s">
        <v>161</v>
      </c>
      <c r="AE76">
        <v>2018</v>
      </c>
      <c r="AF76">
        <v>4</v>
      </c>
      <c r="AG76" t="s">
        <v>82</v>
      </c>
      <c r="AH76" t="s">
        <v>85</v>
      </c>
      <c r="AI76" t="s">
        <v>132</v>
      </c>
      <c r="AJ76" t="s">
        <v>82</v>
      </c>
      <c r="AK76" t="s">
        <v>82</v>
      </c>
      <c r="AL76" t="s">
        <v>82</v>
      </c>
      <c r="AM76">
        <v>7</v>
      </c>
      <c r="AN76">
        <v>4</v>
      </c>
      <c r="AO76">
        <v>100</v>
      </c>
      <c r="AP76">
        <v>6</v>
      </c>
      <c r="AQ76">
        <v>0</v>
      </c>
      <c r="AR76" t="s">
        <v>682</v>
      </c>
      <c r="AS76" t="s">
        <v>86</v>
      </c>
      <c r="AT76">
        <v>29</v>
      </c>
      <c r="AU76" t="s">
        <v>278</v>
      </c>
      <c r="AV76" t="s">
        <v>82</v>
      </c>
      <c r="AW76">
        <v>1</v>
      </c>
      <c r="AX76" t="s">
        <v>101</v>
      </c>
      <c r="AY76" t="s">
        <v>89</v>
      </c>
      <c r="AZ76" t="s">
        <v>89</v>
      </c>
      <c r="BA76" t="s">
        <v>89</v>
      </c>
      <c r="BB76" t="s">
        <v>89</v>
      </c>
      <c r="BC76">
        <v>40000</v>
      </c>
      <c r="BD76">
        <v>4</v>
      </c>
      <c r="BE76" t="s">
        <v>82</v>
      </c>
      <c r="BF76" t="s">
        <v>286</v>
      </c>
      <c r="BG76" t="s">
        <v>683</v>
      </c>
      <c r="BH76" t="s">
        <v>366</v>
      </c>
      <c r="BI76" t="s">
        <v>162</v>
      </c>
      <c r="BJ76" t="s">
        <v>183</v>
      </c>
      <c r="BK76" t="s">
        <v>562</v>
      </c>
      <c r="BL76" t="s">
        <v>95</v>
      </c>
      <c r="BM76" t="s">
        <v>96</v>
      </c>
      <c r="BN76" t="s">
        <v>684</v>
      </c>
      <c r="BO76" t="s">
        <v>82</v>
      </c>
      <c r="BP76" t="s">
        <v>465</v>
      </c>
      <c r="BQ76">
        <v>87</v>
      </c>
      <c r="BR76">
        <v>127676</v>
      </c>
      <c r="BS76">
        <v>1</v>
      </c>
      <c r="BT76">
        <v>1</v>
      </c>
      <c r="BU76">
        <v>60</v>
      </c>
    </row>
    <row r="77" spans="1:73" x14ac:dyDescent="0.25">
      <c r="A77" t="s">
        <v>72</v>
      </c>
      <c r="B77" t="s">
        <v>219</v>
      </c>
      <c r="C77" t="s">
        <v>98</v>
      </c>
      <c r="D77" t="s">
        <v>75</v>
      </c>
      <c r="E77">
        <v>31241170</v>
      </c>
      <c r="F77">
        <v>15</v>
      </c>
      <c r="G77">
        <v>5599990</v>
      </c>
      <c r="H77" s="1">
        <v>6999987.5</v>
      </c>
      <c r="I77">
        <v>402490325</v>
      </c>
      <c r="J77" t="s">
        <v>76</v>
      </c>
      <c r="K77" t="s">
        <v>82</v>
      </c>
      <c r="L77" t="s">
        <v>77</v>
      </c>
      <c r="M77" t="s">
        <v>75</v>
      </c>
      <c r="N77" t="s">
        <v>78</v>
      </c>
      <c r="O77" t="s">
        <v>79</v>
      </c>
      <c r="P77" t="s">
        <v>107</v>
      </c>
      <c r="Q77">
        <v>128294</v>
      </c>
      <c r="R77" t="s">
        <v>167</v>
      </c>
      <c r="S77" s="2">
        <v>44603</v>
      </c>
      <c r="T77" s="2">
        <v>44606</v>
      </c>
      <c r="U77" s="2">
        <v>44641</v>
      </c>
      <c r="V77" s="2">
        <v>44643</v>
      </c>
      <c r="W77">
        <v>307075</v>
      </c>
      <c r="X77" t="s">
        <v>83</v>
      </c>
      <c r="Y77" t="s">
        <v>82</v>
      </c>
      <c r="Z77" t="s">
        <v>82</v>
      </c>
      <c r="AA77" t="s">
        <v>84</v>
      </c>
      <c r="AB77" t="s">
        <v>25</v>
      </c>
      <c r="AC77">
        <v>8</v>
      </c>
      <c r="AD77" t="s">
        <v>82</v>
      </c>
      <c r="AE77">
        <v>2018</v>
      </c>
      <c r="AF77">
        <v>4</v>
      </c>
      <c r="AG77" t="s">
        <v>82</v>
      </c>
      <c r="AH77" t="s">
        <v>85</v>
      </c>
      <c r="AI77" t="s">
        <v>121</v>
      </c>
      <c r="AJ77" t="s">
        <v>82</v>
      </c>
      <c r="AK77" t="s">
        <v>82</v>
      </c>
      <c r="AL77" t="s">
        <v>82</v>
      </c>
      <c r="AM77">
        <v>1</v>
      </c>
      <c r="AN77">
        <v>1</v>
      </c>
      <c r="AO77">
        <v>100</v>
      </c>
      <c r="AP77">
        <v>4</v>
      </c>
      <c r="AQ77">
        <v>0</v>
      </c>
      <c r="AR77" t="s">
        <v>762</v>
      </c>
      <c r="AS77" t="s">
        <v>86</v>
      </c>
      <c r="AT77">
        <v>21</v>
      </c>
      <c r="AU77" t="s">
        <v>87</v>
      </c>
      <c r="AV77" s="2">
        <v>44603</v>
      </c>
      <c r="AW77">
        <v>1</v>
      </c>
      <c r="AX77" t="s">
        <v>101</v>
      </c>
      <c r="AY77" t="s">
        <v>88</v>
      </c>
      <c r="AZ77" t="s">
        <v>89</v>
      </c>
      <c r="BA77" t="s">
        <v>89</v>
      </c>
      <c r="BB77" t="s">
        <v>89</v>
      </c>
      <c r="BC77">
        <v>360000</v>
      </c>
      <c r="BD77">
        <v>4</v>
      </c>
      <c r="BE77" t="s">
        <v>82</v>
      </c>
      <c r="BF77" t="s">
        <v>107</v>
      </c>
      <c r="BG77" t="s">
        <v>117</v>
      </c>
      <c r="BH77" t="s">
        <v>274</v>
      </c>
      <c r="BI77" t="s">
        <v>82</v>
      </c>
      <c r="BJ77" t="s">
        <v>117</v>
      </c>
      <c r="BK77" t="s">
        <v>107</v>
      </c>
      <c r="BL77" t="s">
        <v>95</v>
      </c>
      <c r="BM77" t="s">
        <v>96</v>
      </c>
      <c r="BN77" t="s">
        <v>763</v>
      </c>
      <c r="BO77" t="s">
        <v>82</v>
      </c>
      <c r="BP77" t="s">
        <v>97</v>
      </c>
      <c r="BQ77">
        <v>70</v>
      </c>
      <c r="BR77">
        <v>128294</v>
      </c>
      <c r="BS77">
        <v>1</v>
      </c>
      <c r="BT77">
        <v>1</v>
      </c>
      <c r="BU77">
        <v>34</v>
      </c>
    </row>
    <row r="78" spans="1:73" x14ac:dyDescent="0.25">
      <c r="A78" t="s">
        <v>72</v>
      </c>
      <c r="B78" t="s">
        <v>219</v>
      </c>
      <c r="C78" t="s">
        <v>98</v>
      </c>
      <c r="D78" t="s">
        <v>136</v>
      </c>
      <c r="E78">
        <v>31242030</v>
      </c>
      <c r="F78">
        <v>15</v>
      </c>
      <c r="G78">
        <v>8749230</v>
      </c>
      <c r="H78" s="1">
        <v>10936537.5</v>
      </c>
      <c r="I78">
        <v>305160249</v>
      </c>
      <c r="J78" t="s">
        <v>166</v>
      </c>
      <c r="K78" t="s">
        <v>82</v>
      </c>
      <c r="L78" t="s">
        <v>77</v>
      </c>
      <c r="M78" t="s">
        <v>136</v>
      </c>
      <c r="N78" t="s">
        <v>78</v>
      </c>
      <c r="O78" t="s">
        <v>79</v>
      </c>
      <c r="P78" t="s">
        <v>80</v>
      </c>
      <c r="Q78">
        <v>127884</v>
      </c>
      <c r="R78" t="s">
        <v>81</v>
      </c>
      <c r="S78" s="2">
        <v>44540</v>
      </c>
      <c r="T78" s="2">
        <v>44587</v>
      </c>
      <c r="U78" s="2">
        <v>44641</v>
      </c>
      <c r="V78" s="2">
        <v>44643</v>
      </c>
      <c r="W78">
        <v>301397</v>
      </c>
      <c r="X78" t="s">
        <v>83</v>
      </c>
      <c r="Y78" t="s">
        <v>82</v>
      </c>
      <c r="Z78" t="s">
        <v>84</v>
      </c>
      <c r="AA78" t="s">
        <v>82</v>
      </c>
      <c r="AB78" t="s">
        <v>24</v>
      </c>
      <c r="AC78">
        <v>8</v>
      </c>
      <c r="AD78" t="s">
        <v>161</v>
      </c>
      <c r="AE78">
        <v>2018</v>
      </c>
      <c r="AF78">
        <v>4</v>
      </c>
      <c r="AG78" t="s">
        <v>82</v>
      </c>
      <c r="AH78" t="s">
        <v>85</v>
      </c>
      <c r="AI78" t="s">
        <v>132</v>
      </c>
      <c r="AJ78" t="s">
        <v>82</v>
      </c>
      <c r="AK78" t="s">
        <v>82</v>
      </c>
      <c r="AL78" t="s">
        <v>82</v>
      </c>
      <c r="AM78">
        <v>1</v>
      </c>
      <c r="AN78">
        <v>1</v>
      </c>
      <c r="AO78">
        <v>100</v>
      </c>
      <c r="AP78">
        <v>1</v>
      </c>
      <c r="AQ78">
        <v>0</v>
      </c>
      <c r="AR78" t="s">
        <v>714</v>
      </c>
      <c r="AS78" t="s">
        <v>86</v>
      </c>
      <c r="AT78">
        <v>23</v>
      </c>
      <c r="AU78" t="s">
        <v>87</v>
      </c>
      <c r="AV78" t="s">
        <v>82</v>
      </c>
      <c r="AW78">
        <v>1</v>
      </c>
      <c r="AX78" t="s">
        <v>101</v>
      </c>
      <c r="AY78" t="s">
        <v>89</v>
      </c>
      <c r="AZ78" t="s">
        <v>89</v>
      </c>
      <c r="BA78" t="s">
        <v>89</v>
      </c>
      <c r="BB78" t="s">
        <v>89</v>
      </c>
      <c r="BC78">
        <v>40000</v>
      </c>
      <c r="BD78">
        <v>3</v>
      </c>
      <c r="BE78" t="s">
        <v>82</v>
      </c>
      <c r="BF78" t="s">
        <v>80</v>
      </c>
      <c r="BG78" t="s">
        <v>281</v>
      </c>
      <c r="BH78" t="s">
        <v>237</v>
      </c>
      <c r="BI78" t="s">
        <v>162</v>
      </c>
      <c r="BJ78" t="s">
        <v>361</v>
      </c>
      <c r="BK78" t="s">
        <v>170</v>
      </c>
      <c r="BL78" t="s">
        <v>577</v>
      </c>
      <c r="BM78" t="s">
        <v>96</v>
      </c>
      <c r="BN78" t="s">
        <v>715</v>
      </c>
      <c r="BO78" t="s">
        <v>82</v>
      </c>
      <c r="BP78" t="s">
        <v>465</v>
      </c>
      <c r="BQ78">
        <v>92.47</v>
      </c>
      <c r="BR78">
        <v>127884</v>
      </c>
      <c r="BS78">
        <v>1</v>
      </c>
      <c r="BT78">
        <v>1</v>
      </c>
      <c r="BU78">
        <v>53</v>
      </c>
    </row>
    <row r="79" spans="1:73" x14ac:dyDescent="0.25">
      <c r="A79" t="s">
        <v>72</v>
      </c>
      <c r="B79" t="s">
        <v>219</v>
      </c>
      <c r="C79" t="s">
        <v>98</v>
      </c>
      <c r="D79" t="s">
        <v>136</v>
      </c>
      <c r="E79">
        <v>31241570</v>
      </c>
      <c r="F79">
        <v>15</v>
      </c>
      <c r="G79">
        <v>1585000</v>
      </c>
      <c r="H79" s="1">
        <v>1981250</v>
      </c>
      <c r="I79">
        <v>208090487</v>
      </c>
      <c r="J79" t="s">
        <v>166</v>
      </c>
      <c r="K79" t="s">
        <v>82</v>
      </c>
      <c r="L79" t="s">
        <v>77</v>
      </c>
      <c r="M79" t="s">
        <v>136</v>
      </c>
      <c r="N79" t="s">
        <v>176</v>
      </c>
      <c r="O79" t="s">
        <v>79</v>
      </c>
      <c r="P79" t="s">
        <v>185</v>
      </c>
      <c r="Q79">
        <v>127160</v>
      </c>
      <c r="R79" t="s">
        <v>81</v>
      </c>
      <c r="S79" s="2">
        <v>44547</v>
      </c>
      <c r="T79" s="2">
        <v>44552</v>
      </c>
      <c r="U79" s="2">
        <v>44641</v>
      </c>
      <c r="V79" s="2">
        <v>44643</v>
      </c>
      <c r="W79">
        <v>302171</v>
      </c>
      <c r="X79" t="s">
        <v>83</v>
      </c>
      <c r="Y79" t="s">
        <v>82</v>
      </c>
      <c r="Z79" t="s">
        <v>84</v>
      </c>
      <c r="AA79" t="s">
        <v>82</v>
      </c>
      <c r="AB79" t="s">
        <v>24</v>
      </c>
      <c r="AC79">
        <v>8</v>
      </c>
      <c r="AD79" t="s">
        <v>82</v>
      </c>
      <c r="AE79">
        <v>2018</v>
      </c>
      <c r="AF79">
        <v>4</v>
      </c>
      <c r="AG79" t="s">
        <v>82</v>
      </c>
      <c r="AH79" t="s">
        <v>85</v>
      </c>
      <c r="AI79" t="s">
        <v>132</v>
      </c>
      <c r="AJ79" t="s">
        <v>82</v>
      </c>
      <c r="AK79" t="s">
        <v>82</v>
      </c>
      <c r="AL79" t="s">
        <v>82</v>
      </c>
      <c r="AM79">
        <v>4</v>
      </c>
      <c r="AN79">
        <v>4</v>
      </c>
      <c r="AO79">
        <v>100</v>
      </c>
      <c r="AP79">
        <v>7</v>
      </c>
      <c r="AQ79">
        <v>0</v>
      </c>
      <c r="AR79" t="s">
        <v>647</v>
      </c>
      <c r="AS79" t="s">
        <v>86</v>
      </c>
      <c r="AT79">
        <v>21</v>
      </c>
      <c r="AU79" t="s">
        <v>87</v>
      </c>
      <c r="AV79" s="2">
        <v>44551</v>
      </c>
      <c r="AW79">
        <v>1</v>
      </c>
      <c r="AX79" t="s">
        <v>101</v>
      </c>
      <c r="AY79" t="s">
        <v>89</v>
      </c>
      <c r="AZ79" t="s">
        <v>89</v>
      </c>
      <c r="BA79" t="s">
        <v>89</v>
      </c>
      <c r="BB79" t="s">
        <v>89</v>
      </c>
      <c r="BC79">
        <v>120000</v>
      </c>
      <c r="BD79">
        <v>4</v>
      </c>
      <c r="BE79" t="s">
        <v>82</v>
      </c>
      <c r="BF79" t="s">
        <v>405</v>
      </c>
      <c r="BG79" t="s">
        <v>260</v>
      </c>
      <c r="BH79" t="s">
        <v>261</v>
      </c>
      <c r="BI79" t="s">
        <v>82</v>
      </c>
      <c r="BJ79" t="s">
        <v>262</v>
      </c>
      <c r="BK79" t="s">
        <v>648</v>
      </c>
      <c r="BL79" t="s">
        <v>95</v>
      </c>
      <c r="BM79" t="s">
        <v>96</v>
      </c>
      <c r="BN79" t="s">
        <v>649</v>
      </c>
      <c r="BO79" t="s">
        <v>82</v>
      </c>
      <c r="BP79" t="s">
        <v>97</v>
      </c>
      <c r="BQ79">
        <v>80</v>
      </c>
      <c r="BR79">
        <v>127160</v>
      </c>
      <c r="BS79">
        <v>1</v>
      </c>
      <c r="BT79">
        <v>1</v>
      </c>
      <c r="BU79">
        <v>88</v>
      </c>
    </row>
    <row r="80" spans="1:73" x14ac:dyDescent="0.25">
      <c r="A80" t="s">
        <v>72</v>
      </c>
      <c r="B80" t="s">
        <v>219</v>
      </c>
      <c r="C80" t="s">
        <v>98</v>
      </c>
      <c r="D80" t="s">
        <v>75</v>
      </c>
      <c r="E80">
        <v>31241740</v>
      </c>
      <c r="F80">
        <v>15</v>
      </c>
      <c r="G80">
        <v>9000000</v>
      </c>
      <c r="H80" s="1">
        <v>12600000</v>
      </c>
      <c r="I80">
        <v>119140881</v>
      </c>
      <c r="J80" t="s">
        <v>76</v>
      </c>
      <c r="K80" t="s">
        <v>82</v>
      </c>
      <c r="L80" t="s">
        <v>77</v>
      </c>
      <c r="M80" t="s">
        <v>75</v>
      </c>
      <c r="N80" t="s">
        <v>138</v>
      </c>
      <c r="O80" t="s">
        <v>79</v>
      </c>
      <c r="P80" t="s">
        <v>272</v>
      </c>
      <c r="Q80">
        <v>128426</v>
      </c>
      <c r="R80" t="s">
        <v>81</v>
      </c>
      <c r="S80" s="2">
        <v>44609</v>
      </c>
      <c r="T80" s="2">
        <v>44613</v>
      </c>
      <c r="U80" s="2">
        <v>44641</v>
      </c>
      <c r="V80" s="2">
        <v>44643</v>
      </c>
      <c r="W80">
        <v>307609</v>
      </c>
      <c r="X80" t="s">
        <v>83</v>
      </c>
      <c r="Y80" t="s">
        <v>82</v>
      </c>
      <c r="Z80" t="s">
        <v>82</v>
      </c>
      <c r="AA80" t="s">
        <v>84</v>
      </c>
      <c r="AB80" t="s">
        <v>25</v>
      </c>
      <c r="AC80">
        <v>8</v>
      </c>
      <c r="AD80" t="s">
        <v>82</v>
      </c>
      <c r="AE80">
        <v>2021</v>
      </c>
      <c r="AF80">
        <v>1</v>
      </c>
      <c r="AG80" t="s">
        <v>82</v>
      </c>
      <c r="AH80" t="s">
        <v>85</v>
      </c>
      <c r="AI80" t="s">
        <v>121</v>
      </c>
      <c r="AJ80" t="s">
        <v>82</v>
      </c>
      <c r="AK80" t="s">
        <v>82</v>
      </c>
      <c r="AL80" t="s">
        <v>82</v>
      </c>
      <c r="AM80">
        <v>7</v>
      </c>
      <c r="AN80">
        <v>1</v>
      </c>
      <c r="AO80">
        <v>100</v>
      </c>
      <c r="AP80">
        <v>6</v>
      </c>
      <c r="AQ80">
        <v>0</v>
      </c>
      <c r="AR80" t="s">
        <v>769</v>
      </c>
      <c r="AS80" t="s">
        <v>86</v>
      </c>
      <c r="AT80">
        <v>17</v>
      </c>
      <c r="AU80" t="s">
        <v>87</v>
      </c>
      <c r="AV80" s="2">
        <v>44610</v>
      </c>
      <c r="AW80">
        <v>1</v>
      </c>
      <c r="AX80" t="s">
        <v>88</v>
      </c>
      <c r="AY80" t="s">
        <v>89</v>
      </c>
      <c r="AZ80" t="s">
        <v>89</v>
      </c>
      <c r="BA80" t="s">
        <v>89</v>
      </c>
      <c r="BB80" t="s">
        <v>89</v>
      </c>
      <c r="BC80">
        <v>459467</v>
      </c>
      <c r="BD80">
        <v>3</v>
      </c>
      <c r="BE80" t="s">
        <v>82</v>
      </c>
      <c r="BF80" t="s">
        <v>286</v>
      </c>
      <c r="BG80" t="s">
        <v>117</v>
      </c>
      <c r="BH80" t="s">
        <v>353</v>
      </c>
      <c r="BI80" t="s">
        <v>82</v>
      </c>
      <c r="BJ80" t="s">
        <v>117</v>
      </c>
      <c r="BK80" t="s">
        <v>286</v>
      </c>
      <c r="BL80" t="s">
        <v>95</v>
      </c>
      <c r="BM80" t="s">
        <v>96</v>
      </c>
      <c r="BN80" t="s">
        <v>770</v>
      </c>
      <c r="BO80" t="s">
        <v>82</v>
      </c>
      <c r="BP80" t="s">
        <v>97</v>
      </c>
      <c r="BQ80">
        <v>96</v>
      </c>
      <c r="BR80">
        <v>128426</v>
      </c>
      <c r="BS80">
        <v>1</v>
      </c>
      <c r="BT80">
        <v>1</v>
      </c>
      <c r="BU80">
        <v>27</v>
      </c>
    </row>
    <row r="81" spans="1:73" x14ac:dyDescent="0.25">
      <c r="A81" t="s">
        <v>72</v>
      </c>
      <c r="B81" t="s">
        <v>219</v>
      </c>
      <c r="C81" t="s">
        <v>98</v>
      </c>
      <c r="D81" t="s">
        <v>75</v>
      </c>
      <c r="E81">
        <v>31241660</v>
      </c>
      <c r="F81">
        <v>15</v>
      </c>
      <c r="G81">
        <v>7095630</v>
      </c>
      <c r="H81" s="1">
        <v>8869537.5</v>
      </c>
      <c r="I81">
        <v>118930322</v>
      </c>
      <c r="J81" t="s">
        <v>99</v>
      </c>
      <c r="K81" t="s">
        <v>82</v>
      </c>
      <c r="L81" t="s">
        <v>77</v>
      </c>
      <c r="M81" t="s">
        <v>75</v>
      </c>
      <c r="N81" t="s">
        <v>138</v>
      </c>
      <c r="O81" t="s">
        <v>79</v>
      </c>
      <c r="P81" t="s">
        <v>272</v>
      </c>
      <c r="Q81">
        <v>128335</v>
      </c>
      <c r="R81" t="s">
        <v>81</v>
      </c>
      <c r="S81" s="2">
        <v>44588</v>
      </c>
      <c r="T81" s="2">
        <v>44607</v>
      </c>
      <c r="U81" s="2">
        <v>44641</v>
      </c>
      <c r="V81" s="2">
        <v>44643</v>
      </c>
      <c r="W81">
        <v>305924</v>
      </c>
      <c r="X81" t="s">
        <v>83</v>
      </c>
      <c r="Y81" t="s">
        <v>82</v>
      </c>
      <c r="Z81" t="s">
        <v>84</v>
      </c>
      <c r="AA81" t="s">
        <v>82</v>
      </c>
      <c r="AB81" t="s">
        <v>24</v>
      </c>
      <c r="AC81">
        <v>8</v>
      </c>
      <c r="AD81" t="s">
        <v>161</v>
      </c>
      <c r="AE81">
        <v>2021</v>
      </c>
      <c r="AF81">
        <v>1</v>
      </c>
      <c r="AG81" t="s">
        <v>82</v>
      </c>
      <c r="AH81" t="s">
        <v>85</v>
      </c>
      <c r="AI81" t="s">
        <v>132</v>
      </c>
      <c r="AJ81" t="s">
        <v>82</v>
      </c>
      <c r="AK81" t="s">
        <v>82</v>
      </c>
      <c r="AL81" t="s">
        <v>82</v>
      </c>
      <c r="AM81">
        <v>3</v>
      </c>
      <c r="AN81">
        <v>1</v>
      </c>
      <c r="AO81">
        <v>100</v>
      </c>
      <c r="AP81">
        <v>6</v>
      </c>
      <c r="AQ81">
        <v>0</v>
      </c>
      <c r="AR81" t="s">
        <v>765</v>
      </c>
      <c r="AS81" t="s">
        <v>86</v>
      </c>
      <c r="AT81">
        <v>18</v>
      </c>
      <c r="AU81" t="s">
        <v>87</v>
      </c>
      <c r="AV81" s="2">
        <v>44606</v>
      </c>
      <c r="AW81">
        <v>1</v>
      </c>
      <c r="AX81" t="s">
        <v>101</v>
      </c>
      <c r="AY81" t="s">
        <v>89</v>
      </c>
      <c r="AZ81" t="s">
        <v>89</v>
      </c>
      <c r="BA81" t="s">
        <v>89</v>
      </c>
      <c r="BB81" t="s">
        <v>89</v>
      </c>
      <c r="BC81">
        <v>100000</v>
      </c>
      <c r="BD81">
        <v>4</v>
      </c>
      <c r="BE81" t="s">
        <v>82</v>
      </c>
      <c r="BF81" t="s">
        <v>273</v>
      </c>
      <c r="BG81" t="s">
        <v>133</v>
      </c>
      <c r="BH81" t="s">
        <v>134</v>
      </c>
      <c r="BI81" t="s">
        <v>162</v>
      </c>
      <c r="BJ81" t="s">
        <v>105</v>
      </c>
      <c r="BK81" t="s">
        <v>273</v>
      </c>
      <c r="BL81" t="s">
        <v>95</v>
      </c>
      <c r="BM81" t="s">
        <v>96</v>
      </c>
      <c r="BN81" t="s">
        <v>766</v>
      </c>
      <c r="BO81">
        <v>83932651</v>
      </c>
      <c r="BP81" t="s">
        <v>97</v>
      </c>
      <c r="BQ81">
        <v>95.93</v>
      </c>
      <c r="BR81">
        <v>128335</v>
      </c>
      <c r="BS81">
        <v>1</v>
      </c>
      <c r="BT81">
        <v>1</v>
      </c>
      <c r="BU81">
        <v>33</v>
      </c>
    </row>
    <row r="82" spans="1:73" x14ac:dyDescent="0.25">
      <c r="A82" t="s">
        <v>72</v>
      </c>
      <c r="B82" t="s">
        <v>219</v>
      </c>
      <c r="C82" t="s">
        <v>98</v>
      </c>
      <c r="D82" t="s">
        <v>75</v>
      </c>
      <c r="E82">
        <v>31241590</v>
      </c>
      <c r="F82">
        <v>15</v>
      </c>
      <c r="G82">
        <v>3131900</v>
      </c>
      <c r="H82" s="1">
        <v>3914875</v>
      </c>
      <c r="I82">
        <v>117660187</v>
      </c>
      <c r="J82" t="s">
        <v>76</v>
      </c>
      <c r="K82" t="s">
        <v>82</v>
      </c>
      <c r="L82" t="s">
        <v>77</v>
      </c>
      <c r="M82" t="s">
        <v>75</v>
      </c>
      <c r="N82" t="s">
        <v>78</v>
      </c>
      <c r="O82" t="s">
        <v>79</v>
      </c>
      <c r="P82" t="s">
        <v>80</v>
      </c>
      <c r="Q82">
        <v>127021</v>
      </c>
      <c r="R82" t="s">
        <v>81</v>
      </c>
      <c r="S82" s="2">
        <v>44543</v>
      </c>
      <c r="T82" s="2">
        <v>44546</v>
      </c>
      <c r="U82" s="2">
        <v>44641</v>
      </c>
      <c r="V82" s="2">
        <v>44643</v>
      </c>
      <c r="W82">
        <v>301602</v>
      </c>
      <c r="X82" t="s">
        <v>83</v>
      </c>
      <c r="Y82" t="s">
        <v>82</v>
      </c>
      <c r="Z82" t="s">
        <v>82</v>
      </c>
      <c r="AA82" t="s">
        <v>84</v>
      </c>
      <c r="AB82" t="s">
        <v>25</v>
      </c>
      <c r="AC82">
        <v>8</v>
      </c>
      <c r="AD82" t="s">
        <v>161</v>
      </c>
      <c r="AE82">
        <v>2019</v>
      </c>
      <c r="AF82">
        <v>3</v>
      </c>
      <c r="AG82" t="s">
        <v>82</v>
      </c>
      <c r="AH82" t="s">
        <v>85</v>
      </c>
      <c r="AI82" t="s">
        <v>132</v>
      </c>
      <c r="AJ82" t="s">
        <v>82</v>
      </c>
      <c r="AK82" t="s">
        <v>82</v>
      </c>
      <c r="AL82" t="s">
        <v>82</v>
      </c>
      <c r="AM82">
        <v>1</v>
      </c>
      <c r="AN82">
        <v>5</v>
      </c>
      <c r="AO82">
        <v>100</v>
      </c>
      <c r="AP82">
        <v>1</v>
      </c>
      <c r="AQ82">
        <v>0</v>
      </c>
      <c r="AR82" t="s">
        <v>636</v>
      </c>
      <c r="AS82" t="s">
        <v>86</v>
      </c>
      <c r="AT82">
        <v>22</v>
      </c>
      <c r="AU82" t="s">
        <v>87</v>
      </c>
      <c r="AV82" s="2">
        <v>44545</v>
      </c>
      <c r="AW82">
        <v>1</v>
      </c>
      <c r="AX82" t="s">
        <v>244</v>
      </c>
      <c r="AY82" t="s">
        <v>89</v>
      </c>
      <c r="AZ82" t="s">
        <v>89</v>
      </c>
      <c r="BA82" t="s">
        <v>89</v>
      </c>
      <c r="BB82" t="s">
        <v>89</v>
      </c>
      <c r="BC82">
        <v>0</v>
      </c>
      <c r="BD82">
        <v>2</v>
      </c>
      <c r="BE82" t="s">
        <v>82</v>
      </c>
      <c r="BF82" t="s">
        <v>80</v>
      </c>
      <c r="BG82" t="s">
        <v>328</v>
      </c>
      <c r="BH82" t="s">
        <v>329</v>
      </c>
      <c r="BI82" t="s">
        <v>162</v>
      </c>
      <c r="BJ82" t="s">
        <v>202</v>
      </c>
      <c r="BK82" t="s">
        <v>504</v>
      </c>
      <c r="BL82" t="s">
        <v>95</v>
      </c>
      <c r="BM82" t="s">
        <v>96</v>
      </c>
      <c r="BN82" t="s">
        <v>637</v>
      </c>
      <c r="BO82" t="s">
        <v>82</v>
      </c>
      <c r="BP82" t="s">
        <v>97</v>
      </c>
      <c r="BQ82">
        <v>82.86</v>
      </c>
      <c r="BR82">
        <v>127021</v>
      </c>
      <c r="BS82">
        <v>1</v>
      </c>
      <c r="BT82">
        <v>1</v>
      </c>
      <c r="BU82">
        <v>94</v>
      </c>
    </row>
    <row r="83" spans="1:73" x14ac:dyDescent="0.25">
      <c r="A83" t="s">
        <v>72</v>
      </c>
      <c r="B83" t="s">
        <v>219</v>
      </c>
      <c r="C83" t="s">
        <v>98</v>
      </c>
      <c r="D83" t="s">
        <v>136</v>
      </c>
      <c r="E83">
        <v>31242790</v>
      </c>
      <c r="F83">
        <v>16</v>
      </c>
      <c r="G83">
        <v>8137600</v>
      </c>
      <c r="H83" s="1">
        <v>10172000</v>
      </c>
      <c r="I83">
        <v>604870115</v>
      </c>
      <c r="J83" t="s">
        <v>137</v>
      </c>
      <c r="K83" t="s">
        <v>82</v>
      </c>
      <c r="L83" t="s">
        <v>77</v>
      </c>
      <c r="M83" t="s">
        <v>136</v>
      </c>
      <c r="N83" t="s">
        <v>176</v>
      </c>
      <c r="O83" t="s">
        <v>79</v>
      </c>
      <c r="P83" t="s">
        <v>272</v>
      </c>
      <c r="Q83">
        <v>127893</v>
      </c>
      <c r="R83" t="s">
        <v>81</v>
      </c>
      <c r="S83" s="2">
        <v>44538</v>
      </c>
      <c r="T83" s="2">
        <v>44587</v>
      </c>
      <c r="U83" s="2">
        <v>44648</v>
      </c>
      <c r="V83" s="2">
        <v>44651</v>
      </c>
      <c r="W83">
        <v>301202</v>
      </c>
      <c r="X83" t="s">
        <v>83</v>
      </c>
      <c r="Y83" t="s">
        <v>82</v>
      </c>
      <c r="Z83" t="s">
        <v>82</v>
      </c>
      <c r="AA83" t="s">
        <v>84</v>
      </c>
      <c r="AB83" t="s">
        <v>25</v>
      </c>
      <c r="AC83">
        <v>8</v>
      </c>
      <c r="AD83" t="s">
        <v>161</v>
      </c>
      <c r="AE83">
        <v>2021</v>
      </c>
      <c r="AF83">
        <v>1</v>
      </c>
      <c r="AG83" t="s">
        <v>82</v>
      </c>
      <c r="AH83" t="s">
        <v>85</v>
      </c>
      <c r="AI83" t="s">
        <v>132</v>
      </c>
      <c r="AJ83" t="s">
        <v>82</v>
      </c>
      <c r="AK83" t="s">
        <v>82</v>
      </c>
      <c r="AL83" t="s">
        <v>82</v>
      </c>
      <c r="AM83">
        <v>7</v>
      </c>
      <c r="AN83">
        <v>4</v>
      </c>
      <c r="AO83">
        <v>100</v>
      </c>
      <c r="AP83">
        <v>6</v>
      </c>
      <c r="AQ83">
        <v>0</v>
      </c>
      <c r="AR83" t="s">
        <v>722</v>
      </c>
      <c r="AS83" t="s">
        <v>86</v>
      </c>
      <c r="AT83">
        <v>17</v>
      </c>
      <c r="AU83" t="s">
        <v>87</v>
      </c>
      <c r="AV83" t="s">
        <v>82</v>
      </c>
      <c r="AW83">
        <v>1</v>
      </c>
      <c r="AX83" t="s">
        <v>101</v>
      </c>
      <c r="AY83" t="s">
        <v>89</v>
      </c>
      <c r="AZ83" t="s">
        <v>89</v>
      </c>
      <c r="BA83" t="s">
        <v>89</v>
      </c>
      <c r="BB83" t="s">
        <v>89</v>
      </c>
      <c r="BC83">
        <v>50000</v>
      </c>
      <c r="BD83">
        <v>6</v>
      </c>
      <c r="BE83" t="s">
        <v>82</v>
      </c>
      <c r="BF83" t="s">
        <v>286</v>
      </c>
      <c r="BG83" t="s">
        <v>365</v>
      </c>
      <c r="BH83" t="s">
        <v>366</v>
      </c>
      <c r="BI83" t="s">
        <v>162</v>
      </c>
      <c r="BJ83" t="s">
        <v>183</v>
      </c>
      <c r="BK83" t="s">
        <v>562</v>
      </c>
      <c r="BL83" t="s">
        <v>95</v>
      </c>
      <c r="BM83" t="s">
        <v>96</v>
      </c>
      <c r="BN83" t="s">
        <v>723</v>
      </c>
      <c r="BO83" t="s">
        <v>82</v>
      </c>
      <c r="BP83" t="s">
        <v>97</v>
      </c>
      <c r="BQ83">
        <v>93.86</v>
      </c>
      <c r="BR83">
        <v>127893</v>
      </c>
      <c r="BS83">
        <v>1</v>
      </c>
      <c r="BT83">
        <v>1</v>
      </c>
      <c r="BU83">
        <v>60</v>
      </c>
    </row>
    <row r="84" spans="1:73" x14ac:dyDescent="0.25">
      <c r="A84" t="s">
        <v>72</v>
      </c>
      <c r="B84" t="s">
        <v>219</v>
      </c>
      <c r="C84" t="s">
        <v>98</v>
      </c>
      <c r="D84" t="s">
        <v>75</v>
      </c>
      <c r="E84">
        <v>31242680</v>
      </c>
      <c r="F84">
        <v>16</v>
      </c>
      <c r="G84">
        <v>4795700</v>
      </c>
      <c r="H84" s="1">
        <v>5994625</v>
      </c>
      <c r="I84">
        <v>604760776</v>
      </c>
      <c r="J84" t="s">
        <v>76</v>
      </c>
      <c r="K84" t="s">
        <v>82</v>
      </c>
      <c r="L84" t="s">
        <v>77</v>
      </c>
      <c r="M84" t="s">
        <v>75</v>
      </c>
      <c r="N84" t="s">
        <v>114</v>
      </c>
      <c r="O84" t="s">
        <v>79</v>
      </c>
      <c r="P84" t="s">
        <v>272</v>
      </c>
      <c r="Q84">
        <v>128480</v>
      </c>
      <c r="R84" t="s">
        <v>81</v>
      </c>
      <c r="S84" s="2">
        <v>44614</v>
      </c>
      <c r="T84" s="2">
        <v>44615</v>
      </c>
      <c r="U84" s="2">
        <v>44648</v>
      </c>
      <c r="V84" s="2">
        <v>44651</v>
      </c>
      <c r="W84">
        <v>307968</v>
      </c>
      <c r="X84" t="s">
        <v>83</v>
      </c>
      <c r="Y84" t="s">
        <v>82</v>
      </c>
      <c r="Z84" t="s">
        <v>84</v>
      </c>
      <c r="AA84" t="s">
        <v>82</v>
      </c>
      <c r="AB84" t="s">
        <v>24</v>
      </c>
      <c r="AC84">
        <v>8</v>
      </c>
      <c r="AD84" t="s">
        <v>161</v>
      </c>
      <c r="AE84">
        <v>2020</v>
      </c>
      <c r="AF84">
        <v>2</v>
      </c>
      <c r="AG84" t="s">
        <v>82</v>
      </c>
      <c r="AH84" t="s">
        <v>85</v>
      </c>
      <c r="AI84" t="s">
        <v>132</v>
      </c>
      <c r="AJ84" t="s">
        <v>82</v>
      </c>
      <c r="AK84" t="s">
        <v>82</v>
      </c>
      <c r="AL84" t="s">
        <v>82</v>
      </c>
      <c r="AM84">
        <v>2</v>
      </c>
      <c r="AN84">
        <v>3</v>
      </c>
      <c r="AO84">
        <v>100</v>
      </c>
      <c r="AP84">
        <v>6</v>
      </c>
      <c r="AQ84">
        <v>0</v>
      </c>
      <c r="AR84" t="s">
        <v>774</v>
      </c>
      <c r="AS84" t="s">
        <v>86</v>
      </c>
      <c r="AT84">
        <v>19</v>
      </c>
      <c r="AU84" t="s">
        <v>87</v>
      </c>
      <c r="AV84" s="2">
        <v>44614</v>
      </c>
      <c r="AW84">
        <v>1</v>
      </c>
      <c r="AX84" t="s">
        <v>244</v>
      </c>
      <c r="AY84" t="s">
        <v>89</v>
      </c>
      <c r="AZ84" t="s">
        <v>89</v>
      </c>
      <c r="BA84" t="s">
        <v>89</v>
      </c>
      <c r="BB84" t="s">
        <v>89</v>
      </c>
      <c r="BC84">
        <v>200000</v>
      </c>
      <c r="BD84">
        <v>4</v>
      </c>
      <c r="BE84" t="s">
        <v>82</v>
      </c>
      <c r="BF84" t="s">
        <v>483</v>
      </c>
      <c r="BG84" t="s">
        <v>419</v>
      </c>
      <c r="BH84" t="s">
        <v>420</v>
      </c>
      <c r="BI84" t="s">
        <v>162</v>
      </c>
      <c r="BJ84" t="s">
        <v>130</v>
      </c>
      <c r="BK84" t="s">
        <v>512</v>
      </c>
      <c r="BL84" t="s">
        <v>95</v>
      </c>
      <c r="BM84" t="s">
        <v>96</v>
      </c>
      <c r="BN84" t="s">
        <v>775</v>
      </c>
      <c r="BO84" t="s">
        <v>82</v>
      </c>
      <c r="BP84" t="s">
        <v>97</v>
      </c>
      <c r="BQ84">
        <v>88</v>
      </c>
      <c r="BR84">
        <v>128480</v>
      </c>
      <c r="BS84">
        <v>1</v>
      </c>
      <c r="BT84">
        <v>1</v>
      </c>
      <c r="BU84">
        <v>32</v>
      </c>
    </row>
    <row r="85" spans="1:73" x14ac:dyDescent="0.25">
      <c r="A85" t="s">
        <v>72</v>
      </c>
      <c r="B85" t="s">
        <v>219</v>
      </c>
      <c r="C85" t="s">
        <v>98</v>
      </c>
      <c r="D85" t="s">
        <v>75</v>
      </c>
      <c r="E85">
        <v>31242750</v>
      </c>
      <c r="F85">
        <v>16</v>
      </c>
      <c r="G85">
        <v>7257000</v>
      </c>
      <c r="H85" s="1">
        <v>9071250</v>
      </c>
      <c r="I85">
        <v>604690150</v>
      </c>
      <c r="J85" t="s">
        <v>76</v>
      </c>
      <c r="K85" t="s">
        <v>82</v>
      </c>
      <c r="L85" t="s">
        <v>77</v>
      </c>
      <c r="M85" t="s">
        <v>75</v>
      </c>
      <c r="N85" t="s">
        <v>78</v>
      </c>
      <c r="O85" t="s">
        <v>79</v>
      </c>
      <c r="P85" t="s">
        <v>80</v>
      </c>
      <c r="Q85">
        <v>126819</v>
      </c>
      <c r="R85" t="s">
        <v>81</v>
      </c>
      <c r="S85" s="2">
        <v>44531</v>
      </c>
      <c r="T85" s="2">
        <v>44539</v>
      </c>
      <c r="U85" s="2">
        <v>44648</v>
      </c>
      <c r="V85" s="2">
        <v>44651</v>
      </c>
      <c r="W85">
        <v>300240</v>
      </c>
      <c r="X85" t="s">
        <v>83</v>
      </c>
      <c r="Y85" t="s">
        <v>82</v>
      </c>
      <c r="Z85" t="s">
        <v>82</v>
      </c>
      <c r="AA85" t="s">
        <v>84</v>
      </c>
      <c r="AB85" t="s">
        <v>25</v>
      </c>
      <c r="AC85">
        <v>8</v>
      </c>
      <c r="AD85" t="s">
        <v>82</v>
      </c>
      <c r="AE85">
        <v>2019</v>
      </c>
      <c r="AF85">
        <v>3</v>
      </c>
      <c r="AG85" t="s">
        <v>82</v>
      </c>
      <c r="AH85" t="s">
        <v>85</v>
      </c>
      <c r="AI85" t="s">
        <v>121</v>
      </c>
      <c r="AJ85" t="s">
        <v>82</v>
      </c>
      <c r="AK85" t="s">
        <v>82</v>
      </c>
      <c r="AL85" t="s">
        <v>82</v>
      </c>
      <c r="AM85">
        <v>1</v>
      </c>
      <c r="AN85">
        <v>1</v>
      </c>
      <c r="AO85">
        <v>100</v>
      </c>
      <c r="AP85">
        <v>1</v>
      </c>
      <c r="AQ85">
        <v>0</v>
      </c>
      <c r="AR85" t="s">
        <v>626</v>
      </c>
      <c r="AS85" t="s">
        <v>86</v>
      </c>
      <c r="AT85">
        <v>20</v>
      </c>
      <c r="AU85" t="s">
        <v>87</v>
      </c>
      <c r="AV85" s="2">
        <v>44538</v>
      </c>
      <c r="AW85">
        <v>1</v>
      </c>
      <c r="AX85" t="s">
        <v>101</v>
      </c>
      <c r="AY85" t="s">
        <v>89</v>
      </c>
      <c r="AZ85" t="s">
        <v>89</v>
      </c>
      <c r="BA85" t="s">
        <v>89</v>
      </c>
      <c r="BB85" t="s">
        <v>89</v>
      </c>
      <c r="BC85">
        <v>310000</v>
      </c>
      <c r="BD85">
        <v>3</v>
      </c>
      <c r="BE85" t="s">
        <v>82</v>
      </c>
      <c r="BF85" t="s">
        <v>80</v>
      </c>
      <c r="BG85" t="s">
        <v>117</v>
      </c>
      <c r="BH85" t="s">
        <v>398</v>
      </c>
      <c r="BI85" t="s">
        <v>82</v>
      </c>
      <c r="BJ85" t="s">
        <v>117</v>
      </c>
      <c r="BK85" t="s">
        <v>170</v>
      </c>
      <c r="BL85" t="s">
        <v>95</v>
      </c>
      <c r="BM85" t="s">
        <v>96</v>
      </c>
      <c r="BN85" t="s">
        <v>627</v>
      </c>
      <c r="BO85" t="s">
        <v>82</v>
      </c>
      <c r="BP85" t="s">
        <v>97</v>
      </c>
      <c r="BQ85">
        <v>88</v>
      </c>
      <c r="BR85">
        <v>126819</v>
      </c>
      <c r="BS85">
        <v>1</v>
      </c>
      <c r="BT85">
        <v>1</v>
      </c>
      <c r="BU85">
        <v>108</v>
      </c>
    </row>
    <row r="86" spans="1:73" x14ac:dyDescent="0.25">
      <c r="A86" t="s">
        <v>72</v>
      </c>
      <c r="B86" t="s">
        <v>219</v>
      </c>
      <c r="C86" t="s">
        <v>98</v>
      </c>
      <c r="D86" t="s">
        <v>136</v>
      </c>
      <c r="E86">
        <v>31242770</v>
      </c>
      <c r="F86">
        <v>16</v>
      </c>
      <c r="G86">
        <v>8967730</v>
      </c>
      <c r="H86" s="1">
        <v>11209662.5</v>
      </c>
      <c r="I86">
        <v>604450004</v>
      </c>
      <c r="J86" t="s">
        <v>166</v>
      </c>
      <c r="K86" t="s">
        <v>82</v>
      </c>
      <c r="L86" t="s">
        <v>77</v>
      </c>
      <c r="M86" t="s">
        <v>136</v>
      </c>
      <c r="N86" t="s">
        <v>176</v>
      </c>
      <c r="O86" t="s">
        <v>79</v>
      </c>
      <c r="P86" t="s">
        <v>272</v>
      </c>
      <c r="Q86">
        <v>127877</v>
      </c>
      <c r="R86" t="s">
        <v>81</v>
      </c>
      <c r="S86" s="2">
        <v>44542</v>
      </c>
      <c r="T86" s="2">
        <v>44587</v>
      </c>
      <c r="U86" s="2">
        <v>44648</v>
      </c>
      <c r="V86" s="2">
        <v>44651</v>
      </c>
      <c r="W86">
        <v>301552</v>
      </c>
      <c r="X86" t="s">
        <v>83</v>
      </c>
      <c r="Y86" t="s">
        <v>82</v>
      </c>
      <c r="Z86" t="s">
        <v>82</v>
      </c>
      <c r="AA86" t="s">
        <v>84</v>
      </c>
      <c r="AB86" t="s">
        <v>25</v>
      </c>
      <c r="AC86">
        <v>8</v>
      </c>
      <c r="AD86" t="s">
        <v>161</v>
      </c>
      <c r="AE86">
        <v>2019</v>
      </c>
      <c r="AF86">
        <v>3</v>
      </c>
      <c r="AG86" t="s">
        <v>82</v>
      </c>
      <c r="AH86" t="s">
        <v>85</v>
      </c>
      <c r="AI86" t="s">
        <v>132</v>
      </c>
      <c r="AJ86" t="s">
        <v>82</v>
      </c>
      <c r="AK86" t="s">
        <v>82</v>
      </c>
      <c r="AL86" t="s">
        <v>82</v>
      </c>
      <c r="AM86">
        <v>7</v>
      </c>
      <c r="AN86">
        <v>4</v>
      </c>
      <c r="AO86">
        <v>100</v>
      </c>
      <c r="AP86">
        <v>6</v>
      </c>
      <c r="AQ86">
        <v>0</v>
      </c>
      <c r="AR86" t="s">
        <v>708</v>
      </c>
      <c r="AS86" t="s">
        <v>86</v>
      </c>
      <c r="AT86">
        <v>23</v>
      </c>
      <c r="AU86" t="s">
        <v>278</v>
      </c>
      <c r="AV86" t="s">
        <v>82</v>
      </c>
      <c r="AW86">
        <v>1</v>
      </c>
      <c r="AX86" t="s">
        <v>101</v>
      </c>
      <c r="AY86" t="s">
        <v>89</v>
      </c>
      <c r="AZ86" t="s">
        <v>89</v>
      </c>
      <c r="BA86" t="s">
        <v>89</v>
      </c>
      <c r="BB86" t="s">
        <v>89</v>
      </c>
      <c r="BC86">
        <v>60000</v>
      </c>
      <c r="BD86">
        <v>4</v>
      </c>
      <c r="BE86" t="s">
        <v>82</v>
      </c>
      <c r="BF86" t="s">
        <v>286</v>
      </c>
      <c r="BG86" t="s">
        <v>260</v>
      </c>
      <c r="BH86" t="s">
        <v>491</v>
      </c>
      <c r="BI86" t="s">
        <v>162</v>
      </c>
      <c r="BJ86" t="s">
        <v>262</v>
      </c>
      <c r="BK86" t="s">
        <v>562</v>
      </c>
      <c r="BL86" t="s">
        <v>95</v>
      </c>
      <c r="BM86" t="s">
        <v>96</v>
      </c>
      <c r="BN86" t="s">
        <v>709</v>
      </c>
      <c r="BO86" t="s">
        <v>82</v>
      </c>
      <c r="BP86" t="s">
        <v>97</v>
      </c>
      <c r="BQ86">
        <v>93</v>
      </c>
      <c r="BR86">
        <v>127877</v>
      </c>
      <c r="BS86">
        <v>1</v>
      </c>
      <c r="BT86">
        <v>1</v>
      </c>
      <c r="BU86">
        <v>60</v>
      </c>
    </row>
    <row r="87" spans="1:73" x14ac:dyDescent="0.25">
      <c r="A87" t="s">
        <v>72</v>
      </c>
      <c r="B87" t="s">
        <v>219</v>
      </c>
      <c r="C87" t="s">
        <v>98</v>
      </c>
      <c r="D87" t="s">
        <v>136</v>
      </c>
      <c r="E87">
        <v>31242660</v>
      </c>
      <c r="F87">
        <v>16</v>
      </c>
      <c r="G87">
        <v>8808730</v>
      </c>
      <c r="H87" s="1">
        <v>12332222</v>
      </c>
      <c r="I87">
        <v>604370354</v>
      </c>
      <c r="J87" t="s">
        <v>166</v>
      </c>
      <c r="K87" t="s">
        <v>82</v>
      </c>
      <c r="L87" t="s">
        <v>77</v>
      </c>
      <c r="M87" t="s">
        <v>136</v>
      </c>
      <c r="N87" t="s">
        <v>176</v>
      </c>
      <c r="O87" t="s">
        <v>79</v>
      </c>
      <c r="P87" t="s">
        <v>272</v>
      </c>
      <c r="Q87">
        <v>127901</v>
      </c>
      <c r="R87" t="s">
        <v>81</v>
      </c>
      <c r="S87" s="2">
        <v>44536</v>
      </c>
      <c r="T87" s="2">
        <v>44587</v>
      </c>
      <c r="U87" s="2">
        <v>44648</v>
      </c>
      <c r="V87" s="2">
        <v>44651</v>
      </c>
      <c r="W87">
        <v>300878</v>
      </c>
      <c r="X87" t="s">
        <v>83</v>
      </c>
      <c r="Y87" t="s">
        <v>82</v>
      </c>
      <c r="Z87" t="s">
        <v>84</v>
      </c>
      <c r="AA87" t="s">
        <v>82</v>
      </c>
      <c r="AB87" t="s">
        <v>24</v>
      </c>
      <c r="AC87">
        <v>8</v>
      </c>
      <c r="AD87" t="s">
        <v>161</v>
      </c>
      <c r="AE87">
        <v>2015</v>
      </c>
      <c r="AF87">
        <v>7</v>
      </c>
      <c r="AG87" t="s">
        <v>82</v>
      </c>
      <c r="AH87" t="s">
        <v>85</v>
      </c>
      <c r="AI87" t="s">
        <v>132</v>
      </c>
      <c r="AJ87" t="s">
        <v>82</v>
      </c>
      <c r="AK87" t="s">
        <v>82</v>
      </c>
      <c r="AL87" t="s">
        <v>82</v>
      </c>
      <c r="AM87">
        <v>7</v>
      </c>
      <c r="AN87">
        <v>4</v>
      </c>
      <c r="AO87">
        <v>100</v>
      </c>
      <c r="AP87">
        <v>6</v>
      </c>
      <c r="AQ87">
        <v>0</v>
      </c>
      <c r="AR87" t="s">
        <v>729</v>
      </c>
      <c r="AS87" t="s">
        <v>86</v>
      </c>
      <c r="AT87">
        <v>26</v>
      </c>
      <c r="AU87" t="s">
        <v>278</v>
      </c>
      <c r="AV87" t="s">
        <v>82</v>
      </c>
      <c r="AW87">
        <v>1</v>
      </c>
      <c r="AX87" t="s">
        <v>101</v>
      </c>
      <c r="AY87" t="s">
        <v>89</v>
      </c>
      <c r="AZ87" t="s">
        <v>89</v>
      </c>
      <c r="BA87" t="s">
        <v>89</v>
      </c>
      <c r="BB87" t="s">
        <v>89</v>
      </c>
      <c r="BC87">
        <v>30000</v>
      </c>
      <c r="BD87">
        <v>3</v>
      </c>
      <c r="BE87" t="s">
        <v>82</v>
      </c>
      <c r="BF87" t="s">
        <v>286</v>
      </c>
      <c r="BG87" t="s">
        <v>281</v>
      </c>
      <c r="BH87" t="s">
        <v>237</v>
      </c>
      <c r="BI87" t="s">
        <v>162</v>
      </c>
      <c r="BJ87" t="s">
        <v>361</v>
      </c>
      <c r="BK87" t="s">
        <v>562</v>
      </c>
      <c r="BL87" t="s">
        <v>579</v>
      </c>
      <c r="BM87" t="s">
        <v>96</v>
      </c>
      <c r="BN87" t="s">
        <v>730</v>
      </c>
      <c r="BO87" t="s">
        <v>82</v>
      </c>
      <c r="BP87" t="s">
        <v>731</v>
      </c>
      <c r="BQ87">
        <v>80</v>
      </c>
      <c r="BR87">
        <v>127901</v>
      </c>
      <c r="BS87">
        <v>1</v>
      </c>
      <c r="BT87">
        <v>1</v>
      </c>
      <c r="BU87">
        <v>60</v>
      </c>
    </row>
    <row r="88" spans="1:73" x14ac:dyDescent="0.25">
      <c r="A88" t="s">
        <v>72</v>
      </c>
      <c r="B88" t="s">
        <v>219</v>
      </c>
      <c r="C88" t="s">
        <v>98</v>
      </c>
      <c r="D88" t="s">
        <v>136</v>
      </c>
      <c r="E88">
        <v>31242490</v>
      </c>
      <c r="F88">
        <v>16</v>
      </c>
      <c r="G88">
        <v>8917713</v>
      </c>
      <c r="H88" s="1">
        <v>11147141.25</v>
      </c>
      <c r="I88">
        <v>603960882</v>
      </c>
      <c r="J88" t="s">
        <v>166</v>
      </c>
      <c r="K88" t="s">
        <v>82</v>
      </c>
      <c r="L88" t="s">
        <v>77</v>
      </c>
      <c r="M88" t="s">
        <v>136</v>
      </c>
      <c r="N88" t="s">
        <v>176</v>
      </c>
      <c r="O88" t="s">
        <v>79</v>
      </c>
      <c r="P88" t="s">
        <v>272</v>
      </c>
      <c r="Q88">
        <v>128293</v>
      </c>
      <c r="R88" t="s">
        <v>81</v>
      </c>
      <c r="S88" s="2">
        <v>44538</v>
      </c>
      <c r="T88" s="2">
        <v>44603</v>
      </c>
      <c r="U88" s="2">
        <v>44648</v>
      </c>
      <c r="V88" s="2">
        <v>44651</v>
      </c>
      <c r="W88">
        <v>301238</v>
      </c>
      <c r="X88" t="s">
        <v>83</v>
      </c>
      <c r="Y88" t="s">
        <v>82</v>
      </c>
      <c r="Z88" t="s">
        <v>84</v>
      </c>
      <c r="AA88" t="s">
        <v>82</v>
      </c>
      <c r="AB88" t="s">
        <v>24</v>
      </c>
      <c r="AC88">
        <v>8</v>
      </c>
      <c r="AD88" t="s">
        <v>161</v>
      </c>
      <c r="AE88">
        <v>2013</v>
      </c>
      <c r="AF88">
        <v>9</v>
      </c>
      <c r="AG88" t="s">
        <v>82</v>
      </c>
      <c r="AH88" t="s">
        <v>85</v>
      </c>
      <c r="AI88" t="s">
        <v>132</v>
      </c>
      <c r="AJ88" t="s">
        <v>82</v>
      </c>
      <c r="AK88" t="s">
        <v>82</v>
      </c>
      <c r="AL88" t="s">
        <v>82</v>
      </c>
      <c r="AM88">
        <v>7</v>
      </c>
      <c r="AN88">
        <v>4</v>
      </c>
      <c r="AO88">
        <v>100</v>
      </c>
      <c r="AP88">
        <v>6</v>
      </c>
      <c r="AQ88">
        <v>0</v>
      </c>
      <c r="AR88" t="s">
        <v>759</v>
      </c>
      <c r="AS88" t="s">
        <v>86</v>
      </c>
      <c r="AT88">
        <v>31</v>
      </c>
      <c r="AU88" t="s">
        <v>87</v>
      </c>
      <c r="AV88" t="s">
        <v>82</v>
      </c>
      <c r="AW88">
        <v>1</v>
      </c>
      <c r="AX88" t="s">
        <v>101</v>
      </c>
      <c r="AY88" t="s">
        <v>89</v>
      </c>
      <c r="AZ88" t="s">
        <v>89</v>
      </c>
      <c r="BA88" t="s">
        <v>89</v>
      </c>
      <c r="BB88" t="s">
        <v>89</v>
      </c>
      <c r="BC88">
        <v>30000</v>
      </c>
      <c r="BD88">
        <v>1</v>
      </c>
      <c r="BE88" t="s">
        <v>82</v>
      </c>
      <c r="BF88" t="s">
        <v>286</v>
      </c>
      <c r="BG88" t="s">
        <v>586</v>
      </c>
      <c r="BH88" t="s">
        <v>551</v>
      </c>
      <c r="BI88" t="s">
        <v>162</v>
      </c>
      <c r="BJ88" t="s">
        <v>234</v>
      </c>
      <c r="BK88" t="s">
        <v>562</v>
      </c>
      <c r="BL88" t="s">
        <v>95</v>
      </c>
      <c r="BM88" t="s">
        <v>96</v>
      </c>
      <c r="BN88" t="s">
        <v>760</v>
      </c>
      <c r="BO88" t="s">
        <v>82</v>
      </c>
      <c r="BP88" t="s">
        <v>761</v>
      </c>
      <c r="BQ88">
        <v>83.51</v>
      </c>
      <c r="BR88">
        <v>128293</v>
      </c>
      <c r="BS88">
        <v>1</v>
      </c>
      <c r="BT88">
        <v>1</v>
      </c>
      <c r="BU88">
        <v>44</v>
      </c>
    </row>
    <row r="89" spans="1:73" x14ac:dyDescent="0.25">
      <c r="A89" t="s">
        <v>72</v>
      </c>
      <c r="B89" t="s">
        <v>219</v>
      </c>
      <c r="C89" t="s">
        <v>98</v>
      </c>
      <c r="D89" t="s">
        <v>75</v>
      </c>
      <c r="E89">
        <v>31242630</v>
      </c>
      <c r="F89">
        <v>16</v>
      </c>
      <c r="G89">
        <v>6175000</v>
      </c>
      <c r="H89" s="1">
        <v>7718750</v>
      </c>
      <c r="I89">
        <v>208260250</v>
      </c>
      <c r="J89" t="s">
        <v>76</v>
      </c>
      <c r="K89" t="s">
        <v>82</v>
      </c>
      <c r="L89" t="s">
        <v>77</v>
      </c>
      <c r="M89" t="s">
        <v>75</v>
      </c>
      <c r="N89" t="s">
        <v>176</v>
      </c>
      <c r="O89" t="s">
        <v>79</v>
      </c>
      <c r="P89" t="s">
        <v>139</v>
      </c>
      <c r="Q89">
        <v>127939</v>
      </c>
      <c r="R89" t="s">
        <v>81</v>
      </c>
      <c r="S89" s="2">
        <v>44456</v>
      </c>
      <c r="T89" s="2">
        <v>44588</v>
      </c>
      <c r="U89" s="2">
        <v>44648</v>
      </c>
      <c r="V89" s="2">
        <v>44651</v>
      </c>
      <c r="W89">
        <v>297132</v>
      </c>
      <c r="X89" t="s">
        <v>83</v>
      </c>
      <c r="Y89" t="s">
        <v>82</v>
      </c>
      <c r="Z89" t="s">
        <v>84</v>
      </c>
      <c r="AA89" t="s">
        <v>82</v>
      </c>
      <c r="AB89" t="s">
        <v>24</v>
      </c>
      <c r="AC89">
        <v>8</v>
      </c>
      <c r="AD89" t="s">
        <v>82</v>
      </c>
      <c r="AE89">
        <v>2019</v>
      </c>
      <c r="AF89">
        <v>3</v>
      </c>
      <c r="AG89" t="s">
        <v>82</v>
      </c>
      <c r="AH89" t="s">
        <v>85</v>
      </c>
      <c r="AI89" t="s">
        <v>121</v>
      </c>
      <c r="AJ89" t="s">
        <v>82</v>
      </c>
      <c r="AK89" t="s">
        <v>82</v>
      </c>
      <c r="AL89" t="s">
        <v>82</v>
      </c>
      <c r="AM89">
        <v>10</v>
      </c>
      <c r="AN89">
        <v>11</v>
      </c>
      <c r="AO89">
        <v>100</v>
      </c>
      <c r="AP89">
        <v>2</v>
      </c>
      <c r="AQ89">
        <v>0</v>
      </c>
      <c r="AR89" t="s">
        <v>741</v>
      </c>
      <c r="AS89" t="s">
        <v>86</v>
      </c>
      <c r="AT89">
        <v>20</v>
      </c>
      <c r="AU89" t="s">
        <v>87</v>
      </c>
      <c r="AV89" s="2">
        <v>44587</v>
      </c>
      <c r="AW89">
        <v>1</v>
      </c>
      <c r="AX89" t="s">
        <v>101</v>
      </c>
      <c r="AY89" t="s">
        <v>89</v>
      </c>
      <c r="AZ89" t="s">
        <v>89</v>
      </c>
      <c r="BA89" t="s">
        <v>89</v>
      </c>
      <c r="BB89" t="s">
        <v>89</v>
      </c>
      <c r="BC89">
        <v>230000</v>
      </c>
      <c r="BD89">
        <v>5</v>
      </c>
      <c r="BE89" t="s">
        <v>82</v>
      </c>
      <c r="BF89" t="s">
        <v>140</v>
      </c>
      <c r="BG89" t="s">
        <v>117</v>
      </c>
      <c r="BH89" t="s">
        <v>411</v>
      </c>
      <c r="BI89" t="s">
        <v>82</v>
      </c>
      <c r="BJ89" t="s">
        <v>117</v>
      </c>
      <c r="BK89" t="s">
        <v>742</v>
      </c>
      <c r="BL89" t="s">
        <v>95</v>
      </c>
      <c r="BM89" t="s">
        <v>96</v>
      </c>
      <c r="BN89" t="s">
        <v>743</v>
      </c>
      <c r="BO89">
        <v>83675039</v>
      </c>
      <c r="BP89" t="s">
        <v>97</v>
      </c>
      <c r="BQ89">
        <v>83.48</v>
      </c>
      <c r="BR89">
        <v>127939</v>
      </c>
      <c r="BS89">
        <v>1</v>
      </c>
      <c r="BT89">
        <v>1</v>
      </c>
      <c r="BU89">
        <v>59</v>
      </c>
    </row>
    <row r="90" spans="1:73" x14ac:dyDescent="0.25">
      <c r="A90" t="s">
        <v>72</v>
      </c>
      <c r="B90" t="s">
        <v>219</v>
      </c>
      <c r="C90" t="s">
        <v>98</v>
      </c>
      <c r="D90" t="s">
        <v>136</v>
      </c>
      <c r="E90">
        <v>31242610</v>
      </c>
      <c r="F90">
        <v>16</v>
      </c>
      <c r="G90">
        <v>4192480</v>
      </c>
      <c r="H90" s="1">
        <v>5240600</v>
      </c>
      <c r="I90">
        <v>208110949</v>
      </c>
      <c r="J90" t="s">
        <v>166</v>
      </c>
      <c r="K90" t="s">
        <v>82</v>
      </c>
      <c r="L90" t="s">
        <v>77</v>
      </c>
      <c r="M90" t="s">
        <v>136</v>
      </c>
      <c r="N90" t="s">
        <v>138</v>
      </c>
      <c r="O90" t="s">
        <v>79</v>
      </c>
      <c r="P90" t="s">
        <v>107</v>
      </c>
      <c r="Q90">
        <v>127980</v>
      </c>
      <c r="R90" t="s">
        <v>81</v>
      </c>
      <c r="S90" s="2">
        <v>44588</v>
      </c>
      <c r="T90" s="2">
        <v>44592</v>
      </c>
      <c r="U90" s="2">
        <v>44648</v>
      </c>
      <c r="V90" s="2">
        <v>44651</v>
      </c>
      <c r="W90">
        <v>306001</v>
      </c>
      <c r="X90" t="s">
        <v>83</v>
      </c>
      <c r="Y90" t="s">
        <v>82</v>
      </c>
      <c r="Z90" t="s">
        <v>84</v>
      </c>
      <c r="AA90" t="s">
        <v>82</v>
      </c>
      <c r="AB90" t="s">
        <v>24</v>
      </c>
      <c r="AC90">
        <v>8</v>
      </c>
      <c r="AD90" t="s">
        <v>161</v>
      </c>
      <c r="AE90">
        <v>2020</v>
      </c>
      <c r="AF90">
        <v>2</v>
      </c>
      <c r="AG90" t="s">
        <v>82</v>
      </c>
      <c r="AH90" t="s">
        <v>85</v>
      </c>
      <c r="AI90" t="s">
        <v>121</v>
      </c>
      <c r="AJ90" t="s">
        <v>82</v>
      </c>
      <c r="AK90" t="s">
        <v>82</v>
      </c>
      <c r="AL90" t="s">
        <v>82</v>
      </c>
      <c r="AM90">
        <v>10</v>
      </c>
      <c r="AN90">
        <v>3</v>
      </c>
      <c r="AO90">
        <v>100</v>
      </c>
      <c r="AP90">
        <v>4</v>
      </c>
      <c r="AQ90">
        <v>0</v>
      </c>
      <c r="AR90" t="s">
        <v>752</v>
      </c>
      <c r="AS90" t="s">
        <v>86</v>
      </c>
      <c r="AT90">
        <v>21</v>
      </c>
      <c r="AU90" t="s">
        <v>87</v>
      </c>
      <c r="AV90" s="2">
        <v>44589</v>
      </c>
      <c r="AW90">
        <v>1</v>
      </c>
      <c r="AX90" t="s">
        <v>101</v>
      </c>
      <c r="AY90" t="s">
        <v>89</v>
      </c>
      <c r="AZ90" t="s">
        <v>89</v>
      </c>
      <c r="BA90" t="s">
        <v>89</v>
      </c>
      <c r="BB90" t="s">
        <v>89</v>
      </c>
      <c r="BC90">
        <v>280000</v>
      </c>
      <c r="BD90">
        <v>5</v>
      </c>
      <c r="BE90" t="s">
        <v>82</v>
      </c>
      <c r="BF90" t="s">
        <v>688</v>
      </c>
      <c r="BG90" t="s">
        <v>749</v>
      </c>
      <c r="BH90" t="s">
        <v>188</v>
      </c>
      <c r="BI90" t="s">
        <v>162</v>
      </c>
      <c r="BJ90" t="s">
        <v>234</v>
      </c>
      <c r="BK90" t="s">
        <v>753</v>
      </c>
      <c r="BL90" t="s">
        <v>95</v>
      </c>
      <c r="BM90" t="s">
        <v>96</v>
      </c>
      <c r="BN90" t="s">
        <v>754</v>
      </c>
      <c r="BO90" t="s">
        <v>82</v>
      </c>
      <c r="BP90" t="s">
        <v>97</v>
      </c>
      <c r="BQ90">
        <v>83</v>
      </c>
      <c r="BR90">
        <v>127980</v>
      </c>
      <c r="BS90">
        <v>1</v>
      </c>
      <c r="BT90">
        <v>1</v>
      </c>
      <c r="BU90">
        <v>55</v>
      </c>
    </row>
    <row r="91" spans="1:73" x14ac:dyDescent="0.25">
      <c r="A91" t="s">
        <v>72</v>
      </c>
      <c r="B91" t="s">
        <v>219</v>
      </c>
      <c r="C91" t="s">
        <v>98</v>
      </c>
      <c r="D91" t="s">
        <v>136</v>
      </c>
      <c r="E91">
        <v>31243120</v>
      </c>
      <c r="F91">
        <v>18</v>
      </c>
      <c r="G91">
        <v>2405000</v>
      </c>
      <c r="H91" s="1">
        <v>3006250</v>
      </c>
      <c r="I91">
        <v>702780965</v>
      </c>
      <c r="J91" t="s">
        <v>166</v>
      </c>
      <c r="K91" t="s">
        <v>82</v>
      </c>
      <c r="L91" t="s">
        <v>77</v>
      </c>
      <c r="M91" t="s">
        <v>136</v>
      </c>
      <c r="N91" t="s">
        <v>176</v>
      </c>
      <c r="O91" t="s">
        <v>79</v>
      </c>
      <c r="P91" t="s">
        <v>185</v>
      </c>
      <c r="Q91">
        <v>127388</v>
      </c>
      <c r="R91" t="s">
        <v>81</v>
      </c>
      <c r="S91" s="2">
        <v>44559</v>
      </c>
      <c r="T91" s="2">
        <v>44571</v>
      </c>
      <c r="U91" s="2">
        <v>44655</v>
      </c>
      <c r="V91" s="2">
        <v>44657</v>
      </c>
      <c r="W91">
        <v>302925</v>
      </c>
      <c r="X91" t="s">
        <v>83</v>
      </c>
      <c r="Y91" t="s">
        <v>82</v>
      </c>
      <c r="Z91" t="s">
        <v>82</v>
      </c>
      <c r="AA91" t="s">
        <v>84</v>
      </c>
      <c r="AB91" t="s">
        <v>25</v>
      </c>
      <c r="AC91">
        <v>8</v>
      </c>
      <c r="AD91" t="s">
        <v>82</v>
      </c>
      <c r="AE91">
        <v>2018</v>
      </c>
      <c r="AF91">
        <v>4</v>
      </c>
      <c r="AG91" t="s">
        <v>82</v>
      </c>
      <c r="AH91" t="s">
        <v>85</v>
      </c>
      <c r="AI91" t="s">
        <v>132</v>
      </c>
      <c r="AJ91" t="s">
        <v>82</v>
      </c>
      <c r="AK91" t="s">
        <v>82</v>
      </c>
      <c r="AL91" t="s">
        <v>82</v>
      </c>
      <c r="AM91">
        <v>1</v>
      </c>
      <c r="AN91">
        <v>3</v>
      </c>
      <c r="AO91">
        <v>100</v>
      </c>
      <c r="AP91">
        <v>7</v>
      </c>
      <c r="AQ91">
        <v>0</v>
      </c>
      <c r="AR91" t="s">
        <v>884</v>
      </c>
      <c r="AS91" t="s">
        <v>86</v>
      </c>
      <c r="AT91">
        <v>21</v>
      </c>
      <c r="AU91" t="s">
        <v>87</v>
      </c>
      <c r="AV91" s="2">
        <v>44568</v>
      </c>
      <c r="AW91">
        <v>1</v>
      </c>
      <c r="AX91" t="s">
        <v>101</v>
      </c>
      <c r="AY91" t="s">
        <v>89</v>
      </c>
      <c r="AZ91" t="s">
        <v>89</v>
      </c>
      <c r="BA91" t="s">
        <v>89</v>
      </c>
      <c r="BB91" t="s">
        <v>89</v>
      </c>
      <c r="BC91">
        <v>94850</v>
      </c>
      <c r="BD91">
        <v>1</v>
      </c>
      <c r="BE91" t="s">
        <v>82</v>
      </c>
      <c r="BF91" t="s">
        <v>185</v>
      </c>
      <c r="BG91" t="s">
        <v>383</v>
      </c>
      <c r="BH91" t="s">
        <v>384</v>
      </c>
      <c r="BI91" t="s">
        <v>82</v>
      </c>
      <c r="BJ91" t="s">
        <v>262</v>
      </c>
      <c r="BK91" t="s">
        <v>885</v>
      </c>
      <c r="BL91" t="s">
        <v>348</v>
      </c>
      <c r="BM91" t="s">
        <v>96</v>
      </c>
      <c r="BN91" t="s">
        <v>886</v>
      </c>
      <c r="BO91" t="s">
        <v>82</v>
      </c>
      <c r="BP91" t="s">
        <v>82</v>
      </c>
      <c r="BQ91">
        <v>90.83</v>
      </c>
      <c r="BR91">
        <v>127388</v>
      </c>
      <c r="BS91">
        <v>1</v>
      </c>
      <c r="BT91">
        <v>1</v>
      </c>
      <c r="BU91">
        <v>83</v>
      </c>
    </row>
    <row r="92" spans="1:73" x14ac:dyDescent="0.25">
      <c r="A92" t="s">
        <v>72</v>
      </c>
      <c r="B92" t="s">
        <v>219</v>
      </c>
      <c r="C92" t="s">
        <v>98</v>
      </c>
      <c r="D92" t="s">
        <v>136</v>
      </c>
      <c r="E92">
        <v>31242580</v>
      </c>
      <c r="F92">
        <v>18</v>
      </c>
      <c r="G92">
        <v>7391500</v>
      </c>
      <c r="H92" s="1">
        <v>9239375</v>
      </c>
      <c r="I92">
        <v>701170689</v>
      </c>
      <c r="J92" t="s">
        <v>137</v>
      </c>
      <c r="K92" t="s">
        <v>82</v>
      </c>
      <c r="L92" t="s">
        <v>77</v>
      </c>
      <c r="M92" t="s">
        <v>136</v>
      </c>
      <c r="N92" t="s">
        <v>176</v>
      </c>
      <c r="O92" t="s">
        <v>79</v>
      </c>
      <c r="P92" t="s">
        <v>185</v>
      </c>
      <c r="Q92">
        <v>127067</v>
      </c>
      <c r="R92" t="s">
        <v>81</v>
      </c>
      <c r="S92" s="2">
        <v>44539</v>
      </c>
      <c r="T92" s="2">
        <v>44547</v>
      </c>
      <c r="U92" s="2">
        <v>44655</v>
      </c>
      <c r="V92" s="2">
        <v>44657</v>
      </c>
      <c r="W92">
        <v>301257</v>
      </c>
      <c r="X92" t="s">
        <v>83</v>
      </c>
      <c r="Y92" t="s">
        <v>82</v>
      </c>
      <c r="Z92" t="s">
        <v>84</v>
      </c>
      <c r="AA92" t="s">
        <v>82</v>
      </c>
      <c r="AB92" t="s">
        <v>24</v>
      </c>
      <c r="AC92">
        <v>8</v>
      </c>
      <c r="AD92" t="s">
        <v>161</v>
      </c>
      <c r="AE92">
        <v>2021</v>
      </c>
      <c r="AF92">
        <v>1</v>
      </c>
      <c r="AG92" t="s">
        <v>82</v>
      </c>
      <c r="AH92" t="s">
        <v>85</v>
      </c>
      <c r="AI92" t="s">
        <v>171</v>
      </c>
      <c r="AJ92" t="s">
        <v>82</v>
      </c>
      <c r="AK92" t="s">
        <v>82</v>
      </c>
      <c r="AL92" t="s">
        <v>82</v>
      </c>
      <c r="AM92">
        <v>4</v>
      </c>
      <c r="AN92">
        <v>1</v>
      </c>
      <c r="AO92">
        <v>100</v>
      </c>
      <c r="AP92">
        <v>7</v>
      </c>
      <c r="AQ92">
        <v>0</v>
      </c>
      <c r="AR92" t="s">
        <v>873</v>
      </c>
      <c r="AS92" t="s">
        <v>86</v>
      </c>
      <c r="AT92">
        <v>46</v>
      </c>
      <c r="AU92" t="s">
        <v>156</v>
      </c>
      <c r="AV92" s="2">
        <v>44546</v>
      </c>
      <c r="AW92">
        <v>1</v>
      </c>
      <c r="AX92" t="s">
        <v>101</v>
      </c>
      <c r="AY92" t="s">
        <v>89</v>
      </c>
      <c r="AZ92" t="s">
        <v>89</v>
      </c>
      <c r="BA92" t="s">
        <v>89</v>
      </c>
      <c r="BB92" t="s">
        <v>89</v>
      </c>
      <c r="BC92">
        <v>627627</v>
      </c>
      <c r="BD92">
        <v>4</v>
      </c>
      <c r="BE92" t="s">
        <v>82</v>
      </c>
      <c r="BF92" t="s">
        <v>405</v>
      </c>
      <c r="BG92" t="s">
        <v>198</v>
      </c>
      <c r="BH92" t="s">
        <v>537</v>
      </c>
      <c r="BI92" t="s">
        <v>162</v>
      </c>
      <c r="BJ92" t="s">
        <v>198</v>
      </c>
      <c r="BK92" t="s">
        <v>407</v>
      </c>
      <c r="BL92" t="s">
        <v>95</v>
      </c>
      <c r="BM92" t="s">
        <v>96</v>
      </c>
      <c r="BN92" t="s">
        <v>874</v>
      </c>
      <c r="BO92">
        <v>88784269</v>
      </c>
      <c r="BP92" t="s">
        <v>875</v>
      </c>
      <c r="BQ92">
        <v>70</v>
      </c>
      <c r="BR92">
        <v>127067</v>
      </c>
      <c r="BS92">
        <v>1</v>
      </c>
      <c r="BT92">
        <v>1</v>
      </c>
      <c r="BU92">
        <v>107</v>
      </c>
    </row>
    <row r="93" spans="1:73" x14ac:dyDescent="0.25">
      <c r="A93" t="s">
        <v>72</v>
      </c>
      <c r="B93" t="s">
        <v>219</v>
      </c>
      <c r="C93" t="s">
        <v>98</v>
      </c>
      <c r="D93" t="s">
        <v>136</v>
      </c>
      <c r="E93">
        <v>31243140</v>
      </c>
      <c r="F93">
        <v>18</v>
      </c>
      <c r="G93">
        <v>8097600</v>
      </c>
      <c r="H93" s="1">
        <v>10122000</v>
      </c>
      <c r="I93">
        <v>604860533</v>
      </c>
      <c r="J93" t="s">
        <v>137</v>
      </c>
      <c r="K93" t="s">
        <v>82</v>
      </c>
      <c r="L93" t="s">
        <v>77</v>
      </c>
      <c r="M93" t="s">
        <v>136</v>
      </c>
      <c r="N93" t="s">
        <v>176</v>
      </c>
      <c r="O93" t="s">
        <v>79</v>
      </c>
      <c r="P93" t="s">
        <v>272</v>
      </c>
      <c r="Q93">
        <v>127895</v>
      </c>
      <c r="R93" t="s">
        <v>81</v>
      </c>
      <c r="S93" s="2">
        <v>44538</v>
      </c>
      <c r="T93" s="2">
        <v>44587</v>
      </c>
      <c r="U93" s="2">
        <v>44655</v>
      </c>
      <c r="V93" s="2">
        <v>44657</v>
      </c>
      <c r="W93">
        <v>301126</v>
      </c>
      <c r="X93" t="s">
        <v>83</v>
      </c>
      <c r="Y93" t="s">
        <v>82</v>
      </c>
      <c r="Z93" t="s">
        <v>82</v>
      </c>
      <c r="AA93" t="s">
        <v>84</v>
      </c>
      <c r="AB93" t="s">
        <v>25</v>
      </c>
      <c r="AC93">
        <v>8</v>
      </c>
      <c r="AD93" t="s">
        <v>161</v>
      </c>
      <c r="AE93">
        <v>2021</v>
      </c>
      <c r="AF93">
        <v>1</v>
      </c>
      <c r="AG93" t="s">
        <v>82</v>
      </c>
      <c r="AH93" t="s">
        <v>85</v>
      </c>
      <c r="AI93" t="s">
        <v>132</v>
      </c>
      <c r="AJ93" t="s">
        <v>82</v>
      </c>
      <c r="AK93" t="s">
        <v>82</v>
      </c>
      <c r="AL93" t="s">
        <v>82</v>
      </c>
      <c r="AM93">
        <v>10</v>
      </c>
      <c r="AN93">
        <v>4</v>
      </c>
      <c r="AO93">
        <v>100</v>
      </c>
      <c r="AP93">
        <v>6</v>
      </c>
      <c r="AQ93">
        <v>0</v>
      </c>
      <c r="AR93" t="s">
        <v>914</v>
      </c>
      <c r="AS93" t="s">
        <v>86</v>
      </c>
      <c r="AT93">
        <v>17</v>
      </c>
      <c r="AU93" t="s">
        <v>87</v>
      </c>
      <c r="AV93" t="s">
        <v>82</v>
      </c>
      <c r="AW93">
        <v>1</v>
      </c>
      <c r="AX93" t="s">
        <v>101</v>
      </c>
      <c r="AY93" t="s">
        <v>89</v>
      </c>
      <c r="AZ93" t="s">
        <v>89</v>
      </c>
      <c r="BA93" t="s">
        <v>89</v>
      </c>
      <c r="BB93" t="s">
        <v>89</v>
      </c>
      <c r="BC93">
        <v>60000</v>
      </c>
      <c r="BD93">
        <v>3</v>
      </c>
      <c r="BE93" t="s">
        <v>82</v>
      </c>
      <c r="BF93" t="s">
        <v>453</v>
      </c>
      <c r="BG93" t="s">
        <v>365</v>
      </c>
      <c r="BH93" t="s">
        <v>366</v>
      </c>
      <c r="BI93" t="s">
        <v>162</v>
      </c>
      <c r="BJ93" t="s">
        <v>183</v>
      </c>
      <c r="BK93" t="s">
        <v>507</v>
      </c>
      <c r="BL93" t="s">
        <v>95</v>
      </c>
      <c r="BM93" t="s">
        <v>96</v>
      </c>
      <c r="BN93" t="s">
        <v>915</v>
      </c>
      <c r="BO93" t="s">
        <v>82</v>
      </c>
      <c r="BP93" t="s">
        <v>97</v>
      </c>
      <c r="BQ93">
        <v>98</v>
      </c>
      <c r="BR93">
        <v>127895</v>
      </c>
      <c r="BS93">
        <v>1</v>
      </c>
      <c r="BT93">
        <v>1</v>
      </c>
      <c r="BU93">
        <v>67</v>
      </c>
    </row>
    <row r="94" spans="1:73" x14ac:dyDescent="0.25">
      <c r="A94" t="s">
        <v>72</v>
      </c>
      <c r="B94" t="s">
        <v>219</v>
      </c>
      <c r="C94" t="s">
        <v>98</v>
      </c>
      <c r="D94" t="s">
        <v>136</v>
      </c>
      <c r="E94">
        <v>31243150</v>
      </c>
      <c r="F94">
        <v>18</v>
      </c>
      <c r="G94">
        <v>7745760</v>
      </c>
      <c r="H94" s="1">
        <v>9682200</v>
      </c>
      <c r="I94">
        <v>604580021</v>
      </c>
      <c r="J94" t="s">
        <v>166</v>
      </c>
      <c r="K94" t="s">
        <v>82</v>
      </c>
      <c r="L94" t="s">
        <v>77</v>
      </c>
      <c r="M94" t="s">
        <v>136</v>
      </c>
      <c r="N94" t="s">
        <v>176</v>
      </c>
      <c r="O94" t="s">
        <v>79</v>
      </c>
      <c r="P94" t="s">
        <v>272</v>
      </c>
      <c r="Q94">
        <v>127887</v>
      </c>
      <c r="R94" t="s">
        <v>81</v>
      </c>
      <c r="S94" s="2">
        <v>44539</v>
      </c>
      <c r="T94" s="2">
        <v>44587</v>
      </c>
      <c r="U94" s="2">
        <v>44655</v>
      </c>
      <c r="V94" s="2">
        <v>44657</v>
      </c>
      <c r="W94">
        <v>301368</v>
      </c>
      <c r="X94" t="s">
        <v>83</v>
      </c>
      <c r="Y94" t="s">
        <v>82</v>
      </c>
      <c r="Z94" t="s">
        <v>84</v>
      </c>
      <c r="AA94" t="s">
        <v>82</v>
      </c>
      <c r="AB94" t="s">
        <v>24</v>
      </c>
      <c r="AC94">
        <v>8</v>
      </c>
      <c r="AD94" t="s">
        <v>161</v>
      </c>
      <c r="AE94">
        <v>2015</v>
      </c>
      <c r="AF94">
        <v>7</v>
      </c>
      <c r="AG94" t="s">
        <v>82</v>
      </c>
      <c r="AH94" t="s">
        <v>85</v>
      </c>
      <c r="AI94" t="s">
        <v>132</v>
      </c>
      <c r="AJ94" t="s">
        <v>82</v>
      </c>
      <c r="AK94" t="s">
        <v>82</v>
      </c>
      <c r="AL94" t="s">
        <v>82</v>
      </c>
      <c r="AM94">
        <v>7</v>
      </c>
      <c r="AN94">
        <v>4</v>
      </c>
      <c r="AO94">
        <v>100</v>
      </c>
      <c r="AP94">
        <v>6</v>
      </c>
      <c r="AQ94">
        <v>0</v>
      </c>
      <c r="AR94" t="s">
        <v>910</v>
      </c>
      <c r="AS94" t="s">
        <v>86</v>
      </c>
      <c r="AT94">
        <v>24</v>
      </c>
      <c r="AU94" t="s">
        <v>87</v>
      </c>
      <c r="AV94" t="s">
        <v>82</v>
      </c>
      <c r="AW94">
        <v>1</v>
      </c>
      <c r="AX94" t="s">
        <v>101</v>
      </c>
      <c r="AY94" t="s">
        <v>89</v>
      </c>
      <c r="AZ94" t="s">
        <v>89</v>
      </c>
      <c r="BA94" t="s">
        <v>89</v>
      </c>
      <c r="BB94" t="s">
        <v>89</v>
      </c>
      <c r="BC94">
        <v>30000</v>
      </c>
      <c r="BD94">
        <v>1</v>
      </c>
      <c r="BE94" t="s">
        <v>82</v>
      </c>
      <c r="BF94" t="s">
        <v>286</v>
      </c>
      <c r="BG94" t="s">
        <v>413</v>
      </c>
      <c r="BH94" t="s">
        <v>491</v>
      </c>
      <c r="BI94" t="s">
        <v>162</v>
      </c>
      <c r="BJ94" t="s">
        <v>283</v>
      </c>
      <c r="BK94" t="s">
        <v>562</v>
      </c>
      <c r="BL94" t="s">
        <v>95</v>
      </c>
      <c r="BM94" t="s">
        <v>96</v>
      </c>
      <c r="BN94" t="s">
        <v>911</v>
      </c>
      <c r="BO94" t="s">
        <v>82</v>
      </c>
      <c r="BP94" t="s">
        <v>465</v>
      </c>
      <c r="BQ94">
        <v>87.6</v>
      </c>
      <c r="BR94">
        <v>127887</v>
      </c>
      <c r="BS94">
        <v>1</v>
      </c>
      <c r="BT94">
        <v>1</v>
      </c>
      <c r="BU94">
        <v>67</v>
      </c>
    </row>
    <row r="95" spans="1:73" x14ac:dyDescent="0.25">
      <c r="A95" t="s">
        <v>72</v>
      </c>
      <c r="B95" t="s">
        <v>219</v>
      </c>
      <c r="C95" t="s">
        <v>98</v>
      </c>
      <c r="D95" t="s">
        <v>136</v>
      </c>
      <c r="E95">
        <v>31243110</v>
      </c>
      <c r="F95">
        <v>18</v>
      </c>
      <c r="G95">
        <v>8379100</v>
      </c>
      <c r="H95" s="1">
        <v>10473875</v>
      </c>
      <c r="I95">
        <v>603950503</v>
      </c>
      <c r="J95" t="s">
        <v>166</v>
      </c>
      <c r="K95" t="s">
        <v>82</v>
      </c>
      <c r="L95" t="s">
        <v>77</v>
      </c>
      <c r="M95" t="s">
        <v>136</v>
      </c>
      <c r="N95" t="s">
        <v>176</v>
      </c>
      <c r="O95" t="s">
        <v>79</v>
      </c>
      <c r="P95" t="s">
        <v>272</v>
      </c>
      <c r="Q95">
        <v>127894</v>
      </c>
      <c r="R95" t="s">
        <v>81</v>
      </c>
      <c r="S95" s="2">
        <v>44538</v>
      </c>
      <c r="T95" s="2">
        <v>44587</v>
      </c>
      <c r="U95" s="2">
        <v>44655</v>
      </c>
      <c r="V95" s="2">
        <v>44657</v>
      </c>
      <c r="W95">
        <v>301156</v>
      </c>
      <c r="X95" t="s">
        <v>83</v>
      </c>
      <c r="Y95" t="s">
        <v>82</v>
      </c>
      <c r="Z95" t="s">
        <v>82</v>
      </c>
      <c r="AA95" t="s">
        <v>84</v>
      </c>
      <c r="AB95" t="s">
        <v>25</v>
      </c>
      <c r="AC95">
        <v>8</v>
      </c>
      <c r="AD95" t="s">
        <v>161</v>
      </c>
      <c r="AE95">
        <v>2021</v>
      </c>
      <c r="AF95">
        <v>1</v>
      </c>
      <c r="AG95" t="s">
        <v>82</v>
      </c>
      <c r="AH95" t="s">
        <v>85</v>
      </c>
      <c r="AI95" t="s">
        <v>132</v>
      </c>
      <c r="AJ95" t="s">
        <v>82</v>
      </c>
      <c r="AK95" t="s">
        <v>82</v>
      </c>
      <c r="AL95" t="s">
        <v>82</v>
      </c>
      <c r="AM95">
        <v>7</v>
      </c>
      <c r="AN95">
        <v>4</v>
      </c>
      <c r="AO95">
        <v>100</v>
      </c>
      <c r="AP95">
        <v>6</v>
      </c>
      <c r="AQ95">
        <v>0</v>
      </c>
      <c r="AR95" t="s">
        <v>912</v>
      </c>
      <c r="AS95" t="s">
        <v>86</v>
      </c>
      <c r="AT95">
        <v>31</v>
      </c>
      <c r="AU95" t="s">
        <v>87</v>
      </c>
      <c r="AV95" t="s">
        <v>82</v>
      </c>
      <c r="AW95">
        <v>1</v>
      </c>
      <c r="AX95" t="s">
        <v>101</v>
      </c>
      <c r="AY95" t="s">
        <v>89</v>
      </c>
      <c r="AZ95" t="s">
        <v>89</v>
      </c>
      <c r="BA95" t="s">
        <v>89</v>
      </c>
      <c r="BB95" t="s">
        <v>89</v>
      </c>
      <c r="BC95">
        <v>50000</v>
      </c>
      <c r="BD95">
        <v>5</v>
      </c>
      <c r="BE95" t="s">
        <v>82</v>
      </c>
      <c r="BF95" t="s">
        <v>286</v>
      </c>
      <c r="BG95" t="s">
        <v>169</v>
      </c>
      <c r="BH95" t="s">
        <v>366</v>
      </c>
      <c r="BI95" t="s">
        <v>162</v>
      </c>
      <c r="BJ95" t="s">
        <v>169</v>
      </c>
      <c r="BK95" t="s">
        <v>562</v>
      </c>
      <c r="BL95" t="s">
        <v>95</v>
      </c>
      <c r="BM95" t="s">
        <v>96</v>
      </c>
      <c r="BN95" t="s">
        <v>913</v>
      </c>
      <c r="BO95" t="s">
        <v>82</v>
      </c>
      <c r="BP95" t="s">
        <v>465</v>
      </c>
      <c r="BQ95">
        <v>85</v>
      </c>
      <c r="BR95">
        <v>127894</v>
      </c>
      <c r="BS95">
        <v>1</v>
      </c>
      <c r="BT95">
        <v>1</v>
      </c>
      <c r="BU95">
        <v>67</v>
      </c>
    </row>
    <row r="96" spans="1:73" x14ac:dyDescent="0.25">
      <c r="A96" t="s">
        <v>72</v>
      </c>
      <c r="B96" t="s">
        <v>219</v>
      </c>
      <c r="C96" t="s">
        <v>98</v>
      </c>
      <c r="D96" t="s">
        <v>136</v>
      </c>
      <c r="E96">
        <v>31242920</v>
      </c>
      <c r="F96">
        <v>18</v>
      </c>
      <c r="G96">
        <v>8977500</v>
      </c>
      <c r="H96" s="1">
        <v>11221875</v>
      </c>
      <c r="I96">
        <v>603750550</v>
      </c>
      <c r="J96" t="s">
        <v>166</v>
      </c>
      <c r="K96" t="s">
        <v>82</v>
      </c>
      <c r="L96" t="s">
        <v>77</v>
      </c>
      <c r="M96" t="s">
        <v>136</v>
      </c>
      <c r="N96" t="s">
        <v>176</v>
      </c>
      <c r="O96" t="s">
        <v>79</v>
      </c>
      <c r="P96" t="s">
        <v>272</v>
      </c>
      <c r="Q96">
        <v>127896</v>
      </c>
      <c r="R96" t="s">
        <v>81</v>
      </c>
      <c r="S96" s="2">
        <v>44537</v>
      </c>
      <c r="T96" s="2">
        <v>44587</v>
      </c>
      <c r="U96" s="2">
        <v>44655</v>
      </c>
      <c r="V96" s="2">
        <v>44657</v>
      </c>
      <c r="W96">
        <v>301062</v>
      </c>
      <c r="X96" t="s">
        <v>83</v>
      </c>
      <c r="Y96" t="s">
        <v>82</v>
      </c>
      <c r="Z96" t="s">
        <v>84</v>
      </c>
      <c r="AA96" t="s">
        <v>82</v>
      </c>
      <c r="AB96" t="s">
        <v>24</v>
      </c>
      <c r="AC96">
        <v>8</v>
      </c>
      <c r="AD96" t="s">
        <v>82</v>
      </c>
      <c r="AE96">
        <v>2008</v>
      </c>
      <c r="AF96">
        <v>14</v>
      </c>
      <c r="AG96" t="s">
        <v>82</v>
      </c>
      <c r="AH96" t="s">
        <v>85</v>
      </c>
      <c r="AI96" t="s">
        <v>132</v>
      </c>
      <c r="AJ96" t="s">
        <v>82</v>
      </c>
      <c r="AK96" t="s">
        <v>82</v>
      </c>
      <c r="AL96" t="s">
        <v>82</v>
      </c>
      <c r="AM96">
        <v>7</v>
      </c>
      <c r="AN96">
        <v>4</v>
      </c>
      <c r="AO96">
        <v>100</v>
      </c>
      <c r="AP96">
        <v>6</v>
      </c>
      <c r="AQ96">
        <v>0</v>
      </c>
      <c r="AR96" t="s">
        <v>916</v>
      </c>
      <c r="AS96" t="s">
        <v>86</v>
      </c>
      <c r="AT96">
        <v>33</v>
      </c>
      <c r="AU96" t="s">
        <v>197</v>
      </c>
      <c r="AV96" t="s">
        <v>82</v>
      </c>
      <c r="AW96">
        <v>1</v>
      </c>
      <c r="AX96" t="s">
        <v>101</v>
      </c>
      <c r="AY96" t="s">
        <v>89</v>
      </c>
      <c r="AZ96" t="s">
        <v>89</v>
      </c>
      <c r="BA96" t="s">
        <v>89</v>
      </c>
      <c r="BB96" t="s">
        <v>89</v>
      </c>
      <c r="BC96">
        <v>60000</v>
      </c>
      <c r="BD96">
        <v>1</v>
      </c>
      <c r="BE96" t="s">
        <v>82</v>
      </c>
      <c r="BF96" t="s">
        <v>286</v>
      </c>
      <c r="BG96" t="s">
        <v>917</v>
      </c>
      <c r="BH96" t="s">
        <v>274</v>
      </c>
      <c r="BI96" t="s">
        <v>82</v>
      </c>
      <c r="BJ96" t="s">
        <v>361</v>
      </c>
      <c r="BK96" t="s">
        <v>562</v>
      </c>
      <c r="BL96" t="s">
        <v>95</v>
      </c>
      <c r="BM96" t="s">
        <v>96</v>
      </c>
      <c r="BN96" t="s">
        <v>918</v>
      </c>
      <c r="BO96" t="s">
        <v>82</v>
      </c>
      <c r="BP96" t="s">
        <v>580</v>
      </c>
      <c r="BQ96">
        <v>87.41</v>
      </c>
      <c r="BR96">
        <v>127896</v>
      </c>
      <c r="BS96">
        <v>1</v>
      </c>
      <c r="BT96">
        <v>1</v>
      </c>
      <c r="BU96">
        <v>67</v>
      </c>
    </row>
    <row r="97" spans="1:73" x14ac:dyDescent="0.25">
      <c r="A97" t="s">
        <v>72</v>
      </c>
      <c r="B97" t="s">
        <v>219</v>
      </c>
      <c r="C97" t="s">
        <v>98</v>
      </c>
      <c r="D97" t="s">
        <v>136</v>
      </c>
      <c r="E97">
        <v>31243330</v>
      </c>
      <c r="F97">
        <v>20</v>
      </c>
      <c r="G97">
        <v>7705000</v>
      </c>
      <c r="H97" s="1">
        <v>9631250</v>
      </c>
      <c r="I97">
        <v>703000659</v>
      </c>
      <c r="J97" t="s">
        <v>137</v>
      </c>
      <c r="K97" t="s">
        <v>82</v>
      </c>
      <c r="L97" t="s">
        <v>77</v>
      </c>
      <c r="M97" t="s">
        <v>136</v>
      </c>
      <c r="N97" t="s">
        <v>176</v>
      </c>
      <c r="O97" t="s">
        <v>79</v>
      </c>
      <c r="P97" t="s">
        <v>185</v>
      </c>
      <c r="Q97">
        <v>127654</v>
      </c>
      <c r="R97" t="s">
        <v>81</v>
      </c>
      <c r="S97" s="2">
        <v>44564</v>
      </c>
      <c r="T97" s="2">
        <v>44580</v>
      </c>
      <c r="U97" s="2">
        <v>44660</v>
      </c>
      <c r="V97" s="2">
        <v>44669</v>
      </c>
      <c r="W97">
        <v>303070</v>
      </c>
      <c r="X97" t="s">
        <v>83</v>
      </c>
      <c r="Y97" t="s">
        <v>82</v>
      </c>
      <c r="Z97" t="s">
        <v>82</v>
      </c>
      <c r="AA97" t="s">
        <v>84</v>
      </c>
      <c r="AB97" t="s">
        <v>25</v>
      </c>
      <c r="AC97">
        <v>8</v>
      </c>
      <c r="AD97" t="s">
        <v>82</v>
      </c>
      <c r="AE97">
        <v>2020</v>
      </c>
      <c r="AF97">
        <v>2</v>
      </c>
      <c r="AG97" t="s">
        <v>82</v>
      </c>
      <c r="AH97" t="s">
        <v>85</v>
      </c>
      <c r="AI97" t="s">
        <v>132</v>
      </c>
      <c r="AJ97" t="s">
        <v>82</v>
      </c>
      <c r="AK97" t="s">
        <v>82</v>
      </c>
      <c r="AL97" t="s">
        <v>82</v>
      </c>
      <c r="AM97">
        <v>4</v>
      </c>
      <c r="AN97">
        <v>4</v>
      </c>
      <c r="AO97">
        <v>100</v>
      </c>
      <c r="AP97">
        <v>7</v>
      </c>
      <c r="AQ97">
        <v>0</v>
      </c>
      <c r="AR97" t="s">
        <v>900</v>
      </c>
      <c r="AS97" t="s">
        <v>86</v>
      </c>
      <c r="AT97">
        <v>19</v>
      </c>
      <c r="AU97" t="s">
        <v>87</v>
      </c>
      <c r="AV97" s="2">
        <v>44579</v>
      </c>
      <c r="AW97">
        <v>1</v>
      </c>
      <c r="AX97" t="s">
        <v>101</v>
      </c>
      <c r="AY97" t="s">
        <v>89</v>
      </c>
      <c r="AZ97" t="s">
        <v>89</v>
      </c>
      <c r="BA97" t="s">
        <v>89</v>
      </c>
      <c r="BB97" t="s">
        <v>89</v>
      </c>
      <c r="BC97">
        <v>30000</v>
      </c>
      <c r="BD97">
        <v>3</v>
      </c>
      <c r="BE97" t="s">
        <v>82</v>
      </c>
      <c r="BF97" t="s">
        <v>405</v>
      </c>
      <c r="BG97" t="s">
        <v>901</v>
      </c>
      <c r="BH97" t="s">
        <v>902</v>
      </c>
      <c r="BI97" t="s">
        <v>82</v>
      </c>
      <c r="BJ97" t="s">
        <v>183</v>
      </c>
      <c r="BK97" t="s">
        <v>648</v>
      </c>
      <c r="BL97" t="s">
        <v>95</v>
      </c>
      <c r="BM97" t="s">
        <v>96</v>
      </c>
      <c r="BN97" t="s">
        <v>903</v>
      </c>
      <c r="BO97" t="s">
        <v>82</v>
      </c>
      <c r="BP97" t="s">
        <v>97</v>
      </c>
      <c r="BQ97">
        <v>92.26</v>
      </c>
      <c r="BR97">
        <v>127654</v>
      </c>
      <c r="BS97">
        <v>1</v>
      </c>
      <c r="BT97">
        <v>1</v>
      </c>
      <c r="BU97">
        <v>79</v>
      </c>
    </row>
    <row r="98" spans="1:73" x14ac:dyDescent="0.25">
      <c r="A98" t="s">
        <v>72</v>
      </c>
      <c r="B98" t="s">
        <v>219</v>
      </c>
      <c r="C98" t="s">
        <v>98</v>
      </c>
      <c r="D98" t="s">
        <v>136</v>
      </c>
      <c r="E98">
        <v>31243430</v>
      </c>
      <c r="F98">
        <v>20</v>
      </c>
      <c r="G98">
        <v>3619010</v>
      </c>
      <c r="H98" s="1">
        <v>4523762.5</v>
      </c>
      <c r="I98">
        <v>304220327</v>
      </c>
      <c r="J98" t="s">
        <v>166</v>
      </c>
      <c r="K98" t="s">
        <v>82</v>
      </c>
      <c r="L98" t="s">
        <v>77</v>
      </c>
      <c r="M98" t="s">
        <v>136</v>
      </c>
      <c r="N98" t="s">
        <v>114</v>
      </c>
      <c r="O98" t="s">
        <v>79</v>
      </c>
      <c r="P98" t="s">
        <v>131</v>
      </c>
      <c r="Q98">
        <v>127076</v>
      </c>
      <c r="R98" t="s">
        <v>81</v>
      </c>
      <c r="S98" s="2">
        <v>44532</v>
      </c>
      <c r="T98" s="2">
        <v>44547</v>
      </c>
      <c r="U98" s="2">
        <v>44660</v>
      </c>
      <c r="V98" s="2">
        <v>44669</v>
      </c>
      <c r="W98">
        <v>300475</v>
      </c>
      <c r="X98" t="s">
        <v>83</v>
      </c>
      <c r="Y98" t="s">
        <v>82</v>
      </c>
      <c r="Z98" t="s">
        <v>82</v>
      </c>
      <c r="AA98" t="s">
        <v>84</v>
      </c>
      <c r="AB98" t="s">
        <v>25</v>
      </c>
      <c r="AC98">
        <v>8</v>
      </c>
      <c r="AD98" t="s">
        <v>82</v>
      </c>
      <c r="AE98">
        <v>2021</v>
      </c>
      <c r="AF98">
        <v>1</v>
      </c>
      <c r="AG98" t="s">
        <v>82</v>
      </c>
      <c r="AH98" t="s">
        <v>85</v>
      </c>
      <c r="AI98" t="s">
        <v>132</v>
      </c>
      <c r="AJ98" t="s">
        <v>82</v>
      </c>
      <c r="AK98" t="s">
        <v>82</v>
      </c>
      <c r="AL98" t="s">
        <v>82</v>
      </c>
      <c r="AM98">
        <v>1</v>
      </c>
      <c r="AN98">
        <v>3</v>
      </c>
      <c r="AO98">
        <v>100</v>
      </c>
      <c r="AP98">
        <v>3</v>
      </c>
      <c r="AQ98">
        <v>0</v>
      </c>
      <c r="AR98" t="s">
        <v>876</v>
      </c>
      <c r="AS98" t="s">
        <v>86</v>
      </c>
      <c r="AT98">
        <v>34</v>
      </c>
      <c r="AU98" t="s">
        <v>87</v>
      </c>
      <c r="AV98" s="2">
        <v>44546</v>
      </c>
      <c r="AW98">
        <v>1</v>
      </c>
      <c r="AX98" t="s">
        <v>88</v>
      </c>
      <c r="AY98" t="s">
        <v>89</v>
      </c>
      <c r="AZ98" t="s">
        <v>89</v>
      </c>
      <c r="BA98" t="s">
        <v>89</v>
      </c>
      <c r="BB98" t="s">
        <v>89</v>
      </c>
      <c r="BC98">
        <v>82</v>
      </c>
      <c r="BD98">
        <v>2</v>
      </c>
      <c r="BE98" t="s">
        <v>82</v>
      </c>
      <c r="BF98" t="s">
        <v>131</v>
      </c>
      <c r="BG98" t="s">
        <v>238</v>
      </c>
      <c r="BH98" t="s">
        <v>400</v>
      </c>
      <c r="BI98" t="s">
        <v>82</v>
      </c>
      <c r="BJ98" t="s">
        <v>238</v>
      </c>
      <c r="BK98" t="s">
        <v>170</v>
      </c>
      <c r="BL98" t="s">
        <v>95</v>
      </c>
      <c r="BM98" t="s">
        <v>96</v>
      </c>
      <c r="BN98" t="s">
        <v>877</v>
      </c>
      <c r="BO98" t="s">
        <v>82</v>
      </c>
      <c r="BP98" t="s">
        <v>97</v>
      </c>
      <c r="BQ98">
        <v>90</v>
      </c>
      <c r="BR98">
        <v>127076</v>
      </c>
      <c r="BS98">
        <v>1</v>
      </c>
      <c r="BT98">
        <v>1</v>
      </c>
      <c r="BU98">
        <v>112</v>
      </c>
    </row>
    <row r="99" spans="1:73" x14ac:dyDescent="0.25">
      <c r="A99" t="s">
        <v>72</v>
      </c>
      <c r="B99" t="s">
        <v>219</v>
      </c>
      <c r="C99" t="s">
        <v>98</v>
      </c>
      <c r="D99" t="s">
        <v>75</v>
      </c>
      <c r="E99">
        <v>31243350</v>
      </c>
      <c r="F99">
        <v>20</v>
      </c>
      <c r="G99">
        <v>6624690</v>
      </c>
      <c r="H99" s="1">
        <v>8280862.5</v>
      </c>
      <c r="I99">
        <v>207500305</v>
      </c>
      <c r="J99" t="s">
        <v>76</v>
      </c>
      <c r="K99" t="s">
        <v>82</v>
      </c>
      <c r="L99" t="s">
        <v>77</v>
      </c>
      <c r="M99" t="s">
        <v>75</v>
      </c>
      <c r="N99" t="s">
        <v>114</v>
      </c>
      <c r="O99" t="s">
        <v>79</v>
      </c>
      <c r="P99" t="s">
        <v>139</v>
      </c>
      <c r="Q99">
        <v>129177</v>
      </c>
      <c r="R99" t="s">
        <v>81</v>
      </c>
      <c r="S99" s="2">
        <v>44634</v>
      </c>
      <c r="T99" s="2">
        <v>44644</v>
      </c>
      <c r="U99" s="2">
        <v>44660</v>
      </c>
      <c r="V99" s="2">
        <v>44669</v>
      </c>
      <c r="W99">
        <v>309573</v>
      </c>
      <c r="X99" t="s">
        <v>83</v>
      </c>
      <c r="Y99" t="s">
        <v>82</v>
      </c>
      <c r="Z99" t="s">
        <v>82</v>
      </c>
      <c r="AA99" t="s">
        <v>84</v>
      </c>
      <c r="AB99" t="s">
        <v>25</v>
      </c>
      <c r="AC99">
        <v>8</v>
      </c>
      <c r="AD99" t="s">
        <v>82</v>
      </c>
      <c r="AE99">
        <v>2021</v>
      </c>
      <c r="AF99">
        <v>1</v>
      </c>
      <c r="AG99" t="s">
        <v>82</v>
      </c>
      <c r="AH99" t="s">
        <v>85</v>
      </c>
      <c r="AI99" t="s">
        <v>108</v>
      </c>
      <c r="AJ99" t="s">
        <v>82</v>
      </c>
      <c r="AK99" t="s">
        <v>82</v>
      </c>
      <c r="AL99" t="s">
        <v>82</v>
      </c>
      <c r="AM99">
        <v>5</v>
      </c>
      <c r="AN99">
        <v>5</v>
      </c>
      <c r="AO99">
        <v>100</v>
      </c>
      <c r="AP99">
        <v>2</v>
      </c>
      <c r="AQ99">
        <v>0</v>
      </c>
      <c r="AR99" t="s">
        <v>938</v>
      </c>
      <c r="AS99" t="s">
        <v>86</v>
      </c>
      <c r="AT99">
        <v>26</v>
      </c>
      <c r="AU99" t="s">
        <v>87</v>
      </c>
      <c r="AV99" s="2">
        <v>44643</v>
      </c>
      <c r="AW99">
        <v>1</v>
      </c>
      <c r="AX99" t="s">
        <v>101</v>
      </c>
      <c r="AY99" t="s">
        <v>89</v>
      </c>
      <c r="AZ99" t="s">
        <v>89</v>
      </c>
      <c r="BA99" t="s">
        <v>89</v>
      </c>
      <c r="BB99" t="s">
        <v>89</v>
      </c>
      <c r="BC99">
        <v>829862</v>
      </c>
      <c r="BD99">
        <v>4</v>
      </c>
      <c r="BE99" t="s">
        <v>82</v>
      </c>
      <c r="BF99" t="s">
        <v>254</v>
      </c>
      <c r="BG99" t="s">
        <v>117</v>
      </c>
      <c r="BH99" t="s">
        <v>239</v>
      </c>
      <c r="BI99" t="s">
        <v>82</v>
      </c>
      <c r="BJ99" t="s">
        <v>117</v>
      </c>
      <c r="BK99" t="s">
        <v>505</v>
      </c>
      <c r="BL99" t="s">
        <v>95</v>
      </c>
      <c r="BM99" t="s">
        <v>96</v>
      </c>
      <c r="BN99" t="s">
        <v>939</v>
      </c>
      <c r="BO99">
        <v>24879305</v>
      </c>
      <c r="BP99" t="s">
        <v>97</v>
      </c>
      <c r="BQ99">
        <v>80</v>
      </c>
      <c r="BR99">
        <v>129177</v>
      </c>
      <c r="BS99">
        <v>1</v>
      </c>
      <c r="BT99">
        <v>1</v>
      </c>
      <c r="BU99">
        <v>15</v>
      </c>
    </row>
    <row r="100" spans="1:73" x14ac:dyDescent="0.25">
      <c r="A100" t="s">
        <v>72</v>
      </c>
      <c r="B100" t="s">
        <v>219</v>
      </c>
      <c r="C100" t="s">
        <v>98</v>
      </c>
      <c r="D100" t="s">
        <v>75</v>
      </c>
      <c r="E100">
        <v>31243340</v>
      </c>
      <c r="F100">
        <v>20</v>
      </c>
      <c r="G100">
        <v>8140163</v>
      </c>
      <c r="H100" s="1">
        <v>11396228.199999999</v>
      </c>
      <c r="I100">
        <v>119100258</v>
      </c>
      <c r="J100" t="s">
        <v>99</v>
      </c>
      <c r="K100" t="s">
        <v>82</v>
      </c>
      <c r="L100" t="s">
        <v>77</v>
      </c>
      <c r="M100" t="s">
        <v>75</v>
      </c>
      <c r="N100" t="s">
        <v>78</v>
      </c>
      <c r="O100" t="s">
        <v>79</v>
      </c>
      <c r="P100" t="s">
        <v>80</v>
      </c>
      <c r="Q100">
        <v>127830</v>
      </c>
      <c r="R100" t="s">
        <v>81</v>
      </c>
      <c r="S100" s="2">
        <v>44579</v>
      </c>
      <c r="T100" s="2">
        <v>44586</v>
      </c>
      <c r="U100" s="2">
        <v>44660</v>
      </c>
      <c r="V100" s="2">
        <v>44669</v>
      </c>
      <c r="W100">
        <v>304953</v>
      </c>
      <c r="X100" t="s">
        <v>83</v>
      </c>
      <c r="Y100" t="s">
        <v>82</v>
      </c>
      <c r="Z100" t="s">
        <v>84</v>
      </c>
      <c r="AA100" t="s">
        <v>82</v>
      </c>
      <c r="AB100" t="s">
        <v>24</v>
      </c>
      <c r="AC100">
        <v>8</v>
      </c>
      <c r="AD100" t="s">
        <v>161</v>
      </c>
      <c r="AE100">
        <v>2021</v>
      </c>
      <c r="AF100">
        <v>1</v>
      </c>
      <c r="AG100" t="s">
        <v>82</v>
      </c>
      <c r="AH100" t="s">
        <v>85</v>
      </c>
      <c r="AI100" t="s">
        <v>121</v>
      </c>
      <c r="AJ100" t="s">
        <v>82</v>
      </c>
      <c r="AK100" t="s">
        <v>82</v>
      </c>
      <c r="AL100" t="s">
        <v>82</v>
      </c>
      <c r="AM100">
        <v>2</v>
      </c>
      <c r="AN100">
        <v>2</v>
      </c>
      <c r="AO100">
        <v>100</v>
      </c>
      <c r="AP100">
        <v>1</v>
      </c>
      <c r="AQ100">
        <v>0</v>
      </c>
      <c r="AR100" t="s">
        <v>905</v>
      </c>
      <c r="AS100" t="s">
        <v>86</v>
      </c>
      <c r="AT100">
        <v>17</v>
      </c>
      <c r="AU100" t="s">
        <v>87</v>
      </c>
      <c r="AV100" s="2">
        <v>44585</v>
      </c>
      <c r="AW100">
        <v>1</v>
      </c>
      <c r="AX100" t="s">
        <v>88</v>
      </c>
      <c r="AY100" t="s">
        <v>89</v>
      </c>
      <c r="AZ100" t="s">
        <v>89</v>
      </c>
      <c r="BA100" t="s">
        <v>89</v>
      </c>
      <c r="BB100" t="s">
        <v>89</v>
      </c>
      <c r="BC100">
        <v>290000</v>
      </c>
      <c r="BD100">
        <v>4</v>
      </c>
      <c r="BE100" t="s">
        <v>82</v>
      </c>
      <c r="BF100" t="s">
        <v>163</v>
      </c>
      <c r="BG100" t="s">
        <v>187</v>
      </c>
      <c r="BH100" t="s">
        <v>134</v>
      </c>
      <c r="BI100" t="s">
        <v>162</v>
      </c>
      <c r="BJ100" t="s">
        <v>125</v>
      </c>
      <c r="BK100" t="s">
        <v>165</v>
      </c>
      <c r="BL100" t="s">
        <v>95</v>
      </c>
      <c r="BM100" t="s">
        <v>96</v>
      </c>
      <c r="BN100" t="s">
        <v>906</v>
      </c>
      <c r="BO100" t="s">
        <v>82</v>
      </c>
      <c r="BP100" t="s">
        <v>97</v>
      </c>
      <c r="BQ100">
        <v>70</v>
      </c>
      <c r="BR100">
        <v>127830</v>
      </c>
      <c r="BS100">
        <v>1</v>
      </c>
      <c r="BT100">
        <v>1</v>
      </c>
      <c r="BU100">
        <v>73</v>
      </c>
    </row>
    <row r="101" spans="1:73" x14ac:dyDescent="0.25">
      <c r="A101" t="s">
        <v>72</v>
      </c>
      <c r="B101" t="s">
        <v>219</v>
      </c>
      <c r="C101" t="s">
        <v>98</v>
      </c>
      <c r="D101" t="s">
        <v>136</v>
      </c>
      <c r="E101">
        <v>31243050</v>
      </c>
      <c r="F101">
        <v>20</v>
      </c>
      <c r="G101">
        <v>9499997</v>
      </c>
      <c r="H101" s="1">
        <v>13299995.800000001</v>
      </c>
      <c r="I101">
        <v>117850038</v>
      </c>
      <c r="J101" t="s">
        <v>137</v>
      </c>
      <c r="K101" t="s">
        <v>82</v>
      </c>
      <c r="L101" t="s">
        <v>77</v>
      </c>
      <c r="M101" t="s">
        <v>136</v>
      </c>
      <c r="N101" t="s">
        <v>114</v>
      </c>
      <c r="O101" t="s">
        <v>79</v>
      </c>
      <c r="P101" t="s">
        <v>80</v>
      </c>
      <c r="Q101">
        <v>127046</v>
      </c>
      <c r="R101" t="s">
        <v>81</v>
      </c>
      <c r="S101" s="2">
        <v>44531</v>
      </c>
      <c r="T101" s="2">
        <v>44546</v>
      </c>
      <c r="U101" s="2">
        <v>44660</v>
      </c>
      <c r="V101" s="2">
        <v>44659</v>
      </c>
      <c r="W101">
        <v>300317</v>
      </c>
      <c r="X101" t="s">
        <v>83</v>
      </c>
      <c r="Y101" t="s">
        <v>82</v>
      </c>
      <c r="Z101" t="s">
        <v>82</v>
      </c>
      <c r="AA101" t="s">
        <v>84</v>
      </c>
      <c r="AB101" t="s">
        <v>25</v>
      </c>
      <c r="AC101">
        <v>8</v>
      </c>
      <c r="AD101" t="s">
        <v>161</v>
      </c>
      <c r="AE101">
        <v>2019</v>
      </c>
      <c r="AF101">
        <v>3</v>
      </c>
      <c r="AG101" t="s">
        <v>82</v>
      </c>
      <c r="AH101" t="s">
        <v>85</v>
      </c>
      <c r="AI101" t="s">
        <v>121</v>
      </c>
      <c r="AJ101" t="s">
        <v>82</v>
      </c>
      <c r="AK101" t="s">
        <v>82</v>
      </c>
      <c r="AL101" t="s">
        <v>82</v>
      </c>
      <c r="AM101">
        <v>8</v>
      </c>
      <c r="AN101">
        <v>5</v>
      </c>
      <c r="AO101">
        <v>100</v>
      </c>
      <c r="AP101">
        <v>1</v>
      </c>
      <c r="AQ101">
        <v>0</v>
      </c>
      <c r="AR101" t="s">
        <v>871</v>
      </c>
      <c r="AS101" t="s">
        <v>86</v>
      </c>
      <c r="AT101">
        <v>21</v>
      </c>
      <c r="AU101" t="s">
        <v>156</v>
      </c>
      <c r="AV101" s="2">
        <v>44545</v>
      </c>
      <c r="AW101">
        <v>1</v>
      </c>
      <c r="AX101" t="s">
        <v>101</v>
      </c>
      <c r="AY101" t="s">
        <v>89</v>
      </c>
      <c r="AZ101" t="s">
        <v>89</v>
      </c>
      <c r="BA101" t="s">
        <v>89</v>
      </c>
      <c r="BB101" t="s">
        <v>89</v>
      </c>
      <c r="BC101">
        <v>240000</v>
      </c>
      <c r="BD101">
        <v>2</v>
      </c>
      <c r="BE101" t="s">
        <v>82</v>
      </c>
      <c r="BF101" t="s">
        <v>290</v>
      </c>
      <c r="BG101" t="s">
        <v>263</v>
      </c>
      <c r="BH101" t="s">
        <v>537</v>
      </c>
      <c r="BI101" t="s">
        <v>162</v>
      </c>
      <c r="BJ101" t="s">
        <v>183</v>
      </c>
      <c r="BK101" t="s">
        <v>470</v>
      </c>
      <c r="BL101" t="s">
        <v>95</v>
      </c>
      <c r="BM101" t="s">
        <v>96</v>
      </c>
      <c r="BN101" t="s">
        <v>872</v>
      </c>
      <c r="BO101" t="s">
        <v>82</v>
      </c>
      <c r="BP101" t="s">
        <v>97</v>
      </c>
      <c r="BQ101">
        <v>86.86</v>
      </c>
      <c r="BR101">
        <v>127046</v>
      </c>
      <c r="BS101">
        <v>1</v>
      </c>
      <c r="BT101">
        <v>1</v>
      </c>
      <c r="BU101">
        <v>113</v>
      </c>
    </row>
    <row r="102" spans="1:73" x14ac:dyDescent="0.25">
      <c r="A102" t="s">
        <v>72</v>
      </c>
      <c r="B102" t="s">
        <v>219</v>
      </c>
      <c r="C102" t="s">
        <v>98</v>
      </c>
      <c r="D102" t="s">
        <v>136</v>
      </c>
      <c r="E102">
        <v>31244130</v>
      </c>
      <c r="F102">
        <v>21</v>
      </c>
      <c r="G102">
        <v>7126944</v>
      </c>
      <c r="H102" s="1">
        <v>9977721.5999999996</v>
      </c>
      <c r="I102">
        <v>702010075</v>
      </c>
      <c r="J102" t="s">
        <v>166</v>
      </c>
      <c r="K102" t="s">
        <v>82</v>
      </c>
      <c r="L102" t="s">
        <v>77</v>
      </c>
      <c r="M102" t="s">
        <v>136</v>
      </c>
      <c r="N102" t="s">
        <v>176</v>
      </c>
      <c r="O102" t="s">
        <v>79</v>
      </c>
      <c r="P102" t="s">
        <v>185</v>
      </c>
      <c r="Q102">
        <v>127593</v>
      </c>
      <c r="R102" t="s">
        <v>81</v>
      </c>
      <c r="S102" s="2">
        <v>44573</v>
      </c>
      <c r="T102" s="2">
        <v>44579</v>
      </c>
      <c r="U102" s="2">
        <v>44676</v>
      </c>
      <c r="V102" s="2">
        <v>44678</v>
      </c>
      <c r="W102">
        <v>304397</v>
      </c>
      <c r="X102" t="s">
        <v>83</v>
      </c>
      <c r="Y102" t="s">
        <v>82</v>
      </c>
      <c r="Z102" t="s">
        <v>84</v>
      </c>
      <c r="AA102" t="s">
        <v>82</v>
      </c>
      <c r="AB102" t="s">
        <v>24</v>
      </c>
      <c r="AC102">
        <v>8</v>
      </c>
      <c r="AD102" t="s">
        <v>161</v>
      </c>
      <c r="AE102">
        <v>2011</v>
      </c>
      <c r="AF102">
        <v>11</v>
      </c>
      <c r="AG102" t="s">
        <v>82</v>
      </c>
      <c r="AH102" t="s">
        <v>85</v>
      </c>
      <c r="AI102" t="s">
        <v>121</v>
      </c>
      <c r="AJ102" t="s">
        <v>82</v>
      </c>
      <c r="AK102" t="s">
        <v>82</v>
      </c>
      <c r="AL102" t="s">
        <v>82</v>
      </c>
      <c r="AM102">
        <v>4</v>
      </c>
      <c r="AN102">
        <v>1</v>
      </c>
      <c r="AO102">
        <v>100</v>
      </c>
      <c r="AP102">
        <v>7</v>
      </c>
      <c r="AQ102">
        <v>0</v>
      </c>
      <c r="AR102" t="s">
        <v>896</v>
      </c>
      <c r="AS102" t="s">
        <v>86</v>
      </c>
      <c r="AT102">
        <v>31</v>
      </c>
      <c r="AU102" t="s">
        <v>87</v>
      </c>
      <c r="AV102" s="2">
        <v>44578</v>
      </c>
      <c r="AW102">
        <v>1</v>
      </c>
      <c r="AX102" t="s">
        <v>101</v>
      </c>
      <c r="AY102" t="s">
        <v>89</v>
      </c>
      <c r="AZ102" t="s">
        <v>89</v>
      </c>
      <c r="BA102" t="s">
        <v>89</v>
      </c>
      <c r="BB102" t="s">
        <v>89</v>
      </c>
      <c r="BC102">
        <v>330200</v>
      </c>
      <c r="BD102">
        <v>3</v>
      </c>
      <c r="BE102" t="s">
        <v>82</v>
      </c>
      <c r="BF102" t="s">
        <v>405</v>
      </c>
      <c r="BG102" t="s">
        <v>520</v>
      </c>
      <c r="BH102" t="s">
        <v>540</v>
      </c>
      <c r="BI102" t="s">
        <v>162</v>
      </c>
      <c r="BJ102" t="s">
        <v>361</v>
      </c>
      <c r="BK102" t="s">
        <v>407</v>
      </c>
      <c r="BL102" t="s">
        <v>95</v>
      </c>
      <c r="BM102" t="s">
        <v>96</v>
      </c>
      <c r="BN102" t="s">
        <v>897</v>
      </c>
      <c r="BO102" t="s">
        <v>82</v>
      </c>
      <c r="BP102" t="s">
        <v>580</v>
      </c>
      <c r="BQ102">
        <v>78</v>
      </c>
      <c r="BR102">
        <v>127593</v>
      </c>
      <c r="BS102">
        <v>1</v>
      </c>
      <c r="BT102">
        <v>1</v>
      </c>
      <c r="BU102">
        <v>96</v>
      </c>
    </row>
    <row r="103" spans="1:73" x14ac:dyDescent="0.25">
      <c r="A103" t="s">
        <v>72</v>
      </c>
      <c r="B103" t="s">
        <v>219</v>
      </c>
      <c r="C103" t="s">
        <v>98</v>
      </c>
      <c r="D103" t="s">
        <v>136</v>
      </c>
      <c r="E103">
        <v>31244290</v>
      </c>
      <c r="F103">
        <v>21</v>
      </c>
      <c r="G103">
        <v>5107900</v>
      </c>
      <c r="H103" s="1">
        <v>6384875</v>
      </c>
      <c r="I103">
        <v>110480612</v>
      </c>
      <c r="J103" t="s">
        <v>166</v>
      </c>
      <c r="K103" t="s">
        <v>82</v>
      </c>
      <c r="L103" t="s">
        <v>77</v>
      </c>
      <c r="M103" t="s">
        <v>136</v>
      </c>
      <c r="N103" t="s">
        <v>114</v>
      </c>
      <c r="O103" t="s">
        <v>79</v>
      </c>
      <c r="P103" t="s">
        <v>80</v>
      </c>
      <c r="Q103">
        <v>128811</v>
      </c>
      <c r="R103" t="s">
        <v>81</v>
      </c>
      <c r="S103" s="2">
        <v>44624</v>
      </c>
      <c r="T103" s="2">
        <v>44630</v>
      </c>
      <c r="U103" s="2">
        <v>44676</v>
      </c>
      <c r="V103" s="2">
        <v>44678</v>
      </c>
      <c r="W103">
        <v>308734</v>
      </c>
      <c r="X103" t="s">
        <v>83</v>
      </c>
      <c r="Y103" t="s">
        <v>82</v>
      </c>
      <c r="Z103" t="s">
        <v>82</v>
      </c>
      <c r="AA103" t="s">
        <v>84</v>
      </c>
      <c r="AB103" t="s">
        <v>25</v>
      </c>
      <c r="AC103">
        <v>8</v>
      </c>
      <c r="AD103" t="s">
        <v>161</v>
      </c>
      <c r="AE103">
        <v>2008</v>
      </c>
      <c r="AF103">
        <v>14</v>
      </c>
      <c r="AG103" t="s">
        <v>82</v>
      </c>
      <c r="AH103" t="s">
        <v>85</v>
      </c>
      <c r="AI103" t="s">
        <v>121</v>
      </c>
      <c r="AJ103" t="s">
        <v>82</v>
      </c>
      <c r="AK103" t="s">
        <v>82</v>
      </c>
      <c r="AL103" t="s">
        <v>82</v>
      </c>
      <c r="AM103">
        <v>19</v>
      </c>
      <c r="AN103">
        <v>1</v>
      </c>
      <c r="AO103">
        <v>100</v>
      </c>
      <c r="AP103">
        <v>1</v>
      </c>
      <c r="AQ103">
        <v>0</v>
      </c>
      <c r="AR103" t="s">
        <v>936</v>
      </c>
      <c r="AS103" t="s">
        <v>86</v>
      </c>
      <c r="AT103">
        <v>42</v>
      </c>
      <c r="AU103" t="s">
        <v>156</v>
      </c>
      <c r="AV103" s="2">
        <v>44629</v>
      </c>
      <c r="AW103">
        <v>1</v>
      </c>
      <c r="AX103" t="s">
        <v>101</v>
      </c>
      <c r="AY103" t="s">
        <v>89</v>
      </c>
      <c r="AZ103" t="s">
        <v>89</v>
      </c>
      <c r="BA103" t="s">
        <v>89</v>
      </c>
      <c r="BB103" t="s">
        <v>89</v>
      </c>
      <c r="BC103">
        <v>458249</v>
      </c>
      <c r="BD103">
        <v>3</v>
      </c>
      <c r="BE103" t="s">
        <v>82</v>
      </c>
      <c r="BF103" t="s">
        <v>280</v>
      </c>
      <c r="BG103" t="s">
        <v>166</v>
      </c>
      <c r="BH103" t="s">
        <v>282</v>
      </c>
      <c r="BI103" t="s">
        <v>162</v>
      </c>
      <c r="BJ103" t="s">
        <v>262</v>
      </c>
      <c r="BK103" t="s">
        <v>346</v>
      </c>
      <c r="BL103" t="s">
        <v>348</v>
      </c>
      <c r="BM103" t="s">
        <v>96</v>
      </c>
      <c r="BN103" t="s">
        <v>937</v>
      </c>
      <c r="BO103" t="s">
        <v>82</v>
      </c>
      <c r="BP103" t="s">
        <v>744</v>
      </c>
      <c r="BQ103">
        <v>76.14</v>
      </c>
      <c r="BR103">
        <v>128811</v>
      </c>
      <c r="BS103">
        <v>1</v>
      </c>
      <c r="BT103">
        <v>1</v>
      </c>
      <c r="BU103">
        <v>45</v>
      </c>
    </row>
    <row r="104" spans="1:73" x14ac:dyDescent="0.25">
      <c r="A104" t="s">
        <v>72</v>
      </c>
      <c r="B104" t="s">
        <v>219</v>
      </c>
      <c r="C104" t="s">
        <v>98</v>
      </c>
      <c r="D104" t="s">
        <v>75</v>
      </c>
      <c r="E104">
        <v>31242700</v>
      </c>
      <c r="F104">
        <v>21</v>
      </c>
      <c r="G104">
        <v>6868320</v>
      </c>
      <c r="H104" s="1">
        <v>8585400</v>
      </c>
      <c r="I104">
        <v>604850292</v>
      </c>
      <c r="J104" t="s">
        <v>99</v>
      </c>
      <c r="K104" t="s">
        <v>82</v>
      </c>
      <c r="L104" t="s">
        <v>77</v>
      </c>
      <c r="M104" t="s">
        <v>75</v>
      </c>
      <c r="N104" t="s">
        <v>114</v>
      </c>
      <c r="O104" t="s">
        <v>79</v>
      </c>
      <c r="P104" t="s">
        <v>80</v>
      </c>
      <c r="Q104">
        <v>128030</v>
      </c>
      <c r="R104" t="s">
        <v>81</v>
      </c>
      <c r="S104" s="2">
        <v>44579</v>
      </c>
      <c r="T104" s="2">
        <v>44593</v>
      </c>
      <c r="U104" s="2">
        <v>44676</v>
      </c>
      <c r="V104" s="2">
        <v>44678</v>
      </c>
      <c r="W104">
        <v>304962</v>
      </c>
      <c r="X104" t="s">
        <v>83</v>
      </c>
      <c r="Y104" t="s">
        <v>82</v>
      </c>
      <c r="Z104" t="s">
        <v>84</v>
      </c>
      <c r="AA104" t="s">
        <v>82</v>
      </c>
      <c r="AB104" t="s">
        <v>24</v>
      </c>
      <c r="AC104">
        <v>8</v>
      </c>
      <c r="AD104" t="s">
        <v>82</v>
      </c>
      <c r="AE104">
        <v>2021</v>
      </c>
      <c r="AF104">
        <v>1</v>
      </c>
      <c r="AG104" t="s">
        <v>82</v>
      </c>
      <c r="AH104" t="s">
        <v>85</v>
      </c>
      <c r="AI104" t="s">
        <v>132</v>
      </c>
      <c r="AJ104" t="s">
        <v>82</v>
      </c>
      <c r="AK104" t="s">
        <v>82</v>
      </c>
      <c r="AL104" t="s">
        <v>82</v>
      </c>
      <c r="AM104">
        <v>7</v>
      </c>
      <c r="AN104">
        <v>2</v>
      </c>
      <c r="AO104">
        <v>100</v>
      </c>
      <c r="AP104">
        <v>1</v>
      </c>
      <c r="AQ104">
        <v>0</v>
      </c>
      <c r="AR104" t="s">
        <v>920</v>
      </c>
      <c r="AS104" t="s">
        <v>86</v>
      </c>
      <c r="AT104">
        <v>18</v>
      </c>
      <c r="AU104" t="s">
        <v>87</v>
      </c>
      <c r="AV104" s="2">
        <v>44592</v>
      </c>
      <c r="AW104">
        <v>1</v>
      </c>
      <c r="AX104" t="s">
        <v>101</v>
      </c>
      <c r="AY104" t="s">
        <v>89</v>
      </c>
      <c r="AZ104" t="s">
        <v>89</v>
      </c>
      <c r="BA104" t="s">
        <v>89</v>
      </c>
      <c r="BB104" t="s">
        <v>89</v>
      </c>
      <c r="BC104">
        <v>130757</v>
      </c>
      <c r="BD104">
        <v>3</v>
      </c>
      <c r="BE104" t="s">
        <v>82</v>
      </c>
      <c r="BF104" t="s">
        <v>403</v>
      </c>
      <c r="BG104" t="s">
        <v>486</v>
      </c>
      <c r="BH104" t="s">
        <v>134</v>
      </c>
      <c r="BI104" t="s">
        <v>82</v>
      </c>
      <c r="BJ104" t="s">
        <v>105</v>
      </c>
      <c r="BK104" t="s">
        <v>404</v>
      </c>
      <c r="BL104" t="s">
        <v>487</v>
      </c>
      <c r="BM104" t="s">
        <v>96</v>
      </c>
      <c r="BN104" t="s">
        <v>921</v>
      </c>
      <c r="BO104" t="s">
        <v>82</v>
      </c>
      <c r="BP104" t="s">
        <v>97</v>
      </c>
      <c r="BQ104">
        <v>85</v>
      </c>
      <c r="BR104">
        <v>128030</v>
      </c>
      <c r="BS104">
        <v>1</v>
      </c>
      <c r="BT104">
        <v>1</v>
      </c>
      <c r="BU104">
        <v>82</v>
      </c>
    </row>
    <row r="105" spans="1:73" x14ac:dyDescent="0.25">
      <c r="A105" t="s">
        <v>72</v>
      </c>
      <c r="B105" t="s">
        <v>219</v>
      </c>
      <c r="C105" t="s">
        <v>98</v>
      </c>
      <c r="D105" t="s">
        <v>75</v>
      </c>
      <c r="E105">
        <v>31244950</v>
      </c>
      <c r="F105">
        <v>21</v>
      </c>
      <c r="G105">
        <v>9384990</v>
      </c>
      <c r="H105" s="1">
        <v>11731237.5</v>
      </c>
      <c r="I105">
        <v>604740106</v>
      </c>
      <c r="J105" t="s">
        <v>76</v>
      </c>
      <c r="K105" t="s">
        <v>82</v>
      </c>
      <c r="L105" t="s">
        <v>77</v>
      </c>
      <c r="M105" t="s">
        <v>75</v>
      </c>
      <c r="N105" t="s">
        <v>138</v>
      </c>
      <c r="O105" t="s">
        <v>79</v>
      </c>
      <c r="P105" t="s">
        <v>272</v>
      </c>
      <c r="Q105">
        <v>127527</v>
      </c>
      <c r="R105" t="s">
        <v>81</v>
      </c>
      <c r="S105" s="2">
        <v>44571</v>
      </c>
      <c r="T105" s="2">
        <v>44575</v>
      </c>
      <c r="U105" s="2">
        <v>44676</v>
      </c>
      <c r="V105" s="2">
        <v>44678</v>
      </c>
      <c r="W105">
        <v>303994</v>
      </c>
      <c r="X105" t="s">
        <v>83</v>
      </c>
      <c r="Y105" t="s">
        <v>82</v>
      </c>
      <c r="Z105" t="s">
        <v>84</v>
      </c>
      <c r="AA105" t="s">
        <v>82</v>
      </c>
      <c r="AB105" t="s">
        <v>24</v>
      </c>
      <c r="AC105">
        <v>8</v>
      </c>
      <c r="AD105" t="s">
        <v>161</v>
      </c>
      <c r="AE105">
        <v>2020</v>
      </c>
      <c r="AF105">
        <v>2</v>
      </c>
      <c r="AG105" t="s">
        <v>82</v>
      </c>
      <c r="AH105" t="s">
        <v>85</v>
      </c>
      <c r="AI105" t="s">
        <v>132</v>
      </c>
      <c r="AJ105" t="s">
        <v>82</v>
      </c>
      <c r="AK105" t="s">
        <v>82</v>
      </c>
      <c r="AL105" t="s">
        <v>82</v>
      </c>
      <c r="AM105">
        <v>5</v>
      </c>
      <c r="AN105">
        <v>2</v>
      </c>
      <c r="AO105">
        <v>100</v>
      </c>
      <c r="AP105">
        <v>6</v>
      </c>
      <c r="AQ105">
        <v>0</v>
      </c>
      <c r="AR105" t="s">
        <v>888</v>
      </c>
      <c r="AS105" t="s">
        <v>86</v>
      </c>
      <c r="AT105">
        <v>19</v>
      </c>
      <c r="AU105" t="s">
        <v>87</v>
      </c>
      <c r="AV105" s="2">
        <v>44574</v>
      </c>
      <c r="AW105">
        <v>1</v>
      </c>
      <c r="AX105" t="s">
        <v>101</v>
      </c>
      <c r="AY105" t="s">
        <v>89</v>
      </c>
      <c r="AZ105" t="s">
        <v>89</v>
      </c>
      <c r="BA105" t="s">
        <v>89</v>
      </c>
      <c r="BB105" t="s">
        <v>89</v>
      </c>
      <c r="BC105">
        <v>45000</v>
      </c>
      <c r="BD105">
        <v>3</v>
      </c>
      <c r="BE105" t="s">
        <v>82</v>
      </c>
      <c r="BF105" t="s">
        <v>608</v>
      </c>
      <c r="BG105" t="s">
        <v>145</v>
      </c>
      <c r="BH105" t="s">
        <v>146</v>
      </c>
      <c r="BI105" t="s">
        <v>162</v>
      </c>
      <c r="BJ105" t="s">
        <v>130</v>
      </c>
      <c r="BK105" t="s">
        <v>889</v>
      </c>
      <c r="BL105" t="s">
        <v>95</v>
      </c>
      <c r="BM105" t="s">
        <v>96</v>
      </c>
      <c r="BN105" t="s">
        <v>890</v>
      </c>
      <c r="BO105" t="s">
        <v>82</v>
      </c>
      <c r="BP105" t="s">
        <v>97</v>
      </c>
      <c r="BQ105">
        <v>86.58</v>
      </c>
      <c r="BR105">
        <v>127527</v>
      </c>
      <c r="BS105">
        <v>1</v>
      </c>
      <c r="BT105">
        <v>1</v>
      </c>
      <c r="BU105">
        <v>100</v>
      </c>
    </row>
    <row r="106" spans="1:73" x14ac:dyDescent="0.25">
      <c r="A106" t="s">
        <v>72</v>
      </c>
      <c r="B106" t="s">
        <v>219</v>
      </c>
      <c r="C106" t="s">
        <v>98</v>
      </c>
      <c r="D106" t="s">
        <v>75</v>
      </c>
      <c r="E106">
        <v>31244260</v>
      </c>
      <c r="F106">
        <v>21</v>
      </c>
      <c r="G106">
        <v>9479840</v>
      </c>
      <c r="H106" s="1">
        <v>13271776</v>
      </c>
      <c r="I106">
        <v>112180747</v>
      </c>
      <c r="J106" t="s">
        <v>76</v>
      </c>
      <c r="K106" t="s">
        <v>82</v>
      </c>
      <c r="L106" t="s">
        <v>77</v>
      </c>
      <c r="M106" t="s">
        <v>75</v>
      </c>
      <c r="N106" t="s">
        <v>114</v>
      </c>
      <c r="O106" t="s">
        <v>79</v>
      </c>
      <c r="P106" t="s">
        <v>80</v>
      </c>
      <c r="Q106">
        <v>128776</v>
      </c>
      <c r="R106" t="s">
        <v>81</v>
      </c>
      <c r="S106" s="2">
        <v>44621</v>
      </c>
      <c r="T106" s="2">
        <v>44629</v>
      </c>
      <c r="U106" s="2">
        <v>44676</v>
      </c>
      <c r="V106" s="2">
        <v>44678</v>
      </c>
      <c r="W106">
        <v>308460</v>
      </c>
      <c r="X106" t="s">
        <v>83</v>
      </c>
      <c r="Y106" t="s">
        <v>82</v>
      </c>
      <c r="Z106" t="s">
        <v>82</v>
      </c>
      <c r="AA106" t="s">
        <v>84</v>
      </c>
      <c r="AB106" t="s">
        <v>25</v>
      </c>
      <c r="AC106">
        <v>8</v>
      </c>
      <c r="AD106" t="s">
        <v>161</v>
      </c>
      <c r="AE106">
        <v>2019</v>
      </c>
      <c r="AF106">
        <v>3</v>
      </c>
      <c r="AG106" t="s">
        <v>82</v>
      </c>
      <c r="AH106" t="s">
        <v>85</v>
      </c>
      <c r="AI106" t="s">
        <v>108</v>
      </c>
      <c r="AJ106" t="s">
        <v>82</v>
      </c>
      <c r="AK106" t="s">
        <v>82</v>
      </c>
      <c r="AL106" t="s">
        <v>82</v>
      </c>
      <c r="AM106">
        <v>19</v>
      </c>
      <c r="AN106">
        <v>1</v>
      </c>
      <c r="AO106">
        <v>100</v>
      </c>
      <c r="AP106">
        <v>1</v>
      </c>
      <c r="AQ106">
        <v>0</v>
      </c>
      <c r="AR106" t="s">
        <v>931</v>
      </c>
      <c r="AS106" t="s">
        <v>86</v>
      </c>
      <c r="AT106">
        <v>37</v>
      </c>
      <c r="AU106" t="s">
        <v>197</v>
      </c>
      <c r="AV106" s="2">
        <v>44628</v>
      </c>
      <c r="AW106">
        <v>1</v>
      </c>
      <c r="AX106" t="s">
        <v>88</v>
      </c>
      <c r="AY106" t="s">
        <v>89</v>
      </c>
      <c r="AZ106" t="s">
        <v>89</v>
      </c>
      <c r="BA106" t="s">
        <v>89</v>
      </c>
      <c r="BB106" t="s">
        <v>89</v>
      </c>
      <c r="BC106">
        <v>1087561</v>
      </c>
      <c r="BD106">
        <v>4</v>
      </c>
      <c r="BE106" t="s">
        <v>82</v>
      </c>
      <c r="BF106" t="s">
        <v>280</v>
      </c>
      <c r="BG106" t="s">
        <v>117</v>
      </c>
      <c r="BH106" t="s">
        <v>353</v>
      </c>
      <c r="BI106" t="s">
        <v>162</v>
      </c>
      <c r="BJ106" t="s">
        <v>117</v>
      </c>
      <c r="BK106" t="s">
        <v>346</v>
      </c>
      <c r="BL106" t="s">
        <v>95</v>
      </c>
      <c r="BM106" t="s">
        <v>96</v>
      </c>
      <c r="BN106" t="s">
        <v>932</v>
      </c>
      <c r="BO106">
        <v>61460964</v>
      </c>
      <c r="BP106" t="s">
        <v>933</v>
      </c>
      <c r="BQ106">
        <v>87.04</v>
      </c>
      <c r="BR106">
        <v>128776</v>
      </c>
      <c r="BS106">
        <v>1</v>
      </c>
      <c r="BT106">
        <v>1</v>
      </c>
      <c r="BU106">
        <v>46</v>
      </c>
    </row>
    <row r="107" spans="1:73" x14ac:dyDescent="0.25">
      <c r="A107" t="s">
        <v>72</v>
      </c>
      <c r="B107" t="s">
        <v>219</v>
      </c>
      <c r="C107" t="s">
        <v>98</v>
      </c>
      <c r="D107" t="s">
        <v>136</v>
      </c>
      <c r="E107">
        <v>31243850</v>
      </c>
      <c r="F107">
        <v>21</v>
      </c>
      <c r="G107">
        <v>4968000</v>
      </c>
      <c r="H107" s="1">
        <v>6210000</v>
      </c>
      <c r="I107">
        <v>604390788</v>
      </c>
      <c r="J107" t="s">
        <v>166</v>
      </c>
      <c r="K107" t="s">
        <v>82</v>
      </c>
      <c r="L107" t="s">
        <v>77</v>
      </c>
      <c r="M107" t="s">
        <v>136</v>
      </c>
      <c r="N107" t="s">
        <v>176</v>
      </c>
      <c r="O107" t="s">
        <v>79</v>
      </c>
      <c r="P107" t="s">
        <v>272</v>
      </c>
      <c r="Q107">
        <v>127285</v>
      </c>
      <c r="R107" t="s">
        <v>81</v>
      </c>
      <c r="S107" s="2">
        <v>44547</v>
      </c>
      <c r="T107" s="2">
        <v>44567</v>
      </c>
      <c r="U107" s="2">
        <v>44676</v>
      </c>
      <c r="V107" s="2">
        <v>44678</v>
      </c>
      <c r="W107">
        <v>302243</v>
      </c>
      <c r="X107" t="s">
        <v>83</v>
      </c>
      <c r="Y107" t="s">
        <v>82</v>
      </c>
      <c r="Z107" t="s">
        <v>82</v>
      </c>
      <c r="AA107" t="s">
        <v>84</v>
      </c>
      <c r="AB107" t="s">
        <v>25</v>
      </c>
      <c r="AC107">
        <v>8</v>
      </c>
      <c r="AD107" t="s">
        <v>82</v>
      </c>
      <c r="AE107">
        <v>2020</v>
      </c>
      <c r="AF107">
        <v>2</v>
      </c>
      <c r="AG107" t="s">
        <v>82</v>
      </c>
      <c r="AH107" t="s">
        <v>85</v>
      </c>
      <c r="AI107" t="s">
        <v>132</v>
      </c>
      <c r="AJ107" t="s">
        <v>82</v>
      </c>
      <c r="AK107" t="s">
        <v>82</v>
      </c>
      <c r="AL107" t="s">
        <v>82</v>
      </c>
      <c r="AM107">
        <v>10</v>
      </c>
      <c r="AN107">
        <v>3</v>
      </c>
      <c r="AO107">
        <v>100</v>
      </c>
      <c r="AP107">
        <v>6</v>
      </c>
      <c r="AQ107">
        <v>0</v>
      </c>
      <c r="AR107" t="s">
        <v>878</v>
      </c>
      <c r="AS107" t="s">
        <v>86</v>
      </c>
      <c r="AT107">
        <v>24</v>
      </c>
      <c r="AU107" t="s">
        <v>87</v>
      </c>
      <c r="AV107" s="2">
        <v>44566</v>
      </c>
      <c r="AW107">
        <v>1</v>
      </c>
      <c r="AX107" t="s">
        <v>101</v>
      </c>
      <c r="AY107" t="s">
        <v>89</v>
      </c>
      <c r="AZ107" t="s">
        <v>89</v>
      </c>
      <c r="BA107" t="s">
        <v>89</v>
      </c>
      <c r="BB107" t="s">
        <v>89</v>
      </c>
      <c r="BC107">
        <v>163000</v>
      </c>
      <c r="BD107">
        <v>2</v>
      </c>
      <c r="BE107" t="s">
        <v>82</v>
      </c>
      <c r="BF107" t="s">
        <v>453</v>
      </c>
      <c r="BG107" t="s">
        <v>383</v>
      </c>
      <c r="BH107" t="s">
        <v>366</v>
      </c>
      <c r="BI107" t="s">
        <v>82</v>
      </c>
      <c r="BJ107" t="s">
        <v>283</v>
      </c>
      <c r="BK107" t="s">
        <v>455</v>
      </c>
      <c r="BL107" t="s">
        <v>348</v>
      </c>
      <c r="BM107" t="s">
        <v>96</v>
      </c>
      <c r="BN107" t="s">
        <v>879</v>
      </c>
      <c r="BO107" t="s">
        <v>82</v>
      </c>
      <c r="BP107" t="s">
        <v>465</v>
      </c>
      <c r="BQ107">
        <v>73</v>
      </c>
      <c r="BR107">
        <v>127285</v>
      </c>
      <c r="BS107">
        <v>1</v>
      </c>
      <c r="BT107">
        <v>1</v>
      </c>
      <c r="BU107">
        <v>108</v>
      </c>
    </row>
    <row r="108" spans="1:73" x14ac:dyDescent="0.25">
      <c r="A108" t="s">
        <v>72</v>
      </c>
      <c r="B108" t="s">
        <v>219</v>
      </c>
      <c r="C108" t="s">
        <v>98</v>
      </c>
      <c r="D108" t="s">
        <v>136</v>
      </c>
      <c r="E108">
        <v>31244830</v>
      </c>
      <c r="F108">
        <v>21</v>
      </c>
      <c r="G108">
        <v>4701400</v>
      </c>
      <c r="H108" s="1">
        <v>6581960</v>
      </c>
      <c r="I108">
        <v>603740535</v>
      </c>
      <c r="J108" t="s">
        <v>166</v>
      </c>
      <c r="K108" t="s">
        <v>82</v>
      </c>
      <c r="L108" t="s">
        <v>77</v>
      </c>
      <c r="M108" t="s">
        <v>136</v>
      </c>
      <c r="N108" t="s">
        <v>138</v>
      </c>
      <c r="O108" t="s">
        <v>79</v>
      </c>
      <c r="P108" t="s">
        <v>272</v>
      </c>
      <c r="Q108">
        <v>128758</v>
      </c>
      <c r="R108" t="s">
        <v>81</v>
      </c>
      <c r="S108" s="2">
        <v>44624</v>
      </c>
      <c r="T108" s="2">
        <v>44629</v>
      </c>
      <c r="U108" s="2">
        <v>44676</v>
      </c>
      <c r="V108" s="2">
        <v>44678</v>
      </c>
      <c r="W108">
        <v>308718</v>
      </c>
      <c r="X108" t="s">
        <v>83</v>
      </c>
      <c r="Y108" t="s">
        <v>82</v>
      </c>
      <c r="Z108" t="s">
        <v>82</v>
      </c>
      <c r="AA108" t="s">
        <v>84</v>
      </c>
      <c r="AB108" t="s">
        <v>25</v>
      </c>
      <c r="AC108">
        <v>8</v>
      </c>
      <c r="AD108" t="s">
        <v>161</v>
      </c>
      <c r="AE108">
        <v>2022</v>
      </c>
      <c r="AF108">
        <v>0</v>
      </c>
      <c r="AG108" t="s">
        <v>82</v>
      </c>
      <c r="AH108" t="s">
        <v>85</v>
      </c>
      <c r="AI108" t="s">
        <v>132</v>
      </c>
      <c r="AJ108" t="s">
        <v>82</v>
      </c>
      <c r="AK108" t="s">
        <v>82</v>
      </c>
      <c r="AL108" t="s">
        <v>82</v>
      </c>
      <c r="AM108">
        <v>8</v>
      </c>
      <c r="AN108">
        <v>3</v>
      </c>
      <c r="AO108">
        <v>100</v>
      </c>
      <c r="AP108">
        <v>6</v>
      </c>
      <c r="AQ108">
        <v>0</v>
      </c>
      <c r="AR108" t="s">
        <v>929</v>
      </c>
      <c r="AS108" t="s">
        <v>86</v>
      </c>
      <c r="AT108">
        <v>33</v>
      </c>
      <c r="AU108" t="s">
        <v>156</v>
      </c>
      <c r="AV108" s="2">
        <v>44628</v>
      </c>
      <c r="AW108">
        <v>1</v>
      </c>
      <c r="AX108" t="s">
        <v>101</v>
      </c>
      <c r="AY108" t="s">
        <v>89</v>
      </c>
      <c r="AZ108" t="s">
        <v>89</v>
      </c>
      <c r="BA108" t="s">
        <v>89</v>
      </c>
      <c r="BB108" t="s">
        <v>89</v>
      </c>
      <c r="BC108">
        <v>168000</v>
      </c>
      <c r="BD108">
        <v>4</v>
      </c>
      <c r="BE108" t="s">
        <v>82</v>
      </c>
      <c r="BF108" t="s">
        <v>396</v>
      </c>
      <c r="BG108" t="s">
        <v>534</v>
      </c>
      <c r="BH108" t="s">
        <v>459</v>
      </c>
      <c r="BI108" t="s">
        <v>162</v>
      </c>
      <c r="BJ108" t="s">
        <v>361</v>
      </c>
      <c r="BK108" t="s">
        <v>397</v>
      </c>
      <c r="BL108" t="s">
        <v>95</v>
      </c>
      <c r="BM108" t="s">
        <v>96</v>
      </c>
      <c r="BN108" t="s">
        <v>930</v>
      </c>
      <c r="BO108" t="s">
        <v>82</v>
      </c>
      <c r="BP108" t="s">
        <v>97</v>
      </c>
      <c r="BQ108">
        <v>96.36</v>
      </c>
      <c r="BR108">
        <v>128758</v>
      </c>
      <c r="BS108">
        <v>1</v>
      </c>
      <c r="BT108">
        <v>1</v>
      </c>
      <c r="BU108">
        <v>46</v>
      </c>
    </row>
    <row r="109" spans="1:73" x14ac:dyDescent="0.25">
      <c r="A109" t="s">
        <v>72</v>
      </c>
      <c r="B109" t="s">
        <v>219</v>
      </c>
      <c r="C109" t="s">
        <v>98</v>
      </c>
      <c r="D109" t="s">
        <v>75</v>
      </c>
      <c r="E109">
        <v>31244610</v>
      </c>
      <c r="F109">
        <v>21</v>
      </c>
      <c r="G109">
        <v>7409990</v>
      </c>
      <c r="H109" s="1">
        <v>9262487.5</v>
      </c>
      <c r="I109">
        <v>504450207</v>
      </c>
      <c r="J109" t="s">
        <v>76</v>
      </c>
      <c r="K109" t="s">
        <v>82</v>
      </c>
      <c r="L109" t="s">
        <v>77</v>
      </c>
      <c r="M109" t="s">
        <v>75</v>
      </c>
      <c r="N109" t="s">
        <v>114</v>
      </c>
      <c r="O109" t="s">
        <v>79</v>
      </c>
      <c r="P109" t="s">
        <v>115</v>
      </c>
      <c r="Q109">
        <v>128551</v>
      </c>
      <c r="R109" t="s">
        <v>81</v>
      </c>
      <c r="S109" s="2">
        <v>44598</v>
      </c>
      <c r="T109" s="2">
        <v>44620</v>
      </c>
      <c r="U109" s="2">
        <v>44676</v>
      </c>
      <c r="V109" s="2">
        <v>44678</v>
      </c>
      <c r="W109">
        <v>306634</v>
      </c>
      <c r="X109" t="s">
        <v>83</v>
      </c>
      <c r="Y109" t="s">
        <v>82</v>
      </c>
      <c r="Z109" t="s">
        <v>82</v>
      </c>
      <c r="AA109" t="s">
        <v>84</v>
      </c>
      <c r="AB109" t="s">
        <v>25</v>
      </c>
      <c r="AC109">
        <v>8</v>
      </c>
      <c r="AD109" t="s">
        <v>161</v>
      </c>
      <c r="AE109">
        <v>2020</v>
      </c>
      <c r="AF109">
        <v>2</v>
      </c>
      <c r="AG109" t="s">
        <v>82</v>
      </c>
      <c r="AH109" t="s">
        <v>85</v>
      </c>
      <c r="AI109" t="s">
        <v>132</v>
      </c>
      <c r="AJ109" t="s">
        <v>82</v>
      </c>
      <c r="AK109" t="s">
        <v>82</v>
      </c>
      <c r="AL109" t="s">
        <v>82</v>
      </c>
      <c r="AM109">
        <v>2</v>
      </c>
      <c r="AN109">
        <v>1</v>
      </c>
      <c r="AO109">
        <v>100</v>
      </c>
      <c r="AP109">
        <v>5</v>
      </c>
      <c r="AQ109">
        <v>0</v>
      </c>
      <c r="AR109" t="s">
        <v>926</v>
      </c>
      <c r="AS109" t="s">
        <v>243</v>
      </c>
      <c r="AT109">
        <v>19</v>
      </c>
      <c r="AU109" t="s">
        <v>87</v>
      </c>
      <c r="AV109" s="2">
        <v>44616</v>
      </c>
      <c r="AW109">
        <v>1</v>
      </c>
      <c r="AX109" t="s">
        <v>244</v>
      </c>
      <c r="AY109" t="s">
        <v>89</v>
      </c>
      <c r="AZ109" t="s">
        <v>89</v>
      </c>
      <c r="BA109" t="s">
        <v>89</v>
      </c>
      <c r="BB109" t="s">
        <v>89</v>
      </c>
      <c r="BC109">
        <v>28000</v>
      </c>
      <c r="BD109">
        <v>6</v>
      </c>
      <c r="BE109" t="s">
        <v>82</v>
      </c>
      <c r="BF109" t="s">
        <v>228</v>
      </c>
      <c r="BG109" t="s">
        <v>927</v>
      </c>
      <c r="BH109" t="s">
        <v>663</v>
      </c>
      <c r="BI109" t="s">
        <v>162</v>
      </c>
      <c r="BJ109" t="s">
        <v>130</v>
      </c>
      <c r="BK109" t="s">
        <v>228</v>
      </c>
      <c r="BL109" t="s">
        <v>95</v>
      </c>
      <c r="BM109" t="s">
        <v>96</v>
      </c>
      <c r="BN109" t="s">
        <v>928</v>
      </c>
      <c r="BO109" t="s">
        <v>82</v>
      </c>
      <c r="BP109" t="s">
        <v>97</v>
      </c>
      <c r="BQ109">
        <v>96</v>
      </c>
      <c r="BR109">
        <v>128551</v>
      </c>
      <c r="BS109">
        <v>3</v>
      </c>
      <c r="BT109">
        <v>1</v>
      </c>
      <c r="BU109">
        <v>55</v>
      </c>
    </row>
    <row r="110" spans="1:73" x14ac:dyDescent="0.25">
      <c r="A110" t="s">
        <v>72</v>
      </c>
      <c r="B110" t="s">
        <v>219</v>
      </c>
      <c r="C110" t="s">
        <v>98</v>
      </c>
      <c r="D110" t="s">
        <v>75</v>
      </c>
      <c r="E110">
        <v>31245030</v>
      </c>
      <c r="F110">
        <v>21</v>
      </c>
      <c r="G110">
        <v>8923177</v>
      </c>
      <c r="H110" s="1">
        <v>11731237.5</v>
      </c>
      <c r="I110">
        <v>113460602</v>
      </c>
      <c r="J110" t="s">
        <v>76</v>
      </c>
      <c r="K110" t="s">
        <v>82</v>
      </c>
      <c r="L110" t="s">
        <v>77</v>
      </c>
      <c r="M110" t="s">
        <v>75</v>
      </c>
      <c r="N110" t="s">
        <v>138</v>
      </c>
      <c r="O110" t="s">
        <v>79</v>
      </c>
      <c r="P110" t="s">
        <v>272</v>
      </c>
      <c r="Q110">
        <v>128780</v>
      </c>
      <c r="R110" t="s">
        <v>81</v>
      </c>
      <c r="S110" s="2">
        <v>44621</v>
      </c>
      <c r="T110" s="2">
        <v>44629</v>
      </c>
      <c r="U110" s="2">
        <v>44676</v>
      </c>
      <c r="V110" s="2">
        <v>44678</v>
      </c>
      <c r="W110">
        <v>308354</v>
      </c>
      <c r="X110" t="s">
        <v>83</v>
      </c>
      <c r="Y110" t="s">
        <v>82</v>
      </c>
      <c r="Z110" t="s">
        <v>82</v>
      </c>
      <c r="AA110" t="s">
        <v>84</v>
      </c>
      <c r="AB110" t="s">
        <v>25</v>
      </c>
      <c r="AC110">
        <v>8</v>
      </c>
      <c r="AD110" t="s">
        <v>161</v>
      </c>
      <c r="AE110">
        <v>2009</v>
      </c>
      <c r="AF110">
        <v>13</v>
      </c>
      <c r="AG110" t="s">
        <v>82</v>
      </c>
      <c r="AH110" t="s">
        <v>85</v>
      </c>
      <c r="AI110" t="s">
        <v>121</v>
      </c>
      <c r="AJ110" t="s">
        <v>82</v>
      </c>
      <c r="AK110" t="s">
        <v>82</v>
      </c>
      <c r="AL110" t="s">
        <v>82</v>
      </c>
      <c r="AM110">
        <v>9</v>
      </c>
      <c r="AN110">
        <v>1</v>
      </c>
      <c r="AO110">
        <v>100</v>
      </c>
      <c r="AP110">
        <v>6</v>
      </c>
      <c r="AQ110">
        <v>0</v>
      </c>
      <c r="AR110" t="s">
        <v>934</v>
      </c>
      <c r="AS110" t="s">
        <v>86</v>
      </c>
      <c r="AT110">
        <v>34</v>
      </c>
      <c r="AU110" t="s">
        <v>156</v>
      </c>
      <c r="AV110" s="2">
        <v>44628</v>
      </c>
      <c r="AW110">
        <v>1</v>
      </c>
      <c r="AX110" t="s">
        <v>101</v>
      </c>
      <c r="AY110" t="s">
        <v>89</v>
      </c>
      <c r="AZ110" t="s">
        <v>89</v>
      </c>
      <c r="BA110" t="s">
        <v>89</v>
      </c>
      <c r="BB110" t="s">
        <v>89</v>
      </c>
      <c r="BC110">
        <v>300000</v>
      </c>
      <c r="BD110">
        <v>5</v>
      </c>
      <c r="BE110" t="s">
        <v>82</v>
      </c>
      <c r="BF110" t="s">
        <v>515</v>
      </c>
      <c r="BG110" t="s">
        <v>117</v>
      </c>
      <c r="BH110" t="s">
        <v>398</v>
      </c>
      <c r="BI110" t="s">
        <v>162</v>
      </c>
      <c r="BJ110" t="s">
        <v>117</v>
      </c>
      <c r="BK110" t="s">
        <v>515</v>
      </c>
      <c r="BL110" t="s">
        <v>95</v>
      </c>
      <c r="BM110" t="s">
        <v>96</v>
      </c>
      <c r="BN110" t="s">
        <v>935</v>
      </c>
      <c r="BO110" t="s">
        <v>82</v>
      </c>
      <c r="BP110" t="s">
        <v>97</v>
      </c>
      <c r="BQ110">
        <v>85.65</v>
      </c>
      <c r="BR110">
        <v>128780</v>
      </c>
      <c r="BS110">
        <v>1</v>
      </c>
      <c r="BT110">
        <v>1</v>
      </c>
      <c r="BU110">
        <v>46</v>
      </c>
    </row>
    <row r="111" spans="1:73" x14ac:dyDescent="0.25">
      <c r="A111" t="s">
        <v>72</v>
      </c>
      <c r="B111" t="s">
        <v>219</v>
      </c>
      <c r="C111" t="s">
        <v>98</v>
      </c>
      <c r="D111" t="s">
        <v>136</v>
      </c>
      <c r="E111">
        <v>31244940</v>
      </c>
      <c r="F111">
        <v>21</v>
      </c>
      <c r="G111">
        <v>7869900</v>
      </c>
      <c r="H111" s="1">
        <v>11017860</v>
      </c>
      <c r="I111">
        <v>208220114</v>
      </c>
      <c r="J111" t="s">
        <v>137</v>
      </c>
      <c r="K111" t="s">
        <v>82</v>
      </c>
      <c r="L111" t="s">
        <v>77</v>
      </c>
      <c r="M111" t="s">
        <v>136</v>
      </c>
      <c r="N111" t="s">
        <v>176</v>
      </c>
      <c r="O111" t="s">
        <v>79</v>
      </c>
      <c r="P111" t="s">
        <v>139</v>
      </c>
      <c r="Q111">
        <v>127857</v>
      </c>
      <c r="R111" t="s">
        <v>81</v>
      </c>
      <c r="S111" s="2">
        <v>44568</v>
      </c>
      <c r="T111" s="2">
        <v>44587</v>
      </c>
      <c r="U111" s="2">
        <v>44676</v>
      </c>
      <c r="V111" s="2">
        <v>44678</v>
      </c>
      <c r="W111">
        <v>303800</v>
      </c>
      <c r="X111" t="s">
        <v>83</v>
      </c>
      <c r="Y111" t="s">
        <v>82</v>
      </c>
      <c r="Z111" t="s">
        <v>82</v>
      </c>
      <c r="AA111" t="s">
        <v>84</v>
      </c>
      <c r="AB111" t="s">
        <v>25</v>
      </c>
      <c r="AC111">
        <v>8</v>
      </c>
      <c r="AD111" t="s">
        <v>82</v>
      </c>
      <c r="AE111">
        <v>2022</v>
      </c>
      <c r="AF111">
        <v>0</v>
      </c>
      <c r="AG111" t="s">
        <v>82</v>
      </c>
      <c r="AH111" t="s">
        <v>85</v>
      </c>
      <c r="AI111" t="s">
        <v>132</v>
      </c>
      <c r="AJ111" t="s">
        <v>82</v>
      </c>
      <c r="AK111" t="s">
        <v>82</v>
      </c>
      <c r="AL111" t="s">
        <v>82</v>
      </c>
      <c r="AM111">
        <v>15</v>
      </c>
      <c r="AN111">
        <v>1</v>
      </c>
      <c r="AO111">
        <v>100</v>
      </c>
      <c r="AP111">
        <v>2</v>
      </c>
      <c r="AQ111">
        <v>0</v>
      </c>
      <c r="AR111" t="s">
        <v>907</v>
      </c>
      <c r="AS111" t="s">
        <v>86</v>
      </c>
      <c r="AT111">
        <v>33</v>
      </c>
      <c r="AU111" t="s">
        <v>156</v>
      </c>
      <c r="AV111" s="2">
        <v>44586</v>
      </c>
      <c r="AW111">
        <v>1</v>
      </c>
      <c r="AX111" t="s">
        <v>101</v>
      </c>
      <c r="AY111" t="s">
        <v>89</v>
      </c>
      <c r="AZ111" t="s">
        <v>89</v>
      </c>
      <c r="BA111" t="s">
        <v>89</v>
      </c>
      <c r="BB111" t="s">
        <v>89</v>
      </c>
      <c r="BC111">
        <v>0</v>
      </c>
      <c r="BD111">
        <v>3</v>
      </c>
      <c r="BE111" t="s">
        <v>82</v>
      </c>
      <c r="BF111" t="s">
        <v>410</v>
      </c>
      <c r="BG111" t="s">
        <v>908</v>
      </c>
      <c r="BH111" t="s">
        <v>411</v>
      </c>
      <c r="BI111" t="s">
        <v>82</v>
      </c>
      <c r="BJ111" t="s">
        <v>183</v>
      </c>
      <c r="BK111" t="s">
        <v>184</v>
      </c>
      <c r="BL111" t="s">
        <v>95</v>
      </c>
      <c r="BM111" t="s">
        <v>96</v>
      </c>
      <c r="BN111" t="s">
        <v>909</v>
      </c>
      <c r="BO111" t="s">
        <v>82</v>
      </c>
      <c r="BP111" t="s">
        <v>97</v>
      </c>
      <c r="BQ111">
        <v>88.1</v>
      </c>
      <c r="BR111">
        <v>127857</v>
      </c>
      <c r="BS111">
        <v>1</v>
      </c>
      <c r="BT111">
        <v>1</v>
      </c>
      <c r="BU111">
        <v>88</v>
      </c>
    </row>
    <row r="112" spans="1:73" x14ac:dyDescent="0.25">
      <c r="A112" t="s">
        <v>72</v>
      </c>
      <c r="B112" t="s">
        <v>219</v>
      </c>
      <c r="C112" t="s">
        <v>98</v>
      </c>
      <c r="D112" t="s">
        <v>75</v>
      </c>
      <c r="E112">
        <v>31244750</v>
      </c>
      <c r="F112">
        <v>21</v>
      </c>
      <c r="G112">
        <v>8995200</v>
      </c>
      <c r="H112" s="1">
        <v>12593280</v>
      </c>
      <c r="I112">
        <v>207950386</v>
      </c>
      <c r="J112" t="s">
        <v>99</v>
      </c>
      <c r="K112" t="s">
        <v>82</v>
      </c>
      <c r="L112" t="s">
        <v>77</v>
      </c>
      <c r="M112" t="s">
        <v>75</v>
      </c>
      <c r="N112" t="s">
        <v>176</v>
      </c>
      <c r="O112" t="s">
        <v>79</v>
      </c>
      <c r="P112" t="s">
        <v>139</v>
      </c>
      <c r="Q112">
        <v>127580</v>
      </c>
      <c r="R112" t="s">
        <v>81</v>
      </c>
      <c r="S112" s="2">
        <v>44531</v>
      </c>
      <c r="T112" s="2">
        <v>44578</v>
      </c>
      <c r="U112" s="2">
        <v>44676</v>
      </c>
      <c r="V112" s="2">
        <v>44678</v>
      </c>
      <c r="W112">
        <v>300312</v>
      </c>
      <c r="X112" t="s">
        <v>83</v>
      </c>
      <c r="Y112" t="s">
        <v>82</v>
      </c>
      <c r="Z112" t="s">
        <v>84</v>
      </c>
      <c r="AA112" t="s">
        <v>82</v>
      </c>
      <c r="AB112" t="s">
        <v>24</v>
      </c>
      <c r="AC112">
        <v>8</v>
      </c>
      <c r="AD112" t="s">
        <v>82</v>
      </c>
      <c r="AE112">
        <v>2019</v>
      </c>
      <c r="AF112">
        <v>3</v>
      </c>
      <c r="AG112" t="s">
        <v>82</v>
      </c>
      <c r="AH112" t="s">
        <v>85</v>
      </c>
      <c r="AI112" t="s">
        <v>132</v>
      </c>
      <c r="AJ112" t="s">
        <v>82</v>
      </c>
      <c r="AK112" t="s">
        <v>82</v>
      </c>
      <c r="AL112" t="s">
        <v>82</v>
      </c>
      <c r="AM112">
        <v>2</v>
      </c>
      <c r="AN112">
        <v>12</v>
      </c>
      <c r="AO112">
        <v>100</v>
      </c>
      <c r="AP112">
        <v>2</v>
      </c>
      <c r="AQ112">
        <v>0</v>
      </c>
      <c r="AR112" t="s">
        <v>893</v>
      </c>
      <c r="AS112" t="s">
        <v>86</v>
      </c>
      <c r="AT112">
        <v>22</v>
      </c>
      <c r="AU112" t="s">
        <v>87</v>
      </c>
      <c r="AV112" s="2">
        <v>44575</v>
      </c>
      <c r="AW112">
        <v>1</v>
      </c>
      <c r="AX112" t="s">
        <v>101</v>
      </c>
      <c r="AY112" t="s">
        <v>89</v>
      </c>
      <c r="AZ112" t="s">
        <v>89</v>
      </c>
      <c r="BA112" t="s">
        <v>89</v>
      </c>
      <c r="BB112" t="s">
        <v>89</v>
      </c>
      <c r="BC112">
        <v>70000</v>
      </c>
      <c r="BD112">
        <v>2</v>
      </c>
      <c r="BE112" t="s">
        <v>82</v>
      </c>
      <c r="BF112" t="s">
        <v>292</v>
      </c>
      <c r="BG112" t="s">
        <v>632</v>
      </c>
      <c r="BH112" t="s">
        <v>199</v>
      </c>
      <c r="BI112" t="s">
        <v>82</v>
      </c>
      <c r="BJ112" t="s">
        <v>105</v>
      </c>
      <c r="BK112" t="s">
        <v>894</v>
      </c>
      <c r="BL112" t="s">
        <v>77</v>
      </c>
      <c r="BM112" t="s">
        <v>96</v>
      </c>
      <c r="BN112" t="s">
        <v>895</v>
      </c>
      <c r="BO112" t="s">
        <v>82</v>
      </c>
      <c r="BP112" t="s">
        <v>97</v>
      </c>
      <c r="BQ112">
        <v>84.83</v>
      </c>
      <c r="BR112">
        <v>127580</v>
      </c>
      <c r="BS112">
        <v>1</v>
      </c>
      <c r="BT112">
        <v>1</v>
      </c>
      <c r="BU112">
        <v>97</v>
      </c>
    </row>
    <row r="113" spans="1:73" x14ac:dyDescent="0.25">
      <c r="A113" t="s">
        <v>72</v>
      </c>
      <c r="B113" t="s">
        <v>219</v>
      </c>
      <c r="C113" t="s">
        <v>98</v>
      </c>
      <c r="D113" t="s">
        <v>75</v>
      </c>
      <c r="E113">
        <v>31244660</v>
      </c>
      <c r="F113">
        <v>21</v>
      </c>
      <c r="G113">
        <v>7852940</v>
      </c>
      <c r="H113" s="1">
        <v>10994116</v>
      </c>
      <c r="I113">
        <v>207620953</v>
      </c>
      <c r="J113" t="s">
        <v>76</v>
      </c>
      <c r="K113" t="s">
        <v>82</v>
      </c>
      <c r="L113" t="s">
        <v>77</v>
      </c>
      <c r="M113" t="s">
        <v>75</v>
      </c>
      <c r="N113" t="s">
        <v>176</v>
      </c>
      <c r="O113" t="s">
        <v>79</v>
      </c>
      <c r="P113" t="s">
        <v>115</v>
      </c>
      <c r="Q113">
        <v>127314</v>
      </c>
      <c r="R113" t="s">
        <v>81</v>
      </c>
      <c r="S113" s="2">
        <v>44566</v>
      </c>
      <c r="T113" s="2">
        <v>44568</v>
      </c>
      <c r="U113" s="2">
        <v>44676</v>
      </c>
      <c r="V113" s="2">
        <v>44678</v>
      </c>
      <c r="W113">
        <v>303477</v>
      </c>
      <c r="X113" t="s">
        <v>83</v>
      </c>
      <c r="Y113" t="s">
        <v>82</v>
      </c>
      <c r="Z113" t="s">
        <v>82</v>
      </c>
      <c r="AA113" t="s">
        <v>84</v>
      </c>
      <c r="AB113" t="s">
        <v>25</v>
      </c>
      <c r="AC113">
        <v>8</v>
      </c>
      <c r="AD113" t="s">
        <v>82</v>
      </c>
      <c r="AE113">
        <v>2017</v>
      </c>
      <c r="AF113">
        <v>5</v>
      </c>
      <c r="AG113" t="s">
        <v>82</v>
      </c>
      <c r="AH113" t="s">
        <v>85</v>
      </c>
      <c r="AI113" t="s">
        <v>132</v>
      </c>
      <c r="AJ113" t="s">
        <v>82</v>
      </c>
      <c r="AK113" t="s">
        <v>82</v>
      </c>
      <c r="AL113" t="s">
        <v>82</v>
      </c>
      <c r="AM113">
        <v>2</v>
      </c>
      <c r="AN113">
        <v>7</v>
      </c>
      <c r="AO113">
        <v>100</v>
      </c>
      <c r="AP113">
        <v>5</v>
      </c>
      <c r="AQ113">
        <v>0</v>
      </c>
      <c r="AR113" t="s">
        <v>880</v>
      </c>
      <c r="AS113" t="s">
        <v>86</v>
      </c>
      <c r="AT113">
        <v>25</v>
      </c>
      <c r="AU113" t="s">
        <v>87</v>
      </c>
      <c r="AV113" s="2">
        <v>44567</v>
      </c>
      <c r="AW113">
        <v>1</v>
      </c>
      <c r="AX113" t="s">
        <v>101</v>
      </c>
      <c r="AY113" t="s">
        <v>89</v>
      </c>
      <c r="AZ113" t="s">
        <v>89</v>
      </c>
      <c r="BA113" t="s">
        <v>89</v>
      </c>
      <c r="BB113" t="s">
        <v>89</v>
      </c>
      <c r="BC113">
        <v>172800</v>
      </c>
      <c r="BD113">
        <v>3</v>
      </c>
      <c r="BE113" t="s">
        <v>82</v>
      </c>
      <c r="BF113" t="s">
        <v>228</v>
      </c>
      <c r="BG113" t="s">
        <v>117</v>
      </c>
      <c r="BH113" t="s">
        <v>118</v>
      </c>
      <c r="BI113" t="s">
        <v>82</v>
      </c>
      <c r="BJ113" t="s">
        <v>117</v>
      </c>
      <c r="BK113" t="s">
        <v>881</v>
      </c>
      <c r="BL113" t="s">
        <v>95</v>
      </c>
      <c r="BM113" t="s">
        <v>96</v>
      </c>
      <c r="BN113" t="s">
        <v>882</v>
      </c>
      <c r="BO113" t="s">
        <v>82</v>
      </c>
      <c r="BP113" t="s">
        <v>883</v>
      </c>
      <c r="BQ113">
        <v>80</v>
      </c>
      <c r="BR113">
        <v>127314</v>
      </c>
      <c r="BS113">
        <v>1</v>
      </c>
      <c r="BT113">
        <v>1</v>
      </c>
      <c r="BU113">
        <v>107</v>
      </c>
    </row>
    <row r="114" spans="1:73" x14ac:dyDescent="0.25">
      <c r="A114" t="s">
        <v>72</v>
      </c>
      <c r="B114" t="s">
        <v>219</v>
      </c>
      <c r="C114" t="s">
        <v>98</v>
      </c>
      <c r="D114" t="s">
        <v>136</v>
      </c>
      <c r="E114">
        <v>31245050</v>
      </c>
      <c r="F114">
        <v>23</v>
      </c>
      <c r="G114" s="1">
        <v>7796990</v>
      </c>
      <c r="H114" s="1">
        <v>10915786</v>
      </c>
      <c r="I114">
        <v>701870627</v>
      </c>
      <c r="J114" t="s">
        <v>166</v>
      </c>
      <c r="K114" t="s">
        <v>82</v>
      </c>
      <c r="L114" t="s">
        <v>77</v>
      </c>
      <c r="M114" t="s">
        <v>136</v>
      </c>
      <c r="N114" t="s">
        <v>176</v>
      </c>
      <c r="O114" t="s">
        <v>79</v>
      </c>
      <c r="P114" t="s">
        <v>185</v>
      </c>
      <c r="Q114">
        <v>127604</v>
      </c>
      <c r="R114" t="s">
        <v>81</v>
      </c>
      <c r="S114" s="2">
        <v>44569</v>
      </c>
      <c r="T114" s="2">
        <v>44579</v>
      </c>
      <c r="U114" s="2">
        <v>44683</v>
      </c>
      <c r="V114" s="2">
        <v>44685</v>
      </c>
      <c r="W114">
        <v>303837</v>
      </c>
      <c r="X114" t="s">
        <v>83</v>
      </c>
      <c r="Y114" t="s">
        <v>82</v>
      </c>
      <c r="Z114" t="s">
        <v>82</v>
      </c>
      <c r="AA114" t="s">
        <v>84</v>
      </c>
      <c r="AB114" t="s">
        <v>25</v>
      </c>
      <c r="AC114">
        <v>8</v>
      </c>
      <c r="AD114" t="s">
        <v>161</v>
      </c>
      <c r="AE114">
        <v>2021</v>
      </c>
      <c r="AF114">
        <v>1</v>
      </c>
      <c r="AG114" t="s">
        <v>82</v>
      </c>
      <c r="AH114" t="s">
        <v>85</v>
      </c>
      <c r="AI114" t="s">
        <v>121</v>
      </c>
      <c r="AJ114" t="s">
        <v>82</v>
      </c>
      <c r="AK114" t="s">
        <v>82</v>
      </c>
      <c r="AL114" t="s">
        <v>82</v>
      </c>
      <c r="AM114">
        <v>4</v>
      </c>
      <c r="AN114">
        <v>4</v>
      </c>
      <c r="AO114">
        <v>100</v>
      </c>
      <c r="AP114">
        <v>7</v>
      </c>
      <c r="AQ114">
        <v>0</v>
      </c>
      <c r="AR114" t="s">
        <v>966</v>
      </c>
      <c r="AS114" t="s">
        <v>86</v>
      </c>
      <c r="AT114">
        <v>33</v>
      </c>
      <c r="AU114" t="s">
        <v>87</v>
      </c>
      <c r="AV114" s="2">
        <v>44578</v>
      </c>
      <c r="AW114">
        <v>1</v>
      </c>
      <c r="AX114" t="s">
        <v>101</v>
      </c>
      <c r="AY114" t="s">
        <v>89</v>
      </c>
      <c r="AZ114" t="s">
        <v>89</v>
      </c>
      <c r="BA114" t="s">
        <v>89</v>
      </c>
      <c r="BB114" t="s">
        <v>89</v>
      </c>
      <c r="BC114">
        <v>250000</v>
      </c>
      <c r="BD114">
        <v>3</v>
      </c>
      <c r="BE114" t="s">
        <v>82</v>
      </c>
      <c r="BF114" t="s">
        <v>405</v>
      </c>
      <c r="BG114" t="s">
        <v>351</v>
      </c>
      <c r="BH114" t="s">
        <v>124</v>
      </c>
      <c r="BI114" t="s">
        <v>162</v>
      </c>
      <c r="BJ114" t="s">
        <v>283</v>
      </c>
      <c r="BK114" t="s">
        <v>648</v>
      </c>
      <c r="BL114" t="s">
        <v>967</v>
      </c>
      <c r="BM114" t="s">
        <v>96</v>
      </c>
      <c r="BN114" t="s">
        <v>968</v>
      </c>
      <c r="BO114" t="s">
        <v>82</v>
      </c>
      <c r="BP114" t="s">
        <v>97</v>
      </c>
      <c r="BQ114">
        <v>80</v>
      </c>
      <c r="BR114">
        <v>127604</v>
      </c>
      <c r="BS114">
        <v>1</v>
      </c>
      <c r="BT114">
        <v>1</v>
      </c>
      <c r="BU114">
        <v>103</v>
      </c>
    </row>
    <row r="115" spans="1:73" x14ac:dyDescent="0.25">
      <c r="A115" t="s">
        <v>72</v>
      </c>
      <c r="B115" t="s">
        <v>219</v>
      </c>
      <c r="C115" t="s">
        <v>98</v>
      </c>
      <c r="D115" t="s">
        <v>136</v>
      </c>
      <c r="E115">
        <v>31245780</v>
      </c>
      <c r="F115">
        <v>23</v>
      </c>
      <c r="G115" s="1">
        <v>3426470</v>
      </c>
      <c r="H115" s="1">
        <v>4283087.5</v>
      </c>
      <c r="I115">
        <v>701410451</v>
      </c>
      <c r="J115" t="s">
        <v>166</v>
      </c>
      <c r="K115" t="s">
        <v>82</v>
      </c>
      <c r="L115" t="s">
        <v>77</v>
      </c>
      <c r="M115" t="s">
        <v>136</v>
      </c>
      <c r="N115" t="s">
        <v>176</v>
      </c>
      <c r="O115" t="s">
        <v>79</v>
      </c>
      <c r="P115" t="s">
        <v>185</v>
      </c>
      <c r="Q115">
        <v>127036</v>
      </c>
      <c r="R115" t="s">
        <v>81</v>
      </c>
      <c r="S115" s="2">
        <v>44536</v>
      </c>
      <c r="T115" s="2">
        <v>44546</v>
      </c>
      <c r="U115" s="2">
        <v>44683</v>
      </c>
      <c r="V115" s="2">
        <v>44685</v>
      </c>
      <c r="W115">
        <v>300923</v>
      </c>
      <c r="X115" t="s">
        <v>83</v>
      </c>
      <c r="Y115" t="s">
        <v>82</v>
      </c>
      <c r="Z115" t="s">
        <v>82</v>
      </c>
      <c r="AA115" t="s">
        <v>84</v>
      </c>
      <c r="AB115" t="s">
        <v>25</v>
      </c>
      <c r="AC115">
        <v>8</v>
      </c>
      <c r="AD115" t="s">
        <v>161</v>
      </c>
      <c r="AE115">
        <v>2015</v>
      </c>
      <c r="AF115">
        <v>7</v>
      </c>
      <c r="AG115" t="s">
        <v>82</v>
      </c>
      <c r="AH115" t="s">
        <v>85</v>
      </c>
      <c r="AI115" t="s">
        <v>121</v>
      </c>
      <c r="AJ115" t="s">
        <v>82</v>
      </c>
      <c r="AK115" t="s">
        <v>82</v>
      </c>
      <c r="AL115" t="s">
        <v>82</v>
      </c>
      <c r="AM115">
        <v>4</v>
      </c>
      <c r="AN115">
        <v>1</v>
      </c>
      <c r="AO115">
        <v>100</v>
      </c>
      <c r="AP115">
        <v>7</v>
      </c>
      <c r="AQ115">
        <v>0</v>
      </c>
      <c r="AR115" t="s">
        <v>947</v>
      </c>
      <c r="AS115" t="s">
        <v>86</v>
      </c>
      <c r="AT115">
        <v>41</v>
      </c>
      <c r="AU115" t="s">
        <v>87</v>
      </c>
      <c r="AV115" s="2">
        <v>44545</v>
      </c>
      <c r="AW115">
        <v>1</v>
      </c>
      <c r="AX115" t="s">
        <v>88</v>
      </c>
      <c r="AY115" t="s">
        <v>89</v>
      </c>
      <c r="AZ115" t="s">
        <v>89</v>
      </c>
      <c r="BA115" t="s">
        <v>89</v>
      </c>
      <c r="BB115" t="s">
        <v>89</v>
      </c>
      <c r="BC115">
        <v>395677</v>
      </c>
      <c r="BD115">
        <v>1</v>
      </c>
      <c r="BE115" t="s">
        <v>82</v>
      </c>
      <c r="BF115" t="s">
        <v>405</v>
      </c>
      <c r="BG115" t="s">
        <v>413</v>
      </c>
      <c r="BH115" t="s">
        <v>466</v>
      </c>
      <c r="BI115" t="s">
        <v>162</v>
      </c>
      <c r="BJ115" t="s">
        <v>283</v>
      </c>
      <c r="BK115" t="s">
        <v>407</v>
      </c>
      <c r="BL115" t="s">
        <v>95</v>
      </c>
      <c r="BM115" t="s">
        <v>96</v>
      </c>
      <c r="BN115" t="s">
        <v>948</v>
      </c>
      <c r="BO115">
        <v>86327113</v>
      </c>
      <c r="BP115" t="s">
        <v>949</v>
      </c>
      <c r="BQ115">
        <v>80</v>
      </c>
      <c r="BR115">
        <v>127036</v>
      </c>
      <c r="BS115">
        <v>1</v>
      </c>
      <c r="BT115">
        <v>1</v>
      </c>
      <c r="BU115">
        <v>136</v>
      </c>
    </row>
    <row r="116" spans="1:73" x14ac:dyDescent="0.25">
      <c r="A116" t="s">
        <v>72</v>
      </c>
      <c r="B116" t="s">
        <v>219</v>
      </c>
      <c r="C116" t="s">
        <v>98</v>
      </c>
      <c r="D116" t="s">
        <v>136</v>
      </c>
      <c r="E116">
        <v>31245420</v>
      </c>
      <c r="F116">
        <v>23</v>
      </c>
      <c r="G116" s="1">
        <v>8201050</v>
      </c>
      <c r="H116" s="1">
        <v>10251312.5</v>
      </c>
      <c r="I116">
        <v>604740637</v>
      </c>
      <c r="J116" t="s">
        <v>166</v>
      </c>
      <c r="K116" t="s">
        <v>82</v>
      </c>
      <c r="L116" t="s">
        <v>77</v>
      </c>
      <c r="M116" t="s">
        <v>136</v>
      </c>
      <c r="N116" t="s">
        <v>138</v>
      </c>
      <c r="O116" t="s">
        <v>79</v>
      </c>
      <c r="P116" t="s">
        <v>272</v>
      </c>
      <c r="Q116">
        <v>127340</v>
      </c>
      <c r="R116" t="s">
        <v>81</v>
      </c>
      <c r="S116" s="2">
        <v>44549</v>
      </c>
      <c r="T116" s="2">
        <v>44568</v>
      </c>
      <c r="U116" s="2">
        <v>44683</v>
      </c>
      <c r="V116" s="2">
        <v>44685</v>
      </c>
      <c r="W116">
        <v>302308</v>
      </c>
      <c r="X116" t="s">
        <v>83</v>
      </c>
      <c r="Y116" t="s">
        <v>82</v>
      </c>
      <c r="Z116" t="s">
        <v>82</v>
      </c>
      <c r="AA116" t="s">
        <v>84</v>
      </c>
      <c r="AB116" t="s">
        <v>25</v>
      </c>
      <c r="AC116">
        <v>8</v>
      </c>
      <c r="AD116" t="s">
        <v>161</v>
      </c>
      <c r="AE116">
        <v>2019</v>
      </c>
      <c r="AF116">
        <v>3</v>
      </c>
      <c r="AG116" t="s">
        <v>82</v>
      </c>
      <c r="AH116" t="s">
        <v>85</v>
      </c>
      <c r="AI116" t="s">
        <v>132</v>
      </c>
      <c r="AJ116" t="s">
        <v>82</v>
      </c>
      <c r="AK116" t="s">
        <v>82</v>
      </c>
      <c r="AL116" t="s">
        <v>82</v>
      </c>
      <c r="AM116">
        <v>10</v>
      </c>
      <c r="AN116">
        <v>1</v>
      </c>
      <c r="AO116">
        <v>100</v>
      </c>
      <c r="AP116">
        <v>6</v>
      </c>
      <c r="AQ116">
        <v>0</v>
      </c>
      <c r="AR116" t="s">
        <v>953</v>
      </c>
      <c r="AS116" t="s">
        <v>86</v>
      </c>
      <c r="AT116">
        <v>20</v>
      </c>
      <c r="AU116" t="s">
        <v>87</v>
      </c>
      <c r="AV116" t="s">
        <v>82</v>
      </c>
      <c r="AW116">
        <v>1</v>
      </c>
      <c r="AX116" t="s">
        <v>101</v>
      </c>
      <c r="AY116" t="s">
        <v>89</v>
      </c>
      <c r="AZ116" t="s">
        <v>89</v>
      </c>
      <c r="BA116" t="s">
        <v>89</v>
      </c>
      <c r="BB116" t="s">
        <v>89</v>
      </c>
      <c r="BC116">
        <v>40000</v>
      </c>
      <c r="BD116">
        <v>2</v>
      </c>
      <c r="BE116" t="s">
        <v>82</v>
      </c>
      <c r="BF116" t="s">
        <v>453</v>
      </c>
      <c r="BG116" t="s">
        <v>169</v>
      </c>
      <c r="BH116" t="s">
        <v>366</v>
      </c>
      <c r="BI116" t="s">
        <v>162</v>
      </c>
      <c r="BJ116" t="s">
        <v>169</v>
      </c>
      <c r="BK116" t="s">
        <v>523</v>
      </c>
      <c r="BL116" t="s">
        <v>95</v>
      </c>
      <c r="BM116" t="s">
        <v>96</v>
      </c>
      <c r="BN116" t="s">
        <v>954</v>
      </c>
      <c r="BO116" t="s">
        <v>82</v>
      </c>
      <c r="BP116" t="s">
        <v>465</v>
      </c>
      <c r="BQ116">
        <v>86</v>
      </c>
      <c r="BR116">
        <v>127340</v>
      </c>
      <c r="BS116">
        <v>1</v>
      </c>
      <c r="BT116">
        <v>1</v>
      </c>
      <c r="BU116">
        <v>114</v>
      </c>
    </row>
    <row r="117" spans="1:73" x14ac:dyDescent="0.25">
      <c r="A117" t="s">
        <v>72</v>
      </c>
      <c r="B117" t="s">
        <v>219</v>
      </c>
      <c r="C117" t="s">
        <v>98</v>
      </c>
      <c r="D117" t="s">
        <v>136</v>
      </c>
      <c r="E117">
        <v>31245180</v>
      </c>
      <c r="F117">
        <v>23</v>
      </c>
      <c r="G117" s="1">
        <v>8749230</v>
      </c>
      <c r="H117" s="1">
        <v>12248922</v>
      </c>
      <c r="I117">
        <v>604550641</v>
      </c>
      <c r="J117" t="s">
        <v>166</v>
      </c>
      <c r="K117" t="s">
        <v>82</v>
      </c>
      <c r="L117" t="s">
        <v>77</v>
      </c>
      <c r="M117" t="s">
        <v>136</v>
      </c>
      <c r="N117" t="s">
        <v>176</v>
      </c>
      <c r="O117" t="s">
        <v>79</v>
      </c>
      <c r="P117" t="s">
        <v>272</v>
      </c>
      <c r="Q117">
        <v>127885</v>
      </c>
      <c r="R117" t="s">
        <v>81</v>
      </c>
      <c r="S117" s="2">
        <v>44540</v>
      </c>
      <c r="T117" s="2">
        <v>44587</v>
      </c>
      <c r="U117" s="2">
        <v>44683</v>
      </c>
      <c r="V117" s="2">
        <v>44685</v>
      </c>
      <c r="W117">
        <v>301387</v>
      </c>
      <c r="X117" t="s">
        <v>83</v>
      </c>
      <c r="Y117" t="s">
        <v>82</v>
      </c>
      <c r="Z117" t="s">
        <v>84</v>
      </c>
      <c r="AA117" t="s">
        <v>82</v>
      </c>
      <c r="AB117" t="s">
        <v>24</v>
      </c>
      <c r="AC117">
        <v>8</v>
      </c>
      <c r="AD117" t="s">
        <v>161</v>
      </c>
      <c r="AE117">
        <v>2019</v>
      </c>
      <c r="AF117">
        <v>3</v>
      </c>
      <c r="AG117" t="s">
        <v>82</v>
      </c>
      <c r="AH117" t="s">
        <v>85</v>
      </c>
      <c r="AI117" t="s">
        <v>132</v>
      </c>
      <c r="AJ117" t="s">
        <v>82</v>
      </c>
      <c r="AK117" t="s">
        <v>82</v>
      </c>
      <c r="AL117" t="s">
        <v>82</v>
      </c>
      <c r="AM117">
        <v>7</v>
      </c>
      <c r="AN117">
        <v>4</v>
      </c>
      <c r="AO117">
        <v>100</v>
      </c>
      <c r="AP117">
        <v>6</v>
      </c>
      <c r="AQ117">
        <v>0</v>
      </c>
      <c r="AR117" t="s">
        <v>977</v>
      </c>
      <c r="AS117" t="s">
        <v>86</v>
      </c>
      <c r="AT117">
        <v>22</v>
      </c>
      <c r="AU117" t="s">
        <v>87</v>
      </c>
      <c r="AV117" t="s">
        <v>82</v>
      </c>
      <c r="AW117">
        <v>1</v>
      </c>
      <c r="AX117" t="s">
        <v>101</v>
      </c>
      <c r="AY117" t="s">
        <v>89</v>
      </c>
      <c r="AZ117" t="s">
        <v>89</v>
      </c>
      <c r="BA117" t="s">
        <v>89</v>
      </c>
      <c r="BB117" t="s">
        <v>89</v>
      </c>
      <c r="BC117">
        <v>40000</v>
      </c>
      <c r="BD117">
        <v>1</v>
      </c>
      <c r="BE117" t="s">
        <v>82</v>
      </c>
      <c r="BF117" t="s">
        <v>286</v>
      </c>
      <c r="BG117" t="s">
        <v>281</v>
      </c>
      <c r="BH117" t="s">
        <v>237</v>
      </c>
      <c r="BI117" t="s">
        <v>162</v>
      </c>
      <c r="BJ117" t="s">
        <v>361</v>
      </c>
      <c r="BK117" t="s">
        <v>562</v>
      </c>
      <c r="BL117" t="s">
        <v>577</v>
      </c>
      <c r="BM117" t="s">
        <v>96</v>
      </c>
      <c r="BN117" t="s">
        <v>978</v>
      </c>
      <c r="BO117" t="s">
        <v>82</v>
      </c>
      <c r="BP117" t="s">
        <v>465</v>
      </c>
      <c r="BQ117">
        <v>70</v>
      </c>
      <c r="BR117">
        <v>127885</v>
      </c>
      <c r="BS117">
        <v>1</v>
      </c>
      <c r="BT117">
        <v>1</v>
      </c>
      <c r="BU117">
        <v>95</v>
      </c>
    </row>
    <row r="118" spans="1:73" x14ac:dyDescent="0.25">
      <c r="A118" t="s">
        <v>72</v>
      </c>
      <c r="B118" t="s">
        <v>219</v>
      </c>
      <c r="C118" t="s">
        <v>98</v>
      </c>
      <c r="D118" t="s">
        <v>136</v>
      </c>
      <c r="E118">
        <v>31245290</v>
      </c>
      <c r="F118">
        <v>23</v>
      </c>
      <c r="G118" s="1">
        <v>8770230</v>
      </c>
      <c r="H118" s="1">
        <v>10962787.5</v>
      </c>
      <c r="I118">
        <v>604410028</v>
      </c>
      <c r="J118" t="s">
        <v>166</v>
      </c>
      <c r="K118" t="s">
        <v>82</v>
      </c>
      <c r="L118" t="s">
        <v>77</v>
      </c>
      <c r="M118" t="s">
        <v>136</v>
      </c>
      <c r="N118" t="s">
        <v>176</v>
      </c>
      <c r="O118" t="s">
        <v>79</v>
      </c>
      <c r="P118" t="s">
        <v>272</v>
      </c>
      <c r="Q118">
        <v>127900</v>
      </c>
      <c r="R118" t="s">
        <v>81</v>
      </c>
      <c r="S118" s="2">
        <v>44536</v>
      </c>
      <c r="T118" s="2">
        <v>44587</v>
      </c>
      <c r="U118" s="2">
        <v>44683</v>
      </c>
      <c r="V118" s="2">
        <v>44685</v>
      </c>
      <c r="W118">
        <v>300919</v>
      </c>
      <c r="X118" t="s">
        <v>83</v>
      </c>
      <c r="Y118" t="s">
        <v>82</v>
      </c>
      <c r="Z118" t="s">
        <v>82</v>
      </c>
      <c r="AA118" t="s">
        <v>84</v>
      </c>
      <c r="AB118" t="s">
        <v>25</v>
      </c>
      <c r="AC118">
        <v>8</v>
      </c>
      <c r="AD118" t="s">
        <v>161</v>
      </c>
      <c r="AE118">
        <v>2014</v>
      </c>
      <c r="AF118">
        <v>8</v>
      </c>
      <c r="AG118" t="s">
        <v>82</v>
      </c>
      <c r="AH118" t="s">
        <v>85</v>
      </c>
      <c r="AI118" t="s">
        <v>132</v>
      </c>
      <c r="AJ118" t="s">
        <v>82</v>
      </c>
      <c r="AK118" t="s">
        <v>82</v>
      </c>
      <c r="AL118" t="s">
        <v>82</v>
      </c>
      <c r="AM118">
        <v>7</v>
      </c>
      <c r="AN118">
        <v>4</v>
      </c>
      <c r="AO118">
        <v>100</v>
      </c>
      <c r="AP118">
        <v>6</v>
      </c>
      <c r="AQ118">
        <v>0</v>
      </c>
      <c r="AR118" t="s">
        <v>979</v>
      </c>
      <c r="AS118" t="s">
        <v>86</v>
      </c>
      <c r="AT118">
        <v>24</v>
      </c>
      <c r="AU118" t="s">
        <v>278</v>
      </c>
      <c r="AV118" t="s">
        <v>82</v>
      </c>
      <c r="AW118">
        <v>1</v>
      </c>
      <c r="AX118" t="s">
        <v>101</v>
      </c>
      <c r="AY118" t="s">
        <v>89</v>
      </c>
      <c r="AZ118" t="s">
        <v>89</v>
      </c>
      <c r="BA118" t="s">
        <v>89</v>
      </c>
      <c r="BB118" t="s">
        <v>89</v>
      </c>
      <c r="BC118">
        <v>30000</v>
      </c>
      <c r="BD118">
        <v>2</v>
      </c>
      <c r="BE118" t="s">
        <v>82</v>
      </c>
      <c r="BF118" t="s">
        <v>286</v>
      </c>
      <c r="BG118" t="s">
        <v>281</v>
      </c>
      <c r="BH118" t="s">
        <v>237</v>
      </c>
      <c r="BI118" t="s">
        <v>162</v>
      </c>
      <c r="BJ118" t="s">
        <v>361</v>
      </c>
      <c r="BK118" t="s">
        <v>562</v>
      </c>
      <c r="BL118" t="s">
        <v>577</v>
      </c>
      <c r="BM118" t="s">
        <v>96</v>
      </c>
      <c r="BN118" t="s">
        <v>980</v>
      </c>
      <c r="BO118" t="s">
        <v>82</v>
      </c>
      <c r="BP118" t="s">
        <v>465</v>
      </c>
      <c r="BQ118">
        <v>70</v>
      </c>
      <c r="BR118">
        <v>127900</v>
      </c>
      <c r="BS118">
        <v>1</v>
      </c>
      <c r="BT118">
        <v>1</v>
      </c>
      <c r="BU118">
        <v>95</v>
      </c>
    </row>
    <row r="119" spans="1:73" x14ac:dyDescent="0.25">
      <c r="A119" t="s">
        <v>72</v>
      </c>
      <c r="B119" t="s">
        <v>219</v>
      </c>
      <c r="C119" t="s">
        <v>74</v>
      </c>
      <c r="D119" t="s">
        <v>136</v>
      </c>
      <c r="E119">
        <v>31189390</v>
      </c>
      <c r="F119">
        <v>23</v>
      </c>
      <c r="G119" s="1">
        <v>480000</v>
      </c>
      <c r="H119" s="1">
        <v>2492500</v>
      </c>
      <c r="I119">
        <v>603770712</v>
      </c>
      <c r="J119" t="s">
        <v>166</v>
      </c>
      <c r="K119" t="s">
        <v>82</v>
      </c>
      <c r="L119" t="s">
        <v>77</v>
      </c>
      <c r="M119" t="s">
        <v>136</v>
      </c>
      <c r="N119" t="s">
        <v>138</v>
      </c>
      <c r="O119" t="s">
        <v>79</v>
      </c>
      <c r="P119" t="s">
        <v>272</v>
      </c>
      <c r="Q119">
        <v>128304</v>
      </c>
      <c r="R119" t="s">
        <v>81</v>
      </c>
      <c r="S119" s="2">
        <v>44595</v>
      </c>
      <c r="T119" s="2">
        <v>44606</v>
      </c>
      <c r="U119" s="2">
        <v>44683</v>
      </c>
      <c r="V119" s="2">
        <v>44699</v>
      </c>
      <c r="W119">
        <v>306464</v>
      </c>
      <c r="X119" t="s">
        <v>83</v>
      </c>
      <c r="Y119" t="s">
        <v>82</v>
      </c>
      <c r="Z119" t="s">
        <v>84</v>
      </c>
      <c r="AA119" t="s">
        <v>82</v>
      </c>
      <c r="AB119" t="s">
        <v>24</v>
      </c>
      <c r="AC119">
        <v>8</v>
      </c>
      <c r="AD119" t="s">
        <v>82</v>
      </c>
      <c r="AE119" t="s">
        <v>82</v>
      </c>
      <c r="AF119" t="s">
        <v>82</v>
      </c>
      <c r="AG119" t="s">
        <v>82</v>
      </c>
      <c r="AH119" t="s">
        <v>85</v>
      </c>
      <c r="AI119" t="s">
        <v>82</v>
      </c>
      <c r="AJ119" t="s">
        <v>82</v>
      </c>
      <c r="AK119" t="s">
        <v>82</v>
      </c>
      <c r="AL119" t="s">
        <v>82</v>
      </c>
      <c r="AM119">
        <v>3</v>
      </c>
      <c r="AN119">
        <v>1</v>
      </c>
      <c r="AO119">
        <v>100</v>
      </c>
      <c r="AP119">
        <v>6</v>
      </c>
      <c r="AQ119">
        <v>0</v>
      </c>
      <c r="AR119" t="s">
        <v>991</v>
      </c>
      <c r="AS119" t="s">
        <v>86</v>
      </c>
      <c r="AT119">
        <v>33</v>
      </c>
      <c r="AU119" t="s">
        <v>278</v>
      </c>
      <c r="AV119" s="2">
        <v>44603</v>
      </c>
      <c r="AW119">
        <v>1</v>
      </c>
      <c r="AX119" t="s">
        <v>101</v>
      </c>
      <c r="AY119" t="s">
        <v>89</v>
      </c>
      <c r="AZ119" t="s">
        <v>89</v>
      </c>
      <c r="BA119" t="s">
        <v>89</v>
      </c>
      <c r="BB119" t="s">
        <v>89</v>
      </c>
      <c r="BC119" t="s">
        <v>82</v>
      </c>
      <c r="BD119" t="s">
        <v>82</v>
      </c>
      <c r="BE119" t="s">
        <v>82</v>
      </c>
      <c r="BF119" t="s">
        <v>273</v>
      </c>
      <c r="BG119" t="s">
        <v>374</v>
      </c>
      <c r="BH119" t="s">
        <v>459</v>
      </c>
      <c r="BI119" t="s">
        <v>82</v>
      </c>
      <c r="BJ119" t="s">
        <v>361</v>
      </c>
      <c r="BK119" t="s">
        <v>273</v>
      </c>
      <c r="BL119" t="s">
        <v>992</v>
      </c>
      <c r="BM119" t="s">
        <v>96</v>
      </c>
      <c r="BN119" t="s">
        <v>993</v>
      </c>
      <c r="BO119">
        <v>21015483</v>
      </c>
      <c r="BP119" t="s">
        <v>751</v>
      </c>
      <c r="BQ119" t="s">
        <v>82</v>
      </c>
      <c r="BR119">
        <v>128304</v>
      </c>
      <c r="BS119">
        <v>1</v>
      </c>
      <c r="BT119">
        <v>1</v>
      </c>
      <c r="BU119">
        <v>76</v>
      </c>
    </row>
    <row r="120" spans="1:73" x14ac:dyDescent="0.25">
      <c r="A120" t="s">
        <v>72</v>
      </c>
      <c r="B120" t="s">
        <v>219</v>
      </c>
      <c r="C120" t="s">
        <v>98</v>
      </c>
      <c r="D120" t="s">
        <v>75</v>
      </c>
      <c r="E120">
        <v>31245020</v>
      </c>
      <c r="F120">
        <v>23</v>
      </c>
      <c r="G120" s="1">
        <v>8953500</v>
      </c>
      <c r="H120" s="1">
        <v>12534900</v>
      </c>
      <c r="I120">
        <v>603740722</v>
      </c>
      <c r="J120" t="s">
        <v>76</v>
      </c>
      <c r="K120" t="s">
        <v>82</v>
      </c>
      <c r="L120" t="s">
        <v>77</v>
      </c>
      <c r="M120" t="s">
        <v>75</v>
      </c>
      <c r="N120" t="s">
        <v>114</v>
      </c>
      <c r="O120" t="s">
        <v>79</v>
      </c>
      <c r="P120" t="s">
        <v>80</v>
      </c>
      <c r="Q120">
        <v>127753</v>
      </c>
      <c r="R120" t="s">
        <v>81</v>
      </c>
      <c r="S120" s="2">
        <v>44539</v>
      </c>
      <c r="T120" s="2">
        <v>44582</v>
      </c>
      <c r="U120" s="2">
        <v>44683</v>
      </c>
      <c r="V120" s="2">
        <v>44685</v>
      </c>
      <c r="W120">
        <v>301326</v>
      </c>
      <c r="X120" t="s">
        <v>83</v>
      </c>
      <c r="Y120" t="s">
        <v>82</v>
      </c>
      <c r="Z120" t="s">
        <v>82</v>
      </c>
      <c r="AA120" t="s">
        <v>84</v>
      </c>
      <c r="AB120" t="s">
        <v>25</v>
      </c>
      <c r="AC120">
        <v>8</v>
      </c>
      <c r="AD120" t="s">
        <v>82</v>
      </c>
      <c r="AE120">
        <v>2020</v>
      </c>
      <c r="AF120">
        <v>2</v>
      </c>
      <c r="AG120" t="s">
        <v>82</v>
      </c>
      <c r="AH120" t="s">
        <v>85</v>
      </c>
      <c r="AI120" t="s">
        <v>132</v>
      </c>
      <c r="AJ120" t="s">
        <v>82</v>
      </c>
      <c r="AK120" t="s">
        <v>82</v>
      </c>
      <c r="AL120" t="s">
        <v>82</v>
      </c>
      <c r="AM120">
        <v>8</v>
      </c>
      <c r="AN120">
        <v>5</v>
      </c>
      <c r="AO120">
        <v>100</v>
      </c>
      <c r="AP120">
        <v>1</v>
      </c>
      <c r="AQ120">
        <v>0</v>
      </c>
      <c r="AR120" t="s">
        <v>969</v>
      </c>
      <c r="AS120" t="s">
        <v>86</v>
      </c>
      <c r="AT120">
        <v>35</v>
      </c>
      <c r="AU120" t="s">
        <v>87</v>
      </c>
      <c r="AV120" s="2">
        <v>44581</v>
      </c>
      <c r="AW120">
        <v>1</v>
      </c>
      <c r="AX120" t="s">
        <v>88</v>
      </c>
      <c r="AY120" t="s">
        <v>89</v>
      </c>
      <c r="AZ120" t="s">
        <v>89</v>
      </c>
      <c r="BA120" t="s">
        <v>89</v>
      </c>
      <c r="BB120" t="s">
        <v>89</v>
      </c>
      <c r="BC120">
        <v>117000</v>
      </c>
      <c r="BD120">
        <v>4</v>
      </c>
      <c r="BE120" t="s">
        <v>82</v>
      </c>
      <c r="BF120" t="s">
        <v>290</v>
      </c>
      <c r="BG120" t="s">
        <v>117</v>
      </c>
      <c r="BH120" t="s">
        <v>537</v>
      </c>
      <c r="BI120" t="s">
        <v>82</v>
      </c>
      <c r="BJ120" t="s">
        <v>117</v>
      </c>
      <c r="BK120" t="s">
        <v>470</v>
      </c>
      <c r="BL120" t="s">
        <v>95</v>
      </c>
      <c r="BM120" t="s">
        <v>96</v>
      </c>
      <c r="BN120" t="s">
        <v>970</v>
      </c>
      <c r="BO120" t="s">
        <v>82</v>
      </c>
      <c r="BP120" t="s">
        <v>465</v>
      </c>
      <c r="BQ120">
        <v>90</v>
      </c>
      <c r="BR120">
        <v>127753</v>
      </c>
      <c r="BS120">
        <v>1</v>
      </c>
      <c r="BT120">
        <v>1</v>
      </c>
      <c r="BU120">
        <v>100</v>
      </c>
    </row>
    <row r="121" spans="1:73" x14ac:dyDescent="0.25">
      <c r="A121" t="s">
        <v>72</v>
      </c>
      <c r="B121" t="s">
        <v>219</v>
      </c>
      <c r="C121" t="s">
        <v>98</v>
      </c>
      <c r="D121" t="s">
        <v>75</v>
      </c>
      <c r="E121">
        <v>31245490</v>
      </c>
      <c r="F121">
        <v>23</v>
      </c>
      <c r="G121" s="1">
        <v>4128820</v>
      </c>
      <c r="H121" s="1">
        <v>5161025</v>
      </c>
      <c r="I121">
        <v>304980176</v>
      </c>
      <c r="J121" t="s">
        <v>76</v>
      </c>
      <c r="K121" t="s">
        <v>82</v>
      </c>
      <c r="L121" t="s">
        <v>77</v>
      </c>
      <c r="M121" t="s">
        <v>75</v>
      </c>
      <c r="N121" t="s">
        <v>138</v>
      </c>
      <c r="O121" t="s">
        <v>79</v>
      </c>
      <c r="P121" t="s">
        <v>131</v>
      </c>
      <c r="Q121">
        <v>127544</v>
      </c>
      <c r="R121" t="s">
        <v>81</v>
      </c>
      <c r="S121" s="2">
        <v>44536</v>
      </c>
      <c r="T121" s="2">
        <v>44575</v>
      </c>
      <c r="U121" s="2">
        <v>44683</v>
      </c>
      <c r="V121" s="2">
        <v>44685</v>
      </c>
      <c r="W121">
        <v>300899</v>
      </c>
      <c r="X121" t="s">
        <v>83</v>
      </c>
      <c r="Y121" t="s">
        <v>82</v>
      </c>
      <c r="Z121" t="s">
        <v>82</v>
      </c>
      <c r="AA121" t="s">
        <v>84</v>
      </c>
      <c r="AB121" t="s">
        <v>25</v>
      </c>
      <c r="AC121">
        <v>8</v>
      </c>
      <c r="AD121" t="s">
        <v>161</v>
      </c>
      <c r="AE121">
        <v>2016</v>
      </c>
      <c r="AF121">
        <v>6</v>
      </c>
      <c r="AG121" t="s">
        <v>82</v>
      </c>
      <c r="AH121" t="s">
        <v>85</v>
      </c>
      <c r="AI121" t="s">
        <v>132</v>
      </c>
      <c r="AJ121" t="s">
        <v>82</v>
      </c>
      <c r="AK121" t="s">
        <v>82</v>
      </c>
      <c r="AL121" t="s">
        <v>82</v>
      </c>
      <c r="AM121">
        <v>5</v>
      </c>
      <c r="AN121">
        <v>5</v>
      </c>
      <c r="AO121">
        <v>100</v>
      </c>
      <c r="AP121">
        <v>3</v>
      </c>
      <c r="AQ121">
        <v>0</v>
      </c>
      <c r="AR121" t="s">
        <v>960</v>
      </c>
      <c r="AS121" t="s">
        <v>86</v>
      </c>
      <c r="AT121">
        <v>25</v>
      </c>
      <c r="AU121" t="s">
        <v>87</v>
      </c>
      <c r="AV121" s="2">
        <v>44574</v>
      </c>
      <c r="AW121">
        <v>1</v>
      </c>
      <c r="AX121" t="s">
        <v>244</v>
      </c>
      <c r="AY121" t="s">
        <v>89</v>
      </c>
      <c r="AZ121" t="s">
        <v>89</v>
      </c>
      <c r="BA121" t="s">
        <v>89</v>
      </c>
      <c r="BB121" t="s">
        <v>89</v>
      </c>
      <c r="BC121">
        <v>100000</v>
      </c>
      <c r="BD121">
        <v>3</v>
      </c>
      <c r="BE121" t="s">
        <v>82</v>
      </c>
      <c r="BF121" t="s">
        <v>240</v>
      </c>
      <c r="BG121" t="s">
        <v>419</v>
      </c>
      <c r="BH121" t="s">
        <v>420</v>
      </c>
      <c r="BI121" t="s">
        <v>162</v>
      </c>
      <c r="BJ121" t="s">
        <v>130</v>
      </c>
      <c r="BK121" t="s">
        <v>686</v>
      </c>
      <c r="BL121" t="s">
        <v>95</v>
      </c>
      <c r="BM121" t="s">
        <v>96</v>
      </c>
      <c r="BN121" t="s">
        <v>961</v>
      </c>
      <c r="BO121" t="s">
        <v>82</v>
      </c>
      <c r="BP121" t="s">
        <v>97</v>
      </c>
      <c r="BQ121">
        <v>87.5</v>
      </c>
      <c r="BR121">
        <v>127544</v>
      </c>
      <c r="BS121">
        <v>1</v>
      </c>
      <c r="BT121">
        <v>1</v>
      </c>
      <c r="BU121">
        <v>107</v>
      </c>
    </row>
    <row r="122" spans="1:73" x14ac:dyDescent="0.25">
      <c r="A122" t="s">
        <v>72</v>
      </c>
      <c r="B122" t="s">
        <v>219</v>
      </c>
      <c r="C122" t="s">
        <v>98</v>
      </c>
      <c r="D122" t="s">
        <v>136</v>
      </c>
      <c r="E122">
        <v>31245760</v>
      </c>
      <c r="F122">
        <v>23</v>
      </c>
      <c r="G122" s="1">
        <v>9493239</v>
      </c>
      <c r="H122" s="1">
        <v>13290534.6</v>
      </c>
      <c r="I122">
        <v>207980350</v>
      </c>
      <c r="J122" t="s">
        <v>137</v>
      </c>
      <c r="K122" t="s">
        <v>82</v>
      </c>
      <c r="L122" t="s">
        <v>77</v>
      </c>
      <c r="M122" t="s">
        <v>136</v>
      </c>
      <c r="N122" t="s">
        <v>176</v>
      </c>
      <c r="O122" t="s">
        <v>79</v>
      </c>
      <c r="P122" t="s">
        <v>139</v>
      </c>
      <c r="Q122">
        <v>127573</v>
      </c>
      <c r="R122" t="s">
        <v>81</v>
      </c>
      <c r="S122" s="2">
        <v>44553</v>
      </c>
      <c r="T122" s="2">
        <v>44578</v>
      </c>
      <c r="U122" s="2">
        <v>44683</v>
      </c>
      <c r="V122" s="2">
        <v>44685</v>
      </c>
      <c r="W122">
        <v>302739</v>
      </c>
      <c r="X122" t="s">
        <v>83</v>
      </c>
      <c r="Y122" t="s">
        <v>82</v>
      </c>
      <c r="Z122" t="s">
        <v>84</v>
      </c>
      <c r="AA122" t="s">
        <v>82</v>
      </c>
      <c r="AB122" t="s">
        <v>24</v>
      </c>
      <c r="AC122">
        <v>8</v>
      </c>
      <c r="AD122" t="s">
        <v>161</v>
      </c>
      <c r="AE122">
        <v>2020</v>
      </c>
      <c r="AF122">
        <v>2</v>
      </c>
      <c r="AG122" t="s">
        <v>82</v>
      </c>
      <c r="AH122" t="s">
        <v>85</v>
      </c>
      <c r="AI122" t="s">
        <v>121</v>
      </c>
      <c r="AJ122" t="s">
        <v>82</v>
      </c>
      <c r="AK122" t="s">
        <v>82</v>
      </c>
      <c r="AL122" t="s">
        <v>82</v>
      </c>
      <c r="AM122">
        <v>16</v>
      </c>
      <c r="AN122">
        <v>1</v>
      </c>
      <c r="AO122">
        <v>100</v>
      </c>
      <c r="AP122">
        <v>2</v>
      </c>
      <c r="AQ122">
        <v>0</v>
      </c>
      <c r="AR122" t="s">
        <v>962</v>
      </c>
      <c r="AS122" t="s">
        <v>86</v>
      </c>
      <c r="AT122">
        <v>22</v>
      </c>
      <c r="AU122" t="s">
        <v>156</v>
      </c>
      <c r="AV122" s="2">
        <v>44575</v>
      </c>
      <c r="AW122">
        <v>1</v>
      </c>
      <c r="AX122" t="s">
        <v>101</v>
      </c>
      <c r="AY122" t="s">
        <v>89</v>
      </c>
      <c r="AZ122" t="s">
        <v>89</v>
      </c>
      <c r="BA122" t="s">
        <v>89</v>
      </c>
      <c r="BB122" t="s">
        <v>89</v>
      </c>
      <c r="BC122">
        <v>232000</v>
      </c>
      <c r="BD122">
        <v>4</v>
      </c>
      <c r="BE122" t="s">
        <v>82</v>
      </c>
      <c r="BF122" t="s">
        <v>963</v>
      </c>
      <c r="BG122" t="s">
        <v>198</v>
      </c>
      <c r="BH122" t="s">
        <v>148</v>
      </c>
      <c r="BI122" t="s">
        <v>162</v>
      </c>
      <c r="BJ122" t="s">
        <v>198</v>
      </c>
      <c r="BK122" t="s">
        <v>963</v>
      </c>
      <c r="BL122" t="s">
        <v>95</v>
      </c>
      <c r="BM122" t="s">
        <v>96</v>
      </c>
      <c r="BN122" t="s">
        <v>964</v>
      </c>
      <c r="BO122">
        <v>86719558</v>
      </c>
      <c r="BP122" t="s">
        <v>965</v>
      </c>
      <c r="BQ122">
        <v>94</v>
      </c>
      <c r="BR122">
        <v>127573</v>
      </c>
      <c r="BS122">
        <v>1</v>
      </c>
      <c r="BT122">
        <v>1</v>
      </c>
      <c r="BU122">
        <v>104</v>
      </c>
    </row>
    <row r="123" spans="1:73" x14ac:dyDescent="0.25">
      <c r="A123" t="s">
        <v>72</v>
      </c>
      <c r="B123" t="s">
        <v>219</v>
      </c>
      <c r="C123" t="s">
        <v>98</v>
      </c>
      <c r="D123" t="s">
        <v>136</v>
      </c>
      <c r="E123">
        <v>31245550</v>
      </c>
      <c r="F123">
        <v>23</v>
      </c>
      <c r="G123" s="1">
        <v>4087488</v>
      </c>
      <c r="H123" s="1">
        <v>5109360</v>
      </c>
      <c r="I123">
        <v>118690921</v>
      </c>
      <c r="J123" t="s">
        <v>137</v>
      </c>
      <c r="K123" t="s">
        <v>82</v>
      </c>
      <c r="L123" t="s">
        <v>77</v>
      </c>
      <c r="M123" t="s">
        <v>136</v>
      </c>
      <c r="N123" t="s">
        <v>114</v>
      </c>
      <c r="O123" t="s">
        <v>79</v>
      </c>
      <c r="P123" t="s">
        <v>80</v>
      </c>
      <c r="Q123">
        <v>129836</v>
      </c>
      <c r="R123" t="s">
        <v>81</v>
      </c>
      <c r="S123" s="2">
        <v>44620</v>
      </c>
      <c r="T123" s="2">
        <v>44672</v>
      </c>
      <c r="U123" s="2">
        <v>44683</v>
      </c>
      <c r="V123" s="2">
        <v>44685</v>
      </c>
      <c r="W123">
        <v>308326</v>
      </c>
      <c r="X123" t="s">
        <v>83</v>
      </c>
      <c r="Y123" t="s">
        <v>82</v>
      </c>
      <c r="Z123" t="s">
        <v>82</v>
      </c>
      <c r="AA123" t="s">
        <v>84</v>
      </c>
      <c r="AB123" t="s">
        <v>25</v>
      </c>
      <c r="AC123">
        <v>8</v>
      </c>
      <c r="AD123" t="s">
        <v>161</v>
      </c>
      <c r="AE123">
        <v>2020</v>
      </c>
      <c r="AF123">
        <v>2</v>
      </c>
      <c r="AG123" t="s">
        <v>82</v>
      </c>
      <c r="AH123" t="s">
        <v>85</v>
      </c>
      <c r="AI123" t="s">
        <v>171</v>
      </c>
      <c r="AJ123" t="s">
        <v>82</v>
      </c>
      <c r="AK123" t="s">
        <v>82</v>
      </c>
      <c r="AL123" t="s">
        <v>82</v>
      </c>
      <c r="AM123">
        <v>19</v>
      </c>
      <c r="AN123">
        <v>1</v>
      </c>
      <c r="AO123">
        <v>100</v>
      </c>
      <c r="AP123">
        <v>1</v>
      </c>
      <c r="AQ123">
        <v>0</v>
      </c>
      <c r="AR123" t="s">
        <v>1010</v>
      </c>
      <c r="AS123" t="s">
        <v>86</v>
      </c>
      <c r="AT123">
        <v>19</v>
      </c>
      <c r="AU123" t="s">
        <v>87</v>
      </c>
      <c r="AV123" t="s">
        <v>82</v>
      </c>
      <c r="AW123">
        <v>1</v>
      </c>
      <c r="AX123" t="s">
        <v>101</v>
      </c>
      <c r="AY123" t="s">
        <v>89</v>
      </c>
      <c r="AZ123" t="s">
        <v>89</v>
      </c>
      <c r="BA123" t="s">
        <v>89</v>
      </c>
      <c r="BB123" t="s">
        <v>89</v>
      </c>
      <c r="BC123">
        <v>633440</v>
      </c>
      <c r="BD123">
        <v>3</v>
      </c>
      <c r="BE123" t="s">
        <v>82</v>
      </c>
      <c r="BF123" t="s">
        <v>280</v>
      </c>
      <c r="BG123" t="s">
        <v>210</v>
      </c>
      <c r="BH123" t="s">
        <v>282</v>
      </c>
      <c r="BI123" t="s">
        <v>162</v>
      </c>
      <c r="BJ123" t="s">
        <v>183</v>
      </c>
      <c r="BK123" t="s">
        <v>346</v>
      </c>
      <c r="BL123" t="s">
        <v>211</v>
      </c>
      <c r="BM123" t="s">
        <v>96</v>
      </c>
      <c r="BN123" t="s">
        <v>1011</v>
      </c>
      <c r="BO123" t="s">
        <v>82</v>
      </c>
      <c r="BP123" t="s">
        <v>97</v>
      </c>
      <c r="BQ123">
        <v>100</v>
      </c>
      <c r="BR123">
        <v>129836</v>
      </c>
      <c r="BS123">
        <v>1</v>
      </c>
      <c r="BT123">
        <v>1</v>
      </c>
      <c r="BU123">
        <v>10</v>
      </c>
    </row>
    <row r="124" spans="1:73" x14ac:dyDescent="0.25">
      <c r="A124" t="s">
        <v>72</v>
      </c>
      <c r="B124" t="s">
        <v>219</v>
      </c>
      <c r="C124" t="s">
        <v>98</v>
      </c>
      <c r="D124" t="s">
        <v>136</v>
      </c>
      <c r="E124">
        <v>31244840</v>
      </c>
      <c r="F124">
        <v>24</v>
      </c>
      <c r="G124" s="1">
        <v>9496000</v>
      </c>
      <c r="H124" s="1">
        <v>11870000</v>
      </c>
      <c r="I124">
        <v>901220858</v>
      </c>
      <c r="J124" t="s">
        <v>137</v>
      </c>
      <c r="K124" t="s">
        <v>82</v>
      </c>
      <c r="L124" t="s">
        <v>77</v>
      </c>
      <c r="M124" t="s">
        <v>136</v>
      </c>
      <c r="N124" t="s">
        <v>138</v>
      </c>
      <c r="O124" t="s">
        <v>79</v>
      </c>
      <c r="P124" t="s">
        <v>272</v>
      </c>
      <c r="Q124">
        <v>127789</v>
      </c>
      <c r="R124" t="s">
        <v>81</v>
      </c>
      <c r="S124" s="2">
        <v>44556</v>
      </c>
      <c r="T124" s="2">
        <v>44585</v>
      </c>
      <c r="U124" s="2">
        <v>44687</v>
      </c>
      <c r="V124" s="2">
        <v>44692</v>
      </c>
      <c r="W124">
        <v>302786</v>
      </c>
      <c r="X124" t="s">
        <v>83</v>
      </c>
      <c r="Y124" t="s">
        <v>82</v>
      </c>
      <c r="Z124" t="s">
        <v>82</v>
      </c>
      <c r="AA124" t="s">
        <v>84</v>
      </c>
      <c r="AB124" t="s">
        <v>25</v>
      </c>
      <c r="AC124">
        <v>8</v>
      </c>
      <c r="AD124" t="s">
        <v>82</v>
      </c>
      <c r="AE124">
        <v>2021</v>
      </c>
      <c r="AF124">
        <v>1</v>
      </c>
      <c r="AG124" t="s">
        <v>82</v>
      </c>
      <c r="AH124" t="s">
        <v>85</v>
      </c>
      <c r="AI124" t="s">
        <v>132</v>
      </c>
      <c r="AJ124" t="s">
        <v>82</v>
      </c>
      <c r="AK124" t="s">
        <v>82</v>
      </c>
      <c r="AL124" t="s">
        <v>82</v>
      </c>
      <c r="AM124">
        <v>8</v>
      </c>
      <c r="AN124">
        <v>2</v>
      </c>
      <c r="AO124">
        <v>100</v>
      </c>
      <c r="AP124">
        <v>6</v>
      </c>
      <c r="AQ124">
        <v>0</v>
      </c>
      <c r="AR124" t="s">
        <v>972</v>
      </c>
      <c r="AS124" t="s">
        <v>86</v>
      </c>
      <c r="AT124">
        <v>18</v>
      </c>
      <c r="AU124" t="s">
        <v>87</v>
      </c>
      <c r="AV124" s="2">
        <v>44582</v>
      </c>
      <c r="AW124">
        <v>1</v>
      </c>
      <c r="AX124" t="s">
        <v>101</v>
      </c>
      <c r="AY124" t="s">
        <v>89</v>
      </c>
      <c r="AZ124" t="s">
        <v>89</v>
      </c>
      <c r="BA124" t="s">
        <v>89</v>
      </c>
      <c r="BB124" t="s">
        <v>89</v>
      </c>
      <c r="BC124">
        <v>70000</v>
      </c>
      <c r="BD124">
        <v>3</v>
      </c>
      <c r="BE124" t="s">
        <v>82</v>
      </c>
      <c r="BF124" t="s">
        <v>396</v>
      </c>
      <c r="BG124" t="s">
        <v>181</v>
      </c>
      <c r="BH124" t="s">
        <v>104</v>
      </c>
      <c r="BI124" t="s">
        <v>82</v>
      </c>
      <c r="BJ124" t="s">
        <v>183</v>
      </c>
      <c r="BK124" t="s">
        <v>764</v>
      </c>
      <c r="BL124" t="s">
        <v>95</v>
      </c>
      <c r="BM124" t="s">
        <v>96</v>
      </c>
      <c r="BN124" t="s">
        <v>973</v>
      </c>
      <c r="BO124" t="s">
        <v>82</v>
      </c>
      <c r="BP124" t="s">
        <v>97</v>
      </c>
      <c r="BQ124">
        <v>95.66</v>
      </c>
      <c r="BR124">
        <v>127789</v>
      </c>
      <c r="BS124">
        <v>1</v>
      </c>
      <c r="BT124">
        <v>1</v>
      </c>
      <c r="BU124">
        <v>101</v>
      </c>
    </row>
    <row r="125" spans="1:73" x14ac:dyDescent="0.25">
      <c r="A125" t="s">
        <v>72</v>
      </c>
      <c r="B125" t="s">
        <v>219</v>
      </c>
      <c r="C125" t="s">
        <v>98</v>
      </c>
      <c r="D125" t="s">
        <v>136</v>
      </c>
      <c r="E125">
        <v>31244470</v>
      </c>
      <c r="F125">
        <v>24</v>
      </c>
      <c r="G125" s="1">
        <v>9055750</v>
      </c>
      <c r="H125" s="1">
        <v>11319687.5</v>
      </c>
      <c r="I125">
        <v>603580866</v>
      </c>
      <c r="J125" t="s">
        <v>166</v>
      </c>
      <c r="K125" t="s">
        <v>82</v>
      </c>
      <c r="L125" t="s">
        <v>77</v>
      </c>
      <c r="M125" t="s">
        <v>136</v>
      </c>
      <c r="N125" t="s">
        <v>176</v>
      </c>
      <c r="O125" t="s">
        <v>79</v>
      </c>
      <c r="P125" t="s">
        <v>272</v>
      </c>
      <c r="Q125">
        <v>127339</v>
      </c>
      <c r="R125" t="s">
        <v>81</v>
      </c>
      <c r="S125" s="2">
        <v>44550</v>
      </c>
      <c r="T125" s="2">
        <v>44568</v>
      </c>
      <c r="U125" s="2">
        <v>44687</v>
      </c>
      <c r="V125" s="2">
        <v>44692</v>
      </c>
      <c r="W125">
        <v>302334</v>
      </c>
      <c r="X125" t="s">
        <v>83</v>
      </c>
      <c r="Y125" t="s">
        <v>82</v>
      </c>
      <c r="Z125" t="s">
        <v>84</v>
      </c>
      <c r="AA125" t="s">
        <v>82</v>
      </c>
      <c r="AB125" t="s">
        <v>24</v>
      </c>
      <c r="AC125">
        <v>8</v>
      </c>
      <c r="AD125" t="s">
        <v>161</v>
      </c>
      <c r="AE125">
        <v>2015</v>
      </c>
      <c r="AF125">
        <v>7</v>
      </c>
      <c r="AG125" t="s">
        <v>82</v>
      </c>
      <c r="AH125" t="s">
        <v>85</v>
      </c>
      <c r="AI125" t="s">
        <v>121</v>
      </c>
      <c r="AJ125" t="s">
        <v>82</v>
      </c>
      <c r="AK125" t="s">
        <v>82</v>
      </c>
      <c r="AL125" t="s">
        <v>82</v>
      </c>
      <c r="AM125">
        <v>7</v>
      </c>
      <c r="AN125">
        <v>4</v>
      </c>
      <c r="AO125">
        <v>100</v>
      </c>
      <c r="AP125">
        <v>6</v>
      </c>
      <c r="AQ125">
        <v>0</v>
      </c>
      <c r="AR125" t="s">
        <v>951</v>
      </c>
      <c r="AS125" t="s">
        <v>86</v>
      </c>
      <c r="AT125">
        <v>37</v>
      </c>
      <c r="AU125" t="s">
        <v>87</v>
      </c>
      <c r="AV125" t="s">
        <v>82</v>
      </c>
      <c r="AW125">
        <v>1</v>
      </c>
      <c r="AX125" t="s">
        <v>101</v>
      </c>
      <c r="AY125" t="s">
        <v>89</v>
      </c>
      <c r="AZ125" t="s">
        <v>89</v>
      </c>
      <c r="BA125" t="s">
        <v>89</v>
      </c>
      <c r="BB125" t="s">
        <v>89</v>
      </c>
      <c r="BC125">
        <v>341128</v>
      </c>
      <c r="BD125">
        <v>1</v>
      </c>
      <c r="BE125" t="s">
        <v>82</v>
      </c>
      <c r="BF125" t="s">
        <v>286</v>
      </c>
      <c r="BG125" t="s">
        <v>586</v>
      </c>
      <c r="BH125" t="s">
        <v>551</v>
      </c>
      <c r="BI125" t="s">
        <v>162</v>
      </c>
      <c r="BJ125" t="s">
        <v>234</v>
      </c>
      <c r="BK125" t="s">
        <v>562</v>
      </c>
      <c r="BL125" t="s">
        <v>95</v>
      </c>
      <c r="BM125" t="s">
        <v>96</v>
      </c>
      <c r="BN125" t="s">
        <v>952</v>
      </c>
      <c r="BO125">
        <v>22567011</v>
      </c>
      <c r="BP125" t="s">
        <v>751</v>
      </c>
      <c r="BQ125">
        <v>86.8</v>
      </c>
      <c r="BR125">
        <v>127339</v>
      </c>
      <c r="BS125">
        <v>1</v>
      </c>
      <c r="BT125">
        <v>1</v>
      </c>
      <c r="BU125">
        <v>118</v>
      </c>
    </row>
    <row r="126" spans="1:73" x14ac:dyDescent="0.25">
      <c r="A126" t="s">
        <v>72</v>
      </c>
      <c r="B126" t="s">
        <v>219</v>
      </c>
      <c r="C126" t="s">
        <v>98</v>
      </c>
      <c r="D126" t="s">
        <v>75</v>
      </c>
      <c r="E126">
        <v>31246240</v>
      </c>
      <c r="F126">
        <v>24</v>
      </c>
      <c r="G126" s="1">
        <v>3966740</v>
      </c>
      <c r="H126" s="1">
        <v>4958425</v>
      </c>
      <c r="I126">
        <v>504150625</v>
      </c>
      <c r="J126" t="s">
        <v>76</v>
      </c>
      <c r="K126" t="s">
        <v>82</v>
      </c>
      <c r="L126" t="s">
        <v>77</v>
      </c>
      <c r="M126" t="s">
        <v>75</v>
      </c>
      <c r="N126" t="s">
        <v>114</v>
      </c>
      <c r="O126" t="s">
        <v>79</v>
      </c>
      <c r="P126" t="s">
        <v>115</v>
      </c>
      <c r="Q126">
        <v>128258</v>
      </c>
      <c r="R126" t="s">
        <v>81</v>
      </c>
      <c r="S126" s="2">
        <v>44575</v>
      </c>
      <c r="T126" s="2">
        <v>44602</v>
      </c>
      <c r="U126" s="2">
        <v>44687</v>
      </c>
      <c r="V126" s="2">
        <v>44692</v>
      </c>
      <c r="W126">
        <v>304542</v>
      </c>
      <c r="X126" t="s">
        <v>83</v>
      </c>
      <c r="Y126" t="s">
        <v>82</v>
      </c>
      <c r="Z126" t="s">
        <v>82</v>
      </c>
      <c r="AA126" t="s">
        <v>84</v>
      </c>
      <c r="AB126" t="s">
        <v>25</v>
      </c>
      <c r="AC126">
        <v>8</v>
      </c>
      <c r="AD126" t="s">
        <v>82</v>
      </c>
      <c r="AE126">
        <v>2015</v>
      </c>
      <c r="AF126">
        <v>7</v>
      </c>
      <c r="AG126" t="s">
        <v>82</v>
      </c>
      <c r="AH126" t="s">
        <v>85</v>
      </c>
      <c r="AI126" t="s">
        <v>132</v>
      </c>
      <c r="AJ126" t="s">
        <v>82</v>
      </c>
      <c r="AK126" t="s">
        <v>82</v>
      </c>
      <c r="AL126" t="s">
        <v>82</v>
      </c>
      <c r="AM126">
        <v>1</v>
      </c>
      <c r="AN126">
        <v>1</v>
      </c>
      <c r="AO126">
        <v>100</v>
      </c>
      <c r="AP126">
        <v>5</v>
      </c>
      <c r="AQ126">
        <v>0</v>
      </c>
      <c r="AR126" t="s">
        <v>987</v>
      </c>
      <c r="AS126" t="s">
        <v>86</v>
      </c>
      <c r="AT126">
        <v>25</v>
      </c>
      <c r="AU126" t="s">
        <v>87</v>
      </c>
      <c r="AV126" s="2">
        <v>44601</v>
      </c>
      <c r="AW126">
        <v>1</v>
      </c>
      <c r="AX126" t="s">
        <v>88</v>
      </c>
      <c r="AY126" t="s">
        <v>89</v>
      </c>
      <c r="AZ126" t="s">
        <v>89</v>
      </c>
      <c r="BA126" t="s">
        <v>89</v>
      </c>
      <c r="BB126" t="s">
        <v>89</v>
      </c>
      <c r="BC126">
        <v>60000</v>
      </c>
      <c r="BD126">
        <v>4</v>
      </c>
      <c r="BE126" t="s">
        <v>82</v>
      </c>
      <c r="BF126" t="s">
        <v>116</v>
      </c>
      <c r="BG126" t="s">
        <v>117</v>
      </c>
      <c r="BH126" t="s">
        <v>118</v>
      </c>
      <c r="BI126" t="s">
        <v>82</v>
      </c>
      <c r="BJ126" t="s">
        <v>117</v>
      </c>
      <c r="BK126" t="s">
        <v>116</v>
      </c>
      <c r="BL126" t="s">
        <v>95</v>
      </c>
      <c r="BM126" t="s">
        <v>96</v>
      </c>
      <c r="BN126" t="s">
        <v>988</v>
      </c>
      <c r="BO126" t="s">
        <v>82</v>
      </c>
      <c r="BP126" t="s">
        <v>989</v>
      </c>
      <c r="BQ126">
        <v>84.63</v>
      </c>
      <c r="BR126">
        <v>128258</v>
      </c>
      <c r="BS126">
        <v>1</v>
      </c>
      <c r="BT126">
        <v>1</v>
      </c>
      <c r="BU126">
        <v>84</v>
      </c>
    </row>
    <row r="127" spans="1:73" x14ac:dyDescent="0.25">
      <c r="A127" t="s">
        <v>72</v>
      </c>
      <c r="B127" t="s">
        <v>219</v>
      </c>
      <c r="C127" t="s">
        <v>98</v>
      </c>
      <c r="D127" t="s">
        <v>75</v>
      </c>
      <c r="E127">
        <v>31246230</v>
      </c>
      <c r="F127">
        <v>24</v>
      </c>
      <c r="G127" s="1">
        <v>2966015</v>
      </c>
      <c r="H127" s="1">
        <v>3707518.75</v>
      </c>
      <c r="I127">
        <v>304420039</v>
      </c>
      <c r="J127" t="s">
        <v>76</v>
      </c>
      <c r="K127" t="s">
        <v>82</v>
      </c>
      <c r="L127" t="s">
        <v>77</v>
      </c>
      <c r="M127" t="s">
        <v>75</v>
      </c>
      <c r="N127" t="s">
        <v>138</v>
      </c>
      <c r="O127" t="s">
        <v>79</v>
      </c>
      <c r="P127" t="s">
        <v>131</v>
      </c>
      <c r="Q127">
        <v>128637</v>
      </c>
      <c r="R127" t="s">
        <v>81</v>
      </c>
      <c r="S127" s="2">
        <v>44615</v>
      </c>
      <c r="T127" s="2">
        <v>44622</v>
      </c>
      <c r="U127" s="2">
        <v>44687</v>
      </c>
      <c r="V127" s="2">
        <v>44692</v>
      </c>
      <c r="W127">
        <v>308131</v>
      </c>
      <c r="X127" t="s">
        <v>83</v>
      </c>
      <c r="Y127" t="s">
        <v>82</v>
      </c>
      <c r="Z127" t="s">
        <v>82</v>
      </c>
      <c r="AA127" t="s">
        <v>84</v>
      </c>
      <c r="AB127" t="s">
        <v>25</v>
      </c>
      <c r="AC127">
        <v>8</v>
      </c>
      <c r="AD127" t="s">
        <v>82</v>
      </c>
      <c r="AE127">
        <v>2020</v>
      </c>
      <c r="AF127">
        <v>2</v>
      </c>
      <c r="AG127" t="s">
        <v>82</v>
      </c>
      <c r="AH127" t="s">
        <v>85</v>
      </c>
      <c r="AI127" t="s">
        <v>132</v>
      </c>
      <c r="AJ127" t="s">
        <v>82</v>
      </c>
      <c r="AK127" t="s">
        <v>82</v>
      </c>
      <c r="AL127" t="s">
        <v>82</v>
      </c>
      <c r="AM127">
        <v>5</v>
      </c>
      <c r="AN127">
        <v>2</v>
      </c>
      <c r="AO127">
        <v>100</v>
      </c>
      <c r="AP127">
        <v>3</v>
      </c>
      <c r="AQ127">
        <v>0</v>
      </c>
      <c r="AR127" t="s">
        <v>998</v>
      </c>
      <c r="AS127" t="s">
        <v>86</v>
      </c>
      <c r="AT127">
        <v>32</v>
      </c>
      <c r="AU127" t="s">
        <v>87</v>
      </c>
      <c r="AV127" s="2">
        <v>44621</v>
      </c>
      <c r="AW127">
        <v>1</v>
      </c>
      <c r="AX127" t="s">
        <v>253</v>
      </c>
      <c r="AY127" t="s">
        <v>89</v>
      </c>
      <c r="AZ127" t="s">
        <v>89</v>
      </c>
      <c r="BA127" t="s">
        <v>89</v>
      </c>
      <c r="BB127" t="s">
        <v>89</v>
      </c>
      <c r="BC127">
        <v>61000</v>
      </c>
      <c r="BD127">
        <v>2</v>
      </c>
      <c r="BE127" t="s">
        <v>82</v>
      </c>
      <c r="BF127" t="s">
        <v>240</v>
      </c>
      <c r="BG127" t="s">
        <v>319</v>
      </c>
      <c r="BH127" t="s">
        <v>177</v>
      </c>
      <c r="BI127" t="s">
        <v>82</v>
      </c>
      <c r="BJ127" t="s">
        <v>130</v>
      </c>
      <c r="BK127" t="s">
        <v>241</v>
      </c>
      <c r="BL127" t="s">
        <v>95</v>
      </c>
      <c r="BM127" t="s">
        <v>96</v>
      </c>
      <c r="BN127" t="s">
        <v>999</v>
      </c>
      <c r="BO127" t="s">
        <v>82</v>
      </c>
      <c r="BP127" t="s">
        <v>465</v>
      </c>
      <c r="BQ127">
        <v>70</v>
      </c>
      <c r="BR127">
        <v>128637</v>
      </c>
      <c r="BS127">
        <v>1</v>
      </c>
      <c r="BT127">
        <v>1</v>
      </c>
      <c r="BU127">
        <v>64</v>
      </c>
    </row>
    <row r="128" spans="1:73" x14ac:dyDescent="0.25">
      <c r="A128" t="s">
        <v>72</v>
      </c>
      <c r="B128" t="s">
        <v>219</v>
      </c>
      <c r="C128" t="s">
        <v>98</v>
      </c>
      <c r="D128" t="s">
        <v>136</v>
      </c>
      <c r="E128">
        <v>31246770</v>
      </c>
      <c r="F128">
        <v>24</v>
      </c>
      <c r="G128" s="1">
        <v>7400245</v>
      </c>
      <c r="H128" s="1">
        <v>9250306.25</v>
      </c>
      <c r="I128">
        <v>117300455</v>
      </c>
      <c r="J128" t="s">
        <v>166</v>
      </c>
      <c r="K128" t="s">
        <v>82</v>
      </c>
      <c r="L128" t="s">
        <v>77</v>
      </c>
      <c r="M128" t="s">
        <v>136</v>
      </c>
      <c r="N128" t="s">
        <v>114</v>
      </c>
      <c r="O128" t="s">
        <v>79</v>
      </c>
      <c r="P128" t="s">
        <v>80</v>
      </c>
      <c r="Q128">
        <v>129189</v>
      </c>
      <c r="R128" t="s">
        <v>81</v>
      </c>
      <c r="S128" s="2">
        <v>44643</v>
      </c>
      <c r="T128" s="2">
        <v>44645</v>
      </c>
      <c r="U128" s="2">
        <v>44687</v>
      </c>
      <c r="V128" s="2">
        <v>44692</v>
      </c>
      <c r="W128">
        <v>310493</v>
      </c>
      <c r="X128" t="s">
        <v>83</v>
      </c>
      <c r="Y128" t="s">
        <v>82</v>
      </c>
      <c r="Z128" t="s">
        <v>82</v>
      </c>
      <c r="AA128" t="s">
        <v>84</v>
      </c>
      <c r="AB128" t="s">
        <v>25</v>
      </c>
      <c r="AC128">
        <v>8</v>
      </c>
      <c r="AD128" t="s">
        <v>82</v>
      </c>
      <c r="AE128">
        <v>2019</v>
      </c>
      <c r="AF128">
        <v>3</v>
      </c>
      <c r="AG128" t="s">
        <v>82</v>
      </c>
      <c r="AH128" t="s">
        <v>85</v>
      </c>
      <c r="AI128" t="s">
        <v>121</v>
      </c>
      <c r="AJ128" t="s">
        <v>82</v>
      </c>
      <c r="AK128" t="s">
        <v>82</v>
      </c>
      <c r="AL128" t="s">
        <v>82</v>
      </c>
      <c r="AM128">
        <v>1</v>
      </c>
      <c r="AN128">
        <v>9</v>
      </c>
      <c r="AO128">
        <v>100</v>
      </c>
      <c r="AP128">
        <v>1</v>
      </c>
      <c r="AQ128">
        <v>0</v>
      </c>
      <c r="AR128" t="s">
        <v>1004</v>
      </c>
      <c r="AS128" t="s">
        <v>86</v>
      </c>
      <c r="AT128">
        <v>23</v>
      </c>
      <c r="AU128" t="s">
        <v>87</v>
      </c>
      <c r="AV128" s="2">
        <v>44644</v>
      </c>
      <c r="AW128">
        <v>1</v>
      </c>
      <c r="AX128" t="s">
        <v>101</v>
      </c>
      <c r="AY128" t="s">
        <v>89</v>
      </c>
      <c r="AZ128" t="s">
        <v>89</v>
      </c>
      <c r="BA128" t="s">
        <v>89</v>
      </c>
      <c r="BB128" t="s">
        <v>89</v>
      </c>
      <c r="BC128">
        <v>250000</v>
      </c>
      <c r="BD128">
        <v>5</v>
      </c>
      <c r="BE128" t="s">
        <v>82</v>
      </c>
      <c r="BF128" t="s">
        <v>80</v>
      </c>
      <c r="BG128" t="s">
        <v>281</v>
      </c>
      <c r="BH128" t="s">
        <v>196</v>
      </c>
      <c r="BI128" t="s">
        <v>82</v>
      </c>
      <c r="BJ128" t="s">
        <v>361</v>
      </c>
      <c r="BK128" t="s">
        <v>309</v>
      </c>
      <c r="BL128" t="s">
        <v>1005</v>
      </c>
      <c r="BM128" t="s">
        <v>96</v>
      </c>
      <c r="BN128" t="s">
        <v>1006</v>
      </c>
      <c r="BO128" t="s">
        <v>82</v>
      </c>
      <c r="BP128" t="s">
        <v>580</v>
      </c>
      <c r="BQ128">
        <v>93.41</v>
      </c>
      <c r="BR128">
        <v>129189</v>
      </c>
      <c r="BS128">
        <v>1</v>
      </c>
      <c r="BT128">
        <v>1</v>
      </c>
      <c r="BU128">
        <v>41</v>
      </c>
    </row>
    <row r="129" spans="1:73" x14ac:dyDescent="0.25">
      <c r="A129" t="s">
        <v>72</v>
      </c>
      <c r="B129" t="s">
        <v>219</v>
      </c>
      <c r="C129" t="s">
        <v>98</v>
      </c>
      <c r="D129" t="s">
        <v>75</v>
      </c>
      <c r="E129">
        <v>31247420</v>
      </c>
      <c r="F129">
        <v>25</v>
      </c>
      <c r="G129" s="1">
        <v>3470000</v>
      </c>
      <c r="H129" s="1">
        <v>4337500</v>
      </c>
      <c r="I129">
        <v>702870673</v>
      </c>
      <c r="J129" t="s">
        <v>76</v>
      </c>
      <c r="K129" t="s">
        <v>82</v>
      </c>
      <c r="L129" t="s">
        <v>77</v>
      </c>
      <c r="M129" t="s">
        <v>75</v>
      </c>
      <c r="N129" t="s">
        <v>176</v>
      </c>
      <c r="O129" t="s">
        <v>79</v>
      </c>
      <c r="P129" t="s">
        <v>185</v>
      </c>
      <c r="Q129">
        <v>127825</v>
      </c>
      <c r="R129" t="s">
        <v>81</v>
      </c>
      <c r="S129" s="2">
        <v>44553</v>
      </c>
      <c r="T129" s="2">
        <v>44586</v>
      </c>
      <c r="U129" s="2">
        <v>44694</v>
      </c>
      <c r="V129" s="2">
        <v>44697</v>
      </c>
      <c r="W129">
        <v>302714</v>
      </c>
      <c r="X129" t="s">
        <v>83</v>
      </c>
      <c r="Y129" t="s">
        <v>82</v>
      </c>
      <c r="Z129" t="s">
        <v>82</v>
      </c>
      <c r="AA129" t="s">
        <v>84</v>
      </c>
      <c r="AB129" t="s">
        <v>25</v>
      </c>
      <c r="AC129">
        <v>8</v>
      </c>
      <c r="AD129" t="s">
        <v>82</v>
      </c>
      <c r="AE129">
        <v>2018</v>
      </c>
      <c r="AF129">
        <v>4</v>
      </c>
      <c r="AG129" t="s">
        <v>82</v>
      </c>
      <c r="AH129" t="s">
        <v>85</v>
      </c>
      <c r="AI129" t="s">
        <v>132</v>
      </c>
      <c r="AJ129" t="s">
        <v>82</v>
      </c>
      <c r="AK129" t="s">
        <v>82</v>
      </c>
      <c r="AL129" t="s">
        <v>82</v>
      </c>
      <c r="AM129">
        <v>4</v>
      </c>
      <c r="AN129">
        <v>4</v>
      </c>
      <c r="AO129">
        <v>100</v>
      </c>
      <c r="AP129">
        <v>7</v>
      </c>
      <c r="AQ129">
        <v>0</v>
      </c>
      <c r="AR129" t="s">
        <v>975</v>
      </c>
      <c r="AS129" t="s">
        <v>86</v>
      </c>
      <c r="AT129">
        <v>20</v>
      </c>
      <c r="AU129" t="s">
        <v>87</v>
      </c>
      <c r="AV129" s="2">
        <v>44585</v>
      </c>
      <c r="AW129">
        <v>1</v>
      </c>
      <c r="AX129" t="s">
        <v>101</v>
      </c>
      <c r="AY129" t="s">
        <v>89</v>
      </c>
      <c r="AZ129" t="s">
        <v>89</v>
      </c>
      <c r="BA129" t="s">
        <v>89</v>
      </c>
      <c r="BB129" t="s">
        <v>89</v>
      </c>
      <c r="BC129">
        <v>100000</v>
      </c>
      <c r="BD129">
        <v>3</v>
      </c>
      <c r="BE129" t="s">
        <v>82</v>
      </c>
      <c r="BF129" t="s">
        <v>405</v>
      </c>
      <c r="BG129" t="s">
        <v>452</v>
      </c>
      <c r="BH129" t="s">
        <v>146</v>
      </c>
      <c r="BI129" t="s">
        <v>82</v>
      </c>
      <c r="BJ129" t="s">
        <v>130</v>
      </c>
      <c r="BK129" t="s">
        <v>648</v>
      </c>
      <c r="BL129" t="s">
        <v>95</v>
      </c>
      <c r="BM129" t="s">
        <v>96</v>
      </c>
      <c r="BN129" t="s">
        <v>976</v>
      </c>
      <c r="BO129" t="s">
        <v>82</v>
      </c>
      <c r="BP129" t="s">
        <v>97</v>
      </c>
      <c r="BQ129">
        <v>87</v>
      </c>
      <c r="BR129">
        <v>127825</v>
      </c>
      <c r="BS129">
        <v>1</v>
      </c>
      <c r="BT129">
        <v>1</v>
      </c>
      <c r="BU129">
        <v>107</v>
      </c>
    </row>
    <row r="130" spans="1:73" x14ac:dyDescent="0.25">
      <c r="A130" t="s">
        <v>72</v>
      </c>
      <c r="B130" t="s">
        <v>219</v>
      </c>
      <c r="C130" t="s">
        <v>98</v>
      </c>
      <c r="D130" t="s">
        <v>136</v>
      </c>
      <c r="E130">
        <v>31248210</v>
      </c>
      <c r="F130">
        <v>25</v>
      </c>
      <c r="G130" s="1">
        <v>8241000</v>
      </c>
      <c r="H130" s="1">
        <v>10301250</v>
      </c>
      <c r="I130">
        <v>604770318</v>
      </c>
      <c r="J130" t="s">
        <v>166</v>
      </c>
      <c r="K130" t="s">
        <v>82</v>
      </c>
      <c r="L130" t="s">
        <v>77</v>
      </c>
      <c r="M130" t="s">
        <v>136</v>
      </c>
      <c r="N130" t="s">
        <v>176</v>
      </c>
      <c r="O130" t="s">
        <v>79</v>
      </c>
      <c r="P130" t="s">
        <v>272</v>
      </c>
      <c r="Q130">
        <v>127345</v>
      </c>
      <c r="R130" t="s">
        <v>81</v>
      </c>
      <c r="S130" s="2">
        <v>44547</v>
      </c>
      <c r="T130" s="2">
        <v>44568</v>
      </c>
      <c r="U130" s="2">
        <v>44694</v>
      </c>
      <c r="V130" s="2">
        <v>44697</v>
      </c>
      <c r="W130">
        <v>302193</v>
      </c>
      <c r="X130" t="s">
        <v>83</v>
      </c>
      <c r="Y130" t="s">
        <v>82</v>
      </c>
      <c r="Z130" t="s">
        <v>82</v>
      </c>
      <c r="AA130" t="s">
        <v>84</v>
      </c>
      <c r="AB130" t="s">
        <v>25</v>
      </c>
      <c r="AC130">
        <v>8</v>
      </c>
      <c r="AD130" t="s">
        <v>161</v>
      </c>
      <c r="AE130">
        <v>2020</v>
      </c>
      <c r="AF130">
        <v>2</v>
      </c>
      <c r="AG130" t="s">
        <v>82</v>
      </c>
      <c r="AH130" t="s">
        <v>85</v>
      </c>
      <c r="AI130" t="s">
        <v>132</v>
      </c>
      <c r="AJ130" t="s">
        <v>82</v>
      </c>
      <c r="AK130" t="s">
        <v>82</v>
      </c>
      <c r="AL130" t="s">
        <v>82</v>
      </c>
      <c r="AM130">
        <v>7</v>
      </c>
      <c r="AN130">
        <v>4</v>
      </c>
      <c r="AO130">
        <v>100</v>
      </c>
      <c r="AP130">
        <v>6</v>
      </c>
      <c r="AQ130">
        <v>0</v>
      </c>
      <c r="AR130" t="s">
        <v>957</v>
      </c>
      <c r="AS130" t="s">
        <v>86</v>
      </c>
      <c r="AT130">
        <v>19</v>
      </c>
      <c r="AU130" t="s">
        <v>87</v>
      </c>
      <c r="AV130" t="s">
        <v>82</v>
      </c>
      <c r="AW130">
        <v>1</v>
      </c>
      <c r="AX130" t="s">
        <v>101</v>
      </c>
      <c r="AY130" t="s">
        <v>89</v>
      </c>
      <c r="AZ130" t="s">
        <v>89</v>
      </c>
      <c r="BA130" t="s">
        <v>89</v>
      </c>
      <c r="BB130" t="s">
        <v>89</v>
      </c>
      <c r="BC130">
        <v>50000</v>
      </c>
      <c r="BD130">
        <v>1</v>
      </c>
      <c r="BE130" t="s">
        <v>82</v>
      </c>
      <c r="BF130" t="s">
        <v>286</v>
      </c>
      <c r="BG130" t="s">
        <v>383</v>
      </c>
      <c r="BH130" t="s">
        <v>366</v>
      </c>
      <c r="BI130" t="s">
        <v>162</v>
      </c>
      <c r="BJ130" t="s">
        <v>283</v>
      </c>
      <c r="BK130" t="s">
        <v>562</v>
      </c>
      <c r="BL130" t="s">
        <v>348</v>
      </c>
      <c r="BM130" t="s">
        <v>96</v>
      </c>
      <c r="BN130" t="s">
        <v>958</v>
      </c>
      <c r="BO130" t="s">
        <v>82</v>
      </c>
      <c r="BP130" t="s">
        <v>959</v>
      </c>
      <c r="BQ130">
        <v>70</v>
      </c>
      <c r="BR130">
        <v>127345</v>
      </c>
      <c r="BS130">
        <v>1</v>
      </c>
      <c r="BT130">
        <v>1</v>
      </c>
      <c r="BU130">
        <v>125</v>
      </c>
    </row>
    <row r="131" spans="1:73" x14ac:dyDescent="0.25">
      <c r="A131" t="s">
        <v>72</v>
      </c>
      <c r="B131" t="s">
        <v>219</v>
      </c>
      <c r="C131" t="s">
        <v>98</v>
      </c>
      <c r="D131" t="s">
        <v>75</v>
      </c>
      <c r="E131">
        <v>31247470</v>
      </c>
      <c r="F131">
        <v>25</v>
      </c>
      <c r="G131" s="1">
        <v>6374900</v>
      </c>
      <c r="H131" s="1">
        <v>7968625</v>
      </c>
      <c r="I131">
        <v>208300189</v>
      </c>
      <c r="J131" t="s">
        <v>76</v>
      </c>
      <c r="K131" t="s">
        <v>82</v>
      </c>
      <c r="L131" t="s">
        <v>77</v>
      </c>
      <c r="M131" t="s">
        <v>75</v>
      </c>
      <c r="N131" t="s">
        <v>176</v>
      </c>
      <c r="O131" t="s">
        <v>79</v>
      </c>
      <c r="P131" t="s">
        <v>139</v>
      </c>
      <c r="Q131">
        <v>127914</v>
      </c>
      <c r="R131" t="s">
        <v>81</v>
      </c>
      <c r="S131" s="2">
        <v>44581</v>
      </c>
      <c r="T131" s="2">
        <v>44588</v>
      </c>
      <c r="U131" s="2">
        <v>44694</v>
      </c>
      <c r="V131" s="2">
        <v>44697</v>
      </c>
      <c r="W131">
        <v>305187</v>
      </c>
      <c r="X131" t="s">
        <v>83</v>
      </c>
      <c r="Y131" t="s">
        <v>82</v>
      </c>
      <c r="Z131" t="s">
        <v>82</v>
      </c>
      <c r="AA131" t="s">
        <v>84</v>
      </c>
      <c r="AB131" t="s">
        <v>25</v>
      </c>
      <c r="AC131">
        <v>8</v>
      </c>
      <c r="AD131" t="s">
        <v>82</v>
      </c>
      <c r="AE131">
        <v>2019</v>
      </c>
      <c r="AF131">
        <v>3</v>
      </c>
      <c r="AG131" t="s">
        <v>82</v>
      </c>
      <c r="AH131" t="s">
        <v>85</v>
      </c>
      <c r="AI131" t="s">
        <v>132</v>
      </c>
      <c r="AJ131" t="s">
        <v>82</v>
      </c>
      <c r="AK131" t="s">
        <v>82</v>
      </c>
      <c r="AL131" t="s">
        <v>82</v>
      </c>
      <c r="AM131">
        <v>10</v>
      </c>
      <c r="AN131">
        <v>11</v>
      </c>
      <c r="AO131">
        <v>100</v>
      </c>
      <c r="AP131">
        <v>2</v>
      </c>
      <c r="AQ131">
        <v>0</v>
      </c>
      <c r="AR131" t="s">
        <v>981</v>
      </c>
      <c r="AS131" t="s">
        <v>86</v>
      </c>
      <c r="AT131">
        <v>19</v>
      </c>
      <c r="AU131" t="s">
        <v>87</v>
      </c>
      <c r="AV131" s="2">
        <v>44587</v>
      </c>
      <c r="AW131">
        <v>1</v>
      </c>
      <c r="AX131" t="s">
        <v>101</v>
      </c>
      <c r="AY131" t="s">
        <v>89</v>
      </c>
      <c r="AZ131" t="s">
        <v>89</v>
      </c>
      <c r="BA131" t="s">
        <v>89</v>
      </c>
      <c r="BB131" t="s">
        <v>89</v>
      </c>
      <c r="BC131">
        <v>120000</v>
      </c>
      <c r="BD131">
        <v>2</v>
      </c>
      <c r="BE131" t="s">
        <v>82</v>
      </c>
      <c r="BF131" t="s">
        <v>140</v>
      </c>
      <c r="BG131" t="s">
        <v>117</v>
      </c>
      <c r="BH131" t="s">
        <v>411</v>
      </c>
      <c r="BI131" t="s">
        <v>82</v>
      </c>
      <c r="BJ131" t="s">
        <v>117</v>
      </c>
      <c r="BK131" t="s">
        <v>742</v>
      </c>
      <c r="BL131" t="s">
        <v>95</v>
      </c>
      <c r="BM131" t="s">
        <v>96</v>
      </c>
      <c r="BN131" t="s">
        <v>982</v>
      </c>
      <c r="BO131" t="s">
        <v>82</v>
      </c>
      <c r="BP131" t="s">
        <v>97</v>
      </c>
      <c r="BQ131">
        <v>92</v>
      </c>
      <c r="BR131">
        <v>127914</v>
      </c>
      <c r="BS131">
        <v>1</v>
      </c>
      <c r="BT131">
        <v>1</v>
      </c>
      <c r="BU131">
        <v>105</v>
      </c>
    </row>
    <row r="132" spans="1:73" x14ac:dyDescent="0.25">
      <c r="A132" t="s">
        <v>72</v>
      </c>
      <c r="B132" t="s">
        <v>219</v>
      </c>
      <c r="C132" t="s">
        <v>98</v>
      </c>
      <c r="D132" t="s">
        <v>136</v>
      </c>
      <c r="E132">
        <v>31247350</v>
      </c>
      <c r="F132">
        <v>25</v>
      </c>
      <c r="G132" s="1">
        <v>4157300</v>
      </c>
      <c r="H132" s="1">
        <v>5820220</v>
      </c>
      <c r="I132">
        <v>117670190</v>
      </c>
      <c r="J132" t="s">
        <v>137</v>
      </c>
      <c r="K132" t="s">
        <v>82</v>
      </c>
      <c r="L132" t="s">
        <v>77</v>
      </c>
      <c r="M132" t="s">
        <v>136</v>
      </c>
      <c r="N132" t="s">
        <v>138</v>
      </c>
      <c r="O132" t="s">
        <v>79</v>
      </c>
      <c r="P132" t="s">
        <v>139</v>
      </c>
      <c r="Q132">
        <v>127342</v>
      </c>
      <c r="R132" t="s">
        <v>81</v>
      </c>
      <c r="S132" s="2">
        <v>44547</v>
      </c>
      <c r="T132" s="2">
        <v>44568</v>
      </c>
      <c r="U132" s="2">
        <v>44694</v>
      </c>
      <c r="V132" s="2">
        <v>44697</v>
      </c>
      <c r="W132">
        <v>302270</v>
      </c>
      <c r="X132" t="s">
        <v>83</v>
      </c>
      <c r="Y132" t="s">
        <v>82</v>
      </c>
      <c r="Z132" t="s">
        <v>82</v>
      </c>
      <c r="AA132" t="s">
        <v>84</v>
      </c>
      <c r="AB132" t="s">
        <v>25</v>
      </c>
      <c r="AC132">
        <v>8</v>
      </c>
      <c r="AD132" t="s">
        <v>82</v>
      </c>
      <c r="AE132">
        <v>2018</v>
      </c>
      <c r="AF132">
        <v>4</v>
      </c>
      <c r="AG132" t="s">
        <v>82</v>
      </c>
      <c r="AH132" t="s">
        <v>85</v>
      </c>
      <c r="AI132" t="s">
        <v>132</v>
      </c>
      <c r="AJ132" t="s">
        <v>82</v>
      </c>
      <c r="AK132" t="s">
        <v>82</v>
      </c>
      <c r="AL132" t="s">
        <v>82</v>
      </c>
      <c r="AM132">
        <v>2</v>
      </c>
      <c r="AN132">
        <v>13</v>
      </c>
      <c r="AO132">
        <v>100</v>
      </c>
      <c r="AP132">
        <v>2</v>
      </c>
      <c r="AQ132">
        <v>0</v>
      </c>
      <c r="AR132" t="s">
        <v>955</v>
      </c>
      <c r="AS132" t="s">
        <v>86</v>
      </c>
      <c r="AT132">
        <v>22</v>
      </c>
      <c r="AU132" t="s">
        <v>87</v>
      </c>
      <c r="AV132" s="2">
        <v>44567</v>
      </c>
      <c r="AW132">
        <v>1</v>
      </c>
      <c r="AX132" t="s">
        <v>101</v>
      </c>
      <c r="AY132" t="s">
        <v>89</v>
      </c>
      <c r="AZ132" t="s">
        <v>89</v>
      </c>
      <c r="BA132" t="s">
        <v>89</v>
      </c>
      <c r="BB132" t="s">
        <v>89</v>
      </c>
      <c r="BC132">
        <v>125000</v>
      </c>
      <c r="BD132">
        <v>2</v>
      </c>
      <c r="BE132" t="s">
        <v>82</v>
      </c>
      <c r="BF132" t="s">
        <v>292</v>
      </c>
      <c r="BG132" t="s">
        <v>489</v>
      </c>
      <c r="BH132" t="s">
        <v>372</v>
      </c>
      <c r="BI132" t="s">
        <v>82</v>
      </c>
      <c r="BJ132" t="s">
        <v>183</v>
      </c>
      <c r="BK132" t="s">
        <v>922</v>
      </c>
      <c r="BL132" t="s">
        <v>95</v>
      </c>
      <c r="BM132" t="s">
        <v>96</v>
      </c>
      <c r="BN132" t="s">
        <v>956</v>
      </c>
      <c r="BO132" t="s">
        <v>82</v>
      </c>
      <c r="BP132" t="s">
        <v>97</v>
      </c>
      <c r="BQ132">
        <v>92</v>
      </c>
      <c r="BR132">
        <v>127342</v>
      </c>
      <c r="BS132">
        <v>1</v>
      </c>
      <c r="BT132">
        <v>1</v>
      </c>
      <c r="BU132">
        <v>125</v>
      </c>
    </row>
    <row r="133" spans="1:73" x14ac:dyDescent="0.25">
      <c r="A133" t="s">
        <v>72</v>
      </c>
      <c r="B133" t="s">
        <v>219</v>
      </c>
      <c r="C133" t="s">
        <v>98</v>
      </c>
      <c r="D133" t="s">
        <v>136</v>
      </c>
      <c r="E133">
        <v>31247340</v>
      </c>
      <c r="F133">
        <v>25</v>
      </c>
      <c r="G133" s="1">
        <v>7198110</v>
      </c>
      <c r="H133" s="1">
        <v>8997637.5</v>
      </c>
      <c r="I133">
        <v>115000054</v>
      </c>
      <c r="J133" t="s">
        <v>166</v>
      </c>
      <c r="K133" t="s">
        <v>82</v>
      </c>
      <c r="L133" t="s">
        <v>77</v>
      </c>
      <c r="M133" t="s">
        <v>136</v>
      </c>
      <c r="N133" t="s">
        <v>78</v>
      </c>
      <c r="O133" t="s">
        <v>79</v>
      </c>
      <c r="P133" t="s">
        <v>80</v>
      </c>
      <c r="Q133">
        <v>129574</v>
      </c>
      <c r="R133" t="s">
        <v>81</v>
      </c>
      <c r="S133" s="2">
        <v>44642</v>
      </c>
      <c r="T133" s="2">
        <v>44669</v>
      </c>
      <c r="U133" s="2">
        <v>44694</v>
      </c>
      <c r="V133" s="2">
        <v>44697</v>
      </c>
      <c r="W133">
        <v>310358</v>
      </c>
      <c r="X133" t="s">
        <v>83</v>
      </c>
      <c r="Y133" t="s">
        <v>82</v>
      </c>
      <c r="Z133" t="s">
        <v>82</v>
      </c>
      <c r="AA133" t="s">
        <v>84</v>
      </c>
      <c r="AB133" t="s">
        <v>25</v>
      </c>
      <c r="AC133">
        <v>8</v>
      </c>
      <c r="AD133" t="s">
        <v>161</v>
      </c>
      <c r="AE133">
        <v>2021</v>
      </c>
      <c r="AF133">
        <v>1</v>
      </c>
      <c r="AG133" t="s">
        <v>82</v>
      </c>
      <c r="AH133" t="s">
        <v>85</v>
      </c>
      <c r="AI133" t="s">
        <v>132</v>
      </c>
      <c r="AJ133" t="s">
        <v>82</v>
      </c>
      <c r="AK133" t="s">
        <v>82</v>
      </c>
      <c r="AL133" t="s">
        <v>82</v>
      </c>
      <c r="AM133">
        <v>1</v>
      </c>
      <c r="AN133">
        <v>1</v>
      </c>
      <c r="AO133">
        <v>100</v>
      </c>
      <c r="AP133">
        <v>1</v>
      </c>
      <c r="AQ133">
        <v>0</v>
      </c>
      <c r="AR133" t="s">
        <v>1008</v>
      </c>
      <c r="AS133" t="s">
        <v>86</v>
      </c>
      <c r="AT133">
        <v>30</v>
      </c>
      <c r="AU133" t="s">
        <v>87</v>
      </c>
      <c r="AV133" s="2">
        <v>44658</v>
      </c>
      <c r="AW133">
        <v>1</v>
      </c>
      <c r="AX133" t="s">
        <v>101</v>
      </c>
      <c r="AY133" t="s">
        <v>89</v>
      </c>
      <c r="AZ133" t="s">
        <v>89</v>
      </c>
      <c r="BA133" t="s">
        <v>89</v>
      </c>
      <c r="BB133" t="s">
        <v>89</v>
      </c>
      <c r="BC133">
        <v>200000</v>
      </c>
      <c r="BD133">
        <v>3</v>
      </c>
      <c r="BE133" t="s">
        <v>82</v>
      </c>
      <c r="BF133" t="s">
        <v>80</v>
      </c>
      <c r="BG133" t="s">
        <v>383</v>
      </c>
      <c r="BH133" t="s">
        <v>366</v>
      </c>
      <c r="BI133" t="s">
        <v>162</v>
      </c>
      <c r="BJ133" t="s">
        <v>283</v>
      </c>
      <c r="BK133" t="s">
        <v>170</v>
      </c>
      <c r="BL133" t="s">
        <v>348</v>
      </c>
      <c r="BM133" t="s">
        <v>96</v>
      </c>
      <c r="BN133" t="s">
        <v>1009</v>
      </c>
      <c r="BO133" t="s">
        <v>82</v>
      </c>
      <c r="BP133" t="s">
        <v>97</v>
      </c>
      <c r="BQ133">
        <v>90.31</v>
      </c>
      <c r="BR133">
        <v>129574</v>
      </c>
      <c r="BS133">
        <v>1</v>
      </c>
      <c r="BT133">
        <v>1</v>
      </c>
      <c r="BU133">
        <v>24</v>
      </c>
    </row>
    <row r="134" spans="1:73" x14ac:dyDescent="0.25">
      <c r="A134" t="s">
        <v>72</v>
      </c>
      <c r="B134" t="s">
        <v>219</v>
      </c>
      <c r="C134" t="s">
        <v>98</v>
      </c>
      <c r="D134" t="s">
        <v>75</v>
      </c>
      <c r="E134">
        <v>31249510</v>
      </c>
      <c r="F134">
        <v>26</v>
      </c>
      <c r="G134" s="1">
        <v>7728745</v>
      </c>
      <c r="H134" s="1">
        <v>9660931.25</v>
      </c>
      <c r="I134">
        <v>402530901</v>
      </c>
      <c r="J134" t="s">
        <v>99</v>
      </c>
      <c r="K134" t="s">
        <v>82</v>
      </c>
      <c r="L134" t="s">
        <v>77</v>
      </c>
      <c r="M134" t="s">
        <v>75</v>
      </c>
      <c r="N134" t="s">
        <v>138</v>
      </c>
      <c r="O134" t="s">
        <v>79</v>
      </c>
      <c r="P134" t="s">
        <v>107</v>
      </c>
      <c r="Q134">
        <v>129383</v>
      </c>
      <c r="R134" t="s">
        <v>167</v>
      </c>
      <c r="S134" s="2">
        <v>44643</v>
      </c>
      <c r="T134" s="2">
        <v>44652</v>
      </c>
      <c r="U134" s="2">
        <v>44701</v>
      </c>
      <c r="V134" s="2">
        <v>44704</v>
      </c>
      <c r="W134">
        <v>310487</v>
      </c>
      <c r="X134" t="s">
        <v>83</v>
      </c>
      <c r="Y134" t="s">
        <v>82</v>
      </c>
      <c r="Z134" t="s">
        <v>84</v>
      </c>
      <c r="AA134" t="s">
        <v>82</v>
      </c>
      <c r="AB134" t="s">
        <v>24</v>
      </c>
      <c r="AC134">
        <v>8</v>
      </c>
      <c r="AD134" t="s">
        <v>161</v>
      </c>
      <c r="AE134">
        <v>2020</v>
      </c>
      <c r="AF134">
        <v>2</v>
      </c>
      <c r="AG134" t="s">
        <v>82</v>
      </c>
      <c r="AH134" t="s">
        <v>85</v>
      </c>
      <c r="AI134" t="s">
        <v>132</v>
      </c>
      <c r="AJ134" t="s">
        <v>82</v>
      </c>
      <c r="AK134" t="s">
        <v>82</v>
      </c>
      <c r="AL134" t="s">
        <v>82</v>
      </c>
      <c r="AM134">
        <v>10</v>
      </c>
      <c r="AN134">
        <v>3</v>
      </c>
      <c r="AO134">
        <v>100</v>
      </c>
      <c r="AP134">
        <v>4</v>
      </c>
      <c r="AQ134">
        <v>0</v>
      </c>
      <c r="AR134" t="s">
        <v>1035</v>
      </c>
      <c r="AS134" t="s">
        <v>86</v>
      </c>
      <c r="AT134">
        <v>20</v>
      </c>
      <c r="AU134" t="s">
        <v>87</v>
      </c>
      <c r="AV134" s="2">
        <v>44651</v>
      </c>
      <c r="AW134">
        <v>1</v>
      </c>
      <c r="AX134" t="s">
        <v>101</v>
      </c>
      <c r="AY134" t="s">
        <v>89</v>
      </c>
      <c r="AZ134" t="s">
        <v>89</v>
      </c>
      <c r="BA134" t="s">
        <v>89</v>
      </c>
      <c r="BB134" t="s">
        <v>89</v>
      </c>
      <c r="BC134">
        <v>82000</v>
      </c>
      <c r="BD134">
        <v>1</v>
      </c>
      <c r="BE134" t="s">
        <v>82</v>
      </c>
      <c r="BF134" t="s">
        <v>688</v>
      </c>
      <c r="BG134" t="s">
        <v>187</v>
      </c>
      <c r="BH134" t="s">
        <v>188</v>
      </c>
      <c r="BI134" t="s">
        <v>162</v>
      </c>
      <c r="BJ134" t="s">
        <v>125</v>
      </c>
      <c r="BK134" t="s">
        <v>753</v>
      </c>
      <c r="BL134" t="s">
        <v>95</v>
      </c>
      <c r="BM134" t="s">
        <v>96</v>
      </c>
      <c r="BN134" t="s">
        <v>1036</v>
      </c>
      <c r="BO134" t="s">
        <v>82</v>
      </c>
      <c r="BP134" t="s">
        <v>97</v>
      </c>
      <c r="BQ134">
        <v>70</v>
      </c>
      <c r="BR134">
        <v>129383</v>
      </c>
      <c r="BS134">
        <v>1</v>
      </c>
      <c r="BT134">
        <v>1</v>
      </c>
      <c r="BU134">
        <v>48</v>
      </c>
    </row>
    <row r="135" spans="1:73" x14ac:dyDescent="0.25">
      <c r="A135" t="s">
        <v>72</v>
      </c>
      <c r="B135" t="s">
        <v>219</v>
      </c>
      <c r="C135" t="s">
        <v>98</v>
      </c>
      <c r="D135" t="s">
        <v>136</v>
      </c>
      <c r="E135">
        <v>31248570</v>
      </c>
      <c r="F135">
        <v>26</v>
      </c>
      <c r="G135" s="1">
        <v>7663665</v>
      </c>
      <c r="H135" s="1">
        <v>9579581.25</v>
      </c>
      <c r="I135">
        <v>702920670</v>
      </c>
      <c r="J135" t="s">
        <v>166</v>
      </c>
      <c r="K135" t="s">
        <v>82</v>
      </c>
      <c r="L135" t="s">
        <v>77</v>
      </c>
      <c r="M135" t="s">
        <v>136</v>
      </c>
      <c r="N135" t="s">
        <v>176</v>
      </c>
      <c r="O135" t="s">
        <v>79</v>
      </c>
      <c r="P135" t="s">
        <v>185</v>
      </c>
      <c r="Q135">
        <v>129217</v>
      </c>
      <c r="R135" t="s">
        <v>81</v>
      </c>
      <c r="S135" s="2">
        <v>44593</v>
      </c>
      <c r="T135" s="2">
        <v>44645</v>
      </c>
      <c r="U135" s="2">
        <v>44701</v>
      </c>
      <c r="V135" s="2">
        <v>44704</v>
      </c>
      <c r="W135">
        <v>306283</v>
      </c>
      <c r="X135" t="s">
        <v>83</v>
      </c>
      <c r="Y135" t="s">
        <v>82</v>
      </c>
      <c r="Z135" t="s">
        <v>82</v>
      </c>
      <c r="AA135" t="s">
        <v>84</v>
      </c>
      <c r="AB135" t="s">
        <v>25</v>
      </c>
      <c r="AC135">
        <v>8</v>
      </c>
      <c r="AD135" t="s">
        <v>161</v>
      </c>
      <c r="AE135">
        <v>2020</v>
      </c>
      <c r="AF135">
        <v>2</v>
      </c>
      <c r="AG135" t="s">
        <v>82</v>
      </c>
      <c r="AH135" t="s">
        <v>85</v>
      </c>
      <c r="AI135" t="s">
        <v>132</v>
      </c>
      <c r="AJ135" t="s">
        <v>82</v>
      </c>
      <c r="AK135" t="s">
        <v>82</v>
      </c>
      <c r="AL135" t="s">
        <v>82</v>
      </c>
      <c r="AM135">
        <v>4</v>
      </c>
      <c r="AN135">
        <v>4</v>
      </c>
      <c r="AO135">
        <v>100</v>
      </c>
      <c r="AP135">
        <v>7</v>
      </c>
      <c r="AQ135">
        <v>0</v>
      </c>
      <c r="AR135" t="s">
        <v>1033</v>
      </c>
      <c r="AS135" t="s">
        <v>86</v>
      </c>
      <c r="AT135">
        <v>20</v>
      </c>
      <c r="AU135" t="s">
        <v>87</v>
      </c>
      <c r="AV135" s="2">
        <v>44644</v>
      </c>
      <c r="AW135">
        <v>1</v>
      </c>
      <c r="AX135" t="s">
        <v>101</v>
      </c>
      <c r="AY135" t="s">
        <v>89</v>
      </c>
      <c r="AZ135" t="s">
        <v>89</v>
      </c>
      <c r="BA135" t="s">
        <v>89</v>
      </c>
      <c r="BB135" t="s">
        <v>89</v>
      </c>
      <c r="BC135">
        <v>0</v>
      </c>
      <c r="BD135">
        <v>2</v>
      </c>
      <c r="BE135" t="s">
        <v>82</v>
      </c>
      <c r="BF135" t="s">
        <v>405</v>
      </c>
      <c r="BG135" t="s">
        <v>281</v>
      </c>
      <c r="BH135" t="s">
        <v>196</v>
      </c>
      <c r="BI135" t="s">
        <v>162</v>
      </c>
      <c r="BJ135" t="s">
        <v>361</v>
      </c>
      <c r="BK135" t="s">
        <v>648</v>
      </c>
      <c r="BL135" t="s">
        <v>1032</v>
      </c>
      <c r="BM135" t="s">
        <v>96</v>
      </c>
      <c r="BN135" t="s">
        <v>1034</v>
      </c>
      <c r="BO135" t="s">
        <v>82</v>
      </c>
      <c r="BP135" t="s">
        <v>97</v>
      </c>
      <c r="BQ135">
        <v>83.5</v>
      </c>
      <c r="BR135">
        <v>129217</v>
      </c>
      <c r="BS135">
        <v>1</v>
      </c>
      <c r="BT135">
        <v>1</v>
      </c>
      <c r="BU135">
        <v>55</v>
      </c>
    </row>
    <row r="136" spans="1:73" x14ac:dyDescent="0.25">
      <c r="A136" t="s">
        <v>72</v>
      </c>
      <c r="B136" t="s">
        <v>219</v>
      </c>
      <c r="C136" t="s">
        <v>98</v>
      </c>
      <c r="D136" t="s">
        <v>136</v>
      </c>
      <c r="E136">
        <v>31248960</v>
      </c>
      <c r="F136">
        <v>26</v>
      </c>
      <c r="G136" s="1">
        <v>6561000</v>
      </c>
      <c r="H136" s="1">
        <v>9185400</v>
      </c>
      <c r="I136">
        <v>118900390</v>
      </c>
      <c r="J136" t="s">
        <v>137</v>
      </c>
      <c r="K136" t="s">
        <v>82</v>
      </c>
      <c r="L136" t="s">
        <v>77</v>
      </c>
      <c r="M136" t="s">
        <v>136</v>
      </c>
      <c r="N136" t="s">
        <v>138</v>
      </c>
      <c r="O136" t="s">
        <v>79</v>
      </c>
      <c r="P136" t="s">
        <v>80</v>
      </c>
      <c r="Q136">
        <v>128919</v>
      </c>
      <c r="R136" t="s">
        <v>81</v>
      </c>
      <c r="S136" s="2">
        <v>44631</v>
      </c>
      <c r="T136" s="2">
        <v>44635</v>
      </c>
      <c r="U136" s="2">
        <v>44701</v>
      </c>
      <c r="V136" s="2">
        <v>44704</v>
      </c>
      <c r="W136">
        <v>309408</v>
      </c>
      <c r="X136" t="s">
        <v>83</v>
      </c>
      <c r="Y136" t="s">
        <v>82</v>
      </c>
      <c r="Z136" t="s">
        <v>84</v>
      </c>
      <c r="AA136" t="s">
        <v>82</v>
      </c>
      <c r="AB136" t="s">
        <v>24</v>
      </c>
      <c r="AC136">
        <v>8</v>
      </c>
      <c r="AD136" t="s">
        <v>82</v>
      </c>
      <c r="AE136">
        <v>2021</v>
      </c>
      <c r="AF136">
        <v>1</v>
      </c>
      <c r="AG136" t="s">
        <v>82</v>
      </c>
      <c r="AH136" t="s">
        <v>85</v>
      </c>
      <c r="AI136" t="s">
        <v>132</v>
      </c>
      <c r="AJ136" t="s">
        <v>82</v>
      </c>
      <c r="AK136" t="s">
        <v>82</v>
      </c>
      <c r="AL136" t="s">
        <v>82</v>
      </c>
      <c r="AM136">
        <v>13</v>
      </c>
      <c r="AN136">
        <v>4</v>
      </c>
      <c r="AO136">
        <v>100</v>
      </c>
      <c r="AP136">
        <v>1</v>
      </c>
      <c r="AQ136">
        <v>0</v>
      </c>
      <c r="AR136" t="s">
        <v>1030</v>
      </c>
      <c r="AS136" t="s">
        <v>86</v>
      </c>
      <c r="AT136">
        <v>18</v>
      </c>
      <c r="AU136" t="s">
        <v>87</v>
      </c>
      <c r="AV136" s="2">
        <v>44634</v>
      </c>
      <c r="AW136">
        <v>1</v>
      </c>
      <c r="AX136" t="s">
        <v>101</v>
      </c>
      <c r="AY136" t="s">
        <v>89</v>
      </c>
      <c r="AZ136" t="s">
        <v>89</v>
      </c>
      <c r="BA136" t="s">
        <v>89</v>
      </c>
      <c r="BB136" t="s">
        <v>89</v>
      </c>
      <c r="BC136">
        <v>150000</v>
      </c>
      <c r="BD136">
        <v>1</v>
      </c>
      <c r="BE136" t="s">
        <v>82</v>
      </c>
      <c r="BF136" t="s">
        <v>256</v>
      </c>
      <c r="BG136" t="s">
        <v>210</v>
      </c>
      <c r="BH136" t="s">
        <v>537</v>
      </c>
      <c r="BI136" t="s">
        <v>82</v>
      </c>
      <c r="BJ136" t="s">
        <v>183</v>
      </c>
      <c r="BK136" t="s">
        <v>887</v>
      </c>
      <c r="BL136" t="s">
        <v>354</v>
      </c>
      <c r="BM136" t="s">
        <v>96</v>
      </c>
      <c r="BN136" t="s">
        <v>1031</v>
      </c>
      <c r="BO136" t="s">
        <v>82</v>
      </c>
      <c r="BP136" t="s">
        <v>97</v>
      </c>
      <c r="BQ136">
        <v>70</v>
      </c>
      <c r="BR136">
        <v>128919</v>
      </c>
      <c r="BS136">
        <v>1</v>
      </c>
      <c r="BT136">
        <v>1</v>
      </c>
      <c r="BU136">
        <v>65</v>
      </c>
    </row>
    <row r="137" spans="1:73" x14ac:dyDescent="0.25">
      <c r="A137" t="s">
        <v>72</v>
      </c>
      <c r="B137" t="s">
        <v>219</v>
      </c>
      <c r="C137" t="s">
        <v>98</v>
      </c>
      <c r="D137" t="s">
        <v>75</v>
      </c>
      <c r="E137">
        <v>31248650</v>
      </c>
      <c r="F137">
        <v>26</v>
      </c>
      <c r="G137" s="1">
        <v>6635000</v>
      </c>
      <c r="H137" s="1">
        <v>8293750</v>
      </c>
      <c r="I137">
        <v>402360469</v>
      </c>
      <c r="J137" t="s">
        <v>76</v>
      </c>
      <c r="K137" t="s">
        <v>82</v>
      </c>
      <c r="L137" t="s">
        <v>77</v>
      </c>
      <c r="M137" t="s">
        <v>75</v>
      </c>
      <c r="N137" t="s">
        <v>114</v>
      </c>
      <c r="O137" t="s">
        <v>79</v>
      </c>
      <c r="P137" t="s">
        <v>107</v>
      </c>
      <c r="Q137">
        <v>128599</v>
      </c>
      <c r="R137" t="s">
        <v>81</v>
      </c>
      <c r="S137" s="2">
        <v>44602</v>
      </c>
      <c r="T137" s="2">
        <v>44621</v>
      </c>
      <c r="U137" s="2">
        <v>44701</v>
      </c>
      <c r="V137" s="2">
        <v>44704</v>
      </c>
      <c r="W137">
        <v>307013</v>
      </c>
      <c r="X137" t="s">
        <v>83</v>
      </c>
      <c r="Y137" t="s">
        <v>82</v>
      </c>
      <c r="Z137" t="s">
        <v>82</v>
      </c>
      <c r="AA137" t="s">
        <v>84</v>
      </c>
      <c r="AB137" t="s">
        <v>25</v>
      </c>
      <c r="AC137">
        <v>8</v>
      </c>
      <c r="AD137" t="s">
        <v>82</v>
      </c>
      <c r="AE137">
        <v>2022</v>
      </c>
      <c r="AF137">
        <v>0</v>
      </c>
      <c r="AG137" t="s">
        <v>82</v>
      </c>
      <c r="AH137" t="s">
        <v>85</v>
      </c>
      <c r="AI137" t="s">
        <v>121</v>
      </c>
      <c r="AJ137" t="s">
        <v>82</v>
      </c>
      <c r="AK137" t="s">
        <v>82</v>
      </c>
      <c r="AL137" t="s">
        <v>82</v>
      </c>
      <c r="AM137">
        <v>5</v>
      </c>
      <c r="AN137">
        <v>2</v>
      </c>
      <c r="AO137">
        <v>100</v>
      </c>
      <c r="AP137">
        <v>4</v>
      </c>
      <c r="AQ137">
        <v>0</v>
      </c>
      <c r="AR137" t="s">
        <v>1026</v>
      </c>
      <c r="AS137" t="s">
        <v>86</v>
      </c>
      <c r="AT137">
        <v>24</v>
      </c>
      <c r="AU137" t="s">
        <v>87</v>
      </c>
      <c r="AV137" s="2">
        <v>44620</v>
      </c>
      <c r="AW137">
        <v>1</v>
      </c>
      <c r="AX137" t="s">
        <v>101</v>
      </c>
      <c r="AY137" t="s">
        <v>89</v>
      </c>
      <c r="AZ137" t="s">
        <v>89</v>
      </c>
      <c r="BA137" t="s">
        <v>89</v>
      </c>
      <c r="BB137" t="s">
        <v>89</v>
      </c>
      <c r="BC137">
        <v>370832</v>
      </c>
      <c r="BD137">
        <v>4</v>
      </c>
      <c r="BE137" t="s">
        <v>82</v>
      </c>
      <c r="BF137" t="s">
        <v>184</v>
      </c>
      <c r="BG137" t="s">
        <v>117</v>
      </c>
      <c r="BH137" t="s">
        <v>158</v>
      </c>
      <c r="BI137" t="s">
        <v>82</v>
      </c>
      <c r="BJ137" t="s">
        <v>117</v>
      </c>
      <c r="BK137" t="s">
        <v>151</v>
      </c>
      <c r="BL137" t="s">
        <v>95</v>
      </c>
      <c r="BM137" t="s">
        <v>96</v>
      </c>
      <c r="BN137" t="s">
        <v>1027</v>
      </c>
      <c r="BO137">
        <v>24841910</v>
      </c>
      <c r="BP137" t="s">
        <v>1028</v>
      </c>
      <c r="BQ137">
        <v>70</v>
      </c>
      <c r="BR137">
        <v>128599</v>
      </c>
      <c r="BS137">
        <v>1</v>
      </c>
      <c r="BT137">
        <v>1</v>
      </c>
      <c r="BU137">
        <v>79</v>
      </c>
    </row>
    <row r="138" spans="1:73" x14ac:dyDescent="0.25">
      <c r="A138" t="s">
        <v>72</v>
      </c>
      <c r="B138" t="s">
        <v>219</v>
      </c>
      <c r="C138" t="s">
        <v>98</v>
      </c>
      <c r="D138" t="s">
        <v>136</v>
      </c>
      <c r="E138">
        <v>31248610</v>
      </c>
      <c r="F138">
        <v>26</v>
      </c>
      <c r="G138" s="1">
        <v>4746000</v>
      </c>
      <c r="H138" s="1">
        <v>5932500</v>
      </c>
      <c r="I138">
        <v>503730877</v>
      </c>
      <c r="J138" t="s">
        <v>166</v>
      </c>
      <c r="K138" t="s">
        <v>82</v>
      </c>
      <c r="L138" t="s">
        <v>77</v>
      </c>
      <c r="M138" t="s">
        <v>136</v>
      </c>
      <c r="N138" t="s">
        <v>176</v>
      </c>
      <c r="O138" t="s">
        <v>79</v>
      </c>
      <c r="P138" t="s">
        <v>139</v>
      </c>
      <c r="Q138">
        <v>128259</v>
      </c>
      <c r="R138" t="s">
        <v>81</v>
      </c>
      <c r="S138" s="2">
        <v>44574</v>
      </c>
      <c r="T138" s="2">
        <v>44602</v>
      </c>
      <c r="U138" s="2">
        <v>44701</v>
      </c>
      <c r="V138" s="2">
        <v>44704</v>
      </c>
      <c r="W138">
        <v>304477</v>
      </c>
      <c r="X138" t="s">
        <v>83</v>
      </c>
      <c r="Y138" t="s">
        <v>82</v>
      </c>
      <c r="Z138" t="s">
        <v>82</v>
      </c>
      <c r="AA138" t="s">
        <v>84</v>
      </c>
      <c r="AB138" t="s">
        <v>25</v>
      </c>
      <c r="AC138">
        <v>8</v>
      </c>
      <c r="AD138" t="s">
        <v>82</v>
      </c>
      <c r="AE138">
        <v>2021</v>
      </c>
      <c r="AF138">
        <v>1</v>
      </c>
      <c r="AG138" t="s">
        <v>82</v>
      </c>
      <c r="AH138" t="s">
        <v>85</v>
      </c>
      <c r="AI138" t="s">
        <v>121</v>
      </c>
      <c r="AJ138" t="s">
        <v>82</v>
      </c>
      <c r="AK138" t="s">
        <v>82</v>
      </c>
      <c r="AL138" t="s">
        <v>82</v>
      </c>
      <c r="AM138">
        <v>13</v>
      </c>
      <c r="AN138">
        <v>7</v>
      </c>
      <c r="AO138">
        <v>100</v>
      </c>
      <c r="AP138">
        <v>2</v>
      </c>
      <c r="AQ138">
        <v>0</v>
      </c>
      <c r="AR138" t="s">
        <v>1021</v>
      </c>
      <c r="AS138" t="s">
        <v>86</v>
      </c>
      <c r="AT138">
        <v>32</v>
      </c>
      <c r="AU138" t="s">
        <v>87</v>
      </c>
      <c r="AV138" s="2">
        <v>44601</v>
      </c>
      <c r="AW138">
        <v>1</v>
      </c>
      <c r="AX138" t="s">
        <v>101</v>
      </c>
      <c r="AY138" t="s">
        <v>89</v>
      </c>
      <c r="AZ138" t="s">
        <v>89</v>
      </c>
      <c r="BA138" t="s">
        <v>89</v>
      </c>
      <c r="BB138" t="s">
        <v>89</v>
      </c>
      <c r="BC138">
        <v>319560</v>
      </c>
      <c r="BD138">
        <v>5</v>
      </c>
      <c r="BE138" t="s">
        <v>82</v>
      </c>
      <c r="BF138" t="s">
        <v>144</v>
      </c>
      <c r="BG138" t="s">
        <v>548</v>
      </c>
      <c r="BH138" t="s">
        <v>538</v>
      </c>
      <c r="BI138" t="s">
        <v>82</v>
      </c>
      <c r="BJ138" t="s">
        <v>169</v>
      </c>
      <c r="BK138" t="s">
        <v>1022</v>
      </c>
      <c r="BL138" t="s">
        <v>549</v>
      </c>
      <c r="BM138" t="s">
        <v>96</v>
      </c>
      <c r="BN138" t="s">
        <v>1023</v>
      </c>
      <c r="BO138">
        <v>24700274</v>
      </c>
      <c r="BP138" t="s">
        <v>321</v>
      </c>
      <c r="BQ138">
        <v>77.67</v>
      </c>
      <c r="BR138">
        <v>128259</v>
      </c>
      <c r="BS138">
        <v>1</v>
      </c>
      <c r="BT138">
        <v>1</v>
      </c>
      <c r="BU138">
        <v>98</v>
      </c>
    </row>
    <row r="139" spans="1:73" x14ac:dyDescent="0.25">
      <c r="A139" t="s">
        <v>72</v>
      </c>
      <c r="B139" t="s">
        <v>219</v>
      </c>
      <c r="C139" t="s">
        <v>98</v>
      </c>
      <c r="D139" t="s">
        <v>75</v>
      </c>
      <c r="E139">
        <v>31248600</v>
      </c>
      <c r="F139">
        <v>26</v>
      </c>
      <c r="G139" s="1">
        <v>7517155</v>
      </c>
      <c r="H139" s="1">
        <v>9396443.75</v>
      </c>
      <c r="I139">
        <v>604650486</v>
      </c>
      <c r="J139" t="s">
        <v>212</v>
      </c>
      <c r="K139" t="s">
        <v>82</v>
      </c>
      <c r="L139" t="s">
        <v>77</v>
      </c>
      <c r="M139" t="s">
        <v>75</v>
      </c>
      <c r="N139" t="s">
        <v>176</v>
      </c>
      <c r="O139" t="s">
        <v>79</v>
      </c>
      <c r="P139" t="s">
        <v>272</v>
      </c>
      <c r="Q139">
        <v>128200</v>
      </c>
      <c r="R139" t="s">
        <v>81</v>
      </c>
      <c r="S139" s="2">
        <v>44580</v>
      </c>
      <c r="T139" s="2">
        <v>44600</v>
      </c>
      <c r="U139" s="2">
        <v>44701</v>
      </c>
      <c r="V139" s="2">
        <v>44704</v>
      </c>
      <c r="W139">
        <v>305060</v>
      </c>
      <c r="X139" t="s">
        <v>83</v>
      </c>
      <c r="Y139" t="s">
        <v>82</v>
      </c>
      <c r="Z139" t="s">
        <v>84</v>
      </c>
      <c r="AA139" t="s">
        <v>82</v>
      </c>
      <c r="AB139" t="s">
        <v>24</v>
      </c>
      <c r="AC139">
        <v>8</v>
      </c>
      <c r="AD139" t="s">
        <v>161</v>
      </c>
      <c r="AE139">
        <v>2018</v>
      </c>
      <c r="AF139">
        <v>4</v>
      </c>
      <c r="AG139" t="s">
        <v>82</v>
      </c>
      <c r="AH139" t="s">
        <v>85</v>
      </c>
      <c r="AI139" t="s">
        <v>132</v>
      </c>
      <c r="AJ139" t="s">
        <v>82</v>
      </c>
      <c r="AK139" t="s">
        <v>82</v>
      </c>
      <c r="AL139" t="s">
        <v>82</v>
      </c>
      <c r="AM139">
        <v>8</v>
      </c>
      <c r="AN139">
        <v>4</v>
      </c>
      <c r="AO139">
        <v>100</v>
      </c>
      <c r="AP139">
        <v>6</v>
      </c>
      <c r="AQ139">
        <v>0</v>
      </c>
      <c r="AR139" t="s">
        <v>1019</v>
      </c>
      <c r="AS139" t="s">
        <v>86</v>
      </c>
      <c r="AT139">
        <v>21</v>
      </c>
      <c r="AU139" t="s">
        <v>87</v>
      </c>
      <c r="AV139" s="2">
        <v>44599</v>
      </c>
      <c r="AW139">
        <v>1</v>
      </c>
      <c r="AX139" t="s">
        <v>101</v>
      </c>
      <c r="AY139" t="s">
        <v>89</v>
      </c>
      <c r="AZ139" t="s">
        <v>89</v>
      </c>
      <c r="BA139" t="s">
        <v>89</v>
      </c>
      <c r="BB139" t="s">
        <v>89</v>
      </c>
      <c r="BC139">
        <v>40000</v>
      </c>
      <c r="BD139">
        <v>3</v>
      </c>
      <c r="BE139" t="s">
        <v>82</v>
      </c>
      <c r="BF139" t="s">
        <v>396</v>
      </c>
      <c r="BG139" t="s">
        <v>266</v>
      </c>
      <c r="BH139" t="s">
        <v>551</v>
      </c>
      <c r="BI139" t="s">
        <v>162</v>
      </c>
      <c r="BJ139" t="s">
        <v>252</v>
      </c>
      <c r="BK139" t="s">
        <v>492</v>
      </c>
      <c r="BL139" t="s">
        <v>95</v>
      </c>
      <c r="BM139" t="s">
        <v>96</v>
      </c>
      <c r="BN139" t="s">
        <v>1020</v>
      </c>
      <c r="BO139" t="s">
        <v>82</v>
      </c>
      <c r="BP139" t="s">
        <v>97</v>
      </c>
      <c r="BQ139">
        <v>70</v>
      </c>
      <c r="BR139">
        <v>128200</v>
      </c>
      <c r="BS139">
        <v>1</v>
      </c>
      <c r="BT139">
        <v>1</v>
      </c>
      <c r="BU139">
        <v>100</v>
      </c>
    </row>
    <row r="140" spans="1:73" x14ac:dyDescent="0.25">
      <c r="A140" t="s">
        <v>72</v>
      </c>
      <c r="B140" t="s">
        <v>219</v>
      </c>
      <c r="C140" t="s">
        <v>98</v>
      </c>
      <c r="D140" t="s">
        <v>136</v>
      </c>
      <c r="E140">
        <v>31249460</v>
      </c>
      <c r="F140">
        <v>26</v>
      </c>
      <c r="G140" s="1">
        <v>8660100</v>
      </c>
      <c r="H140" s="1">
        <v>10825125</v>
      </c>
      <c r="I140">
        <v>604940687</v>
      </c>
      <c r="J140" t="s">
        <v>137</v>
      </c>
      <c r="K140" t="s">
        <v>82</v>
      </c>
      <c r="L140" t="s">
        <v>77</v>
      </c>
      <c r="M140" t="s">
        <v>136</v>
      </c>
      <c r="N140" t="s">
        <v>176</v>
      </c>
      <c r="O140" t="s">
        <v>79</v>
      </c>
      <c r="P140" t="s">
        <v>272</v>
      </c>
      <c r="Q140">
        <v>127663</v>
      </c>
      <c r="R140" t="s">
        <v>81</v>
      </c>
      <c r="S140" s="2">
        <v>44538</v>
      </c>
      <c r="T140" s="2">
        <v>44580</v>
      </c>
      <c r="U140" s="2">
        <v>44701</v>
      </c>
      <c r="V140" s="2">
        <v>44704</v>
      </c>
      <c r="W140">
        <v>301174</v>
      </c>
      <c r="X140" t="s">
        <v>83</v>
      </c>
      <c r="Y140" t="s">
        <v>82</v>
      </c>
      <c r="Z140" t="s">
        <v>84</v>
      </c>
      <c r="AA140" t="s">
        <v>82</v>
      </c>
      <c r="AB140" t="s">
        <v>24</v>
      </c>
      <c r="AC140">
        <v>8</v>
      </c>
      <c r="AD140" t="s">
        <v>161</v>
      </c>
      <c r="AE140">
        <v>2020</v>
      </c>
      <c r="AF140">
        <v>2</v>
      </c>
      <c r="AG140" t="s">
        <v>82</v>
      </c>
      <c r="AH140" t="s">
        <v>85</v>
      </c>
      <c r="AI140" t="s">
        <v>132</v>
      </c>
      <c r="AJ140" t="s">
        <v>82</v>
      </c>
      <c r="AK140" t="s">
        <v>82</v>
      </c>
      <c r="AL140" t="s">
        <v>82</v>
      </c>
      <c r="AM140">
        <v>7</v>
      </c>
      <c r="AN140">
        <v>4</v>
      </c>
      <c r="AO140">
        <v>100</v>
      </c>
      <c r="AP140">
        <v>6</v>
      </c>
      <c r="AQ140">
        <v>0</v>
      </c>
      <c r="AR140" t="s">
        <v>1016</v>
      </c>
      <c r="AS140" t="s">
        <v>86</v>
      </c>
      <c r="AT140">
        <v>18</v>
      </c>
      <c r="AU140" t="s">
        <v>87</v>
      </c>
      <c r="AV140" t="s">
        <v>82</v>
      </c>
      <c r="AW140">
        <v>1</v>
      </c>
      <c r="AX140" t="s">
        <v>101</v>
      </c>
      <c r="AY140" t="s">
        <v>89</v>
      </c>
      <c r="AZ140" t="s">
        <v>89</v>
      </c>
      <c r="BA140" t="s">
        <v>89</v>
      </c>
      <c r="BB140" t="s">
        <v>89</v>
      </c>
      <c r="BC140">
        <v>60000</v>
      </c>
      <c r="BD140">
        <v>6</v>
      </c>
      <c r="BE140" t="s">
        <v>82</v>
      </c>
      <c r="BF140" t="s">
        <v>286</v>
      </c>
      <c r="BG140" t="s">
        <v>198</v>
      </c>
      <c r="BH140" t="s">
        <v>366</v>
      </c>
      <c r="BI140" t="s">
        <v>162</v>
      </c>
      <c r="BJ140" t="s">
        <v>198</v>
      </c>
      <c r="BK140" t="s">
        <v>562</v>
      </c>
      <c r="BL140" t="s">
        <v>95</v>
      </c>
      <c r="BM140" t="s">
        <v>96</v>
      </c>
      <c r="BN140" t="s">
        <v>1017</v>
      </c>
      <c r="BO140" t="s">
        <v>82</v>
      </c>
      <c r="BP140" t="s">
        <v>97</v>
      </c>
      <c r="BQ140">
        <v>70</v>
      </c>
      <c r="BR140">
        <v>127663</v>
      </c>
      <c r="BS140">
        <v>1</v>
      </c>
      <c r="BT140">
        <v>1</v>
      </c>
      <c r="BU140">
        <v>120</v>
      </c>
    </row>
    <row r="141" spans="1:73" x14ac:dyDescent="0.25">
      <c r="A141" t="s">
        <v>72</v>
      </c>
      <c r="B141" t="s">
        <v>219</v>
      </c>
      <c r="C141" t="s">
        <v>98</v>
      </c>
      <c r="D141" t="s">
        <v>136</v>
      </c>
      <c r="E141">
        <v>31249190</v>
      </c>
      <c r="F141">
        <v>26</v>
      </c>
      <c r="G141" s="1">
        <v>3716000</v>
      </c>
      <c r="H141" s="1">
        <v>4645000</v>
      </c>
      <c r="I141">
        <v>702290251</v>
      </c>
      <c r="J141" t="s">
        <v>137</v>
      </c>
      <c r="K141" t="s">
        <v>82</v>
      </c>
      <c r="L141" t="s">
        <v>77</v>
      </c>
      <c r="M141" t="s">
        <v>136</v>
      </c>
      <c r="N141" t="s">
        <v>138</v>
      </c>
      <c r="O141" t="s">
        <v>79</v>
      </c>
      <c r="P141" t="s">
        <v>185</v>
      </c>
      <c r="Q141">
        <v>127524</v>
      </c>
      <c r="R141" t="s">
        <v>81</v>
      </c>
      <c r="S141" s="2">
        <v>44572</v>
      </c>
      <c r="T141" s="2">
        <v>44575</v>
      </c>
      <c r="U141" s="2">
        <v>44701</v>
      </c>
      <c r="V141" s="2">
        <v>44704</v>
      </c>
      <c r="W141">
        <v>304212</v>
      </c>
      <c r="X141" t="s">
        <v>83</v>
      </c>
      <c r="Y141" t="s">
        <v>82</v>
      </c>
      <c r="Z141" t="s">
        <v>82</v>
      </c>
      <c r="AA141" t="s">
        <v>84</v>
      </c>
      <c r="AB141" t="s">
        <v>25</v>
      </c>
      <c r="AC141">
        <v>8</v>
      </c>
      <c r="AD141" t="s">
        <v>82</v>
      </c>
      <c r="AE141">
        <v>2018</v>
      </c>
      <c r="AF141">
        <v>4</v>
      </c>
      <c r="AG141" t="s">
        <v>82</v>
      </c>
      <c r="AH141" t="s">
        <v>85</v>
      </c>
      <c r="AI141" t="s">
        <v>121</v>
      </c>
      <c r="AJ141" t="s">
        <v>82</v>
      </c>
      <c r="AK141" t="s">
        <v>82</v>
      </c>
      <c r="AL141" t="s">
        <v>82</v>
      </c>
      <c r="AM141">
        <v>5</v>
      </c>
      <c r="AN141">
        <v>2</v>
      </c>
      <c r="AO141">
        <v>100</v>
      </c>
      <c r="AP141">
        <v>7</v>
      </c>
      <c r="AQ141">
        <v>0</v>
      </c>
      <c r="AR141" t="s">
        <v>1014</v>
      </c>
      <c r="AS141" t="s">
        <v>86</v>
      </c>
      <c r="AT141">
        <v>27</v>
      </c>
      <c r="AU141" t="s">
        <v>278</v>
      </c>
      <c r="AV141" s="2">
        <v>44574</v>
      </c>
      <c r="AW141">
        <v>1</v>
      </c>
      <c r="AX141" t="s">
        <v>101</v>
      </c>
      <c r="AY141" t="s">
        <v>89</v>
      </c>
      <c r="AZ141" t="s">
        <v>89</v>
      </c>
      <c r="BA141" t="s">
        <v>89</v>
      </c>
      <c r="BB141" t="s">
        <v>89</v>
      </c>
      <c r="BC141">
        <v>306489</v>
      </c>
      <c r="BD141">
        <v>5</v>
      </c>
      <c r="BE141" t="s">
        <v>82</v>
      </c>
      <c r="BF141" t="s">
        <v>375</v>
      </c>
      <c r="BG141" t="s">
        <v>190</v>
      </c>
      <c r="BH141" t="s">
        <v>384</v>
      </c>
      <c r="BI141" t="s">
        <v>82</v>
      </c>
      <c r="BJ141" t="s">
        <v>192</v>
      </c>
      <c r="BK141" t="s">
        <v>376</v>
      </c>
      <c r="BL141" t="s">
        <v>95</v>
      </c>
      <c r="BM141" t="s">
        <v>96</v>
      </c>
      <c r="BN141" t="s">
        <v>1015</v>
      </c>
      <c r="BO141" t="s">
        <v>82</v>
      </c>
      <c r="BP141" t="s">
        <v>97</v>
      </c>
      <c r="BQ141">
        <v>93.5</v>
      </c>
      <c r="BR141">
        <v>127524</v>
      </c>
      <c r="BS141">
        <v>1</v>
      </c>
      <c r="BT141">
        <v>1</v>
      </c>
      <c r="BU141">
        <v>125</v>
      </c>
    </row>
    <row r="142" spans="1:73" x14ac:dyDescent="0.25">
      <c r="A142" t="s">
        <v>72</v>
      </c>
      <c r="B142" t="s">
        <v>219</v>
      </c>
      <c r="C142" t="s">
        <v>98</v>
      </c>
      <c r="D142" t="s">
        <v>136</v>
      </c>
      <c r="E142">
        <v>31249490</v>
      </c>
      <c r="F142">
        <v>26</v>
      </c>
      <c r="G142" s="1">
        <v>4956850</v>
      </c>
      <c r="H142" s="1">
        <v>6196062.5</v>
      </c>
      <c r="I142">
        <v>702830783</v>
      </c>
      <c r="J142" t="s">
        <v>166</v>
      </c>
      <c r="K142" t="s">
        <v>82</v>
      </c>
      <c r="L142" t="s">
        <v>77</v>
      </c>
      <c r="M142" t="s">
        <v>136</v>
      </c>
      <c r="N142" t="s">
        <v>176</v>
      </c>
      <c r="O142" t="s">
        <v>79</v>
      </c>
      <c r="P142" t="s">
        <v>185</v>
      </c>
      <c r="Q142">
        <v>126843</v>
      </c>
      <c r="R142" t="s">
        <v>81</v>
      </c>
      <c r="S142" s="2">
        <v>44536</v>
      </c>
      <c r="T142" s="2">
        <v>44540</v>
      </c>
      <c r="U142" s="2">
        <v>44701</v>
      </c>
      <c r="V142" s="2">
        <v>44704</v>
      </c>
      <c r="W142">
        <v>300855</v>
      </c>
      <c r="X142" t="s">
        <v>83</v>
      </c>
      <c r="Y142" t="s">
        <v>82</v>
      </c>
      <c r="Z142" t="s">
        <v>82</v>
      </c>
      <c r="AA142" t="s">
        <v>84</v>
      </c>
      <c r="AB142" t="s">
        <v>25</v>
      </c>
      <c r="AC142">
        <v>8</v>
      </c>
      <c r="AD142" t="s">
        <v>82</v>
      </c>
      <c r="AE142">
        <v>2018</v>
      </c>
      <c r="AF142">
        <v>4</v>
      </c>
      <c r="AG142" t="s">
        <v>82</v>
      </c>
      <c r="AH142" t="s">
        <v>85</v>
      </c>
      <c r="AI142" t="s">
        <v>132</v>
      </c>
      <c r="AJ142" t="s">
        <v>82</v>
      </c>
      <c r="AK142" t="s">
        <v>82</v>
      </c>
      <c r="AL142" t="s">
        <v>82</v>
      </c>
      <c r="AM142">
        <v>4</v>
      </c>
      <c r="AN142">
        <v>1</v>
      </c>
      <c r="AO142">
        <v>100</v>
      </c>
      <c r="AP142">
        <v>7</v>
      </c>
      <c r="AQ142">
        <v>0</v>
      </c>
      <c r="AR142" t="s">
        <v>1012</v>
      </c>
      <c r="AS142" t="s">
        <v>86</v>
      </c>
      <c r="AT142">
        <v>21</v>
      </c>
      <c r="AU142" t="s">
        <v>87</v>
      </c>
      <c r="AV142" s="2">
        <v>44539</v>
      </c>
      <c r="AW142">
        <v>1</v>
      </c>
      <c r="AX142" t="s">
        <v>101</v>
      </c>
      <c r="AY142" t="s">
        <v>89</v>
      </c>
      <c r="AZ142" t="s">
        <v>89</v>
      </c>
      <c r="BA142" t="s">
        <v>89</v>
      </c>
      <c r="BB142" t="s">
        <v>89</v>
      </c>
      <c r="BC142">
        <v>60000</v>
      </c>
      <c r="BD142">
        <v>2</v>
      </c>
      <c r="BE142" t="s">
        <v>82</v>
      </c>
      <c r="BF142" t="s">
        <v>405</v>
      </c>
      <c r="BG142" t="s">
        <v>262</v>
      </c>
      <c r="BH142" t="s">
        <v>389</v>
      </c>
      <c r="BI142" t="s">
        <v>82</v>
      </c>
      <c r="BJ142" t="s">
        <v>262</v>
      </c>
      <c r="BK142" t="s">
        <v>407</v>
      </c>
      <c r="BL142" t="s">
        <v>367</v>
      </c>
      <c r="BM142" t="s">
        <v>96</v>
      </c>
      <c r="BN142" t="s">
        <v>1013</v>
      </c>
      <c r="BO142" t="s">
        <v>82</v>
      </c>
      <c r="BP142" t="s">
        <v>898</v>
      </c>
      <c r="BQ142">
        <v>100</v>
      </c>
      <c r="BR142">
        <v>126843</v>
      </c>
      <c r="BS142">
        <v>1</v>
      </c>
      <c r="BT142">
        <v>1</v>
      </c>
      <c r="BU142">
        <v>160</v>
      </c>
    </row>
    <row r="143" spans="1:73" x14ac:dyDescent="0.25">
      <c r="A143" s="161" t="s">
        <v>1049</v>
      </c>
      <c r="B143" t="s">
        <v>219</v>
      </c>
      <c r="C143" s="161"/>
      <c r="D143" s="161"/>
      <c r="E143" s="161"/>
      <c r="F143" s="161">
        <v>28</v>
      </c>
      <c r="G143" s="160">
        <v>6139878</v>
      </c>
      <c r="H143" s="160">
        <f>+(Tabla13[[#This Row],[Monto]]*40%)+Tabla13[[#This Row],[Monto]]</f>
        <v>8595829.1999999993</v>
      </c>
      <c r="I143">
        <v>118580776</v>
      </c>
      <c r="BN143" t="s">
        <v>1047</v>
      </c>
    </row>
    <row r="144" spans="1:73" x14ac:dyDescent="0.25">
      <c r="A144" s="161" t="s">
        <v>1046</v>
      </c>
      <c r="B144" t="s">
        <v>219</v>
      </c>
      <c r="C144" s="161"/>
      <c r="D144" s="161"/>
      <c r="E144" s="161"/>
      <c r="F144" s="161">
        <v>28</v>
      </c>
      <c r="G144" s="160">
        <v>8978980</v>
      </c>
      <c r="H144" s="160">
        <f>+(Tabla13[[#This Row],[Monto]]*40%)+Tabla13[[#This Row],[Monto]]</f>
        <v>12570572</v>
      </c>
      <c r="I144">
        <v>117760598</v>
      </c>
    </row>
    <row r="145" spans="1:48" x14ac:dyDescent="0.25">
      <c r="A145" s="161" t="s">
        <v>1045</v>
      </c>
      <c r="B145" t="s">
        <v>219</v>
      </c>
      <c r="C145" s="161"/>
      <c r="D145" s="161"/>
      <c r="E145" s="161"/>
      <c r="F145" s="161">
        <v>28</v>
      </c>
      <c r="G145" s="160">
        <v>8729040</v>
      </c>
      <c r="H145" s="160">
        <f>+(Tabla13[[#This Row],[Monto]]*40%)+Tabla13[[#This Row],[Monto]]</f>
        <v>12220656</v>
      </c>
      <c r="I145">
        <v>208120608</v>
      </c>
    </row>
    <row r="146" spans="1:48" x14ac:dyDescent="0.25">
      <c r="A146" s="161" t="s">
        <v>1044</v>
      </c>
      <c r="B146" t="s">
        <v>219</v>
      </c>
      <c r="C146" s="161"/>
      <c r="D146" s="161"/>
      <c r="E146" s="161"/>
      <c r="F146" s="161">
        <v>28</v>
      </c>
      <c r="G146" s="160">
        <v>7350750</v>
      </c>
      <c r="H146" s="160">
        <f>+Tabla13[[#This Row],[Monto]]*1.4</f>
        <v>10291050</v>
      </c>
      <c r="I146">
        <v>208290572</v>
      </c>
    </row>
    <row r="147" spans="1:48" s="159" customFormat="1" ht="18.75" x14ac:dyDescent="0.3">
      <c r="A147" s="161" t="s">
        <v>1043</v>
      </c>
      <c r="B147" t="s">
        <v>219</v>
      </c>
      <c r="C147" s="161"/>
      <c r="D147" s="164"/>
      <c r="E147" s="164"/>
      <c r="F147" s="161">
        <v>28</v>
      </c>
      <c r="G147" s="160">
        <v>5862500</v>
      </c>
      <c r="H147" s="160">
        <f>+Tabla13[[#This Row],[Monto]]*1.4</f>
        <v>8207499.9999999991</v>
      </c>
      <c r="I147">
        <v>112500811</v>
      </c>
      <c r="S147" s="163"/>
      <c r="T147" s="163"/>
      <c r="U147" s="163"/>
      <c r="V147" s="163"/>
      <c r="AV147" s="163"/>
    </row>
    <row r="148" spans="1:48" x14ac:dyDescent="0.25">
      <c r="A148" s="161" t="s">
        <v>1042</v>
      </c>
      <c r="B148" t="s">
        <v>219</v>
      </c>
      <c r="C148" s="161"/>
      <c r="D148" s="161"/>
      <c r="E148" s="161"/>
      <c r="F148" s="161">
        <v>28</v>
      </c>
      <c r="G148" s="160">
        <v>8996775</v>
      </c>
      <c r="H148" s="160">
        <f>+Tabla13[[#This Row],[Monto]]*1.4</f>
        <v>12595485</v>
      </c>
      <c r="I148">
        <v>702820947</v>
      </c>
    </row>
    <row r="149" spans="1:48" x14ac:dyDescent="0.25">
      <c r="A149" s="161" t="s">
        <v>1041</v>
      </c>
      <c r="B149" t="s">
        <v>219</v>
      </c>
      <c r="C149" s="161"/>
      <c r="D149" s="161"/>
      <c r="E149" s="161"/>
      <c r="F149" s="161">
        <v>28</v>
      </c>
      <c r="G149" s="160">
        <v>7201000</v>
      </c>
      <c r="H149" s="160">
        <f>+Tabla13[[#This Row],[Monto]]*1.4</f>
        <v>10081400</v>
      </c>
      <c r="I149">
        <v>208540250</v>
      </c>
    </row>
    <row r="150" spans="1:48" x14ac:dyDescent="0.25">
      <c r="A150" s="161" t="s">
        <v>1040</v>
      </c>
      <c r="B150" t="s">
        <v>219</v>
      </c>
      <c r="C150" s="161"/>
      <c r="D150" s="161"/>
      <c r="E150" s="161"/>
      <c r="F150" s="161">
        <v>28</v>
      </c>
      <c r="G150" s="160">
        <v>2367420</v>
      </c>
      <c r="H150" s="160">
        <f>+Tabla13[[#This Row],[Monto]]*1.4</f>
        <v>3314388</v>
      </c>
      <c r="I150">
        <v>117390839</v>
      </c>
    </row>
    <row r="151" spans="1:48" x14ac:dyDescent="0.25">
      <c r="A151" s="162" t="s">
        <v>1039</v>
      </c>
      <c r="B151" t="s">
        <v>219</v>
      </c>
      <c r="C151" s="161"/>
      <c r="D151" s="161"/>
      <c r="E151" s="161"/>
      <c r="F151" s="161">
        <v>28</v>
      </c>
      <c r="G151" s="165">
        <v>7000000</v>
      </c>
      <c r="H151" s="165">
        <v>0</v>
      </c>
    </row>
    <row r="152" spans="1:48" ht="18.75" x14ac:dyDescent="0.3">
      <c r="A152" s="159" t="s">
        <v>1038</v>
      </c>
      <c r="B152" s="159"/>
      <c r="C152" s="159"/>
      <c r="D152" s="159"/>
      <c r="E152" s="159"/>
      <c r="F152" s="159"/>
      <c r="G152" s="158"/>
      <c r="H152" s="157">
        <f>SUBTOTAL(109,H2:H151)</f>
        <v>1389796132.8999999</v>
      </c>
    </row>
    <row r="153" spans="1:48" ht="21" x14ac:dyDescent="0.35">
      <c r="A153" s="166" t="s">
        <v>826</v>
      </c>
      <c r="B153">
        <f>+COUNTA(B2:B150)</f>
        <v>149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327F3-4503-4AC2-98C4-BA8D21331E2E}">
  <sheetPr codeName="Hoja9"/>
  <dimension ref="A1:D156"/>
  <sheetViews>
    <sheetView topLeftCell="A145" workbookViewId="0">
      <selection activeCell="C155" sqref="C1:C155"/>
    </sheetView>
  </sheetViews>
  <sheetFormatPr baseColWidth="10" defaultRowHeight="15" x14ac:dyDescent="0.25"/>
  <cols>
    <col min="2" max="2" width="18.7109375" style="1" customWidth="1"/>
    <col min="3" max="3" width="13.85546875" style="1" bestFit="1" customWidth="1"/>
    <col min="4" max="4" width="14.140625" bestFit="1" customWidth="1"/>
  </cols>
  <sheetData>
    <row r="1" spans="1:3" x14ac:dyDescent="0.25">
      <c r="A1" t="s">
        <v>7</v>
      </c>
      <c r="B1" s="1" t="s">
        <v>828</v>
      </c>
      <c r="C1" s="1" t="s">
        <v>1094</v>
      </c>
    </row>
    <row r="2" spans="1:3" x14ac:dyDescent="0.25">
      <c r="A2">
        <v>118760675</v>
      </c>
      <c r="B2" s="1">
        <f>+VLOOKUP(A2,Hoja3!$A$2:C151,2,FALSE)</f>
        <v>7332200</v>
      </c>
      <c r="C2" s="1">
        <f>+VLOOKUP(A2,Hoja3!$A$2:C151,3,FALSE)</f>
        <v>9165250</v>
      </c>
    </row>
    <row r="3" spans="1:3" x14ac:dyDescent="0.25">
      <c r="A3">
        <v>110320816</v>
      </c>
      <c r="B3" s="1">
        <f>+VLOOKUP(A3,Hoja3!$A$2:C152,2,FALSE)</f>
        <v>5159100</v>
      </c>
      <c r="C3" s="1">
        <f>+VLOOKUP(A3,Hoja3!$A$2:C152,3,FALSE)</f>
        <v>6448875</v>
      </c>
    </row>
    <row r="4" spans="1:3" x14ac:dyDescent="0.25">
      <c r="A4">
        <v>116720585</v>
      </c>
      <c r="B4" s="1">
        <f>+VLOOKUP(A4,Hoja3!$A$2:C153,2,FALSE)</f>
        <v>8995150</v>
      </c>
      <c r="C4" s="1">
        <f>+VLOOKUP(A4,Hoja3!$A$2:C153,3,FALSE)</f>
        <v>11243937.5</v>
      </c>
    </row>
    <row r="5" spans="1:3" x14ac:dyDescent="0.25">
      <c r="A5">
        <v>117340275</v>
      </c>
      <c r="B5" s="1">
        <f>+VLOOKUP(A5,Hoja3!$A$2:C154,2,FALSE)</f>
        <v>9054707</v>
      </c>
      <c r="C5" s="1">
        <f>+VLOOKUP(A5,Hoja3!$A$2:C154,3,FALSE)</f>
        <v>11318383.75</v>
      </c>
    </row>
    <row r="6" spans="1:3" x14ac:dyDescent="0.25">
      <c r="A6">
        <v>207480303</v>
      </c>
      <c r="B6" s="1">
        <f>+VLOOKUP(A6,Hoja3!$A$2:C155,2,FALSE)</f>
        <v>5595780</v>
      </c>
      <c r="C6" s="1">
        <f>+VLOOKUP(A6,Hoja3!$A$2:C155,3,FALSE)</f>
        <v>7834092</v>
      </c>
    </row>
    <row r="7" spans="1:3" x14ac:dyDescent="0.25">
      <c r="A7">
        <v>117340812</v>
      </c>
      <c r="B7" s="1">
        <f>+VLOOKUP(A7,Hoja3!$A$2:C156,2,FALSE)</f>
        <v>4459771</v>
      </c>
      <c r="C7" s="1">
        <f>+VLOOKUP(A7,Hoja3!$A$2:C156,3,FALSE)</f>
        <v>5574713.75</v>
      </c>
    </row>
    <row r="8" spans="1:3" x14ac:dyDescent="0.25">
      <c r="A8">
        <v>702830248</v>
      </c>
      <c r="B8" s="1">
        <f>+VLOOKUP(A8,Hoja3!$A$2:C157,2,FALSE)</f>
        <v>2526980</v>
      </c>
      <c r="C8" s="1">
        <f>+VLOOKUP(A8,Hoja3!$A$2:C157,3,FALSE)</f>
        <v>3158725</v>
      </c>
    </row>
    <row r="9" spans="1:3" x14ac:dyDescent="0.25">
      <c r="A9">
        <v>118160061</v>
      </c>
      <c r="B9" s="1">
        <f>+VLOOKUP(A9,Hoja3!$A$2:C158,2,FALSE)</f>
        <v>8887700</v>
      </c>
      <c r="C9" s="1">
        <f>+VLOOKUP(A9,Hoja3!$A$2:C158,3,FALSE)</f>
        <v>12442780</v>
      </c>
    </row>
    <row r="10" spans="1:3" x14ac:dyDescent="0.25">
      <c r="A10">
        <v>304330707</v>
      </c>
      <c r="B10" s="1">
        <f>+VLOOKUP(A10,Hoja3!$A$2:C159,2,FALSE)</f>
        <v>2526585</v>
      </c>
      <c r="C10" s="1">
        <f>+VLOOKUP(A10,Hoja3!$A$2:C159,3,FALSE)</f>
        <v>3158231.25</v>
      </c>
    </row>
    <row r="11" spans="1:3" x14ac:dyDescent="0.25">
      <c r="A11">
        <v>116930180</v>
      </c>
      <c r="B11" s="1">
        <f>+VLOOKUP(A11,Hoja3!$A$2:C160,2,FALSE)</f>
        <v>5000000</v>
      </c>
      <c r="C11" s="1">
        <f>+VLOOKUP(A11,Hoja3!$A$2:C160,3,FALSE)</f>
        <v>6250000</v>
      </c>
    </row>
    <row r="12" spans="1:3" x14ac:dyDescent="0.25">
      <c r="A12">
        <v>115770290</v>
      </c>
      <c r="B12" s="1">
        <f>+VLOOKUP(A12,Hoja3!$A$2:C161,2,FALSE)</f>
        <v>9471500</v>
      </c>
      <c r="C12" s="1">
        <f>+VLOOKUP(A12,Hoja3!$A$2:C161,3,FALSE)</f>
        <v>11839375</v>
      </c>
    </row>
    <row r="13" spans="1:3" x14ac:dyDescent="0.25">
      <c r="A13">
        <v>604790020</v>
      </c>
      <c r="B13" s="1">
        <f>+VLOOKUP(A13,Hoja3!$A$2:C162,2,FALSE)</f>
        <v>9000000</v>
      </c>
      <c r="C13" s="1">
        <f>+VLOOKUP(A13,Hoja3!$A$2:C162,3,FALSE)</f>
        <v>11250000</v>
      </c>
    </row>
    <row r="14" spans="1:3" x14ac:dyDescent="0.25">
      <c r="A14">
        <v>117910004</v>
      </c>
      <c r="B14" s="1">
        <f>+VLOOKUP(A14,Hoja3!$A$2:C163,2,FALSE)</f>
        <v>9000000</v>
      </c>
      <c r="C14" s="1">
        <f>+VLOOKUP(A14,Hoja3!$A$2:C163,3,FALSE)</f>
        <v>12600000</v>
      </c>
    </row>
    <row r="15" spans="1:3" x14ac:dyDescent="0.25">
      <c r="A15">
        <v>702520876</v>
      </c>
      <c r="B15" s="1">
        <f>+VLOOKUP(A15,Hoja3!$A$2:C164,2,FALSE)</f>
        <v>9438300</v>
      </c>
      <c r="C15" s="1">
        <f>+VLOOKUP(A15,Hoja3!$A$2:C164,3,FALSE)</f>
        <v>13213620</v>
      </c>
    </row>
    <row r="16" spans="1:3" x14ac:dyDescent="0.25">
      <c r="A16">
        <v>116130706</v>
      </c>
      <c r="B16" s="1">
        <f>+VLOOKUP(A16,Hoja3!$A$2:C165,2,FALSE)</f>
        <v>7965055</v>
      </c>
      <c r="C16" s="1">
        <f>+VLOOKUP(A16,Hoja3!$A$2:C165,3,FALSE)</f>
        <v>9956318.75</v>
      </c>
    </row>
    <row r="17" spans="1:4" x14ac:dyDescent="0.25">
      <c r="A17">
        <v>118440353</v>
      </c>
      <c r="B17" s="1">
        <f>+VLOOKUP(A17,Hoja3!$A$2:C166,2,FALSE)</f>
        <v>7362369</v>
      </c>
      <c r="C17" s="1">
        <f>+VLOOKUP(A17,Hoja3!$A$2:C166,3,FALSE)</f>
        <v>9202961.25</v>
      </c>
    </row>
    <row r="18" spans="1:4" x14ac:dyDescent="0.25">
      <c r="A18">
        <v>603500917</v>
      </c>
      <c r="B18" s="1">
        <f>+VLOOKUP(A18,Hoja3!$A$2:C167,2,FALSE)</f>
        <v>6125000</v>
      </c>
      <c r="C18" s="1">
        <f>+VLOOKUP(A18,Hoja3!$A$2:C167,3,FALSE)</f>
        <v>7656250</v>
      </c>
    </row>
    <row r="19" spans="1:4" x14ac:dyDescent="0.25">
      <c r="A19">
        <v>117610753</v>
      </c>
      <c r="B19" s="1">
        <f>+VLOOKUP(A19,Hoja3!$A$2:C168,2,FALSE)</f>
        <v>7083600</v>
      </c>
      <c r="C19" s="1">
        <f>+VLOOKUP(A19,Hoja3!$A$2:C168,3,FALSE)</f>
        <v>9917040</v>
      </c>
    </row>
    <row r="20" spans="1:4" x14ac:dyDescent="0.25">
      <c r="A20">
        <v>604720317</v>
      </c>
      <c r="B20" s="1">
        <f>+VLOOKUP(A20,Hoja3!$A$2:C169,2,FALSE)</f>
        <v>2452400</v>
      </c>
      <c r="C20" s="1">
        <f>+VLOOKUP(A20,Hoja3!$A$2:C169,3,FALSE)</f>
        <v>3065500</v>
      </c>
    </row>
    <row r="21" spans="1:4" x14ac:dyDescent="0.25">
      <c r="A21">
        <v>604660009</v>
      </c>
      <c r="B21" s="1">
        <f>+VLOOKUP(A21,Hoja3!$A$2:C170,2,FALSE)</f>
        <v>8112500</v>
      </c>
      <c r="C21" s="1">
        <f>+VLOOKUP(A21,Hoja3!$A$2:C170,3,FALSE)</f>
        <v>10140625</v>
      </c>
    </row>
    <row r="22" spans="1:4" x14ac:dyDescent="0.25">
      <c r="A22">
        <v>604770435</v>
      </c>
      <c r="B22" s="1">
        <f>+VLOOKUP(A22,Hoja3!$A$2:C171,2,FALSE)</f>
        <v>5333100</v>
      </c>
      <c r="C22" s="1">
        <f>+VLOOKUP(A22,Hoja3!$A$2:C171,3,FALSE)</f>
        <v>6666375</v>
      </c>
    </row>
    <row r="23" spans="1:4" x14ac:dyDescent="0.25">
      <c r="A23">
        <v>604720444</v>
      </c>
      <c r="B23" s="1">
        <f>+VLOOKUP(A23,Hoja3!$A$2:C172,2,FALSE)</f>
        <v>7136900</v>
      </c>
      <c r="C23" s="1">
        <f>+VLOOKUP(A23,Hoja3!$A$2:C172,3,FALSE)</f>
        <v>8921125</v>
      </c>
    </row>
    <row r="24" spans="1:4" x14ac:dyDescent="0.25">
      <c r="A24">
        <v>604630019</v>
      </c>
      <c r="B24" s="1">
        <f>+VLOOKUP(A24,Hoja3!$A$2:C173,2,FALSE)</f>
        <v>8319230</v>
      </c>
      <c r="C24" s="1">
        <f>+VLOOKUP(A24,Hoja3!$A$2:C173,3,FALSE)</f>
        <v>11642922</v>
      </c>
    </row>
    <row r="25" spans="1:4" x14ac:dyDescent="0.25">
      <c r="A25">
        <v>115670230</v>
      </c>
      <c r="B25" s="1">
        <f>+VLOOKUP(A25,Hoja3!$A$2:C174,2,FALSE)</f>
        <v>8798830</v>
      </c>
      <c r="C25" s="1">
        <f>+VLOOKUP(A25,Hoja3!$A$2:C174,3,FALSE)</f>
        <v>12318362</v>
      </c>
    </row>
    <row r="26" spans="1:4" x14ac:dyDescent="0.25">
      <c r="A26">
        <v>604670820</v>
      </c>
      <c r="B26" s="1">
        <f>+VLOOKUP(A26,Hoja3!$A$2:C175,2,FALSE)</f>
        <v>8517730</v>
      </c>
      <c r="C26" s="1">
        <f>+VLOOKUP(A26,Hoja3!$A$2:C175,3,FALSE)</f>
        <v>11924822</v>
      </c>
    </row>
    <row r="27" spans="1:4" x14ac:dyDescent="0.25">
      <c r="A27">
        <v>604530262</v>
      </c>
      <c r="B27" s="1" t="e">
        <f>+VLOOKUP(A27,Hoja3!$A$2:C176,2,FALSE)</f>
        <v>#N/A</v>
      </c>
      <c r="C27" s="1" t="e">
        <f>+VLOOKUP(A27,Hoja3!$A$2:C176,3,FALSE)</f>
        <v>#N/A</v>
      </c>
      <c r="D27" t="s">
        <v>1095</v>
      </c>
    </row>
    <row r="28" spans="1:4" x14ac:dyDescent="0.25">
      <c r="A28">
        <v>115320839</v>
      </c>
      <c r="B28" s="1" t="e">
        <f>+VLOOKUP(A28,Hoja3!$A$2:C177,2,FALSE)</f>
        <v>#N/A</v>
      </c>
      <c r="C28" s="1" t="e">
        <f>+VLOOKUP(A28,Hoja3!$A$2:C177,3,FALSE)</f>
        <v>#N/A</v>
      </c>
      <c r="D28" t="s">
        <v>1095</v>
      </c>
    </row>
    <row r="29" spans="1:4" x14ac:dyDescent="0.25">
      <c r="A29">
        <v>702840063</v>
      </c>
      <c r="B29" s="1">
        <f>+VLOOKUP(A29,Hoja3!$A$2:C178,2,FALSE)</f>
        <v>8809832</v>
      </c>
      <c r="C29" s="1">
        <f>+VLOOKUP(A29,Hoja3!$A$2:C178,3,FALSE)</f>
        <v>12333764.800000001</v>
      </c>
    </row>
    <row r="30" spans="1:4" x14ac:dyDescent="0.25">
      <c r="A30">
        <v>117780528</v>
      </c>
      <c r="B30" s="1">
        <f>+VLOOKUP(A30,Hoja3!$A$2:C179,2,FALSE)</f>
        <v>5615660</v>
      </c>
      <c r="C30" s="1">
        <f>+VLOOKUP(A30,Hoja3!$A$2:C179,3,FALSE)</f>
        <v>7019575</v>
      </c>
    </row>
    <row r="31" spans="1:4" x14ac:dyDescent="0.25">
      <c r="A31">
        <v>208360566</v>
      </c>
      <c r="B31" s="1">
        <f>+VLOOKUP(A31,Hoja3!$A$2:C180,2,FALSE)</f>
        <v>8960260</v>
      </c>
      <c r="C31" s="1">
        <f>+VLOOKUP(A31,Hoja3!$A$2:C180,3,FALSE)</f>
        <v>12544364</v>
      </c>
    </row>
    <row r="32" spans="1:4" x14ac:dyDescent="0.25">
      <c r="A32">
        <v>603950479</v>
      </c>
      <c r="B32" s="1">
        <f>+VLOOKUP(A32,Hoja3!$A$2:C181,2,FALSE)</f>
        <v>8184600</v>
      </c>
      <c r="C32" s="1">
        <f>+VLOOKUP(A32,Hoja3!$A$2:C181,3,FALSE)</f>
        <v>10230750</v>
      </c>
    </row>
    <row r="33" spans="1:3" x14ac:dyDescent="0.25">
      <c r="A33">
        <v>402440405</v>
      </c>
      <c r="B33" s="1">
        <f>+VLOOKUP(A33,Hoja3!$A$2:C182,2,FALSE)</f>
        <v>2749300</v>
      </c>
      <c r="C33" s="1">
        <f>+VLOOKUP(A33,Hoja3!$A$2:C182,3,FALSE)</f>
        <v>3436625</v>
      </c>
    </row>
    <row r="34" spans="1:3" x14ac:dyDescent="0.25">
      <c r="A34">
        <v>118150756</v>
      </c>
      <c r="B34" s="1">
        <f>+VLOOKUP(A34,Hoja3!$A$2:C183,2,FALSE)</f>
        <v>4081000</v>
      </c>
      <c r="C34" s="1">
        <f>+VLOOKUP(A34,Hoja3!$A$2:C183,3,FALSE)</f>
        <v>5101250</v>
      </c>
    </row>
    <row r="35" spans="1:3" x14ac:dyDescent="0.25">
      <c r="A35">
        <v>702840723</v>
      </c>
      <c r="B35" s="1">
        <f>+VLOOKUP(A35,Hoja3!$A$2:C184,2,FALSE)</f>
        <v>8975666</v>
      </c>
      <c r="C35" s="1">
        <f>+VLOOKUP(A35,Hoja3!$A$2:C184,3,FALSE)</f>
        <v>11219582.5</v>
      </c>
    </row>
    <row r="36" spans="1:3" x14ac:dyDescent="0.25">
      <c r="A36">
        <v>503730959</v>
      </c>
      <c r="B36" s="1">
        <f>+VLOOKUP(A36,Hoja3!$A$2:C185,2,FALSE)</f>
        <v>8899971</v>
      </c>
      <c r="C36" s="1">
        <f>+VLOOKUP(A36,Hoja3!$A$2:C185,3,FALSE)</f>
        <v>11124963.75</v>
      </c>
    </row>
    <row r="37" spans="1:3" x14ac:dyDescent="0.25">
      <c r="A37">
        <v>118950983</v>
      </c>
      <c r="B37" s="1">
        <f>+VLOOKUP(A37,Hoja3!$A$2:C186,2,FALSE)</f>
        <v>9000000</v>
      </c>
      <c r="C37" s="1">
        <f>+VLOOKUP(A37,Hoja3!$A$2:C186,3,FALSE)</f>
        <v>12600000</v>
      </c>
    </row>
    <row r="38" spans="1:3" x14ac:dyDescent="0.25">
      <c r="A38">
        <v>604520217</v>
      </c>
      <c r="B38" s="1">
        <f>+VLOOKUP(A38,Hoja3!$A$2:C187,2,FALSE)</f>
        <v>8948180</v>
      </c>
      <c r="C38" s="1">
        <f>+VLOOKUP(A38,Hoja3!$A$2:C187,3,FALSE)</f>
        <v>11185225</v>
      </c>
    </row>
    <row r="39" spans="1:3" x14ac:dyDescent="0.25">
      <c r="A39">
        <v>208320566</v>
      </c>
      <c r="B39" s="1">
        <f>+VLOOKUP(A39,Hoja3!$A$2:C188,2,FALSE)</f>
        <v>6678340</v>
      </c>
      <c r="C39" s="1">
        <f>+VLOOKUP(A39,Hoja3!$A$2:C188,3,FALSE)</f>
        <v>9349676</v>
      </c>
    </row>
    <row r="40" spans="1:3" x14ac:dyDescent="0.25">
      <c r="A40">
        <v>504160817</v>
      </c>
      <c r="B40" s="1">
        <f>+VLOOKUP(A40,Hoja3!$A$2:C189,2,FALSE)</f>
        <v>8380000</v>
      </c>
      <c r="C40" s="1">
        <f>+VLOOKUP(A40,Hoja3!$A$2:C189,3,FALSE)</f>
        <v>10475000</v>
      </c>
    </row>
    <row r="41" spans="1:3" x14ac:dyDescent="0.25">
      <c r="A41">
        <v>604380582</v>
      </c>
      <c r="B41" s="1">
        <f>+VLOOKUP(A41,Hoja3!$A$2:C190,2,FALSE)</f>
        <v>8769230</v>
      </c>
      <c r="C41" s="1">
        <f>+VLOOKUP(A41,Hoja3!$A$2:C190,3,FALSE)</f>
        <v>12276922</v>
      </c>
    </row>
    <row r="42" spans="1:3" x14ac:dyDescent="0.25">
      <c r="A42">
        <v>603060929</v>
      </c>
      <c r="B42" s="1">
        <f>+VLOOKUP(A42,Hoja3!$A$2:C191,2,FALSE)</f>
        <v>8934513</v>
      </c>
      <c r="C42" s="1">
        <f>+VLOOKUP(A42,Hoja3!$A$2:C191,3,FALSE)</f>
        <v>12508318.199999999</v>
      </c>
    </row>
    <row r="43" spans="1:3" x14ac:dyDescent="0.25">
      <c r="A43">
        <v>604820825</v>
      </c>
      <c r="B43" s="1">
        <f>+VLOOKUP(A43,Hoja3!$A$2:C192,2,FALSE)</f>
        <v>8175800</v>
      </c>
      <c r="C43" s="1">
        <f>+VLOOKUP(A43,Hoja3!$A$2:C192,3,FALSE)</f>
        <v>10219750</v>
      </c>
    </row>
    <row r="44" spans="1:3" x14ac:dyDescent="0.25">
      <c r="A44">
        <v>604680803</v>
      </c>
      <c r="B44" s="1">
        <f>+VLOOKUP(A44,Hoja3!$A$2:C193,2,FALSE)</f>
        <v>8660100</v>
      </c>
      <c r="C44" s="1">
        <f>+VLOOKUP(A44,Hoja3!$A$2:C193,3,FALSE)</f>
        <v>10825125</v>
      </c>
    </row>
    <row r="45" spans="1:3" x14ac:dyDescent="0.25">
      <c r="A45">
        <v>118620958</v>
      </c>
      <c r="B45" s="1">
        <f>+VLOOKUP(A45,Hoja3!$A$2:C194,2,FALSE)</f>
        <v>8749230</v>
      </c>
      <c r="C45" s="1">
        <f>+VLOOKUP(A45,Hoja3!$A$2:C194,3,FALSE)</f>
        <v>12248922</v>
      </c>
    </row>
    <row r="46" spans="1:3" x14ac:dyDescent="0.25">
      <c r="A46">
        <v>118540386</v>
      </c>
      <c r="B46" s="1">
        <f>+VLOOKUP(A46,Hoja3!$A$2:C195,2,FALSE)</f>
        <v>8366740</v>
      </c>
      <c r="C46" s="1">
        <f>+VLOOKUP(A46,Hoja3!$A$2:C195,3,FALSE)</f>
        <v>11713436</v>
      </c>
    </row>
    <row r="47" spans="1:3" x14ac:dyDescent="0.25">
      <c r="A47">
        <v>118680884</v>
      </c>
      <c r="B47" s="1">
        <f>+VLOOKUP(A47,Hoja3!$A$2:C196,2,FALSE)</f>
        <v>4110500</v>
      </c>
      <c r="C47" s="1">
        <f>+VLOOKUP(A47,Hoja3!$A$2:C196,3,FALSE)</f>
        <v>5138125</v>
      </c>
    </row>
    <row r="48" spans="1:3" x14ac:dyDescent="0.25">
      <c r="A48">
        <v>604200464</v>
      </c>
      <c r="B48" s="1">
        <f>+VLOOKUP(A48,Hoja3!$A$2:C197,2,FALSE)</f>
        <v>8706230</v>
      </c>
      <c r="C48" s="1">
        <f>+VLOOKUP(A48,Hoja3!$A$2:C197,3,FALSE)</f>
        <v>10882787.5</v>
      </c>
    </row>
    <row r="49" spans="1:3" x14ac:dyDescent="0.25">
      <c r="A49">
        <v>603960868</v>
      </c>
      <c r="B49" s="1">
        <f>+VLOOKUP(A49,Hoja3!$A$2:C198,2,FALSE)</f>
        <v>8660100</v>
      </c>
      <c r="C49" s="1">
        <f>+VLOOKUP(A49,Hoja3!$A$2:C198,3,FALSE)</f>
        <v>10825125</v>
      </c>
    </row>
    <row r="50" spans="1:3" x14ac:dyDescent="0.25">
      <c r="A50">
        <v>605070275</v>
      </c>
      <c r="B50" s="1">
        <f>+VLOOKUP(A50,Hoja3!$A$2:C199,2,FALSE)</f>
        <v>8669100</v>
      </c>
      <c r="C50" s="1">
        <f>+VLOOKUP(A50,Hoja3!$A$2:C199,3,FALSE)</f>
        <v>10836375</v>
      </c>
    </row>
    <row r="51" spans="1:3" x14ac:dyDescent="0.25">
      <c r="A51">
        <v>118220165</v>
      </c>
      <c r="B51" s="1">
        <f>+VLOOKUP(A51,Hoja3!$A$2:C200,2,FALSE)</f>
        <v>1896397</v>
      </c>
      <c r="C51" s="1">
        <f>+VLOOKUP(A51,Hoja3!$A$2:C200,3,FALSE)</f>
        <v>2370496.25</v>
      </c>
    </row>
    <row r="52" spans="1:3" x14ac:dyDescent="0.25">
      <c r="A52">
        <v>305080867</v>
      </c>
      <c r="B52" s="1">
        <f>+VLOOKUP(A52,Hoja3!$A$2:C201,2,FALSE)</f>
        <v>8999750</v>
      </c>
      <c r="C52" s="1">
        <f>+VLOOKUP(A52,Hoja3!$A$2:C201,3,FALSE)</f>
        <v>12599650</v>
      </c>
    </row>
    <row r="53" spans="1:3" x14ac:dyDescent="0.25">
      <c r="A53">
        <v>118350821</v>
      </c>
      <c r="B53" s="1">
        <f>+VLOOKUP(A53,Hoja3!$A$2:C202,2,FALSE)</f>
        <v>3101755</v>
      </c>
      <c r="C53" s="1">
        <f>+VLOOKUP(A53,Hoja3!$A$2:C202,3,FALSE)</f>
        <v>3877193.75</v>
      </c>
    </row>
    <row r="54" spans="1:3" x14ac:dyDescent="0.25">
      <c r="A54">
        <v>118730398</v>
      </c>
      <c r="B54" s="1">
        <f>+VLOOKUP(A54,Hoja3!$A$2:C203,2,FALSE)</f>
        <v>9000000</v>
      </c>
      <c r="C54" s="1">
        <f>+VLOOKUP(A54,Hoja3!$A$2:C203,3,FALSE)</f>
        <v>12600000</v>
      </c>
    </row>
    <row r="55" spans="1:3" x14ac:dyDescent="0.25">
      <c r="A55">
        <v>604790831</v>
      </c>
      <c r="B55" s="1">
        <f>+VLOOKUP(A55,Hoja3!$A$2:C204,2,FALSE)</f>
        <v>7257900</v>
      </c>
      <c r="C55" s="1">
        <f>+VLOOKUP(A55,Hoja3!$A$2:C204,3,FALSE)</f>
        <v>9072375</v>
      </c>
    </row>
    <row r="56" spans="1:3" x14ac:dyDescent="0.25">
      <c r="A56">
        <v>119050593</v>
      </c>
      <c r="B56" s="1">
        <f>+VLOOKUP(A56,Hoja3!$A$2:C205,2,FALSE)</f>
        <v>3779487</v>
      </c>
      <c r="C56" s="1">
        <f>+VLOOKUP(A56,Hoja3!$A$2:C205,3,FALSE)</f>
        <v>4724358.75</v>
      </c>
    </row>
    <row r="57" spans="1:3" x14ac:dyDescent="0.25">
      <c r="A57">
        <v>119050592</v>
      </c>
      <c r="B57" s="1">
        <f>+VLOOKUP(A57,Hoja3!$A$2:C206,2,FALSE)</f>
        <v>3779485</v>
      </c>
      <c r="C57" s="1">
        <f>+VLOOKUP(A57,Hoja3!$A$2:C206,3,FALSE)</f>
        <v>4724356.25</v>
      </c>
    </row>
    <row r="58" spans="1:3" x14ac:dyDescent="0.25">
      <c r="A58">
        <v>604110737</v>
      </c>
      <c r="B58" s="1">
        <f>+VLOOKUP(A58,Hoja3!$A$2:C207,2,FALSE)</f>
        <v>7725500</v>
      </c>
      <c r="C58" s="1">
        <f>+VLOOKUP(A58,Hoja3!$A$2:C207,3,FALSE)</f>
        <v>10815700</v>
      </c>
    </row>
    <row r="59" spans="1:3" x14ac:dyDescent="0.25">
      <c r="A59">
        <v>604650648</v>
      </c>
      <c r="B59" s="1">
        <f>+VLOOKUP(A59,Hoja3!$A$2:C208,2,FALSE)</f>
        <v>8749230</v>
      </c>
      <c r="C59" s="1">
        <f>+VLOOKUP(A59,Hoja3!$A$2:C208,3,FALSE)</f>
        <v>10936537.5</v>
      </c>
    </row>
    <row r="60" spans="1:3" x14ac:dyDescent="0.25">
      <c r="A60">
        <v>604370818</v>
      </c>
      <c r="B60" s="1">
        <f>+VLOOKUP(A60,Hoja3!$A$2:C209,2,FALSE)</f>
        <v>8987730</v>
      </c>
      <c r="C60" s="1">
        <f>+VLOOKUP(A60,Hoja3!$A$2:C209,3,FALSE)</f>
        <v>12582822</v>
      </c>
    </row>
    <row r="61" spans="1:3" x14ac:dyDescent="0.25">
      <c r="A61">
        <v>305250694</v>
      </c>
      <c r="B61" s="1">
        <f>+VLOOKUP(A61,Hoja3!$A$2:C210,2,FALSE)</f>
        <v>7945900</v>
      </c>
      <c r="C61" s="1">
        <f>+VLOOKUP(A61,Hoja3!$A$2:C210,3,FALSE)</f>
        <v>9932375</v>
      </c>
    </row>
    <row r="62" spans="1:3" x14ac:dyDescent="0.25">
      <c r="A62">
        <v>604900987</v>
      </c>
      <c r="B62" s="1">
        <f>+VLOOKUP(A62,Hoja3!$A$2:C211,2,FALSE)</f>
        <v>8295600</v>
      </c>
      <c r="C62" s="1">
        <f>+VLOOKUP(A62,Hoja3!$A$2:C211,3,FALSE)</f>
        <v>10369500</v>
      </c>
    </row>
    <row r="63" spans="1:3" x14ac:dyDescent="0.25">
      <c r="A63">
        <v>604640076</v>
      </c>
      <c r="B63" s="1">
        <f>+VLOOKUP(A63,Hoja3!$A$2:C212,2,FALSE)</f>
        <v>8347600</v>
      </c>
      <c r="C63" s="1">
        <f>+VLOOKUP(A63,Hoja3!$A$2:C212,3,FALSE)</f>
        <v>10434500</v>
      </c>
    </row>
    <row r="64" spans="1:3" x14ac:dyDescent="0.25">
      <c r="A64">
        <v>604840264</v>
      </c>
      <c r="B64" s="1">
        <f>+VLOOKUP(A64,Hoja3!$A$2:C213,2,FALSE)</f>
        <v>8904180</v>
      </c>
      <c r="C64" s="1">
        <f>+VLOOKUP(A64,Hoja3!$A$2:C213,3,FALSE)</f>
        <v>11130225</v>
      </c>
    </row>
    <row r="65" spans="1:4" x14ac:dyDescent="0.25">
      <c r="A65">
        <v>119060623</v>
      </c>
      <c r="B65" s="1">
        <f>+VLOOKUP(A65,Hoja3!$A$2:C214,2,FALSE)</f>
        <v>8776422</v>
      </c>
      <c r="C65" s="1">
        <f>+VLOOKUP(A65,Hoja3!$A$2:C214,3,FALSE)</f>
        <v>10970527.5</v>
      </c>
    </row>
    <row r="66" spans="1:4" x14ac:dyDescent="0.25">
      <c r="A66">
        <v>305380293</v>
      </c>
      <c r="B66" s="1">
        <f>+VLOOKUP(A66,Hoja3!$A$2:C215,2,FALSE)</f>
        <v>8652170</v>
      </c>
      <c r="C66" s="1">
        <f>+VLOOKUP(A66,Hoja3!$A$2:C215,3,FALSE)</f>
        <v>12113038</v>
      </c>
    </row>
    <row r="67" spans="1:4" x14ac:dyDescent="0.25">
      <c r="A67">
        <v>604650647</v>
      </c>
      <c r="B67" s="1" t="e">
        <f>+VLOOKUP(A67,Hoja3!$A$2:C216,2,FALSE)</f>
        <v>#N/A</v>
      </c>
      <c r="C67" s="1" t="e">
        <f>+VLOOKUP(A67,Hoja3!$A$2:C216,3,FALSE)</f>
        <v>#N/A</v>
      </c>
      <c r="D67" t="s">
        <v>1095</v>
      </c>
    </row>
    <row r="68" spans="1:4" x14ac:dyDescent="0.25">
      <c r="A68">
        <v>117660187</v>
      </c>
      <c r="B68" s="1">
        <f>+VLOOKUP(A68,Hoja3!$A$2:C217,2,FALSE)</f>
        <v>3131900</v>
      </c>
      <c r="C68" s="1">
        <f>+VLOOKUP(A68,Hoja3!$A$2:C217,3,FALSE)</f>
        <v>3914875</v>
      </c>
    </row>
    <row r="69" spans="1:4" x14ac:dyDescent="0.25">
      <c r="A69">
        <v>208090487</v>
      </c>
      <c r="B69" s="1">
        <f>+VLOOKUP(A69,Hoja3!$A$2:C218,2,FALSE)</f>
        <v>1585000</v>
      </c>
      <c r="C69" s="1">
        <f>+VLOOKUP(A69,Hoja3!$A$2:C218,3,FALSE)</f>
        <v>1981250</v>
      </c>
    </row>
    <row r="70" spans="1:4" x14ac:dyDescent="0.25">
      <c r="A70">
        <v>702910087</v>
      </c>
      <c r="B70" s="1">
        <f>+VLOOKUP(A70,Hoja3!$A$2:C219,2,FALSE)</f>
        <v>8636950</v>
      </c>
      <c r="C70" s="1">
        <f>+VLOOKUP(A70,Hoja3!$A$2:C219,3,FALSE)</f>
        <v>12091730</v>
      </c>
    </row>
    <row r="71" spans="1:4" x14ac:dyDescent="0.25">
      <c r="A71">
        <v>604280207</v>
      </c>
      <c r="B71" s="1">
        <f>+VLOOKUP(A71,Hoja3!$A$2:C220,2,FALSE)</f>
        <v>8749230</v>
      </c>
      <c r="C71" s="1">
        <f>+VLOOKUP(A71,Hoja3!$A$2:C220,3,FALSE)</f>
        <v>10936537.5</v>
      </c>
    </row>
    <row r="72" spans="1:4" x14ac:dyDescent="0.25">
      <c r="A72">
        <v>604010619</v>
      </c>
      <c r="B72" s="1">
        <f>+VLOOKUP(A72,Hoja3!$A$2:C221,2,FALSE)</f>
        <v>8660100</v>
      </c>
      <c r="C72" s="1">
        <f>+VLOOKUP(A72,Hoja3!$A$2:C221,3,FALSE)</f>
        <v>10825125</v>
      </c>
    </row>
    <row r="73" spans="1:4" x14ac:dyDescent="0.25">
      <c r="A73">
        <v>604460481</v>
      </c>
      <c r="B73" s="1">
        <f>+VLOOKUP(A73,Hoja3!$A$2:C222,2,FALSE)</f>
        <v>8828730</v>
      </c>
      <c r="C73" s="1">
        <f>+VLOOKUP(A73,Hoja3!$A$2:C222,3,FALSE)</f>
        <v>11035912.5</v>
      </c>
    </row>
    <row r="74" spans="1:4" x14ac:dyDescent="0.25">
      <c r="A74">
        <v>604540261</v>
      </c>
      <c r="B74" s="1">
        <f>+VLOOKUP(A74,Hoja3!$A$2:C223,2,FALSE)</f>
        <v>8872900</v>
      </c>
      <c r="C74" s="1">
        <f>+VLOOKUP(A74,Hoja3!$A$2:C223,3,FALSE)</f>
        <v>12422060</v>
      </c>
    </row>
    <row r="75" spans="1:4" x14ac:dyDescent="0.25">
      <c r="A75">
        <v>305160249</v>
      </c>
      <c r="B75" s="1">
        <f>+VLOOKUP(A75,Hoja3!$A$2:C224,2,FALSE)</f>
        <v>8749230</v>
      </c>
      <c r="C75" s="1">
        <f>+VLOOKUP(A75,Hoja3!$A$2:C224,3,FALSE)</f>
        <v>10936537.5</v>
      </c>
    </row>
    <row r="76" spans="1:4" x14ac:dyDescent="0.25">
      <c r="A76">
        <v>604380434</v>
      </c>
      <c r="B76" s="1">
        <f>+VLOOKUP(A76,Hoja3!$A$2:C225,2,FALSE)</f>
        <v>8828730</v>
      </c>
      <c r="C76" s="1">
        <f>+VLOOKUP(A76,Hoja3!$A$2:C225,3,FALSE)</f>
        <v>11035912.5</v>
      </c>
    </row>
    <row r="77" spans="1:4" x14ac:dyDescent="0.25">
      <c r="A77">
        <v>604480841</v>
      </c>
      <c r="B77" s="1">
        <f>+VLOOKUP(A77,Hoja3!$A$2:C226,2,FALSE)</f>
        <v>8342600</v>
      </c>
      <c r="C77" s="1">
        <f>+VLOOKUP(A77,Hoja3!$A$2:C226,3,FALSE)</f>
        <v>10428250</v>
      </c>
    </row>
    <row r="78" spans="1:4" x14ac:dyDescent="0.25">
      <c r="A78">
        <v>604760838</v>
      </c>
      <c r="B78" s="1">
        <f>+VLOOKUP(A78,Hoja3!$A$2:C227,2,FALSE)</f>
        <v>8087500</v>
      </c>
      <c r="C78" s="1">
        <f>+VLOOKUP(A78,Hoja3!$A$2:C227,3,FALSE)</f>
        <v>10109375</v>
      </c>
    </row>
    <row r="79" spans="1:4" x14ac:dyDescent="0.25">
      <c r="A79">
        <v>604500613</v>
      </c>
      <c r="B79" s="1">
        <f>+VLOOKUP(A79,Hoja3!$A$2:C228,2,FALSE)</f>
        <v>8655630</v>
      </c>
      <c r="C79" s="1">
        <f>+VLOOKUP(A79,Hoja3!$A$2:C228,3,FALSE)</f>
        <v>12117882</v>
      </c>
    </row>
    <row r="80" spans="1:4" x14ac:dyDescent="0.25">
      <c r="A80">
        <v>604380859</v>
      </c>
      <c r="B80" s="1">
        <f>+VLOOKUP(A80,Hoja3!$A$2:C229,2,FALSE)</f>
        <v>8997875</v>
      </c>
      <c r="C80" s="1">
        <f>+VLOOKUP(A80,Hoja3!$A$2:C229,3,FALSE)</f>
        <v>12597025</v>
      </c>
    </row>
    <row r="81" spans="1:3" x14ac:dyDescent="0.25">
      <c r="A81">
        <v>703080726</v>
      </c>
      <c r="B81" s="1">
        <f>+VLOOKUP(A81,Hoja3!$A$2:C230,2,FALSE)</f>
        <v>8619850</v>
      </c>
      <c r="C81" s="1">
        <f>+VLOOKUP(A81,Hoja3!$A$2:C230,3,FALSE)</f>
        <v>10774812.5</v>
      </c>
    </row>
    <row r="82" spans="1:3" x14ac:dyDescent="0.25">
      <c r="A82">
        <v>402490325</v>
      </c>
      <c r="B82" s="1">
        <f>+VLOOKUP(A82,Hoja3!$A$2:C231,2,FALSE)</f>
        <v>5599990</v>
      </c>
      <c r="C82" s="1">
        <f>+VLOOKUP(A82,Hoja3!$A$2:C231,3,FALSE)</f>
        <v>6999987.5</v>
      </c>
    </row>
    <row r="83" spans="1:3" x14ac:dyDescent="0.25">
      <c r="A83">
        <v>118930322</v>
      </c>
      <c r="B83" s="1">
        <f>+VLOOKUP(A83,Hoja3!$A$2:C232,2,FALSE)</f>
        <v>7095630</v>
      </c>
      <c r="C83" s="1">
        <f>+VLOOKUP(A83,Hoja3!$A$2:C232,3,FALSE)</f>
        <v>8869537.5</v>
      </c>
    </row>
    <row r="84" spans="1:3" x14ac:dyDescent="0.25">
      <c r="A84">
        <v>119140881</v>
      </c>
      <c r="B84" s="1">
        <f>+VLOOKUP(A84,Hoja3!$A$2:C233,2,FALSE)</f>
        <v>9000000</v>
      </c>
      <c r="C84" s="1">
        <f>+VLOOKUP(A84,Hoja3!$A$2:C233,3,FALSE)</f>
        <v>12600000</v>
      </c>
    </row>
    <row r="85" spans="1:3" x14ac:dyDescent="0.25">
      <c r="A85">
        <v>702700585</v>
      </c>
      <c r="B85" s="1">
        <f>+VLOOKUP(A85,Hoja3!$A$2:C234,2,FALSE)</f>
        <v>8304630</v>
      </c>
      <c r="C85" s="1">
        <f>+VLOOKUP(A85,Hoja3!$A$2:C234,3,FALSE)</f>
        <v>10380787.5</v>
      </c>
    </row>
    <row r="86" spans="1:3" x14ac:dyDescent="0.25">
      <c r="A86">
        <v>208260250</v>
      </c>
      <c r="B86" s="1">
        <f>+VLOOKUP(A86,Hoja3!$A$2:C235,2,FALSE)</f>
        <v>6175000</v>
      </c>
      <c r="C86" s="1">
        <f>+VLOOKUP(A86,Hoja3!$A$2:C235,3,FALSE)</f>
        <v>7718750</v>
      </c>
    </row>
    <row r="87" spans="1:3" x14ac:dyDescent="0.25">
      <c r="A87">
        <v>604690150</v>
      </c>
      <c r="B87" s="1">
        <f>+VLOOKUP(A87,Hoja3!$A$2:C236,2,FALSE)</f>
        <v>7257000</v>
      </c>
      <c r="C87" s="1">
        <f>+VLOOKUP(A87,Hoja3!$A$2:C236,3,FALSE)</f>
        <v>9071250</v>
      </c>
    </row>
    <row r="88" spans="1:3" x14ac:dyDescent="0.25">
      <c r="A88">
        <v>604450004</v>
      </c>
      <c r="B88" s="1">
        <f>+VLOOKUP(A88,Hoja3!$A$2:C237,2,FALSE)</f>
        <v>8967730</v>
      </c>
      <c r="C88" s="1">
        <f>+VLOOKUP(A88,Hoja3!$A$2:C237,3,FALSE)</f>
        <v>11209662.5</v>
      </c>
    </row>
    <row r="89" spans="1:3" x14ac:dyDescent="0.25">
      <c r="A89">
        <v>604870115</v>
      </c>
      <c r="B89" s="1">
        <f>+VLOOKUP(A89,Hoja3!$A$2:C238,2,FALSE)</f>
        <v>8137600</v>
      </c>
      <c r="C89" s="1">
        <f>+VLOOKUP(A89,Hoja3!$A$2:C238,3,FALSE)</f>
        <v>10172000</v>
      </c>
    </row>
    <row r="90" spans="1:3" x14ac:dyDescent="0.25">
      <c r="A90">
        <v>604370354</v>
      </c>
      <c r="B90" s="1">
        <f>+VLOOKUP(A90,Hoja3!$A$2:C239,2,FALSE)</f>
        <v>8808730</v>
      </c>
      <c r="C90" s="1">
        <f>+VLOOKUP(A90,Hoja3!$A$2:C239,3,FALSE)</f>
        <v>12332222</v>
      </c>
    </row>
    <row r="91" spans="1:3" x14ac:dyDescent="0.25">
      <c r="A91">
        <v>208110949</v>
      </c>
      <c r="B91" s="1">
        <f>+VLOOKUP(A91,Hoja3!$A$2:C240,2,FALSE)</f>
        <v>4192480</v>
      </c>
      <c r="C91" s="1">
        <f>+VLOOKUP(A91,Hoja3!$A$2:C240,3,FALSE)</f>
        <v>5240600</v>
      </c>
    </row>
    <row r="92" spans="1:3" x14ac:dyDescent="0.25">
      <c r="A92">
        <v>603960882</v>
      </c>
      <c r="B92" s="1">
        <f>+VLOOKUP(A92,Hoja3!$A$2:C241,2,FALSE)</f>
        <v>8917713</v>
      </c>
      <c r="C92" s="1">
        <f>+VLOOKUP(A92,Hoja3!$A$2:C241,3,FALSE)</f>
        <v>11147141.25</v>
      </c>
    </row>
    <row r="93" spans="1:3" x14ac:dyDescent="0.25">
      <c r="A93">
        <v>604760776</v>
      </c>
      <c r="B93" s="1">
        <f>+VLOOKUP(A93,Hoja3!$A$2:C242,2,FALSE)</f>
        <v>4795700</v>
      </c>
      <c r="C93" s="1">
        <f>+VLOOKUP(A93,Hoja3!$A$2:C242,3,FALSE)</f>
        <v>5994625</v>
      </c>
    </row>
    <row r="94" spans="1:3" x14ac:dyDescent="0.25">
      <c r="A94">
        <v>701170689</v>
      </c>
      <c r="B94" s="1">
        <f>+VLOOKUP(A94,Hoja3!$A$2:C243,2,FALSE)</f>
        <v>7391500</v>
      </c>
      <c r="C94" s="1">
        <f>+VLOOKUP(A94,Hoja3!$A$2:C243,3,FALSE)</f>
        <v>9239375</v>
      </c>
    </row>
    <row r="95" spans="1:3" x14ac:dyDescent="0.25">
      <c r="A95">
        <v>702780965</v>
      </c>
      <c r="B95" s="1">
        <f>+VLOOKUP(A95,Hoja3!$A$2:C244,2,FALSE)</f>
        <v>2405000</v>
      </c>
      <c r="C95" s="1">
        <f>+VLOOKUP(A95,Hoja3!$A$2:C244,3,FALSE)</f>
        <v>3006250</v>
      </c>
    </row>
    <row r="96" spans="1:3" x14ac:dyDescent="0.25">
      <c r="A96">
        <v>604580021</v>
      </c>
      <c r="B96" s="1">
        <f>+VLOOKUP(A96,Hoja3!$A$2:C245,2,FALSE)</f>
        <v>7745760</v>
      </c>
      <c r="C96" s="1">
        <f>+VLOOKUP(A96,Hoja3!$A$2:C245,3,FALSE)</f>
        <v>9682200</v>
      </c>
    </row>
    <row r="97" spans="1:3" x14ac:dyDescent="0.25">
      <c r="A97">
        <v>603950503</v>
      </c>
      <c r="B97" s="1">
        <f>+VLOOKUP(A97,Hoja3!$A$2:C246,2,FALSE)</f>
        <v>8379100</v>
      </c>
      <c r="C97" s="1">
        <f>+VLOOKUP(A97,Hoja3!$A$2:C246,3,FALSE)</f>
        <v>10473875</v>
      </c>
    </row>
    <row r="98" spans="1:3" x14ac:dyDescent="0.25">
      <c r="A98">
        <v>604860533</v>
      </c>
      <c r="B98" s="1">
        <f>+VLOOKUP(A98,Hoja3!$A$2:C247,2,FALSE)</f>
        <v>8097600</v>
      </c>
      <c r="C98" s="1">
        <f>+VLOOKUP(A98,Hoja3!$A$2:C247,3,FALSE)</f>
        <v>10122000</v>
      </c>
    </row>
    <row r="99" spans="1:3" x14ac:dyDescent="0.25">
      <c r="A99">
        <v>603750550</v>
      </c>
      <c r="B99" s="1">
        <f>+VLOOKUP(A99,Hoja3!$A$2:C248,2,FALSE)</f>
        <v>8977500</v>
      </c>
      <c r="C99" s="1">
        <f>+VLOOKUP(A99,Hoja3!$A$2:C248,3,FALSE)</f>
        <v>11221875</v>
      </c>
    </row>
    <row r="100" spans="1:3" x14ac:dyDescent="0.25">
      <c r="A100">
        <v>207500305</v>
      </c>
      <c r="B100" s="1">
        <f>+VLOOKUP(A100,Hoja3!$A$2:C249,2,FALSE)</f>
        <v>6624690</v>
      </c>
      <c r="C100" s="1">
        <f>+VLOOKUP(A100,Hoja3!$A$2:C249,3,FALSE)</f>
        <v>8280862.5</v>
      </c>
    </row>
    <row r="101" spans="1:3" x14ac:dyDescent="0.25">
      <c r="A101">
        <v>117850038</v>
      </c>
      <c r="B101" s="1">
        <f>+VLOOKUP(A101,Hoja3!$A$2:C250,2,FALSE)</f>
        <v>9499997</v>
      </c>
      <c r="C101" s="1">
        <f>+VLOOKUP(A101,Hoja3!$A$2:C250,3,FALSE)</f>
        <v>13299995.800000001</v>
      </c>
    </row>
    <row r="102" spans="1:3" x14ac:dyDescent="0.25">
      <c r="A102">
        <v>703000659</v>
      </c>
      <c r="B102" s="1">
        <f>+VLOOKUP(A102,Hoja3!$A$2:C251,2,FALSE)</f>
        <v>7705000</v>
      </c>
      <c r="C102" s="1">
        <f>+VLOOKUP(A102,Hoja3!$A$2:C251,3,FALSE)</f>
        <v>9631250</v>
      </c>
    </row>
    <row r="103" spans="1:3" x14ac:dyDescent="0.25">
      <c r="A103">
        <v>119100258</v>
      </c>
      <c r="B103" s="1">
        <f>+VLOOKUP(A103,Hoja3!$A$2:C252,2,FALSE)</f>
        <v>8140163</v>
      </c>
      <c r="C103" s="1">
        <f>+VLOOKUP(A103,Hoja3!$A$2:C252,3,FALSE)</f>
        <v>11396228.199999999</v>
      </c>
    </row>
    <row r="104" spans="1:3" x14ac:dyDescent="0.25">
      <c r="A104">
        <v>304220327</v>
      </c>
      <c r="B104" s="1">
        <f>+VLOOKUP(A104,Hoja3!$A$2:C253,2,FALSE)</f>
        <v>3619010</v>
      </c>
      <c r="C104" s="1">
        <f>+VLOOKUP(A104,Hoja3!$A$2:C253,3,FALSE)</f>
        <v>4523762.5</v>
      </c>
    </row>
    <row r="105" spans="1:3" x14ac:dyDescent="0.25">
      <c r="A105">
        <v>207950386</v>
      </c>
      <c r="B105" s="1">
        <f>+VLOOKUP(A105,Hoja3!$A$2:C254,2,FALSE)</f>
        <v>8995200</v>
      </c>
      <c r="C105" s="1">
        <f>+VLOOKUP(A105,Hoja3!$A$2:C254,3,FALSE)</f>
        <v>12593280</v>
      </c>
    </row>
    <row r="106" spans="1:3" x14ac:dyDescent="0.25">
      <c r="A106">
        <v>604390788</v>
      </c>
      <c r="B106" s="1">
        <f>+VLOOKUP(A106,Hoja3!$A$2:C255,2,FALSE)</f>
        <v>4968000</v>
      </c>
      <c r="C106" s="1">
        <f>+VLOOKUP(A106,Hoja3!$A$2:C255,3,FALSE)</f>
        <v>6210000</v>
      </c>
    </row>
    <row r="107" spans="1:3" x14ac:dyDescent="0.25">
      <c r="A107">
        <v>207620953</v>
      </c>
      <c r="B107" s="1">
        <f>+VLOOKUP(A107,Hoja3!$A$2:C256,2,FALSE)</f>
        <v>7852940</v>
      </c>
      <c r="C107" s="1">
        <f>+VLOOKUP(A107,Hoja3!$A$2:C256,3,FALSE)</f>
        <v>10994116</v>
      </c>
    </row>
    <row r="108" spans="1:3" x14ac:dyDescent="0.25">
      <c r="A108">
        <v>604740106</v>
      </c>
      <c r="B108" s="1">
        <f>+VLOOKUP(A108,Hoja3!$A$2:C257,2,FALSE)</f>
        <v>9384990</v>
      </c>
      <c r="C108" s="1">
        <f>+VLOOKUP(A108,Hoja3!$A$2:C257,3,FALSE)</f>
        <v>11731237.5</v>
      </c>
    </row>
    <row r="109" spans="1:3" x14ac:dyDescent="0.25">
      <c r="A109">
        <v>702010075</v>
      </c>
      <c r="B109" s="1">
        <f>+VLOOKUP(A109,Hoja3!$A$2:C258,2,FALSE)</f>
        <v>7126944</v>
      </c>
      <c r="C109" s="1">
        <f>+VLOOKUP(A109,Hoja3!$A$2:C258,3,FALSE)</f>
        <v>9977721.5999999996</v>
      </c>
    </row>
    <row r="110" spans="1:3" x14ac:dyDescent="0.25">
      <c r="A110">
        <v>604850292</v>
      </c>
      <c r="B110" s="1">
        <f>+VLOOKUP(A110,Hoja3!$A$2:C259,2,FALSE)</f>
        <v>6868320</v>
      </c>
      <c r="C110" s="1">
        <f>+VLOOKUP(A110,Hoja3!$A$2:C259,3,FALSE)</f>
        <v>8585400</v>
      </c>
    </row>
    <row r="111" spans="1:3" x14ac:dyDescent="0.25">
      <c r="A111">
        <v>504450207</v>
      </c>
      <c r="B111" s="1">
        <f>+VLOOKUP(A111,Hoja3!$A$2:C260,2,FALSE)</f>
        <v>7409990</v>
      </c>
      <c r="C111" s="1">
        <f>+VLOOKUP(A111,Hoja3!$A$2:C260,3,FALSE)</f>
        <v>9262487.5</v>
      </c>
    </row>
    <row r="112" spans="1:3" x14ac:dyDescent="0.25">
      <c r="A112">
        <v>603740535</v>
      </c>
      <c r="B112" s="1">
        <f>+VLOOKUP(A112,Hoja3!$A$2:C261,2,FALSE)</f>
        <v>4701400</v>
      </c>
      <c r="C112" s="1">
        <f>+VLOOKUP(A112,Hoja3!$A$2:C261,3,FALSE)</f>
        <v>6581960</v>
      </c>
    </row>
    <row r="113" spans="1:3" x14ac:dyDescent="0.25">
      <c r="A113">
        <v>112180747</v>
      </c>
      <c r="B113" s="1">
        <f>+VLOOKUP(A113,Hoja3!$A$2:C262,2,FALSE)</f>
        <v>9479840</v>
      </c>
      <c r="C113" s="1">
        <f>+VLOOKUP(A113,Hoja3!$A$2:C262,3,FALSE)</f>
        <v>13271776</v>
      </c>
    </row>
    <row r="114" spans="1:3" x14ac:dyDescent="0.25">
      <c r="A114">
        <v>113460602</v>
      </c>
      <c r="B114" s="1">
        <f>+VLOOKUP(A114,Hoja3!$A$2:C263,2,FALSE)</f>
        <v>8923177</v>
      </c>
      <c r="C114" s="1">
        <f>+VLOOKUP(A114,Hoja3!$A$2:C263,3,FALSE)</f>
        <v>11731237.5</v>
      </c>
    </row>
    <row r="115" spans="1:3" x14ac:dyDescent="0.25">
      <c r="A115">
        <v>110480612</v>
      </c>
      <c r="B115" s="1">
        <f>+VLOOKUP(A115,Hoja3!$A$2:C264,2,FALSE)</f>
        <v>5107900</v>
      </c>
      <c r="C115" s="1">
        <f>+VLOOKUP(A115,Hoja3!$A$2:C264,3,FALSE)</f>
        <v>6384875</v>
      </c>
    </row>
    <row r="116" spans="1:3" x14ac:dyDescent="0.25">
      <c r="A116">
        <v>208220114</v>
      </c>
      <c r="B116" s="1">
        <f>+VLOOKUP(A116,Hoja3!$A$2:C265,2,FALSE)</f>
        <v>7869900</v>
      </c>
      <c r="C116" s="1">
        <f>+VLOOKUP(A116,Hoja3!$A$2:C265,3,FALSE)</f>
        <v>11017860</v>
      </c>
    </row>
    <row r="117" spans="1:3" x14ac:dyDescent="0.25">
      <c r="A117">
        <v>304980176</v>
      </c>
      <c r="B117" s="1">
        <f>+VLOOKUP(A117,Hoja3!$A$2:C266,2,FALSE)</f>
        <v>4128820</v>
      </c>
      <c r="C117" s="1">
        <f>+VLOOKUP(A117,Hoja3!$A$2:C266,3,FALSE)</f>
        <v>5161025</v>
      </c>
    </row>
    <row r="118" spans="1:3" x14ac:dyDescent="0.25">
      <c r="A118">
        <v>701410451</v>
      </c>
      <c r="B118" s="1">
        <f>+VLOOKUP(A118,Hoja3!$A$2:C267,2,FALSE)</f>
        <v>3426470</v>
      </c>
      <c r="C118" s="1">
        <f>+VLOOKUP(A118,Hoja3!$A$2:C267,3,FALSE)</f>
        <v>4283087.5</v>
      </c>
    </row>
    <row r="119" spans="1:3" x14ac:dyDescent="0.25">
      <c r="A119">
        <v>604740637</v>
      </c>
      <c r="B119" s="1">
        <f>+VLOOKUP(A119,Hoja3!$A$2:C268,2,FALSE)</f>
        <v>8201050</v>
      </c>
      <c r="C119" s="1">
        <f>+VLOOKUP(A119,Hoja3!$A$2:C268,3,FALSE)</f>
        <v>10251312.5</v>
      </c>
    </row>
    <row r="120" spans="1:3" x14ac:dyDescent="0.25">
      <c r="A120">
        <v>701870627</v>
      </c>
      <c r="B120" s="1">
        <f>+VLOOKUP(A120,Hoja3!$A$2:C269,2,FALSE)</f>
        <v>7796990</v>
      </c>
      <c r="C120" s="1">
        <f>+VLOOKUP(A120,Hoja3!$A$2:C269,3,FALSE)</f>
        <v>10915786</v>
      </c>
    </row>
    <row r="121" spans="1:3" x14ac:dyDescent="0.25">
      <c r="A121">
        <v>603740722</v>
      </c>
      <c r="B121" s="1">
        <f>+VLOOKUP(A121,Hoja3!$A$2:C270,2,FALSE)</f>
        <v>8953500</v>
      </c>
      <c r="C121" s="1">
        <f>+VLOOKUP(A121,Hoja3!$A$2:C270,3,FALSE)</f>
        <v>12534900</v>
      </c>
    </row>
    <row r="122" spans="1:3" x14ac:dyDescent="0.25">
      <c r="A122">
        <v>604550641</v>
      </c>
      <c r="B122" s="1">
        <f>+VLOOKUP(A122,Hoja3!$A$2:C271,2,FALSE)</f>
        <v>8749230</v>
      </c>
      <c r="C122" s="1">
        <f>+VLOOKUP(A122,Hoja3!$A$2:C271,3,FALSE)</f>
        <v>12248922</v>
      </c>
    </row>
    <row r="123" spans="1:3" x14ac:dyDescent="0.25">
      <c r="A123">
        <v>604410028</v>
      </c>
      <c r="B123" s="1">
        <f>+VLOOKUP(A123,Hoja3!$A$2:C272,2,FALSE)</f>
        <v>8770230</v>
      </c>
      <c r="C123" s="1">
        <f>+VLOOKUP(A123,Hoja3!$A$2:C272,3,FALSE)</f>
        <v>10962787.5</v>
      </c>
    </row>
    <row r="124" spans="1:3" x14ac:dyDescent="0.25">
      <c r="A124">
        <v>603770712</v>
      </c>
      <c r="B124" s="1">
        <f>+VLOOKUP(A124,Hoja3!$A$2:C273,2,FALSE)</f>
        <v>480000</v>
      </c>
      <c r="C124" s="1">
        <f>+VLOOKUP(A124,Hoja3!$A$2:C273,3,FALSE)</f>
        <v>2492500</v>
      </c>
    </row>
    <row r="125" spans="1:3" x14ac:dyDescent="0.25">
      <c r="A125">
        <v>118690921</v>
      </c>
      <c r="B125" s="1">
        <f>+VLOOKUP(A125,Hoja3!$A$2:C274,2,FALSE)</f>
        <v>4087488</v>
      </c>
      <c r="C125" s="1">
        <f>+VLOOKUP(A125,Hoja3!$A$2:C274,3,FALSE)</f>
        <v>5109360</v>
      </c>
    </row>
    <row r="126" spans="1:3" x14ac:dyDescent="0.25">
      <c r="A126">
        <v>207980350</v>
      </c>
      <c r="B126" s="1">
        <f>+VLOOKUP(A126,Hoja3!$A$2:C275,2,FALSE)</f>
        <v>9493239</v>
      </c>
      <c r="C126" s="1">
        <f>+VLOOKUP(A126,Hoja3!$A$2:C275,3,FALSE)</f>
        <v>13290534.6</v>
      </c>
    </row>
    <row r="127" spans="1:3" x14ac:dyDescent="0.25">
      <c r="A127">
        <v>304420039</v>
      </c>
      <c r="B127" s="1">
        <f>+VLOOKUP(A127,Hoja3!$A$2:C276,2,FALSE)</f>
        <v>2966015</v>
      </c>
      <c r="C127" s="1">
        <f>+VLOOKUP(A127,Hoja3!$A$2:C276,3,FALSE)</f>
        <v>3707518.75</v>
      </c>
    </row>
    <row r="128" spans="1:3" x14ac:dyDescent="0.25">
      <c r="A128">
        <v>603580866</v>
      </c>
      <c r="B128" s="1">
        <f>+VLOOKUP(A128,Hoja3!$A$2:C277,2,FALSE)</f>
        <v>9055750</v>
      </c>
      <c r="C128" s="1">
        <f>+VLOOKUP(A128,Hoja3!$A$2:C277,3,FALSE)</f>
        <v>11319687.5</v>
      </c>
    </row>
    <row r="129" spans="1:3" x14ac:dyDescent="0.25">
      <c r="A129">
        <v>901220858</v>
      </c>
      <c r="B129" s="1">
        <f>+VLOOKUP(A129,Hoja3!$A$2:C278,2,FALSE)</f>
        <v>9496000</v>
      </c>
      <c r="C129" s="1">
        <f>+VLOOKUP(A129,Hoja3!$A$2:C278,3,FALSE)</f>
        <v>11870000</v>
      </c>
    </row>
    <row r="130" spans="1:3" x14ac:dyDescent="0.25">
      <c r="A130">
        <v>504150625</v>
      </c>
      <c r="B130" s="1">
        <f>+VLOOKUP(A130,Hoja3!$A$2:C279,2,FALSE)</f>
        <v>3966740</v>
      </c>
      <c r="C130" s="1">
        <f>+VLOOKUP(A130,Hoja3!$A$2:C279,3,FALSE)</f>
        <v>4958425</v>
      </c>
    </row>
    <row r="131" spans="1:3" x14ac:dyDescent="0.25">
      <c r="A131">
        <v>117300455</v>
      </c>
      <c r="B131" s="1">
        <f>+VLOOKUP(A131,Hoja3!$A$2:C280,2,FALSE)</f>
        <v>7400245</v>
      </c>
      <c r="C131" s="1">
        <f>+VLOOKUP(A131,Hoja3!$A$2:C280,3,FALSE)</f>
        <v>9250306.25</v>
      </c>
    </row>
    <row r="132" spans="1:3" x14ac:dyDescent="0.25">
      <c r="A132">
        <v>208300189</v>
      </c>
      <c r="B132" s="1">
        <f>+VLOOKUP(A132,Hoja3!$A$2:C281,2,FALSE)</f>
        <v>6374900</v>
      </c>
      <c r="C132" s="1">
        <f>+VLOOKUP(A132,Hoja3!$A$2:C281,3,FALSE)</f>
        <v>7968625</v>
      </c>
    </row>
    <row r="133" spans="1:3" x14ac:dyDescent="0.25">
      <c r="A133">
        <v>604770318</v>
      </c>
      <c r="B133" s="1">
        <f>+VLOOKUP(A133,Hoja3!$A$2:C282,2,FALSE)</f>
        <v>8241000</v>
      </c>
      <c r="C133" s="1">
        <f>+VLOOKUP(A133,Hoja3!$A$2:C282,3,FALSE)</f>
        <v>10301250</v>
      </c>
    </row>
    <row r="134" spans="1:3" x14ac:dyDescent="0.25">
      <c r="A134">
        <v>702870673</v>
      </c>
      <c r="B134" s="1">
        <f>+VLOOKUP(A134,Hoja3!$A$2:C283,2,FALSE)</f>
        <v>3470000</v>
      </c>
      <c r="C134" s="1">
        <f>+VLOOKUP(A134,Hoja3!$A$2:C283,3,FALSE)</f>
        <v>4337500</v>
      </c>
    </row>
    <row r="135" spans="1:3" x14ac:dyDescent="0.25">
      <c r="A135">
        <v>115000054</v>
      </c>
      <c r="B135" s="1">
        <f>+VLOOKUP(A135,Hoja3!$A$2:C284,2,FALSE)</f>
        <v>7198110</v>
      </c>
      <c r="C135" s="1">
        <f>+VLOOKUP(A135,Hoja3!$A$2:C284,3,FALSE)</f>
        <v>8997637.5</v>
      </c>
    </row>
    <row r="136" spans="1:3" x14ac:dyDescent="0.25">
      <c r="A136">
        <v>117670190</v>
      </c>
      <c r="B136" s="1">
        <f>+VLOOKUP(A136,Hoja3!$A$2:C285,2,FALSE)</f>
        <v>4157300</v>
      </c>
      <c r="C136" s="1">
        <f>+VLOOKUP(A136,Hoja3!$A$2:C285,3,FALSE)</f>
        <v>5820220</v>
      </c>
    </row>
    <row r="137" spans="1:3" x14ac:dyDescent="0.25">
      <c r="A137">
        <v>702830783</v>
      </c>
      <c r="B137" s="1">
        <f>+VLOOKUP(A137,Hoja3!$A$2:C286,2,FALSE)</f>
        <v>4956850</v>
      </c>
      <c r="C137" s="1">
        <f>+VLOOKUP(A137,Hoja3!$A$2:C286,3,FALSE)</f>
        <v>6196062.5</v>
      </c>
    </row>
    <row r="138" spans="1:3" x14ac:dyDescent="0.25">
      <c r="A138">
        <v>702290251</v>
      </c>
      <c r="B138" s="1">
        <f>+VLOOKUP(A138,Hoja3!$A$2:C287,2,FALSE)</f>
        <v>3716000</v>
      </c>
      <c r="C138" s="1">
        <f>+VLOOKUP(A138,Hoja3!$A$2:C287,3,FALSE)</f>
        <v>4645000</v>
      </c>
    </row>
    <row r="139" spans="1:3" x14ac:dyDescent="0.25">
      <c r="A139">
        <v>604940687</v>
      </c>
      <c r="B139" s="1">
        <f>+VLOOKUP(A139,Hoja3!$A$2:C288,2,FALSE)</f>
        <v>8660100</v>
      </c>
      <c r="C139" s="1">
        <f>+VLOOKUP(A139,Hoja3!$A$2:C288,3,FALSE)</f>
        <v>10825125</v>
      </c>
    </row>
    <row r="140" spans="1:3" x14ac:dyDescent="0.25">
      <c r="A140">
        <v>604650486</v>
      </c>
      <c r="B140" s="1">
        <f>+VLOOKUP(A140,Hoja3!$A$2:C289,2,FALSE)</f>
        <v>7517155</v>
      </c>
      <c r="C140" s="1">
        <f>+VLOOKUP(A140,Hoja3!$A$2:C289,3,FALSE)</f>
        <v>9396443.75</v>
      </c>
    </row>
    <row r="141" spans="1:3" x14ac:dyDescent="0.25">
      <c r="A141">
        <v>402360469</v>
      </c>
      <c r="B141" s="1">
        <f>+VLOOKUP(A141,Hoja3!$A$2:C290,2,FALSE)</f>
        <v>6635000</v>
      </c>
      <c r="C141" s="1">
        <f>+VLOOKUP(A141,Hoja3!$A$2:C290,3,FALSE)</f>
        <v>8293750</v>
      </c>
    </row>
    <row r="142" spans="1:3" x14ac:dyDescent="0.25">
      <c r="A142">
        <v>118900390</v>
      </c>
      <c r="B142" s="1">
        <f>+VLOOKUP(A142,Hoja3!$A$2:C291,2,FALSE)</f>
        <v>6561000</v>
      </c>
      <c r="C142" s="1">
        <f>+VLOOKUP(A142,Hoja3!$A$2:C291,3,FALSE)</f>
        <v>9185400</v>
      </c>
    </row>
    <row r="143" spans="1:3" x14ac:dyDescent="0.25">
      <c r="A143">
        <v>702920670</v>
      </c>
      <c r="B143" s="1">
        <f>+VLOOKUP(A143,Hoja3!$A$2:C292,2,FALSE)</f>
        <v>7663665</v>
      </c>
      <c r="C143" s="1">
        <f>+VLOOKUP(A143,Hoja3!$A$2:C292,3,FALSE)</f>
        <v>9579581.25</v>
      </c>
    </row>
    <row r="144" spans="1:3" x14ac:dyDescent="0.25">
      <c r="A144">
        <v>402530901</v>
      </c>
      <c r="B144" s="1">
        <f>+VLOOKUP(A144,Hoja3!$A$2:C293,2,FALSE)</f>
        <v>7728745</v>
      </c>
      <c r="C144" s="1">
        <f>+VLOOKUP(A144,Hoja3!$A$2:C293,3,FALSE)</f>
        <v>9660931.25</v>
      </c>
    </row>
    <row r="145" spans="1:4" x14ac:dyDescent="0.25">
      <c r="A145">
        <v>503730877</v>
      </c>
      <c r="B145" s="1">
        <f>+VLOOKUP(A145,Hoja3!$A$2:C294,2,FALSE)</f>
        <v>4746000</v>
      </c>
      <c r="C145" s="1">
        <f>+VLOOKUP(A145,Hoja3!$A$2:C294,3,FALSE)</f>
        <v>5932500</v>
      </c>
    </row>
    <row r="146" spans="1:4" x14ac:dyDescent="0.25">
      <c r="A146">
        <v>208120608</v>
      </c>
      <c r="B146" s="1">
        <f>+VLOOKUP(A146,Hoja3!$A$2:C295,2,FALSE)</f>
        <v>8729040</v>
      </c>
      <c r="C146" s="1">
        <f>+VLOOKUP(A146,Hoja3!$A$2:C295,3,FALSE)</f>
        <v>12220656</v>
      </c>
    </row>
    <row r="147" spans="1:4" x14ac:dyDescent="0.25">
      <c r="A147">
        <v>208290572</v>
      </c>
      <c r="B147" s="1">
        <f>+VLOOKUP(A147,Hoja3!$A$2:C296,2,FALSE)</f>
        <v>7350750</v>
      </c>
      <c r="C147" s="1">
        <f>+VLOOKUP(A147,Hoja3!$A$2:C296,3,FALSE)</f>
        <v>10291050</v>
      </c>
    </row>
    <row r="148" spans="1:4" x14ac:dyDescent="0.25">
      <c r="A148">
        <v>605050100</v>
      </c>
      <c r="B148" s="1" t="e">
        <f>+VLOOKUP(A148,Hoja3!$A$2:C297,2,FALSE)</f>
        <v>#N/A</v>
      </c>
      <c r="C148" s="1" t="e">
        <f>+VLOOKUP(A148,Hoja3!$A$2:C297,3,FALSE)</f>
        <v>#N/A</v>
      </c>
      <c r="D148" t="s">
        <v>1095</v>
      </c>
    </row>
    <row r="149" spans="1:4" x14ac:dyDescent="0.25">
      <c r="A149">
        <v>117390839</v>
      </c>
      <c r="B149" s="1">
        <f>+VLOOKUP(A149,Hoja3!$A$2:C298,2,FALSE)</f>
        <v>2367420</v>
      </c>
      <c r="C149" s="1">
        <f>+VLOOKUP(A149,Hoja3!$A$2:C298,3,FALSE)</f>
        <v>3314388</v>
      </c>
    </row>
    <row r="150" spans="1:4" x14ac:dyDescent="0.25">
      <c r="A150">
        <v>112500811</v>
      </c>
      <c r="B150" s="1">
        <f>+VLOOKUP(A150,Hoja3!$A$2:C299,2,FALSE)</f>
        <v>5862500</v>
      </c>
      <c r="C150" s="1">
        <f>+VLOOKUP(A150,Hoja3!$A$2:C299,3,FALSE)</f>
        <v>8207499.9999999991</v>
      </c>
    </row>
    <row r="151" spans="1:4" x14ac:dyDescent="0.25">
      <c r="A151">
        <v>702820947</v>
      </c>
      <c r="B151" s="1">
        <f>+VLOOKUP(A151,Hoja3!$A$2:C300,2,FALSE)</f>
        <v>8996775</v>
      </c>
      <c r="C151" s="1">
        <f>+VLOOKUP(A151,Hoja3!$A$2:C300,3,FALSE)</f>
        <v>12595485</v>
      </c>
    </row>
    <row r="152" spans="1:4" x14ac:dyDescent="0.25">
      <c r="A152">
        <v>118580776</v>
      </c>
      <c r="B152" s="1">
        <f>+VLOOKUP(A152,Hoja3!$A$2:C301,2,FALSE)</f>
        <v>6139878</v>
      </c>
      <c r="C152" s="1">
        <f>+VLOOKUP(A152,Hoja3!$A$2:C301,3,FALSE)</f>
        <v>8595829.1999999993</v>
      </c>
    </row>
    <row r="153" spans="1:4" x14ac:dyDescent="0.25">
      <c r="A153">
        <v>208540250</v>
      </c>
      <c r="B153" s="1">
        <f>+VLOOKUP(A153,Hoja3!$A$2:C302,2,FALSE)</f>
        <v>7201000</v>
      </c>
      <c r="C153" s="1">
        <f>+VLOOKUP(A153,Hoja3!$A$2:C302,3,FALSE)</f>
        <v>10081400</v>
      </c>
    </row>
    <row r="154" spans="1:4" x14ac:dyDescent="0.25">
      <c r="A154">
        <v>117760598</v>
      </c>
      <c r="B154" s="1">
        <f>+VLOOKUP(A154,Hoja3!$A$2:C303,2,FALSE)</f>
        <v>8978980</v>
      </c>
      <c r="C154" s="1">
        <f>+VLOOKUP(A154,Hoja3!$A$2:C303,3,FALSE)</f>
        <v>12570572</v>
      </c>
    </row>
    <row r="155" spans="1:4" x14ac:dyDescent="0.25">
      <c r="A155">
        <v>118550618</v>
      </c>
      <c r="B155" s="1">
        <v>7200000</v>
      </c>
      <c r="C155" s="1">
        <f>+B155*1.4</f>
        <v>10080000</v>
      </c>
    </row>
    <row r="156" spans="1:4" x14ac:dyDescent="0.25">
      <c r="B156" s="1">
        <v>0</v>
      </c>
    </row>
  </sheetData>
  <autoFilter ref="A1:C155" xr:uid="{302327F3-4503-4AC2-98C4-BA8D21331E2E}"/>
  <conditionalFormatting sqref="A1:A1045546">
    <cfRule type="duplicateValues" dxfId="10" priority="1"/>
    <cfRule type="duplicateValues" dxfId="9" priority="2"/>
    <cfRule type="duplicateValues" dxfId="8" priority="3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4D9F4-E83E-4F8C-9212-DDE947DE80B7}">
  <sheetPr codeName="Hoja10"/>
  <dimension ref="A1:C151"/>
  <sheetViews>
    <sheetView topLeftCell="A131" workbookViewId="0">
      <selection activeCell="B12" sqref="B12"/>
    </sheetView>
  </sheetViews>
  <sheetFormatPr baseColWidth="10" defaultRowHeight="15" x14ac:dyDescent="0.25"/>
  <cols>
    <col min="1" max="1" width="14.140625" bestFit="1" customWidth="1"/>
    <col min="2" max="2" width="12.85546875" bestFit="1" customWidth="1"/>
    <col min="3" max="3" width="13.85546875" bestFit="1" customWidth="1"/>
  </cols>
  <sheetData>
    <row r="1" spans="1:3" x14ac:dyDescent="0.25">
      <c r="A1" t="s">
        <v>7</v>
      </c>
    </row>
    <row r="2" spans="1:3" x14ac:dyDescent="0.25">
      <c r="A2">
        <v>118760675</v>
      </c>
      <c r="B2" s="1">
        <v>7332200</v>
      </c>
      <c r="C2" s="1">
        <v>9165250</v>
      </c>
    </row>
    <row r="3" spans="1:3" x14ac:dyDescent="0.25">
      <c r="A3">
        <v>110320816</v>
      </c>
      <c r="B3" s="1">
        <v>5159100</v>
      </c>
      <c r="C3" s="1">
        <v>6448875</v>
      </c>
    </row>
    <row r="4" spans="1:3" x14ac:dyDescent="0.25">
      <c r="A4">
        <v>207480303</v>
      </c>
      <c r="B4" s="1">
        <v>5595780</v>
      </c>
      <c r="C4" s="1">
        <v>7834092</v>
      </c>
    </row>
    <row r="5" spans="1:3" x14ac:dyDescent="0.25">
      <c r="A5">
        <v>117340275</v>
      </c>
      <c r="B5" s="1">
        <v>9054707</v>
      </c>
      <c r="C5" s="1">
        <v>11318383.75</v>
      </c>
    </row>
    <row r="6" spans="1:3" x14ac:dyDescent="0.25">
      <c r="A6">
        <v>116720585</v>
      </c>
      <c r="B6" s="1">
        <v>8995150</v>
      </c>
      <c r="C6" s="1">
        <v>11243937.5</v>
      </c>
    </row>
    <row r="7" spans="1:3" x14ac:dyDescent="0.25">
      <c r="A7">
        <v>702830248</v>
      </c>
      <c r="B7" s="1">
        <v>2526980</v>
      </c>
      <c r="C7" s="1">
        <v>3158725</v>
      </c>
    </row>
    <row r="8" spans="1:3" x14ac:dyDescent="0.25">
      <c r="A8">
        <v>118160061</v>
      </c>
      <c r="B8" s="1">
        <v>8887700</v>
      </c>
      <c r="C8" s="1">
        <v>12442780</v>
      </c>
    </row>
    <row r="9" spans="1:3" x14ac:dyDescent="0.25">
      <c r="A9">
        <v>117340812</v>
      </c>
      <c r="B9" s="1">
        <v>4459771</v>
      </c>
      <c r="C9" s="1">
        <v>5574713.75</v>
      </c>
    </row>
    <row r="10" spans="1:3" x14ac:dyDescent="0.25">
      <c r="A10">
        <v>702520876</v>
      </c>
      <c r="B10" s="1">
        <v>9438300</v>
      </c>
      <c r="C10" s="1">
        <v>13213620</v>
      </c>
    </row>
    <row r="11" spans="1:3" x14ac:dyDescent="0.25">
      <c r="A11">
        <v>604790020</v>
      </c>
      <c r="B11" s="1">
        <v>9000000</v>
      </c>
      <c r="C11" s="1">
        <v>11250000</v>
      </c>
    </row>
    <row r="12" spans="1:3" x14ac:dyDescent="0.25">
      <c r="A12">
        <v>604770435</v>
      </c>
      <c r="B12" s="1">
        <v>5333100</v>
      </c>
      <c r="C12" s="1">
        <v>6666375</v>
      </c>
    </row>
    <row r="13" spans="1:3" x14ac:dyDescent="0.25">
      <c r="A13">
        <v>604720444</v>
      </c>
      <c r="B13" s="1">
        <v>7136900</v>
      </c>
      <c r="C13" s="1">
        <v>8921125</v>
      </c>
    </row>
    <row r="14" spans="1:3" x14ac:dyDescent="0.25">
      <c r="A14">
        <v>604720317</v>
      </c>
      <c r="B14" s="1">
        <v>2452400</v>
      </c>
      <c r="C14" s="1">
        <v>3065500</v>
      </c>
    </row>
    <row r="15" spans="1:3" x14ac:dyDescent="0.25">
      <c r="A15">
        <v>604670820</v>
      </c>
      <c r="B15" s="1">
        <v>8517730</v>
      </c>
      <c r="C15" s="1">
        <v>11924822</v>
      </c>
    </row>
    <row r="16" spans="1:3" x14ac:dyDescent="0.25">
      <c r="A16">
        <v>604660009</v>
      </c>
      <c r="B16" s="1">
        <v>8112500</v>
      </c>
      <c r="C16" s="1">
        <v>10140625</v>
      </c>
    </row>
    <row r="17" spans="1:3" x14ac:dyDescent="0.25">
      <c r="A17">
        <v>604630019</v>
      </c>
      <c r="B17" s="1">
        <v>8319230</v>
      </c>
      <c r="C17" s="1">
        <v>11642922</v>
      </c>
    </row>
    <row r="18" spans="1:3" x14ac:dyDescent="0.25">
      <c r="A18">
        <v>603500917</v>
      </c>
      <c r="B18" s="1">
        <v>6125000</v>
      </c>
      <c r="C18" s="1">
        <v>7656250</v>
      </c>
    </row>
    <row r="19" spans="1:3" x14ac:dyDescent="0.25">
      <c r="A19">
        <v>304330707</v>
      </c>
      <c r="B19" s="1">
        <v>2526585</v>
      </c>
      <c r="C19" s="1">
        <v>3158231.25</v>
      </c>
    </row>
    <row r="20" spans="1:3" x14ac:dyDescent="0.25">
      <c r="A20">
        <v>118440353</v>
      </c>
      <c r="B20" s="1">
        <v>7362369</v>
      </c>
      <c r="C20" s="1">
        <v>9202961.25</v>
      </c>
    </row>
    <row r="21" spans="1:3" x14ac:dyDescent="0.25">
      <c r="A21">
        <v>117910004</v>
      </c>
      <c r="B21" s="1">
        <v>9000000</v>
      </c>
      <c r="C21" s="1">
        <v>12600000</v>
      </c>
    </row>
    <row r="22" spans="1:3" x14ac:dyDescent="0.25">
      <c r="A22">
        <v>117610753</v>
      </c>
      <c r="B22" s="1">
        <v>7083600</v>
      </c>
      <c r="C22" s="1">
        <v>9917040</v>
      </c>
    </row>
    <row r="23" spans="1:3" x14ac:dyDescent="0.25">
      <c r="A23">
        <v>116930180</v>
      </c>
      <c r="B23" s="1">
        <v>5000000</v>
      </c>
      <c r="C23" s="1">
        <v>6250000</v>
      </c>
    </row>
    <row r="24" spans="1:3" x14ac:dyDescent="0.25">
      <c r="A24">
        <v>116130706</v>
      </c>
      <c r="B24" s="1">
        <v>7965055</v>
      </c>
      <c r="C24" s="1">
        <v>9956318.75</v>
      </c>
    </row>
    <row r="25" spans="1:3" x14ac:dyDescent="0.25">
      <c r="A25">
        <v>115770290</v>
      </c>
      <c r="B25" s="1">
        <v>9471500</v>
      </c>
      <c r="C25" s="1">
        <v>11839375</v>
      </c>
    </row>
    <row r="26" spans="1:3" x14ac:dyDescent="0.25">
      <c r="A26">
        <v>115670230</v>
      </c>
      <c r="B26" s="1">
        <v>8798830</v>
      </c>
      <c r="C26" s="1">
        <v>12318362</v>
      </c>
    </row>
    <row r="27" spans="1:3" x14ac:dyDescent="0.25">
      <c r="A27">
        <v>702840063</v>
      </c>
      <c r="B27" s="1">
        <v>8809832</v>
      </c>
      <c r="C27" s="1">
        <v>12333764.800000001</v>
      </c>
    </row>
    <row r="28" spans="1:3" x14ac:dyDescent="0.25">
      <c r="A28">
        <v>603950479</v>
      </c>
      <c r="B28" s="1">
        <v>8184600</v>
      </c>
      <c r="C28" s="1">
        <v>10230750</v>
      </c>
    </row>
    <row r="29" spans="1:3" x14ac:dyDescent="0.25">
      <c r="A29">
        <v>208360566</v>
      </c>
      <c r="B29" s="1">
        <v>8960260</v>
      </c>
      <c r="C29" s="1">
        <v>12544364</v>
      </c>
    </row>
    <row r="30" spans="1:3" x14ac:dyDescent="0.25">
      <c r="A30">
        <v>117780528</v>
      </c>
      <c r="B30" s="1">
        <v>5615660</v>
      </c>
      <c r="C30" s="1">
        <v>7019575</v>
      </c>
    </row>
    <row r="31" spans="1:3" x14ac:dyDescent="0.25">
      <c r="A31">
        <v>702840723</v>
      </c>
      <c r="B31" s="1">
        <v>8975666</v>
      </c>
      <c r="C31" s="1">
        <v>11219582.5</v>
      </c>
    </row>
    <row r="32" spans="1:3" x14ac:dyDescent="0.25">
      <c r="A32">
        <v>604520217</v>
      </c>
      <c r="B32" s="1">
        <v>8948180</v>
      </c>
      <c r="C32" s="1">
        <v>11185225</v>
      </c>
    </row>
    <row r="33" spans="1:3" x14ac:dyDescent="0.25">
      <c r="A33">
        <v>503730959</v>
      </c>
      <c r="B33" s="1">
        <v>8899971</v>
      </c>
      <c r="C33" s="1">
        <v>11124963.75</v>
      </c>
    </row>
    <row r="34" spans="1:3" x14ac:dyDescent="0.25">
      <c r="A34">
        <v>402440405</v>
      </c>
      <c r="B34" s="1">
        <v>2749300</v>
      </c>
      <c r="C34" s="1">
        <v>3436625</v>
      </c>
    </row>
    <row r="35" spans="1:3" x14ac:dyDescent="0.25">
      <c r="A35">
        <v>208320566</v>
      </c>
      <c r="B35" s="1">
        <v>6678340</v>
      </c>
      <c r="C35" s="1">
        <v>9349676</v>
      </c>
    </row>
    <row r="36" spans="1:3" x14ac:dyDescent="0.25">
      <c r="A36">
        <v>118950983</v>
      </c>
      <c r="B36" s="1">
        <v>9000000</v>
      </c>
      <c r="C36" s="1">
        <v>12600000</v>
      </c>
    </row>
    <row r="37" spans="1:3" x14ac:dyDescent="0.25">
      <c r="A37">
        <v>118150756</v>
      </c>
      <c r="B37" s="1">
        <v>4081000</v>
      </c>
      <c r="C37" s="1">
        <v>5101250</v>
      </c>
    </row>
    <row r="38" spans="1:3" x14ac:dyDescent="0.25">
      <c r="A38">
        <v>604820825</v>
      </c>
      <c r="B38" s="1">
        <v>8175800</v>
      </c>
      <c r="C38" s="1">
        <v>10219750</v>
      </c>
    </row>
    <row r="39" spans="1:3" x14ac:dyDescent="0.25">
      <c r="A39">
        <v>604680803</v>
      </c>
      <c r="B39" s="1">
        <v>8660100</v>
      </c>
      <c r="C39" s="1">
        <v>10825125</v>
      </c>
    </row>
    <row r="40" spans="1:3" x14ac:dyDescent="0.25">
      <c r="A40">
        <v>604380582</v>
      </c>
      <c r="B40" s="1">
        <v>8769230</v>
      </c>
      <c r="C40" s="1">
        <v>12276922</v>
      </c>
    </row>
    <row r="41" spans="1:3" x14ac:dyDescent="0.25">
      <c r="A41">
        <v>603060929</v>
      </c>
      <c r="B41" s="1">
        <v>8934513</v>
      </c>
      <c r="C41" s="1">
        <v>12508318.199999999</v>
      </c>
    </row>
    <row r="42" spans="1:3" x14ac:dyDescent="0.25">
      <c r="A42">
        <v>504160817</v>
      </c>
      <c r="B42" s="1">
        <v>8380000</v>
      </c>
      <c r="C42" s="1">
        <v>10475000</v>
      </c>
    </row>
    <row r="43" spans="1:3" x14ac:dyDescent="0.25">
      <c r="A43">
        <v>118680884</v>
      </c>
      <c r="B43" s="1">
        <v>4110500</v>
      </c>
      <c r="C43" s="1">
        <v>5138125</v>
      </c>
    </row>
    <row r="44" spans="1:3" x14ac:dyDescent="0.25">
      <c r="A44">
        <v>118620958</v>
      </c>
      <c r="B44" s="1">
        <v>8749230</v>
      </c>
      <c r="C44" s="1">
        <v>12248922</v>
      </c>
    </row>
    <row r="45" spans="1:3" x14ac:dyDescent="0.25">
      <c r="A45">
        <v>118540386</v>
      </c>
      <c r="B45" s="1">
        <v>8366740</v>
      </c>
      <c r="C45" s="1">
        <v>11713436</v>
      </c>
    </row>
    <row r="46" spans="1:3" x14ac:dyDescent="0.25">
      <c r="A46">
        <v>605070275</v>
      </c>
      <c r="B46" s="1">
        <v>8669100</v>
      </c>
      <c r="C46" s="1">
        <v>10836375</v>
      </c>
    </row>
    <row r="47" spans="1:3" x14ac:dyDescent="0.25">
      <c r="A47">
        <v>604200464</v>
      </c>
      <c r="B47" s="1">
        <v>8706230</v>
      </c>
      <c r="C47" s="1">
        <v>10882787.5</v>
      </c>
    </row>
    <row r="48" spans="1:3" x14ac:dyDescent="0.25">
      <c r="A48">
        <v>603960868</v>
      </c>
      <c r="B48" s="1">
        <v>8660100</v>
      </c>
      <c r="C48" s="1">
        <v>10825125</v>
      </c>
    </row>
    <row r="49" spans="1:3" x14ac:dyDescent="0.25">
      <c r="A49">
        <v>305080867</v>
      </c>
      <c r="B49" s="1">
        <v>8999750</v>
      </c>
      <c r="C49" s="1">
        <v>12599650</v>
      </c>
    </row>
    <row r="50" spans="1:3" x14ac:dyDescent="0.25">
      <c r="A50">
        <v>118220165</v>
      </c>
      <c r="B50" s="1">
        <v>1896397</v>
      </c>
      <c r="C50" s="1">
        <v>2370496.25</v>
      </c>
    </row>
    <row r="51" spans="1:3" x14ac:dyDescent="0.25">
      <c r="A51">
        <v>604900987</v>
      </c>
      <c r="B51" s="1">
        <v>8295600</v>
      </c>
      <c r="C51" s="1">
        <v>10369500</v>
      </c>
    </row>
    <row r="52" spans="1:3" x14ac:dyDescent="0.25">
      <c r="A52">
        <v>604840264</v>
      </c>
      <c r="B52" s="1">
        <v>8904180</v>
      </c>
      <c r="C52" s="1">
        <v>11130225</v>
      </c>
    </row>
    <row r="53" spans="1:3" x14ac:dyDescent="0.25">
      <c r="A53">
        <v>604790831</v>
      </c>
      <c r="B53" s="1">
        <v>7257900</v>
      </c>
      <c r="C53" s="1">
        <v>9072375</v>
      </c>
    </row>
    <row r="54" spans="1:3" x14ac:dyDescent="0.25">
      <c r="A54">
        <v>604650648</v>
      </c>
      <c r="B54" s="1">
        <v>8749230</v>
      </c>
      <c r="C54" s="1">
        <v>10936537.5</v>
      </c>
    </row>
    <row r="55" spans="1:3" x14ac:dyDescent="0.25">
      <c r="A55">
        <v>604640076</v>
      </c>
      <c r="B55" s="1">
        <v>8347600</v>
      </c>
      <c r="C55" s="1">
        <v>10434500</v>
      </c>
    </row>
    <row r="56" spans="1:3" x14ac:dyDescent="0.25">
      <c r="A56">
        <v>604370818</v>
      </c>
      <c r="B56" s="1">
        <v>8987730</v>
      </c>
      <c r="C56" s="1">
        <v>12582822</v>
      </c>
    </row>
    <row r="57" spans="1:3" x14ac:dyDescent="0.25">
      <c r="A57">
        <v>604110737</v>
      </c>
      <c r="B57" s="1">
        <v>7725500</v>
      </c>
      <c r="C57" s="1">
        <v>10815700</v>
      </c>
    </row>
    <row r="58" spans="1:3" x14ac:dyDescent="0.25">
      <c r="A58">
        <v>305380293</v>
      </c>
      <c r="B58" s="1">
        <v>8652170</v>
      </c>
      <c r="C58" s="1">
        <v>12113038</v>
      </c>
    </row>
    <row r="59" spans="1:3" x14ac:dyDescent="0.25">
      <c r="A59">
        <v>305250694</v>
      </c>
      <c r="B59" s="1">
        <v>7945900</v>
      </c>
      <c r="C59" s="1">
        <v>9932375</v>
      </c>
    </row>
    <row r="60" spans="1:3" x14ac:dyDescent="0.25">
      <c r="A60">
        <v>119060623</v>
      </c>
      <c r="B60" s="1">
        <v>8776422</v>
      </c>
      <c r="C60" s="1">
        <v>10970527.5</v>
      </c>
    </row>
    <row r="61" spans="1:3" x14ac:dyDescent="0.25">
      <c r="A61">
        <v>119050593</v>
      </c>
      <c r="B61" s="1">
        <v>3779487</v>
      </c>
      <c r="C61" s="1">
        <v>4724358.75</v>
      </c>
    </row>
    <row r="62" spans="1:3" x14ac:dyDescent="0.25">
      <c r="A62">
        <v>119050592</v>
      </c>
      <c r="B62" s="1">
        <v>3779485</v>
      </c>
      <c r="C62" s="1">
        <v>4724356.25</v>
      </c>
    </row>
    <row r="63" spans="1:3" x14ac:dyDescent="0.25">
      <c r="A63">
        <v>118730398</v>
      </c>
      <c r="B63" s="1">
        <v>9000000</v>
      </c>
      <c r="C63" s="1">
        <v>12600000</v>
      </c>
    </row>
    <row r="64" spans="1:3" x14ac:dyDescent="0.25">
      <c r="A64">
        <v>118350821</v>
      </c>
      <c r="B64" s="1">
        <v>3101755</v>
      </c>
      <c r="C64" s="1">
        <v>3877193.75</v>
      </c>
    </row>
    <row r="65" spans="1:3" x14ac:dyDescent="0.25">
      <c r="A65">
        <v>703080726</v>
      </c>
      <c r="B65" s="1">
        <v>8619850</v>
      </c>
      <c r="C65" s="1">
        <v>10774812.5</v>
      </c>
    </row>
    <row r="66" spans="1:3" x14ac:dyDescent="0.25">
      <c r="A66">
        <v>702910087</v>
      </c>
      <c r="B66" s="1">
        <v>8636950</v>
      </c>
      <c r="C66" s="1">
        <v>12091730</v>
      </c>
    </row>
    <row r="67" spans="1:3" x14ac:dyDescent="0.25">
      <c r="A67">
        <v>702700585</v>
      </c>
      <c r="B67" s="1">
        <v>8304630</v>
      </c>
      <c r="C67" s="1">
        <v>10380787.5</v>
      </c>
    </row>
    <row r="68" spans="1:3" x14ac:dyDescent="0.25">
      <c r="A68">
        <v>604760838</v>
      </c>
      <c r="B68" s="1">
        <v>8087500</v>
      </c>
      <c r="C68" s="1">
        <v>10109375</v>
      </c>
    </row>
    <row r="69" spans="1:3" x14ac:dyDescent="0.25">
      <c r="A69">
        <v>604540261</v>
      </c>
      <c r="B69" s="1">
        <v>8872900</v>
      </c>
      <c r="C69" s="1">
        <v>12422060</v>
      </c>
    </row>
    <row r="70" spans="1:3" x14ac:dyDescent="0.25">
      <c r="A70">
        <v>604500613</v>
      </c>
      <c r="B70" s="1">
        <v>8655630</v>
      </c>
      <c r="C70" s="1">
        <v>12117882</v>
      </c>
    </row>
    <row r="71" spans="1:3" x14ac:dyDescent="0.25">
      <c r="A71">
        <v>604480841</v>
      </c>
      <c r="B71" s="1">
        <v>8342600</v>
      </c>
      <c r="C71" s="1">
        <v>10428250</v>
      </c>
    </row>
    <row r="72" spans="1:3" x14ac:dyDescent="0.25">
      <c r="A72">
        <v>604460481</v>
      </c>
      <c r="B72" s="1">
        <v>8828730</v>
      </c>
      <c r="C72" s="1">
        <v>11035912.5</v>
      </c>
    </row>
    <row r="73" spans="1:3" x14ac:dyDescent="0.25">
      <c r="A73">
        <v>604380859</v>
      </c>
      <c r="B73" s="1">
        <v>8997875</v>
      </c>
      <c r="C73" s="1">
        <v>12597025</v>
      </c>
    </row>
    <row r="74" spans="1:3" x14ac:dyDescent="0.25">
      <c r="A74">
        <v>604380434</v>
      </c>
      <c r="B74" s="1">
        <v>8828730</v>
      </c>
      <c r="C74" s="1">
        <v>11035912.5</v>
      </c>
    </row>
    <row r="75" spans="1:3" x14ac:dyDescent="0.25">
      <c r="A75">
        <v>604280207</v>
      </c>
      <c r="B75" s="1">
        <v>8749230</v>
      </c>
      <c r="C75" s="1">
        <v>10936537.5</v>
      </c>
    </row>
    <row r="76" spans="1:3" x14ac:dyDescent="0.25">
      <c r="A76">
        <v>604010619</v>
      </c>
      <c r="B76" s="1">
        <v>8660100</v>
      </c>
      <c r="C76" s="1">
        <v>10825125</v>
      </c>
    </row>
    <row r="77" spans="1:3" x14ac:dyDescent="0.25">
      <c r="A77">
        <v>402490325</v>
      </c>
      <c r="B77" s="1">
        <v>5599990</v>
      </c>
      <c r="C77" s="1">
        <v>6999987.5</v>
      </c>
    </row>
    <row r="78" spans="1:3" x14ac:dyDescent="0.25">
      <c r="A78">
        <v>305160249</v>
      </c>
      <c r="B78" s="1">
        <v>8749230</v>
      </c>
      <c r="C78" s="1">
        <v>10936537.5</v>
      </c>
    </row>
    <row r="79" spans="1:3" x14ac:dyDescent="0.25">
      <c r="A79">
        <v>208090487</v>
      </c>
      <c r="B79" s="1">
        <v>1585000</v>
      </c>
      <c r="C79" s="1">
        <v>1981250</v>
      </c>
    </row>
    <row r="80" spans="1:3" x14ac:dyDescent="0.25">
      <c r="A80">
        <v>119140881</v>
      </c>
      <c r="B80" s="1">
        <v>9000000</v>
      </c>
      <c r="C80" s="1">
        <v>12600000</v>
      </c>
    </row>
    <row r="81" spans="1:3" x14ac:dyDescent="0.25">
      <c r="A81">
        <v>118930322</v>
      </c>
      <c r="B81" s="1">
        <v>7095630</v>
      </c>
      <c r="C81" s="1">
        <v>8869537.5</v>
      </c>
    </row>
    <row r="82" spans="1:3" x14ac:dyDescent="0.25">
      <c r="A82">
        <v>117660187</v>
      </c>
      <c r="B82" s="1">
        <v>3131900</v>
      </c>
      <c r="C82" s="1">
        <v>3914875</v>
      </c>
    </row>
    <row r="83" spans="1:3" x14ac:dyDescent="0.25">
      <c r="A83">
        <v>604870115</v>
      </c>
      <c r="B83" s="1">
        <v>8137600</v>
      </c>
      <c r="C83" s="1">
        <v>10172000</v>
      </c>
    </row>
    <row r="84" spans="1:3" x14ac:dyDescent="0.25">
      <c r="A84">
        <v>604760776</v>
      </c>
      <c r="B84" s="1">
        <v>4795700</v>
      </c>
      <c r="C84" s="1">
        <v>5994625</v>
      </c>
    </row>
    <row r="85" spans="1:3" x14ac:dyDescent="0.25">
      <c r="A85">
        <v>604690150</v>
      </c>
      <c r="B85" s="1">
        <v>7257000</v>
      </c>
      <c r="C85" s="1">
        <v>9071250</v>
      </c>
    </row>
    <row r="86" spans="1:3" x14ac:dyDescent="0.25">
      <c r="A86">
        <v>604450004</v>
      </c>
      <c r="B86" s="1">
        <v>8967730</v>
      </c>
      <c r="C86" s="1">
        <v>11209662.5</v>
      </c>
    </row>
    <row r="87" spans="1:3" x14ac:dyDescent="0.25">
      <c r="A87">
        <v>604370354</v>
      </c>
      <c r="B87" s="1">
        <v>8808730</v>
      </c>
      <c r="C87" s="1">
        <v>12332222</v>
      </c>
    </row>
    <row r="88" spans="1:3" x14ac:dyDescent="0.25">
      <c r="A88">
        <v>603960882</v>
      </c>
      <c r="B88" s="1">
        <v>8917713</v>
      </c>
      <c r="C88" s="1">
        <v>11147141.25</v>
      </c>
    </row>
    <row r="89" spans="1:3" x14ac:dyDescent="0.25">
      <c r="A89">
        <v>208260250</v>
      </c>
      <c r="B89" s="1">
        <v>6175000</v>
      </c>
      <c r="C89" s="1">
        <v>7718750</v>
      </c>
    </row>
    <row r="90" spans="1:3" x14ac:dyDescent="0.25">
      <c r="A90">
        <v>208110949</v>
      </c>
      <c r="B90" s="1">
        <v>4192480</v>
      </c>
      <c r="C90" s="1">
        <v>5240600</v>
      </c>
    </row>
    <row r="91" spans="1:3" x14ac:dyDescent="0.25">
      <c r="A91">
        <v>702780965</v>
      </c>
      <c r="B91" s="1">
        <v>2405000</v>
      </c>
      <c r="C91" s="1">
        <v>3006250</v>
      </c>
    </row>
    <row r="92" spans="1:3" x14ac:dyDescent="0.25">
      <c r="A92">
        <v>701170689</v>
      </c>
      <c r="B92" s="1">
        <v>7391500</v>
      </c>
      <c r="C92" s="1">
        <v>9239375</v>
      </c>
    </row>
    <row r="93" spans="1:3" x14ac:dyDescent="0.25">
      <c r="A93">
        <v>604860533</v>
      </c>
      <c r="B93" s="1">
        <v>8097600</v>
      </c>
      <c r="C93" s="1">
        <v>10122000</v>
      </c>
    </row>
    <row r="94" spans="1:3" x14ac:dyDescent="0.25">
      <c r="A94">
        <v>604580021</v>
      </c>
      <c r="B94" s="1">
        <v>7745760</v>
      </c>
      <c r="C94" s="1">
        <v>9682200</v>
      </c>
    </row>
    <row r="95" spans="1:3" x14ac:dyDescent="0.25">
      <c r="A95">
        <v>603950503</v>
      </c>
      <c r="B95" s="1">
        <v>8379100</v>
      </c>
      <c r="C95" s="1">
        <v>10473875</v>
      </c>
    </row>
    <row r="96" spans="1:3" x14ac:dyDescent="0.25">
      <c r="A96">
        <v>603750550</v>
      </c>
      <c r="B96" s="1">
        <v>8977500</v>
      </c>
      <c r="C96" s="1">
        <v>11221875</v>
      </c>
    </row>
    <row r="97" spans="1:3" x14ac:dyDescent="0.25">
      <c r="A97">
        <v>703000659</v>
      </c>
      <c r="B97" s="1">
        <v>7705000</v>
      </c>
      <c r="C97" s="1">
        <v>9631250</v>
      </c>
    </row>
    <row r="98" spans="1:3" x14ac:dyDescent="0.25">
      <c r="A98">
        <v>304220327</v>
      </c>
      <c r="B98" s="1">
        <v>3619010</v>
      </c>
      <c r="C98" s="1">
        <v>4523762.5</v>
      </c>
    </row>
    <row r="99" spans="1:3" x14ac:dyDescent="0.25">
      <c r="A99">
        <v>207500305</v>
      </c>
      <c r="B99" s="1">
        <v>6624690</v>
      </c>
      <c r="C99" s="1">
        <v>8280862.5</v>
      </c>
    </row>
    <row r="100" spans="1:3" x14ac:dyDescent="0.25">
      <c r="A100">
        <v>119100258</v>
      </c>
      <c r="B100" s="1">
        <v>8140163</v>
      </c>
      <c r="C100" s="1">
        <v>11396228.199999999</v>
      </c>
    </row>
    <row r="101" spans="1:3" x14ac:dyDescent="0.25">
      <c r="A101">
        <v>117850038</v>
      </c>
      <c r="B101" s="1">
        <v>9499997</v>
      </c>
      <c r="C101" s="1">
        <v>13299995.800000001</v>
      </c>
    </row>
    <row r="102" spans="1:3" x14ac:dyDescent="0.25">
      <c r="A102">
        <v>702010075</v>
      </c>
      <c r="B102" s="1">
        <v>7126944</v>
      </c>
      <c r="C102" s="1">
        <v>9977721.5999999996</v>
      </c>
    </row>
    <row r="103" spans="1:3" x14ac:dyDescent="0.25">
      <c r="A103">
        <v>110480612</v>
      </c>
      <c r="B103" s="1">
        <v>5107900</v>
      </c>
      <c r="C103" s="1">
        <v>6384875</v>
      </c>
    </row>
    <row r="104" spans="1:3" x14ac:dyDescent="0.25">
      <c r="A104">
        <v>604850292</v>
      </c>
      <c r="B104" s="1">
        <v>6868320</v>
      </c>
      <c r="C104" s="1">
        <v>8585400</v>
      </c>
    </row>
    <row r="105" spans="1:3" x14ac:dyDescent="0.25">
      <c r="A105">
        <v>604740106</v>
      </c>
      <c r="B105" s="1">
        <v>9384990</v>
      </c>
      <c r="C105" s="1">
        <v>11731237.5</v>
      </c>
    </row>
    <row r="106" spans="1:3" x14ac:dyDescent="0.25">
      <c r="A106">
        <v>112180747</v>
      </c>
      <c r="B106" s="1">
        <v>9479840</v>
      </c>
      <c r="C106" s="1">
        <v>13271776</v>
      </c>
    </row>
    <row r="107" spans="1:3" x14ac:dyDescent="0.25">
      <c r="A107">
        <v>604390788</v>
      </c>
      <c r="B107" s="1">
        <v>4968000</v>
      </c>
      <c r="C107" s="1">
        <v>6210000</v>
      </c>
    </row>
    <row r="108" spans="1:3" x14ac:dyDescent="0.25">
      <c r="A108">
        <v>603740535</v>
      </c>
      <c r="B108" s="1">
        <v>4701400</v>
      </c>
      <c r="C108" s="1">
        <v>6581960</v>
      </c>
    </row>
    <row r="109" spans="1:3" x14ac:dyDescent="0.25">
      <c r="A109">
        <v>504450207</v>
      </c>
      <c r="B109" s="1">
        <v>7409990</v>
      </c>
      <c r="C109" s="1">
        <v>9262487.5</v>
      </c>
    </row>
    <row r="110" spans="1:3" x14ac:dyDescent="0.25">
      <c r="A110">
        <v>113460602</v>
      </c>
      <c r="B110" s="1">
        <v>8923177</v>
      </c>
      <c r="C110" s="1">
        <v>11731237.5</v>
      </c>
    </row>
    <row r="111" spans="1:3" x14ac:dyDescent="0.25">
      <c r="A111">
        <v>208220114</v>
      </c>
      <c r="B111" s="1">
        <v>7869900</v>
      </c>
      <c r="C111" s="1">
        <v>11017860</v>
      </c>
    </row>
    <row r="112" spans="1:3" x14ac:dyDescent="0.25">
      <c r="A112">
        <v>207950386</v>
      </c>
      <c r="B112" s="1">
        <v>8995200</v>
      </c>
      <c r="C112" s="1">
        <v>12593280</v>
      </c>
    </row>
    <row r="113" spans="1:3" x14ac:dyDescent="0.25">
      <c r="A113">
        <v>207620953</v>
      </c>
      <c r="B113" s="1">
        <v>7852940</v>
      </c>
      <c r="C113" s="1">
        <v>10994116</v>
      </c>
    </row>
    <row r="114" spans="1:3" x14ac:dyDescent="0.25">
      <c r="A114">
        <v>701870627</v>
      </c>
      <c r="B114" s="1">
        <v>7796990</v>
      </c>
      <c r="C114" s="1">
        <v>10915786</v>
      </c>
    </row>
    <row r="115" spans="1:3" x14ac:dyDescent="0.25">
      <c r="A115">
        <v>701410451</v>
      </c>
      <c r="B115" s="1">
        <v>3426470</v>
      </c>
      <c r="C115" s="1">
        <v>4283087.5</v>
      </c>
    </row>
    <row r="116" spans="1:3" x14ac:dyDescent="0.25">
      <c r="A116">
        <v>604740637</v>
      </c>
      <c r="B116" s="1">
        <v>8201050</v>
      </c>
      <c r="C116" s="1">
        <v>10251312.5</v>
      </c>
    </row>
    <row r="117" spans="1:3" x14ac:dyDescent="0.25">
      <c r="A117">
        <v>604550641</v>
      </c>
      <c r="B117" s="1">
        <v>8749230</v>
      </c>
      <c r="C117" s="1">
        <v>12248922</v>
      </c>
    </row>
    <row r="118" spans="1:3" x14ac:dyDescent="0.25">
      <c r="A118">
        <v>604410028</v>
      </c>
      <c r="B118" s="1">
        <v>8770230</v>
      </c>
      <c r="C118" s="1">
        <v>10962787.5</v>
      </c>
    </row>
    <row r="119" spans="1:3" x14ac:dyDescent="0.25">
      <c r="A119">
        <v>603770712</v>
      </c>
      <c r="B119" s="1">
        <v>480000</v>
      </c>
      <c r="C119" s="1">
        <v>2492500</v>
      </c>
    </row>
    <row r="120" spans="1:3" x14ac:dyDescent="0.25">
      <c r="A120">
        <v>603740722</v>
      </c>
      <c r="B120" s="1">
        <v>8953500</v>
      </c>
      <c r="C120" s="1">
        <v>12534900</v>
      </c>
    </row>
    <row r="121" spans="1:3" x14ac:dyDescent="0.25">
      <c r="A121">
        <v>304980176</v>
      </c>
      <c r="B121" s="1">
        <v>4128820</v>
      </c>
      <c r="C121" s="1">
        <v>5161025</v>
      </c>
    </row>
    <row r="122" spans="1:3" x14ac:dyDescent="0.25">
      <c r="A122">
        <v>207980350</v>
      </c>
      <c r="B122" s="1">
        <v>9493239</v>
      </c>
      <c r="C122" s="1">
        <v>13290534.6</v>
      </c>
    </row>
    <row r="123" spans="1:3" x14ac:dyDescent="0.25">
      <c r="A123">
        <v>118690921</v>
      </c>
      <c r="B123" s="1">
        <v>4087488</v>
      </c>
      <c r="C123" s="1">
        <v>5109360</v>
      </c>
    </row>
    <row r="124" spans="1:3" x14ac:dyDescent="0.25">
      <c r="A124">
        <v>901220858</v>
      </c>
      <c r="B124" s="1">
        <v>9496000</v>
      </c>
      <c r="C124" s="1">
        <v>11870000</v>
      </c>
    </row>
    <row r="125" spans="1:3" x14ac:dyDescent="0.25">
      <c r="A125">
        <v>603580866</v>
      </c>
      <c r="B125" s="1">
        <v>9055750</v>
      </c>
      <c r="C125" s="1">
        <v>11319687.5</v>
      </c>
    </row>
    <row r="126" spans="1:3" x14ac:dyDescent="0.25">
      <c r="A126">
        <v>504150625</v>
      </c>
      <c r="B126" s="1">
        <v>3966740</v>
      </c>
      <c r="C126" s="1">
        <v>4958425</v>
      </c>
    </row>
    <row r="127" spans="1:3" x14ac:dyDescent="0.25">
      <c r="A127">
        <v>304420039</v>
      </c>
      <c r="B127" s="1">
        <v>2966015</v>
      </c>
      <c r="C127" s="1">
        <v>3707518.75</v>
      </c>
    </row>
    <row r="128" spans="1:3" x14ac:dyDescent="0.25">
      <c r="A128">
        <v>117300455</v>
      </c>
      <c r="B128" s="1">
        <v>7400245</v>
      </c>
      <c r="C128" s="1">
        <v>9250306.25</v>
      </c>
    </row>
    <row r="129" spans="1:3" x14ac:dyDescent="0.25">
      <c r="A129">
        <v>702870673</v>
      </c>
      <c r="B129" s="1">
        <v>3470000</v>
      </c>
      <c r="C129" s="1">
        <v>4337500</v>
      </c>
    </row>
    <row r="130" spans="1:3" x14ac:dyDescent="0.25">
      <c r="A130">
        <v>604770318</v>
      </c>
      <c r="B130" s="1">
        <v>8241000</v>
      </c>
      <c r="C130" s="1">
        <v>10301250</v>
      </c>
    </row>
    <row r="131" spans="1:3" x14ac:dyDescent="0.25">
      <c r="A131">
        <v>208300189</v>
      </c>
      <c r="B131" s="1">
        <v>6374900</v>
      </c>
      <c r="C131" s="1">
        <v>7968625</v>
      </c>
    </row>
    <row r="132" spans="1:3" x14ac:dyDescent="0.25">
      <c r="A132">
        <v>117670190</v>
      </c>
      <c r="B132" s="1">
        <v>4157300</v>
      </c>
      <c r="C132" s="1">
        <v>5820220</v>
      </c>
    </row>
    <row r="133" spans="1:3" x14ac:dyDescent="0.25">
      <c r="A133">
        <v>115000054</v>
      </c>
      <c r="B133" s="1">
        <v>7198110</v>
      </c>
      <c r="C133" s="1">
        <v>8997637.5</v>
      </c>
    </row>
    <row r="134" spans="1:3" x14ac:dyDescent="0.25">
      <c r="A134">
        <v>402530901</v>
      </c>
      <c r="B134" s="1">
        <v>7728745</v>
      </c>
      <c r="C134" s="1">
        <v>9660931.25</v>
      </c>
    </row>
    <row r="135" spans="1:3" x14ac:dyDescent="0.25">
      <c r="A135">
        <v>702920670</v>
      </c>
      <c r="B135" s="1">
        <v>7663665</v>
      </c>
      <c r="C135" s="1">
        <v>9579581.25</v>
      </c>
    </row>
    <row r="136" spans="1:3" x14ac:dyDescent="0.25">
      <c r="A136">
        <v>118900390</v>
      </c>
      <c r="B136" s="1">
        <v>6561000</v>
      </c>
      <c r="C136" s="1">
        <v>9185400</v>
      </c>
    </row>
    <row r="137" spans="1:3" x14ac:dyDescent="0.25">
      <c r="A137">
        <v>402360469</v>
      </c>
      <c r="B137" s="1">
        <v>6635000</v>
      </c>
      <c r="C137" s="1">
        <v>8293750</v>
      </c>
    </row>
    <row r="138" spans="1:3" x14ac:dyDescent="0.25">
      <c r="A138">
        <v>503730877</v>
      </c>
      <c r="B138" s="1">
        <v>4746000</v>
      </c>
      <c r="C138" s="1">
        <v>5932500</v>
      </c>
    </row>
    <row r="139" spans="1:3" x14ac:dyDescent="0.25">
      <c r="A139">
        <v>604650486</v>
      </c>
      <c r="B139" s="1">
        <v>7517155</v>
      </c>
      <c r="C139" s="1">
        <v>9396443.75</v>
      </c>
    </row>
    <row r="140" spans="1:3" x14ac:dyDescent="0.25">
      <c r="A140">
        <v>604940687</v>
      </c>
      <c r="B140" s="1">
        <v>8660100</v>
      </c>
      <c r="C140" s="1">
        <v>10825125</v>
      </c>
    </row>
    <row r="141" spans="1:3" x14ac:dyDescent="0.25">
      <c r="A141">
        <v>702290251</v>
      </c>
      <c r="B141" s="1">
        <v>3716000</v>
      </c>
      <c r="C141" s="1">
        <v>4645000</v>
      </c>
    </row>
    <row r="142" spans="1:3" x14ac:dyDescent="0.25">
      <c r="A142">
        <v>702830783</v>
      </c>
      <c r="B142" s="1">
        <v>4956850</v>
      </c>
      <c r="C142" s="1">
        <v>6196062.5</v>
      </c>
    </row>
    <row r="143" spans="1:3" x14ac:dyDescent="0.25">
      <c r="A143">
        <v>118580776</v>
      </c>
      <c r="B143" s="1">
        <v>6139878</v>
      </c>
      <c r="C143" s="1">
        <v>8595829.1999999993</v>
      </c>
    </row>
    <row r="144" spans="1:3" x14ac:dyDescent="0.25">
      <c r="A144">
        <v>117760598</v>
      </c>
      <c r="B144" s="1">
        <v>8978980</v>
      </c>
      <c r="C144" s="1">
        <v>12570572</v>
      </c>
    </row>
    <row r="145" spans="1:3" x14ac:dyDescent="0.25">
      <c r="A145">
        <v>208120608</v>
      </c>
      <c r="B145" s="1">
        <v>8729040</v>
      </c>
      <c r="C145" s="1">
        <v>12220656</v>
      </c>
    </row>
    <row r="146" spans="1:3" x14ac:dyDescent="0.25">
      <c r="A146">
        <v>208290572</v>
      </c>
      <c r="B146" s="1">
        <v>7350750</v>
      </c>
      <c r="C146" s="1">
        <v>10291050</v>
      </c>
    </row>
    <row r="147" spans="1:3" x14ac:dyDescent="0.25">
      <c r="A147">
        <v>112500811</v>
      </c>
      <c r="B147" s="1">
        <v>5862500</v>
      </c>
      <c r="C147" s="1">
        <v>8207499.9999999991</v>
      </c>
    </row>
    <row r="148" spans="1:3" x14ac:dyDescent="0.25">
      <c r="A148">
        <v>702820947</v>
      </c>
      <c r="B148" s="1">
        <v>8996775</v>
      </c>
      <c r="C148" s="1">
        <v>12595485</v>
      </c>
    </row>
    <row r="149" spans="1:3" x14ac:dyDescent="0.25">
      <c r="A149">
        <v>208540250</v>
      </c>
      <c r="B149" s="1">
        <v>7201000</v>
      </c>
      <c r="C149" s="1">
        <v>10081400</v>
      </c>
    </row>
    <row r="150" spans="1:3" x14ac:dyDescent="0.25">
      <c r="A150">
        <v>117390839</v>
      </c>
      <c r="B150" s="1">
        <v>2367420</v>
      </c>
      <c r="C150" s="1">
        <v>3314388</v>
      </c>
    </row>
    <row r="151" spans="1:3" x14ac:dyDescent="0.25">
      <c r="A151">
        <v>118550618</v>
      </c>
      <c r="B151" s="1">
        <v>7000000</v>
      </c>
      <c r="C151" s="1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17DB8-D69F-481D-9293-F684075189DB}">
  <sheetPr codeName="Hoja3">
    <tabColor rgb="FF00B050"/>
    <pageSetUpPr fitToPage="1"/>
  </sheetPr>
  <dimension ref="A1:L116"/>
  <sheetViews>
    <sheetView topLeftCell="A3" zoomScale="80" zoomScaleNormal="80" workbookViewId="0">
      <selection activeCell="F48" sqref="F48"/>
    </sheetView>
  </sheetViews>
  <sheetFormatPr baseColWidth="10" defaultColWidth="11.42578125" defaultRowHeight="16.5" x14ac:dyDescent="0.3"/>
  <cols>
    <col min="1" max="2" width="24.28515625" style="116" bestFit="1" customWidth="1"/>
    <col min="3" max="3" width="19.140625" style="116" bestFit="1" customWidth="1"/>
    <col min="4" max="4" width="22.140625" style="116" bestFit="1" customWidth="1"/>
    <col min="5" max="5" width="16" style="116" bestFit="1" customWidth="1"/>
    <col min="6" max="6" width="26.7109375" style="116" customWidth="1"/>
    <col min="7" max="7" width="15.7109375" style="116" bestFit="1" customWidth="1"/>
    <col min="8" max="8" width="17.42578125" style="116" bestFit="1" customWidth="1"/>
    <col min="9" max="9" width="25.7109375" style="116" customWidth="1"/>
    <col min="10" max="10" width="18.42578125" style="116" bestFit="1" customWidth="1"/>
    <col min="11" max="11" width="17.42578125" style="113" bestFit="1" customWidth="1"/>
    <col min="12" max="12" width="14.85546875" style="113" bestFit="1" customWidth="1"/>
    <col min="13" max="16384" width="11.42578125" style="117"/>
  </cols>
  <sheetData>
    <row r="1" spans="1:10" ht="18.75" x14ac:dyDescent="0.3">
      <c r="A1" s="112"/>
      <c r="B1" s="278" t="s">
        <v>820</v>
      </c>
      <c r="C1" s="278"/>
      <c r="D1" s="278"/>
      <c r="E1" s="278"/>
      <c r="F1" s="278"/>
      <c r="G1" s="278"/>
      <c r="H1" s="278"/>
      <c r="I1" s="278"/>
      <c r="J1" s="278"/>
    </row>
    <row r="2" spans="1:10" ht="18.75" x14ac:dyDescent="0.3">
      <c r="A2" s="112"/>
      <c r="B2" s="278" t="s">
        <v>821</v>
      </c>
      <c r="C2" s="278"/>
      <c r="D2" s="278"/>
      <c r="E2" s="278"/>
      <c r="F2" s="278"/>
      <c r="G2" s="278"/>
      <c r="H2" s="278"/>
      <c r="I2" s="278"/>
      <c r="J2" s="278"/>
    </row>
    <row r="3" spans="1:10" ht="18.75" x14ac:dyDescent="0.3">
      <c r="A3" s="112"/>
      <c r="B3" s="278" t="s">
        <v>822</v>
      </c>
      <c r="C3" s="278"/>
      <c r="D3" s="278"/>
      <c r="E3" s="278"/>
      <c r="F3" s="278"/>
      <c r="G3" s="278"/>
      <c r="H3" s="278"/>
      <c r="I3" s="278"/>
      <c r="J3" s="278"/>
    </row>
    <row r="4" spans="1:10" x14ac:dyDescent="0.3">
      <c r="A4" s="112"/>
      <c r="B4" s="112"/>
      <c r="C4" s="112"/>
      <c r="D4" s="112"/>
      <c r="E4" s="112"/>
      <c r="F4" s="112"/>
      <c r="G4" s="112"/>
      <c r="H4" s="112"/>
      <c r="I4" s="112"/>
      <c r="J4" s="112"/>
    </row>
    <row r="5" spans="1:10" x14ac:dyDescent="0.3">
      <c r="A5" s="279" t="s">
        <v>1952</v>
      </c>
      <c r="B5" s="279"/>
      <c r="C5" s="279"/>
      <c r="D5" s="279"/>
      <c r="E5" s="279"/>
      <c r="F5" s="279"/>
      <c r="G5" s="279"/>
      <c r="H5" s="279"/>
      <c r="I5" s="279"/>
      <c r="J5" s="279"/>
    </row>
    <row r="6" spans="1:10" x14ac:dyDescent="0.3">
      <c r="A6" s="279"/>
      <c r="B6" s="279"/>
      <c r="C6" s="279"/>
      <c r="D6" s="279"/>
      <c r="E6" s="279"/>
      <c r="F6" s="279"/>
      <c r="G6" s="279"/>
      <c r="H6" s="279"/>
      <c r="I6" s="279"/>
      <c r="J6" s="279"/>
    </row>
    <row r="7" spans="1:10" x14ac:dyDescent="0.3">
      <c r="A7" s="279"/>
      <c r="B7" s="279"/>
      <c r="C7" s="279"/>
      <c r="D7" s="279"/>
      <c r="E7" s="279"/>
      <c r="F7" s="279"/>
      <c r="G7" s="279"/>
      <c r="H7" s="279"/>
      <c r="I7" s="279"/>
      <c r="J7" s="279"/>
    </row>
    <row r="8" spans="1:10" s="113" customFormat="1" x14ac:dyDescent="0.3">
      <c r="A8" s="112"/>
      <c r="B8" s="112"/>
      <c r="C8" s="112"/>
      <c r="D8" s="112"/>
      <c r="E8" s="112"/>
      <c r="F8" s="112"/>
      <c r="G8" s="112"/>
      <c r="H8" s="112"/>
      <c r="I8" s="112"/>
      <c r="J8" s="112"/>
    </row>
    <row r="9" spans="1:10" ht="24" hidden="1" thickBot="1" x14ac:dyDescent="0.4">
      <c r="A9" s="281" t="s">
        <v>1951</v>
      </c>
      <c r="B9" s="282"/>
      <c r="C9" s="282"/>
      <c r="D9" s="282"/>
      <c r="E9" s="282"/>
      <c r="F9" s="282"/>
      <c r="G9" s="282"/>
      <c r="H9" s="282"/>
      <c r="I9" s="282"/>
      <c r="J9" s="283"/>
    </row>
    <row r="10" spans="1:10" ht="23.25" hidden="1" x14ac:dyDescent="0.35">
      <c r="A10" s="151"/>
      <c r="B10" s="151"/>
      <c r="C10" s="151"/>
      <c r="D10" s="151"/>
      <c r="E10" s="151"/>
      <c r="F10" s="151"/>
      <c r="G10" s="151"/>
      <c r="H10" s="151"/>
      <c r="I10" s="151"/>
      <c r="J10" s="151"/>
    </row>
    <row r="11" spans="1:10" s="73" customFormat="1" ht="15" hidden="1" x14ac:dyDescent="0.25">
      <c r="A11" s="6" t="s">
        <v>622</v>
      </c>
      <c r="B11" t="s">
        <v>614</v>
      </c>
      <c r="F11" s="6" t="s">
        <v>622</v>
      </c>
      <c r="G11" t="s">
        <v>868</v>
      </c>
    </row>
    <row r="12" spans="1:10" s="113" customFormat="1" ht="23.25" hidden="1" x14ac:dyDescent="0.35">
      <c r="A12" s="6" t="s">
        <v>2</v>
      </c>
      <c r="B12" t="s">
        <v>614</v>
      </c>
      <c r="C12" s="151"/>
      <c r="D12" s="151"/>
      <c r="E12" s="151"/>
      <c r="F12" s="6" t="s">
        <v>2</v>
      </c>
      <c r="G12" t="s">
        <v>74</v>
      </c>
      <c r="H12" s="151"/>
      <c r="I12" s="151"/>
      <c r="J12" s="112"/>
    </row>
    <row r="13" spans="1:10" s="113" customFormat="1" hidden="1" x14ac:dyDescent="0.3">
      <c r="A13" s="6" t="s">
        <v>13</v>
      </c>
      <c r="B13" t="s">
        <v>79</v>
      </c>
      <c r="C13" s="112"/>
      <c r="D13" s="112"/>
      <c r="E13" s="112"/>
      <c r="F13" s="6" t="s">
        <v>13</v>
      </c>
      <c r="G13" t="s">
        <v>79</v>
      </c>
      <c r="H13" s="112"/>
      <c r="I13" s="112"/>
      <c r="J13" s="112"/>
    </row>
    <row r="14" spans="1:10" s="113" customFormat="1" ht="20.25" hidden="1" x14ac:dyDescent="0.3">
      <c r="A14" s="280" t="s">
        <v>823</v>
      </c>
      <c r="B14" s="280"/>
      <c r="C14" s="280"/>
      <c r="D14" s="280"/>
      <c r="E14" s="114"/>
      <c r="F14" s="280" t="s">
        <v>824</v>
      </c>
      <c r="G14" s="280"/>
      <c r="H14" s="280"/>
      <c r="I14" s="280"/>
      <c r="J14" s="112"/>
    </row>
    <row r="15" spans="1:10" s="113" customFormat="1" hidden="1" x14ac:dyDescent="0.3">
      <c r="A15" s="6" t="s">
        <v>825</v>
      </c>
      <c r="B15" s="3" t="s">
        <v>826</v>
      </c>
      <c r="C15" s="3" t="s">
        <v>612</v>
      </c>
      <c r="D15" s="86" t="s">
        <v>827</v>
      </c>
      <c r="E15" s="73"/>
      <c r="F15" s="6" t="s">
        <v>825</v>
      </c>
      <c r="G15" s="3" t="s">
        <v>826</v>
      </c>
      <c r="H15" s="3" t="s">
        <v>612</v>
      </c>
      <c r="I15" s="86" t="s">
        <v>827</v>
      </c>
      <c r="J15" s="112"/>
    </row>
    <row r="16" spans="1:10" s="113" customFormat="1" hidden="1" x14ac:dyDescent="0.3">
      <c r="A16" s="4" t="s">
        <v>204</v>
      </c>
      <c r="B16" s="3">
        <v>16</v>
      </c>
      <c r="C16" s="7">
        <v>86133202</v>
      </c>
      <c r="D16" s="118">
        <f>C16/B16</f>
        <v>5383325.125</v>
      </c>
      <c r="E16" s="73"/>
      <c r="F16" s="4" t="s">
        <v>204</v>
      </c>
      <c r="G16" s="3">
        <v>1</v>
      </c>
      <c r="H16" s="7">
        <v>2746650</v>
      </c>
      <c r="I16" s="118">
        <f>+H16/G16</f>
        <v>2746650</v>
      </c>
      <c r="J16" s="112"/>
    </row>
    <row r="17" spans="1:10" s="113" customFormat="1" hidden="1" x14ac:dyDescent="0.3">
      <c r="A17" s="4" t="s">
        <v>275</v>
      </c>
      <c r="B17" s="3">
        <v>6</v>
      </c>
      <c r="C17" s="7">
        <v>115927168</v>
      </c>
      <c r="D17" s="118">
        <f t="shared" ref="D17:D19" si="0">C17/B17</f>
        <v>19321194.666666668</v>
      </c>
      <c r="E17" s="73"/>
      <c r="F17" s="4" t="s">
        <v>72</v>
      </c>
      <c r="G17" s="3">
        <v>47</v>
      </c>
      <c r="H17" s="7">
        <v>198008242</v>
      </c>
      <c r="I17" s="118">
        <f t="shared" ref="I17:I18" si="1">+H17/G17</f>
        <v>4212941.3191489363</v>
      </c>
      <c r="J17" s="112"/>
    </row>
    <row r="18" spans="1:10" s="113" customFormat="1" hidden="1" x14ac:dyDescent="0.3">
      <c r="A18" s="4" t="s">
        <v>72</v>
      </c>
      <c r="B18" s="3">
        <v>194</v>
      </c>
      <c r="C18" s="7">
        <v>1516176383</v>
      </c>
      <c r="D18" s="118">
        <f t="shared" si="0"/>
        <v>7815342.1804123707</v>
      </c>
      <c r="E18" s="73"/>
      <c r="F18" s="4" t="s">
        <v>613</v>
      </c>
      <c r="G18" s="3">
        <v>48</v>
      </c>
      <c r="H18" s="7">
        <v>200754892</v>
      </c>
      <c r="I18" s="119">
        <f t="shared" si="1"/>
        <v>4182393.5833333335</v>
      </c>
      <c r="J18" s="112"/>
    </row>
    <row r="19" spans="1:10" s="113" customFormat="1" hidden="1" x14ac:dyDescent="0.3">
      <c r="A19" s="4" t="s">
        <v>675</v>
      </c>
      <c r="B19" s="3">
        <v>2</v>
      </c>
      <c r="C19" s="7">
        <v>30542000</v>
      </c>
      <c r="D19" s="118">
        <f t="shared" si="0"/>
        <v>15271000</v>
      </c>
      <c r="E19" s="73"/>
      <c r="F19" s="73"/>
      <c r="G19" s="73"/>
      <c r="H19" s="73"/>
      <c r="I19" s="73"/>
      <c r="J19" s="112"/>
    </row>
    <row r="20" spans="1:10" s="113" customFormat="1" hidden="1" x14ac:dyDescent="0.3">
      <c r="A20" s="4" t="s">
        <v>613</v>
      </c>
      <c r="B20" s="3">
        <v>218</v>
      </c>
      <c r="C20" s="7">
        <v>1748778753</v>
      </c>
      <c r="D20" s="119">
        <f>C20/B20</f>
        <v>8021920.8853211012</v>
      </c>
      <c r="E20" s="73"/>
      <c r="F20" s="73"/>
      <c r="G20" s="73"/>
      <c r="H20" s="73"/>
      <c r="I20" s="73"/>
      <c r="J20" s="112"/>
    </row>
    <row r="21" spans="1:10" s="113" customFormat="1" hidden="1" x14ac:dyDescent="0.3">
      <c r="A21" s="88"/>
      <c r="B21" s="89"/>
      <c r="C21" s="167"/>
      <c r="D21" s="170"/>
      <c r="E21" s="73"/>
      <c r="F21" s="73"/>
      <c r="G21" s="73"/>
      <c r="H21" s="73"/>
      <c r="I21" s="73"/>
      <c r="J21" s="112"/>
    </row>
    <row r="22" spans="1:10" s="113" customFormat="1" hidden="1" x14ac:dyDescent="0.3">
      <c r="A22" s="6" t="s">
        <v>622</v>
      </c>
      <c r="B22" t="s">
        <v>868</v>
      </c>
      <c r="C22" s="167"/>
      <c r="D22" s="73"/>
      <c r="E22" s="73"/>
      <c r="G22" s="73"/>
      <c r="H22" s="73"/>
      <c r="I22" s="73"/>
      <c r="J22" s="112"/>
    </row>
    <row r="23" spans="1:10" s="73" customFormat="1" ht="15" hidden="1" x14ac:dyDescent="0.25">
      <c r="A23" s="6" t="s">
        <v>2</v>
      </c>
      <c r="B23" t="s">
        <v>609</v>
      </c>
    </row>
    <row r="24" spans="1:10" s="73" customFormat="1" hidden="1" x14ac:dyDescent="0.3">
      <c r="A24" s="6" t="s">
        <v>13</v>
      </c>
      <c r="B24" t="s">
        <v>79</v>
      </c>
      <c r="C24" s="112"/>
      <c r="D24" s="112"/>
      <c r="F24" s="113"/>
    </row>
    <row r="25" spans="1:10" s="73" customFormat="1" hidden="1" x14ac:dyDescent="0.3">
      <c r="E25" s="152"/>
      <c r="F25" s="113"/>
    </row>
    <row r="26" spans="1:10" s="73" customFormat="1" ht="15" hidden="1" x14ac:dyDescent="0.25">
      <c r="A26" s="6" t="s">
        <v>825</v>
      </c>
      <c r="B26" s="3" t="s">
        <v>826</v>
      </c>
      <c r="C26" s="3" t="s">
        <v>612</v>
      </c>
    </row>
    <row r="27" spans="1:10" s="73" customFormat="1" ht="15" hidden="1" x14ac:dyDescent="0.25">
      <c r="A27" s="4">
        <v>1</v>
      </c>
      <c r="B27" s="3">
        <v>81</v>
      </c>
      <c r="C27" s="7">
        <v>616689964</v>
      </c>
    </row>
    <row r="28" spans="1:10" s="73" customFormat="1" ht="15" hidden="1" x14ac:dyDescent="0.25">
      <c r="A28" s="4">
        <v>2</v>
      </c>
      <c r="B28" s="3">
        <v>1</v>
      </c>
      <c r="C28" s="7">
        <v>7280214</v>
      </c>
    </row>
    <row r="29" spans="1:10" s="73" customFormat="1" ht="15" hidden="1" x14ac:dyDescent="0.25">
      <c r="A29" s="4">
        <v>3</v>
      </c>
      <c r="B29" s="3">
        <v>84</v>
      </c>
      <c r="C29" s="7">
        <v>661265759</v>
      </c>
    </row>
    <row r="30" spans="1:10" s="73" customFormat="1" ht="15" hidden="1" x14ac:dyDescent="0.25">
      <c r="A30" s="4">
        <v>4</v>
      </c>
      <c r="B30" s="3">
        <v>2</v>
      </c>
      <c r="C30" s="7">
        <v>9610000</v>
      </c>
    </row>
    <row r="31" spans="1:10" s="73" customFormat="1" ht="15" hidden="1" x14ac:dyDescent="0.25">
      <c r="A31" s="4">
        <v>5</v>
      </c>
      <c r="B31" s="3">
        <v>98</v>
      </c>
      <c r="C31" s="7">
        <v>654687708</v>
      </c>
    </row>
    <row r="32" spans="1:10" s="73" customFormat="1" ht="15" hidden="1" x14ac:dyDescent="0.25">
      <c r="A32" s="4" t="s">
        <v>613</v>
      </c>
      <c r="B32" s="3">
        <v>266</v>
      </c>
      <c r="C32" s="7">
        <v>1949533645</v>
      </c>
    </row>
    <row r="33" spans="1:10" s="73" customFormat="1" ht="15.75" thickBot="1" x14ac:dyDescent="0.3">
      <c r="A33" s="88"/>
      <c r="B33" s="89"/>
      <c r="C33" s="167"/>
    </row>
    <row r="34" spans="1:10" ht="24" thickBot="1" x14ac:dyDescent="0.4">
      <c r="A34" s="281" t="s">
        <v>2680</v>
      </c>
      <c r="B34" s="282"/>
      <c r="C34" s="282"/>
      <c r="D34" s="282"/>
      <c r="E34" s="282"/>
      <c r="F34" s="282"/>
      <c r="G34" s="282"/>
      <c r="H34" s="282"/>
      <c r="I34" s="282"/>
      <c r="J34" s="283"/>
    </row>
    <row r="35" spans="1:10" ht="23.25" x14ac:dyDescent="0.35">
      <c r="A35" s="151"/>
      <c r="B35" s="151"/>
      <c r="C35" s="151"/>
      <c r="D35" s="151"/>
      <c r="E35" s="151"/>
      <c r="F35" s="151"/>
      <c r="G35" s="151"/>
      <c r="H35" s="151"/>
      <c r="I35" s="151"/>
      <c r="J35" s="151"/>
    </row>
    <row r="36" spans="1:10" s="73" customFormat="1" ht="15" x14ac:dyDescent="0.25">
      <c r="A36" s="6" t="s">
        <v>622</v>
      </c>
      <c r="B36" t="s">
        <v>614</v>
      </c>
      <c r="F36" s="6" t="s">
        <v>622</v>
      </c>
      <c r="G36" t="s">
        <v>2673</v>
      </c>
    </row>
    <row r="37" spans="1:10" s="113" customFormat="1" ht="23.25" x14ac:dyDescent="0.35">
      <c r="A37" s="6" t="s">
        <v>2</v>
      </c>
      <c r="B37" t="s">
        <v>614</v>
      </c>
      <c r="C37" s="151"/>
      <c r="D37" s="151"/>
      <c r="E37" s="151"/>
      <c r="F37" s="6" t="s">
        <v>2</v>
      </c>
      <c r="G37" t="s">
        <v>74</v>
      </c>
      <c r="H37" s="151"/>
      <c r="I37" s="151"/>
      <c r="J37" s="112"/>
    </row>
    <row r="38" spans="1:10" s="113" customFormat="1" x14ac:dyDescent="0.3">
      <c r="A38" s="6" t="s">
        <v>13</v>
      </c>
      <c r="B38" t="s">
        <v>79</v>
      </c>
      <c r="C38" s="112"/>
      <c r="D38" s="112"/>
      <c r="E38" s="112"/>
      <c r="F38" s="6" t="s">
        <v>13</v>
      </c>
      <c r="G38" t="s">
        <v>79</v>
      </c>
      <c r="H38" s="112"/>
      <c r="I38" s="112"/>
      <c r="J38" s="112"/>
    </row>
    <row r="39" spans="1:10" s="113" customFormat="1" ht="20.25" x14ac:dyDescent="0.3">
      <c r="A39" s="280" t="s">
        <v>823</v>
      </c>
      <c r="B39" s="280"/>
      <c r="C39" s="280"/>
      <c r="D39" s="280"/>
      <c r="E39" s="114"/>
      <c r="F39" s="280" t="s">
        <v>824</v>
      </c>
      <c r="G39" s="280"/>
      <c r="H39" s="280"/>
      <c r="I39" s="280"/>
      <c r="J39" s="112"/>
    </row>
    <row r="40" spans="1:10" s="113" customFormat="1" x14ac:dyDescent="0.3">
      <c r="A40" s="6" t="s">
        <v>825</v>
      </c>
      <c r="B40" s="3" t="s">
        <v>826</v>
      </c>
      <c r="C40" s="3" t="s">
        <v>612</v>
      </c>
      <c r="D40" s="86" t="s">
        <v>827</v>
      </c>
      <c r="E40" s="73"/>
      <c r="F40" s="6" t="s">
        <v>825</v>
      </c>
      <c r="G40" s="3" t="s">
        <v>826</v>
      </c>
      <c r="H40" s="3" t="s">
        <v>612</v>
      </c>
      <c r="I40" s="86" t="s">
        <v>827</v>
      </c>
      <c r="J40" s="112"/>
    </row>
    <row r="41" spans="1:10" s="113" customFormat="1" x14ac:dyDescent="0.3">
      <c r="A41" s="4" t="s">
        <v>204</v>
      </c>
      <c r="B41" s="3">
        <v>17</v>
      </c>
      <c r="C41" s="7">
        <v>112025067</v>
      </c>
      <c r="D41" s="118">
        <f>C41/B41</f>
        <v>6589709.823529412</v>
      </c>
      <c r="E41" s="73"/>
      <c r="F41" s="4" t="s">
        <v>72</v>
      </c>
      <c r="G41" s="3">
        <v>26</v>
      </c>
      <c r="H41" s="7">
        <v>96363652</v>
      </c>
      <c r="I41" s="118">
        <f>+H41/G41</f>
        <v>3706294.3076923075</v>
      </c>
      <c r="J41" s="112"/>
    </row>
    <row r="42" spans="1:10" s="113" customFormat="1" x14ac:dyDescent="0.3">
      <c r="A42" s="4" t="s">
        <v>275</v>
      </c>
      <c r="B42" s="3">
        <v>3</v>
      </c>
      <c r="C42" s="7">
        <v>43866944</v>
      </c>
      <c r="D42" s="118">
        <f>C42/B42</f>
        <v>14622314.666666666</v>
      </c>
      <c r="E42" s="73"/>
      <c r="F42" s="4" t="s">
        <v>613</v>
      </c>
      <c r="G42" s="3">
        <v>26</v>
      </c>
      <c r="H42" s="7">
        <v>96363652</v>
      </c>
      <c r="I42" s="119">
        <f>+GETPIVOTDATA("Suma de Monto",$F$40)/GETPIVOTDATA("CANTIDAD",$F$40)</f>
        <v>3706294.3076923075</v>
      </c>
      <c r="J42" s="112"/>
    </row>
    <row r="43" spans="1:10" s="113" customFormat="1" x14ac:dyDescent="0.3">
      <c r="A43" s="4" t="s">
        <v>72</v>
      </c>
      <c r="B43" s="3">
        <v>298</v>
      </c>
      <c r="C43" s="7">
        <v>2300036681</v>
      </c>
      <c r="D43" s="118">
        <f>C43/B43</f>
        <v>7718243.8959731543</v>
      </c>
      <c r="E43" s="73"/>
      <c r="F43" s="73"/>
      <c r="G43" s="73"/>
      <c r="H43" s="73"/>
      <c r="J43" s="112"/>
    </row>
    <row r="44" spans="1:10" s="113" customFormat="1" x14ac:dyDescent="0.3">
      <c r="A44" s="4" t="s">
        <v>675</v>
      </c>
      <c r="B44" s="3">
        <v>3</v>
      </c>
      <c r="C44" s="7">
        <v>54707293</v>
      </c>
      <c r="D44" s="118">
        <f>C44/B44</f>
        <v>18235764.333333332</v>
      </c>
      <c r="E44" s="73"/>
      <c r="F44" s="73"/>
      <c r="G44" s="73"/>
      <c r="H44" s="73"/>
      <c r="I44" s="73"/>
      <c r="J44" s="112"/>
    </row>
    <row r="45" spans="1:10" s="113" customFormat="1" x14ac:dyDescent="0.3">
      <c r="A45" s="4" t="s">
        <v>613</v>
      </c>
      <c r="B45" s="3">
        <v>321</v>
      </c>
      <c r="C45" s="7">
        <v>2510635985</v>
      </c>
      <c r="D45" s="119">
        <f>C45/B45</f>
        <v>7821295.9034267915</v>
      </c>
      <c r="E45" s="73"/>
      <c r="F45" s="73"/>
      <c r="G45" s="73"/>
      <c r="H45" s="73"/>
      <c r="I45" s="73"/>
      <c r="J45" s="112"/>
    </row>
    <row r="46" spans="1:10" s="113" customFormat="1" x14ac:dyDescent="0.3">
      <c r="A46" s="88"/>
      <c r="B46" s="89"/>
      <c r="C46" s="167"/>
      <c r="D46" s="170"/>
      <c r="E46" s="73"/>
      <c r="F46" s="73"/>
      <c r="G46" s="73"/>
      <c r="H46" s="73"/>
      <c r="I46" s="73"/>
      <c r="J46" s="112"/>
    </row>
    <row r="47" spans="1:10" s="113" customFormat="1" x14ac:dyDescent="0.3">
      <c r="A47" s="6" t="s">
        <v>622</v>
      </c>
      <c r="B47" t="s">
        <v>2673</v>
      </c>
      <c r="C47" s="167"/>
      <c r="D47" s="73"/>
      <c r="E47" s="73"/>
      <c r="G47" s="73"/>
      <c r="H47" s="73"/>
      <c r="I47" s="73"/>
      <c r="J47" s="112"/>
    </row>
    <row r="48" spans="1:10" s="73" customFormat="1" ht="15" x14ac:dyDescent="0.25">
      <c r="A48" s="6" t="s">
        <v>2</v>
      </c>
      <c r="B48" t="s">
        <v>609</v>
      </c>
    </row>
    <row r="49" spans="1:10" s="73" customFormat="1" x14ac:dyDescent="0.3">
      <c r="A49" s="6" t="s">
        <v>13</v>
      </c>
      <c r="B49" t="s">
        <v>79</v>
      </c>
      <c r="C49" s="112"/>
      <c r="D49" s="112"/>
      <c r="F49" s="113"/>
    </row>
    <row r="50" spans="1:10" s="73" customFormat="1" x14ac:dyDescent="0.3">
      <c r="E50" s="152"/>
      <c r="F50" s="113"/>
    </row>
    <row r="51" spans="1:10" s="73" customFormat="1" ht="15" x14ac:dyDescent="0.25">
      <c r="A51" s="6" t="s">
        <v>825</v>
      </c>
      <c r="B51" s="3" t="s">
        <v>826</v>
      </c>
      <c r="C51" s="3" t="s">
        <v>612</v>
      </c>
    </row>
    <row r="52" spans="1:10" s="73" customFormat="1" ht="15" x14ac:dyDescent="0.25">
      <c r="A52" s="4">
        <v>6</v>
      </c>
      <c r="B52" s="3">
        <v>96</v>
      </c>
      <c r="C52" s="7">
        <v>732885851</v>
      </c>
    </row>
    <row r="53" spans="1:10" s="73" customFormat="1" ht="15" x14ac:dyDescent="0.25">
      <c r="A53" s="4">
        <v>7</v>
      </c>
      <c r="B53" s="3">
        <v>143</v>
      </c>
      <c r="C53" s="7">
        <v>1118431700</v>
      </c>
    </row>
    <row r="54" spans="1:10" s="73" customFormat="1" ht="15" x14ac:dyDescent="0.25">
      <c r="A54" s="4">
        <v>8</v>
      </c>
      <c r="B54" s="3">
        <v>108</v>
      </c>
      <c r="C54" s="7">
        <v>755682086</v>
      </c>
    </row>
    <row r="55" spans="1:10" s="73" customFormat="1" ht="15" x14ac:dyDescent="0.25">
      <c r="A55" s="4" t="s">
        <v>613</v>
      </c>
      <c r="B55" s="3">
        <v>347</v>
      </c>
      <c r="C55" s="7">
        <v>2606999637</v>
      </c>
    </row>
    <row r="56" spans="1:10" s="73" customFormat="1" ht="15.75" thickBot="1" x14ac:dyDescent="0.3">
      <c r="A56" s="88"/>
      <c r="B56" s="89"/>
      <c r="C56" s="167"/>
    </row>
    <row r="57" spans="1:10" s="113" customFormat="1" ht="24" thickBot="1" x14ac:dyDescent="0.4">
      <c r="A57" s="284" t="s">
        <v>829</v>
      </c>
      <c r="B57" s="285"/>
      <c r="C57" s="285"/>
      <c r="D57" s="285"/>
      <c r="E57" s="285"/>
      <c r="F57" s="285"/>
      <c r="G57" s="285"/>
      <c r="H57" s="285"/>
      <c r="I57" s="285"/>
      <c r="J57" s="286"/>
    </row>
    <row r="58" spans="1:10" s="113" customFormat="1" ht="24" customHeight="1" x14ac:dyDescent="0.35">
      <c r="A58" s="171"/>
      <c r="B58" s="171"/>
      <c r="C58" s="171"/>
      <c r="D58" s="171"/>
      <c r="E58" s="171"/>
      <c r="F58" s="171"/>
      <c r="G58" s="171"/>
      <c r="H58" s="171"/>
      <c r="I58" s="171"/>
      <c r="J58" s="171"/>
    </row>
    <row r="59" spans="1:10" s="113" customFormat="1" ht="23.25" x14ac:dyDescent="0.35">
      <c r="A59" s="6" t="s">
        <v>622</v>
      </c>
      <c r="B59" t="s">
        <v>614</v>
      </c>
      <c r="C59" s="171"/>
      <c r="D59" s="171"/>
      <c r="E59" s="171"/>
      <c r="F59" s="6" t="s">
        <v>622</v>
      </c>
      <c r="G59" t="s">
        <v>614</v>
      </c>
      <c r="H59" s="171"/>
      <c r="I59" s="171"/>
      <c r="J59" s="171"/>
    </row>
    <row r="60" spans="1:10" s="113" customFormat="1" ht="23.25" x14ac:dyDescent="0.35">
      <c r="A60" s="6" t="s">
        <v>2</v>
      </c>
      <c r="B60" t="s">
        <v>614</v>
      </c>
      <c r="C60" s="151"/>
      <c r="D60" s="151"/>
      <c r="E60" s="151"/>
      <c r="F60" s="6" t="s">
        <v>2</v>
      </c>
      <c r="G60" t="s">
        <v>74</v>
      </c>
      <c r="H60" s="151"/>
      <c r="I60" s="151"/>
      <c r="J60" s="73"/>
    </row>
    <row r="61" spans="1:10" s="113" customFormat="1" x14ac:dyDescent="0.3">
      <c r="A61" s="6" t="s">
        <v>13</v>
      </c>
      <c r="B61" t="s">
        <v>609</v>
      </c>
      <c r="C61" s="112"/>
      <c r="D61" s="112"/>
      <c r="E61" s="112"/>
      <c r="F61" s="6" t="s">
        <v>13</v>
      </c>
      <c r="G61" t="s">
        <v>609</v>
      </c>
      <c r="H61" s="112"/>
      <c r="I61" s="112"/>
      <c r="J61" s="73"/>
    </row>
    <row r="62" spans="1:10" s="113" customFormat="1" ht="20.25" x14ac:dyDescent="0.3">
      <c r="A62" s="280" t="s">
        <v>823</v>
      </c>
      <c r="B62" s="280"/>
      <c r="C62" s="280"/>
      <c r="D62" s="280"/>
      <c r="E62" s="114"/>
      <c r="F62" s="280" t="s">
        <v>824</v>
      </c>
      <c r="G62" s="280"/>
      <c r="H62" s="280"/>
      <c r="I62" s="280"/>
      <c r="J62" s="73"/>
    </row>
    <row r="63" spans="1:10" s="113" customFormat="1" x14ac:dyDescent="0.3">
      <c r="A63" s="6" t="s">
        <v>825</v>
      </c>
      <c r="B63" s="3" t="s">
        <v>826</v>
      </c>
      <c r="C63" s="3" t="s">
        <v>612</v>
      </c>
      <c r="D63" s="86" t="s">
        <v>827</v>
      </c>
      <c r="E63" s="73"/>
      <c r="F63" s="6" t="s">
        <v>825</v>
      </c>
      <c r="G63" s="3" t="s">
        <v>826</v>
      </c>
      <c r="H63" s="3" t="s">
        <v>612</v>
      </c>
      <c r="I63" s="86" t="s">
        <v>827</v>
      </c>
      <c r="J63" s="73"/>
    </row>
    <row r="64" spans="1:10" s="113" customFormat="1" x14ac:dyDescent="0.3">
      <c r="A64" s="4" t="s">
        <v>204</v>
      </c>
      <c r="B64" s="3">
        <v>33</v>
      </c>
      <c r="C64" s="7">
        <v>198158269</v>
      </c>
      <c r="D64" s="118">
        <f>+C64/B64</f>
        <v>6004796.0303030303</v>
      </c>
      <c r="E64" s="73"/>
      <c r="F64" s="4" t="s">
        <v>204</v>
      </c>
      <c r="G64" s="3">
        <v>1</v>
      </c>
      <c r="H64" s="7">
        <v>2746650</v>
      </c>
      <c r="I64" s="118">
        <f>+H64/G64</f>
        <v>2746650</v>
      </c>
      <c r="J64" s="73"/>
    </row>
    <row r="65" spans="1:11" s="113" customFormat="1" x14ac:dyDescent="0.3">
      <c r="A65" s="4" t="s">
        <v>275</v>
      </c>
      <c r="B65" s="3">
        <v>9</v>
      </c>
      <c r="C65" s="7">
        <v>159794112</v>
      </c>
      <c r="D65" s="118">
        <f t="shared" ref="D65:D67" si="2">+C65/B65</f>
        <v>17754901.333333332</v>
      </c>
      <c r="E65" s="73"/>
      <c r="F65" s="4" t="s">
        <v>72</v>
      </c>
      <c r="G65" s="3">
        <v>73</v>
      </c>
      <c r="H65" s="7">
        <v>294371894</v>
      </c>
      <c r="I65" s="118">
        <f t="shared" ref="I65" si="3">+H65/G65</f>
        <v>4032491.6986301369</v>
      </c>
      <c r="J65" s="73"/>
    </row>
    <row r="66" spans="1:11" s="113" customFormat="1" x14ac:dyDescent="0.3">
      <c r="A66" s="4" t="s">
        <v>72</v>
      </c>
      <c r="B66" s="3">
        <v>492</v>
      </c>
      <c r="C66" s="7">
        <v>3816213064</v>
      </c>
      <c r="D66" s="118">
        <f t="shared" si="2"/>
        <v>7756530.6178861791</v>
      </c>
      <c r="E66" s="73"/>
      <c r="F66" s="4" t="s">
        <v>613</v>
      </c>
      <c r="G66" s="3">
        <v>74</v>
      </c>
      <c r="H66" s="7">
        <v>297118544</v>
      </c>
      <c r="I66" s="119">
        <f>+H66/G66</f>
        <v>4015115.4594594594</v>
      </c>
      <c r="J66" s="73"/>
      <c r="K66" s="73"/>
    </row>
    <row r="67" spans="1:11" s="113" customFormat="1" x14ac:dyDescent="0.3">
      <c r="A67" s="4" t="s">
        <v>675</v>
      </c>
      <c r="B67" s="3">
        <v>5</v>
      </c>
      <c r="C67" s="7">
        <v>85249293</v>
      </c>
      <c r="D67" s="118">
        <f t="shared" si="2"/>
        <v>17049858.600000001</v>
      </c>
      <c r="E67" s="73"/>
      <c r="F67" s="88"/>
      <c r="G67" s="89"/>
      <c r="H67" s="167"/>
      <c r="I67" s="170" t="e">
        <f>+GETPIVOTDATA("Suma de Monto",$F$63,"Clasificacion General","PREGRADO EXTERIOR")/GETPIVOTDATA("CANTIDAD",$F$63,"Clasificacion General","PREGRADO EXTERIOR")</f>
        <v>#REF!</v>
      </c>
      <c r="J67" s="73"/>
      <c r="K67" s="73"/>
    </row>
    <row r="68" spans="1:11" s="113" customFormat="1" x14ac:dyDescent="0.3">
      <c r="A68" s="4" t="s">
        <v>613</v>
      </c>
      <c r="B68" s="3">
        <v>539</v>
      </c>
      <c r="C68" s="7">
        <v>4259414738</v>
      </c>
      <c r="D68" s="119">
        <f>+C68/B68</f>
        <v>7902439.2170686461</v>
      </c>
      <c r="E68" s="73"/>
      <c r="F68" s="88"/>
      <c r="G68" s="89"/>
      <c r="H68" s="167"/>
      <c r="I68" s="168"/>
      <c r="J68" s="73"/>
      <c r="K68" s="73"/>
    </row>
    <row r="69" spans="1:11" s="113" customFormat="1" x14ac:dyDescent="0.3">
      <c r="A69" s="88"/>
      <c r="B69" s="89"/>
      <c r="C69" s="167"/>
      <c r="D69" s="170"/>
      <c r="E69" s="73"/>
      <c r="F69" s="88"/>
      <c r="G69" s="89"/>
      <c r="H69" s="167"/>
      <c r="I69" s="170"/>
      <c r="J69" s="73"/>
      <c r="K69" s="73"/>
    </row>
    <row r="70" spans="1:11" s="113" customFormat="1" x14ac:dyDescent="0.3">
      <c r="A70" s="6" t="s">
        <v>622</v>
      </c>
      <c r="B70" t="s">
        <v>614</v>
      </c>
      <c r="C70" s="167"/>
      <c r="D70" s="168"/>
      <c r="E70" s="73"/>
      <c r="F70" s="88"/>
      <c r="G70" s="89"/>
      <c r="H70" s="167"/>
      <c r="I70" s="168"/>
      <c r="J70" s="73"/>
      <c r="K70" s="73"/>
    </row>
    <row r="71" spans="1:11" s="113" customFormat="1" x14ac:dyDescent="0.3">
      <c r="A71" s="6" t="s">
        <v>2</v>
      </c>
      <c r="B71" t="s">
        <v>609</v>
      </c>
      <c r="C71" s="73"/>
      <c r="D71" s="73"/>
      <c r="E71" s="73"/>
      <c r="F71" s="153"/>
      <c r="G71" s="73"/>
      <c r="H71" s="73"/>
      <c r="I71" s="73"/>
      <c r="J71" s="73"/>
      <c r="K71" s="73"/>
    </row>
    <row r="72" spans="1:11" s="113" customFormat="1" x14ac:dyDescent="0.3">
      <c r="A72" s="6" t="s">
        <v>13</v>
      </c>
      <c r="B72" t="s">
        <v>609</v>
      </c>
      <c r="C72" s="112"/>
      <c r="D72" s="112"/>
      <c r="E72" s="73"/>
      <c r="G72" s="73"/>
      <c r="H72" s="73"/>
      <c r="I72" s="73"/>
      <c r="J72" s="73"/>
      <c r="K72" s="73"/>
    </row>
    <row r="73" spans="1:11" s="113" customFormat="1" x14ac:dyDescent="0.3">
      <c r="A73" s="73"/>
      <c r="B73" s="73"/>
      <c r="C73" s="73"/>
      <c r="D73" s="73"/>
      <c r="E73" s="73"/>
      <c r="G73" s="73"/>
      <c r="H73" s="73"/>
      <c r="I73" s="73"/>
      <c r="J73" s="73"/>
      <c r="K73" s="73"/>
    </row>
    <row r="74" spans="1:11" s="113" customFormat="1" x14ac:dyDescent="0.3">
      <c r="A74" s="3" t="s">
        <v>826</v>
      </c>
      <c r="B74" s="3" t="s">
        <v>612</v>
      </c>
      <c r="C74" s="73"/>
      <c r="D74" s="73"/>
      <c r="E74" s="73"/>
      <c r="G74" s="73"/>
      <c r="H74" s="73"/>
      <c r="I74" s="73"/>
      <c r="J74" s="73"/>
      <c r="K74" s="73"/>
    </row>
    <row r="75" spans="1:11" s="113" customFormat="1" ht="18.75" x14ac:dyDescent="0.3">
      <c r="A75" s="242">
        <v>613</v>
      </c>
      <c r="B75" s="154">
        <v>4556533282</v>
      </c>
      <c r="C75" s="73"/>
      <c r="D75" s="73"/>
      <c r="E75" s="73"/>
      <c r="F75" s="73"/>
      <c r="G75" s="73"/>
      <c r="H75" s="73"/>
      <c r="I75" s="73"/>
      <c r="J75" s="73"/>
    </row>
    <row r="76" spans="1:11" s="113" customFormat="1" x14ac:dyDescent="0.3">
      <c r="A76" s="73"/>
      <c r="B76" s="73"/>
      <c r="C76" s="73"/>
      <c r="D76" s="73"/>
      <c r="E76" s="73"/>
      <c r="F76" s="73"/>
      <c r="G76" s="73"/>
      <c r="H76" s="73"/>
      <c r="I76" s="73"/>
      <c r="J76" s="73"/>
    </row>
    <row r="77" spans="1:11" s="113" customFormat="1" x14ac:dyDescent="0.3">
      <c r="A77" s="73"/>
      <c r="B77" s="73"/>
      <c r="C77" s="73"/>
      <c r="D77" s="73"/>
      <c r="E77" s="73"/>
      <c r="F77" s="73"/>
      <c r="G77" s="73"/>
      <c r="H77" s="73"/>
      <c r="I77" s="73"/>
      <c r="J77" s="73"/>
    </row>
    <row r="78" spans="1:11" s="113" customFormat="1" x14ac:dyDescent="0.3">
      <c r="A78" s="73"/>
      <c r="B78" s="73"/>
      <c r="C78" s="73"/>
      <c r="D78" s="73"/>
      <c r="E78" s="73"/>
      <c r="F78" s="73"/>
      <c r="G78" s="73"/>
      <c r="H78" s="73"/>
      <c r="I78" s="73"/>
      <c r="J78" s="73"/>
    </row>
    <row r="79" spans="1:11" s="113" customFormat="1" x14ac:dyDescent="0.3">
      <c r="A79" s="73"/>
      <c r="B79" s="73"/>
      <c r="C79" s="73"/>
      <c r="D79" s="73"/>
      <c r="E79" s="73"/>
      <c r="F79" s="73"/>
      <c r="G79" s="73"/>
      <c r="H79" s="73"/>
      <c r="I79" s="73"/>
      <c r="J79" s="73"/>
    </row>
    <row r="80" spans="1:11" s="113" customFormat="1" x14ac:dyDescent="0.3">
      <c r="A80" s="73"/>
      <c r="B80" s="73"/>
      <c r="C80" s="73"/>
      <c r="D80" s="73"/>
      <c r="E80" s="73"/>
      <c r="F80" s="73"/>
      <c r="G80" s="73"/>
      <c r="H80" s="73"/>
      <c r="I80" s="73"/>
      <c r="J80" s="73"/>
    </row>
    <row r="81" spans="1:10" s="113" customFormat="1" x14ac:dyDescent="0.3">
      <c r="A81" s="73"/>
      <c r="B81" s="73"/>
      <c r="C81" s="73"/>
      <c r="D81" s="73"/>
      <c r="E81" s="73"/>
      <c r="F81" s="73"/>
      <c r="G81" s="73"/>
      <c r="H81" s="73"/>
      <c r="I81" s="73"/>
      <c r="J81" s="73"/>
    </row>
    <row r="82" spans="1:10" s="113" customFormat="1" x14ac:dyDescent="0.3">
      <c r="A82" s="73"/>
      <c r="B82" s="73"/>
      <c r="C82" s="73"/>
      <c r="D82" s="112"/>
      <c r="E82" s="112"/>
      <c r="F82" s="112"/>
      <c r="G82" s="112"/>
      <c r="H82" s="112"/>
      <c r="I82" s="112"/>
      <c r="J82" s="112"/>
    </row>
    <row r="83" spans="1:10" s="113" customFormat="1" x14ac:dyDescent="0.3">
      <c r="A83" s="73"/>
      <c r="B83" s="73"/>
      <c r="C83" s="73"/>
      <c r="D83" s="112"/>
      <c r="E83" s="112"/>
      <c r="F83" s="112"/>
      <c r="G83" s="112"/>
      <c r="H83" s="112"/>
      <c r="I83" s="112"/>
      <c r="J83" s="112"/>
    </row>
    <row r="84" spans="1:10" s="113" customFormat="1" x14ac:dyDescent="0.3">
      <c r="A84" s="73"/>
      <c r="B84" s="73"/>
      <c r="C84" s="73"/>
      <c r="D84" s="112"/>
      <c r="E84" s="112"/>
      <c r="F84" s="112"/>
      <c r="G84" s="112"/>
      <c r="H84" s="112"/>
      <c r="I84" s="112"/>
      <c r="J84" s="112"/>
    </row>
    <row r="85" spans="1:10" s="113" customFormat="1" x14ac:dyDescent="0.3">
      <c r="A85" s="73"/>
      <c r="B85" s="73"/>
      <c r="C85" s="73"/>
      <c r="D85" s="112"/>
      <c r="E85" s="112"/>
      <c r="F85" s="112"/>
      <c r="G85" s="112"/>
      <c r="H85" s="112"/>
      <c r="I85" s="112"/>
      <c r="J85" s="112"/>
    </row>
    <row r="86" spans="1:10" s="113" customFormat="1" x14ac:dyDescent="0.3">
      <c r="A86" s="73"/>
      <c r="B86" s="73"/>
      <c r="C86" s="73"/>
      <c r="D86" s="112"/>
      <c r="E86" s="112"/>
      <c r="F86" s="112"/>
      <c r="G86" s="112"/>
      <c r="H86" s="112"/>
      <c r="I86" s="112"/>
      <c r="J86" s="112"/>
    </row>
    <row r="87" spans="1:10" s="113" customFormat="1" x14ac:dyDescent="0.3">
      <c r="A87" s="73"/>
      <c r="B87" s="73"/>
      <c r="C87" s="73"/>
      <c r="D87" s="112"/>
      <c r="E87" s="112"/>
      <c r="F87" s="112"/>
      <c r="G87" s="112"/>
      <c r="H87" s="112"/>
      <c r="I87" s="112"/>
      <c r="J87" s="112"/>
    </row>
    <row r="88" spans="1:10" s="113" customFormat="1" x14ac:dyDescent="0.3">
      <c r="A88" s="73"/>
      <c r="B88" s="73"/>
      <c r="C88" s="73"/>
      <c r="D88" s="112"/>
      <c r="E88" s="112"/>
      <c r="F88" s="112"/>
      <c r="G88" s="112"/>
      <c r="H88" s="112"/>
      <c r="I88" s="112"/>
      <c r="J88" s="112"/>
    </row>
    <row r="89" spans="1:10" s="113" customFormat="1" x14ac:dyDescent="0.3">
      <c r="A89" s="73"/>
      <c r="B89" s="73"/>
      <c r="C89" s="73"/>
      <c r="D89" s="112"/>
      <c r="E89" s="112"/>
      <c r="F89" s="112"/>
      <c r="G89" s="112"/>
      <c r="H89" s="112"/>
      <c r="I89" s="112"/>
      <c r="J89" s="112"/>
    </row>
    <row r="90" spans="1:10" s="113" customFormat="1" x14ac:dyDescent="0.3">
      <c r="A90" s="73"/>
      <c r="B90" s="73"/>
      <c r="C90" s="73"/>
      <c r="D90" s="112"/>
      <c r="E90" s="112"/>
      <c r="F90" s="112"/>
      <c r="G90" s="112"/>
      <c r="H90" s="112"/>
      <c r="I90" s="112"/>
      <c r="J90" s="112"/>
    </row>
    <row r="91" spans="1:10" s="113" customFormat="1" x14ac:dyDescent="0.3">
      <c r="A91" s="73"/>
      <c r="B91" s="73"/>
      <c r="C91" s="73"/>
      <c r="D91" s="112"/>
      <c r="E91" s="112"/>
      <c r="F91" s="112"/>
      <c r="G91" s="112"/>
      <c r="H91" s="112"/>
      <c r="I91" s="112"/>
      <c r="J91" s="112"/>
    </row>
    <row r="92" spans="1:10" s="113" customFormat="1" x14ac:dyDescent="0.3">
      <c r="A92" s="73"/>
      <c r="B92" s="73"/>
      <c r="C92" s="73"/>
      <c r="D92" s="112"/>
      <c r="E92" s="112"/>
      <c r="F92" s="112"/>
      <c r="G92" s="112"/>
      <c r="H92" s="112"/>
      <c r="I92" s="112"/>
      <c r="J92" s="112"/>
    </row>
    <row r="93" spans="1:10" s="113" customFormat="1" x14ac:dyDescent="0.3">
      <c r="A93" s="73"/>
      <c r="B93" s="73"/>
      <c r="C93" s="73"/>
      <c r="D93" s="112"/>
      <c r="E93" s="112"/>
      <c r="F93" s="112"/>
      <c r="G93" s="112"/>
      <c r="H93" s="112"/>
      <c r="I93" s="112"/>
      <c r="J93" s="112"/>
    </row>
    <row r="94" spans="1:10" s="113" customFormat="1" x14ac:dyDescent="0.3">
      <c r="A94" s="73"/>
      <c r="B94" s="73"/>
      <c r="C94" s="73"/>
      <c r="D94" s="112"/>
      <c r="E94" s="112"/>
      <c r="F94" s="112"/>
      <c r="G94" s="112"/>
      <c r="H94" s="112"/>
      <c r="I94" s="112"/>
      <c r="J94" s="112"/>
    </row>
    <row r="95" spans="1:10" s="113" customFormat="1" x14ac:dyDescent="0.3">
      <c r="A95" s="73"/>
      <c r="B95" s="73"/>
      <c r="C95" s="73"/>
      <c r="D95" s="112"/>
      <c r="E95" s="112"/>
      <c r="F95" s="112"/>
      <c r="G95" s="112"/>
      <c r="H95" s="112"/>
      <c r="I95" s="112"/>
      <c r="J95" s="112"/>
    </row>
    <row r="96" spans="1:10" s="113" customFormat="1" x14ac:dyDescent="0.3">
      <c r="A96" s="73"/>
      <c r="B96" s="73"/>
      <c r="C96" s="73"/>
      <c r="D96" s="112"/>
      <c r="E96" s="112"/>
      <c r="F96" s="112"/>
      <c r="G96" s="112"/>
      <c r="H96" s="112"/>
      <c r="I96" s="112"/>
      <c r="J96" s="112"/>
    </row>
    <row r="97" spans="1:10" s="113" customFormat="1" x14ac:dyDescent="0.3">
      <c r="A97" s="73"/>
      <c r="B97" s="73"/>
      <c r="C97" s="73"/>
      <c r="D97" s="112"/>
      <c r="E97" s="112"/>
      <c r="F97" s="112"/>
      <c r="G97" s="112"/>
      <c r="H97" s="112"/>
      <c r="I97" s="112"/>
      <c r="J97" s="112"/>
    </row>
    <row r="98" spans="1:10" s="113" customFormat="1" x14ac:dyDescent="0.3">
      <c r="A98" s="112"/>
      <c r="B98" s="112"/>
      <c r="C98" s="112"/>
      <c r="D98" s="112"/>
      <c r="E98" s="112"/>
      <c r="F98" s="112"/>
      <c r="G98" s="112"/>
      <c r="H98" s="112"/>
      <c r="I98" s="112"/>
      <c r="J98" s="112"/>
    </row>
    <row r="99" spans="1:10" s="113" customFormat="1" x14ac:dyDescent="0.3">
      <c r="A99" s="112"/>
      <c r="B99" s="112"/>
      <c r="C99" s="112"/>
      <c r="D99" s="112"/>
      <c r="E99" s="112"/>
      <c r="F99" s="112"/>
      <c r="G99" s="112"/>
      <c r="H99" s="112"/>
      <c r="I99" s="112"/>
      <c r="J99" s="112"/>
    </row>
    <row r="100" spans="1:10" s="113" customFormat="1" x14ac:dyDescent="0.3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</row>
    <row r="101" spans="1:10" s="113" customFormat="1" x14ac:dyDescent="0.3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</row>
    <row r="102" spans="1:10" s="113" customFormat="1" x14ac:dyDescent="0.3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</row>
    <row r="103" spans="1:10" s="113" customFormat="1" x14ac:dyDescent="0.3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</row>
    <row r="104" spans="1:10" s="113" customFormat="1" x14ac:dyDescent="0.3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</row>
    <row r="105" spans="1:10" s="113" customFormat="1" x14ac:dyDescent="0.3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</row>
    <row r="106" spans="1:10" s="113" customFormat="1" x14ac:dyDescent="0.3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</row>
    <row r="107" spans="1:10" s="113" customFormat="1" x14ac:dyDescent="0.3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</row>
    <row r="108" spans="1:10" s="113" customFormat="1" x14ac:dyDescent="0.3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</row>
    <row r="109" spans="1:10" s="113" customFormat="1" x14ac:dyDescent="0.3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</row>
    <row r="110" spans="1:10" s="113" customFormat="1" x14ac:dyDescent="0.3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</row>
    <row r="111" spans="1:10" s="113" customFormat="1" x14ac:dyDescent="0.3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</row>
    <row r="112" spans="1:10" s="113" customFormat="1" x14ac:dyDescent="0.3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</row>
    <row r="113" spans="1:10" s="113" customFormat="1" x14ac:dyDescent="0.3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</row>
    <row r="114" spans="1:10" s="113" customFormat="1" x14ac:dyDescent="0.3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</row>
    <row r="115" spans="1:10" s="113" customFormat="1" x14ac:dyDescent="0.3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</row>
    <row r="116" spans="1:10" s="113" customFormat="1" x14ac:dyDescent="0.3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</row>
  </sheetData>
  <protectedRanges>
    <protectedRange sqref="I23 I72:I73 I48" name="Rango1_1"/>
    <protectedRange sqref="J72:J73" name="Rango2_1"/>
  </protectedRanges>
  <mergeCells count="13">
    <mergeCell ref="B1:J1"/>
    <mergeCell ref="B2:J2"/>
    <mergeCell ref="B3:J3"/>
    <mergeCell ref="A5:J7"/>
    <mergeCell ref="A62:D62"/>
    <mergeCell ref="F62:I62"/>
    <mergeCell ref="A9:J9"/>
    <mergeCell ref="A14:D14"/>
    <mergeCell ref="F14:I14"/>
    <mergeCell ref="A34:J34"/>
    <mergeCell ref="A39:D39"/>
    <mergeCell ref="F39:I39"/>
    <mergeCell ref="A57:J57"/>
  </mergeCells>
  <pageMargins left="0.31496062992125984" right="0.31496062992125984" top="0.48" bottom="0.54" header="0.31496062992125984" footer="1.78"/>
  <pageSetup paperSize="9" scale="46" fitToHeight="0" orientation="portrait" r:id="rId10"/>
  <ignoredErrors>
    <ignoredError sqref="I67" evalError="1"/>
  </ignoredErrors>
  <drawing r:id="rId1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BDA3F-19A6-486F-BDF3-9E2BCBA94D64}">
  <sheetPr codeName="Hoja4">
    <tabColor rgb="FF00B0F0"/>
    <pageSetUpPr fitToPage="1"/>
  </sheetPr>
  <dimension ref="A1:H128"/>
  <sheetViews>
    <sheetView topLeftCell="A13" workbookViewId="0">
      <selection activeCell="C28" sqref="C28"/>
    </sheetView>
  </sheetViews>
  <sheetFormatPr baseColWidth="10" defaultRowHeight="16.5" x14ac:dyDescent="0.3"/>
  <cols>
    <col min="1" max="1" width="36.5703125" style="115" bestFit="1" customWidth="1"/>
    <col min="2" max="2" width="12" style="115" bestFit="1" customWidth="1"/>
    <col min="3" max="3" width="17.140625" style="115" bestFit="1" customWidth="1"/>
    <col min="4" max="4" width="6.28515625" style="115" customWidth="1"/>
    <col min="5" max="5" width="36.5703125" style="115" bestFit="1" customWidth="1"/>
    <col min="6" max="6" width="12" style="115" bestFit="1" customWidth="1"/>
    <col min="7" max="7" width="17.140625" style="115" bestFit="1" customWidth="1"/>
    <col min="8" max="10" width="15.42578125" style="115" bestFit="1" customWidth="1"/>
    <col min="11" max="11" width="20.140625" style="115" bestFit="1" customWidth="1"/>
    <col min="12" max="16384" width="11.42578125" style="115"/>
  </cols>
  <sheetData>
    <row r="1" spans="1:8" ht="18.75" customHeight="1" x14ac:dyDescent="0.3">
      <c r="A1" s="278" t="s">
        <v>820</v>
      </c>
      <c r="B1" s="278"/>
      <c r="C1" s="278"/>
      <c r="D1" s="278"/>
      <c r="E1" s="278"/>
      <c r="F1" s="278"/>
      <c r="G1" s="278"/>
    </row>
    <row r="2" spans="1:8" ht="18.75" customHeight="1" x14ac:dyDescent="0.3">
      <c r="A2" s="278" t="s">
        <v>821</v>
      </c>
      <c r="B2" s="278"/>
      <c r="C2" s="278"/>
      <c r="D2" s="278"/>
      <c r="E2" s="278"/>
      <c r="F2" s="278"/>
      <c r="G2" s="278"/>
    </row>
    <row r="3" spans="1:8" ht="18.75" customHeight="1" x14ac:dyDescent="0.3">
      <c r="A3" s="278" t="s">
        <v>822</v>
      </c>
      <c r="B3" s="278"/>
      <c r="C3" s="278"/>
      <c r="D3" s="278"/>
      <c r="E3" s="278"/>
      <c r="F3" s="278"/>
      <c r="G3" s="278"/>
    </row>
    <row r="4" spans="1:8" ht="20.25" x14ac:dyDescent="0.3">
      <c r="A4" s="287" t="s">
        <v>869</v>
      </c>
      <c r="B4" s="287"/>
      <c r="C4" s="287"/>
      <c r="D4" s="287"/>
      <c r="E4" s="287"/>
      <c r="F4" s="287"/>
      <c r="G4" s="287"/>
    </row>
    <row r="5" spans="1:8" ht="20.25" x14ac:dyDescent="0.3">
      <c r="A5" s="240"/>
      <c r="B5" s="240"/>
      <c r="C5" s="240"/>
      <c r="D5" s="240"/>
      <c r="E5" s="240"/>
      <c r="F5" s="240"/>
      <c r="G5" s="240"/>
    </row>
    <row r="6" spans="1:8" s="74" customFormat="1" ht="20.25" x14ac:dyDescent="0.3">
      <c r="A6" s="241" t="s">
        <v>622</v>
      </c>
      <c r="B6" s="241" t="s">
        <v>868</v>
      </c>
      <c r="C6" s="240"/>
      <c r="D6" s="240"/>
      <c r="E6" s="241" t="s">
        <v>622</v>
      </c>
      <c r="F6" s="241" t="s">
        <v>2673</v>
      </c>
      <c r="G6" s="240"/>
    </row>
    <row r="7" spans="1:8" s="74" customFormat="1" ht="20.25" x14ac:dyDescent="0.3">
      <c r="A7" s="241" t="s">
        <v>2</v>
      </c>
      <c r="B7" s="241" t="s">
        <v>609</v>
      </c>
      <c r="C7" s="169"/>
      <c r="D7" s="169"/>
      <c r="E7" s="241" t="s">
        <v>2</v>
      </c>
      <c r="F7" s="241" t="s">
        <v>609</v>
      </c>
      <c r="G7" s="169"/>
    </row>
    <row r="8" spans="1:8" s="74" customFormat="1" x14ac:dyDescent="0.3">
      <c r="A8" s="241" t="s">
        <v>13</v>
      </c>
      <c r="B8" s="241" t="s">
        <v>609</v>
      </c>
      <c r="E8" s="241" t="s">
        <v>13</v>
      </c>
      <c r="F8" s="241" t="s">
        <v>609</v>
      </c>
    </row>
    <row r="9" spans="1:8" s="74" customFormat="1" x14ac:dyDescent="0.3">
      <c r="A9" s="239" t="s">
        <v>854</v>
      </c>
      <c r="B9" s="239"/>
      <c r="C9" s="239"/>
      <c r="E9" s="239" t="s">
        <v>854</v>
      </c>
      <c r="F9" s="239"/>
      <c r="G9" s="239"/>
    </row>
    <row r="10" spans="1:8" x14ac:dyDescent="0.3">
      <c r="A10" s="237" t="s">
        <v>825</v>
      </c>
      <c r="B10" s="234" t="s">
        <v>826</v>
      </c>
      <c r="C10" s="234" t="s">
        <v>612</v>
      </c>
      <c r="D10" s="74"/>
      <c r="E10" s="237" t="s">
        <v>825</v>
      </c>
      <c r="F10" s="234" t="s">
        <v>826</v>
      </c>
      <c r="G10" s="234" t="s">
        <v>612</v>
      </c>
      <c r="H10" s="74"/>
    </row>
    <row r="11" spans="1:8" x14ac:dyDescent="0.3">
      <c r="A11" s="237" t="s">
        <v>75</v>
      </c>
      <c r="B11" s="234">
        <v>161</v>
      </c>
      <c r="C11" s="235">
        <v>1418680478</v>
      </c>
      <c r="D11" s="74"/>
      <c r="E11" s="237" t="s">
        <v>75</v>
      </c>
      <c r="F11" s="234">
        <v>217</v>
      </c>
      <c r="G11" s="235">
        <v>1948647516</v>
      </c>
      <c r="H11" s="74"/>
    </row>
    <row r="12" spans="1:8" x14ac:dyDescent="0.3">
      <c r="A12" s="238" t="s">
        <v>212</v>
      </c>
      <c r="B12" s="234">
        <v>9</v>
      </c>
      <c r="C12" s="235">
        <v>33085683</v>
      </c>
      <c r="D12" s="74"/>
      <c r="E12" s="238" t="s">
        <v>212</v>
      </c>
      <c r="F12" s="234">
        <v>14</v>
      </c>
      <c r="G12" s="235">
        <v>82205475</v>
      </c>
      <c r="H12" s="74"/>
    </row>
    <row r="13" spans="1:8" x14ac:dyDescent="0.3">
      <c r="A13" s="238" t="s">
        <v>76</v>
      </c>
      <c r="B13" s="234">
        <v>111</v>
      </c>
      <c r="C13" s="235">
        <v>1146360920</v>
      </c>
      <c r="D13" s="74"/>
      <c r="E13" s="238" t="s">
        <v>76</v>
      </c>
      <c r="F13" s="234">
        <v>130</v>
      </c>
      <c r="G13" s="235">
        <v>1315136045</v>
      </c>
      <c r="H13" s="74"/>
    </row>
    <row r="14" spans="1:8" x14ac:dyDescent="0.3">
      <c r="A14" s="238" t="s">
        <v>99</v>
      </c>
      <c r="B14" s="234">
        <v>35</v>
      </c>
      <c r="C14" s="235">
        <v>223599596</v>
      </c>
      <c r="D14" s="74"/>
      <c r="E14" s="238" t="s">
        <v>99</v>
      </c>
      <c r="F14" s="234">
        <v>70</v>
      </c>
      <c r="G14" s="235">
        <v>538936912</v>
      </c>
      <c r="H14" s="74"/>
    </row>
    <row r="15" spans="1:8" x14ac:dyDescent="0.3">
      <c r="A15" s="238" t="s">
        <v>276</v>
      </c>
      <c r="B15" s="234">
        <v>1</v>
      </c>
      <c r="C15" s="235">
        <v>4500000</v>
      </c>
      <c r="D15" s="74"/>
      <c r="E15" s="236" t="s">
        <v>517</v>
      </c>
      <c r="F15" s="234">
        <v>3</v>
      </c>
      <c r="G15" s="235">
        <v>12369084</v>
      </c>
      <c r="H15" s="74"/>
    </row>
    <row r="16" spans="1:8" x14ac:dyDescent="0.3">
      <c r="A16" s="236" t="s">
        <v>517</v>
      </c>
      <c r="B16" s="234">
        <v>5</v>
      </c>
      <c r="C16" s="235">
        <v>11134279</v>
      </c>
      <c r="D16" s="74"/>
      <c r="E16" s="237" t="s">
        <v>136</v>
      </c>
      <c r="F16" s="234">
        <v>130</v>
      </c>
      <c r="G16" s="235">
        <v>658352121</v>
      </c>
      <c r="H16" s="74"/>
    </row>
    <row r="17" spans="1:8" x14ac:dyDescent="0.3">
      <c r="A17" s="237" t="s">
        <v>136</v>
      </c>
      <c r="B17" s="234">
        <v>105</v>
      </c>
      <c r="C17" s="235">
        <v>530853167</v>
      </c>
      <c r="D17" s="74"/>
      <c r="E17" s="238" t="s">
        <v>242</v>
      </c>
      <c r="F17" s="234">
        <v>9</v>
      </c>
      <c r="G17" s="235">
        <v>100504891</v>
      </c>
      <c r="H17" s="74"/>
    </row>
    <row r="18" spans="1:8" x14ac:dyDescent="0.3">
      <c r="A18" s="238" t="s">
        <v>242</v>
      </c>
      <c r="B18" s="234">
        <v>10</v>
      </c>
      <c r="C18" s="235">
        <v>55859087</v>
      </c>
      <c r="D18" s="74"/>
      <c r="E18" s="238" t="s">
        <v>137</v>
      </c>
      <c r="F18" s="234">
        <v>87</v>
      </c>
      <c r="G18" s="235">
        <v>423311988</v>
      </c>
      <c r="H18" s="74"/>
    </row>
    <row r="19" spans="1:8" x14ac:dyDescent="0.3">
      <c r="A19" s="238" t="s">
        <v>137</v>
      </c>
      <c r="B19" s="234">
        <v>62</v>
      </c>
      <c r="C19" s="235">
        <v>361884488</v>
      </c>
      <c r="D19" s="74"/>
      <c r="E19" s="238" t="s">
        <v>166</v>
      </c>
      <c r="F19" s="234">
        <v>34</v>
      </c>
      <c r="G19" s="235">
        <v>134535242</v>
      </c>
      <c r="H19" s="74"/>
    </row>
    <row r="20" spans="1:8" x14ac:dyDescent="0.3">
      <c r="A20" s="238" t="s">
        <v>166</v>
      </c>
      <c r="B20" s="234">
        <v>33</v>
      </c>
      <c r="C20" s="235">
        <v>113109592</v>
      </c>
      <c r="D20" s="74"/>
      <c r="E20" s="237" t="s">
        <v>613</v>
      </c>
      <c r="F20" s="234">
        <v>347</v>
      </c>
      <c r="G20" s="235">
        <v>2606999637</v>
      </c>
      <c r="H20" s="74"/>
    </row>
    <row r="21" spans="1:8" s="74" customFormat="1" x14ac:dyDescent="0.3">
      <c r="A21" s="237" t="s">
        <v>613</v>
      </c>
      <c r="B21" s="234">
        <v>266</v>
      </c>
      <c r="C21" s="235">
        <v>1949533645</v>
      </c>
      <c r="E21" s="73"/>
      <c r="F21" s="73"/>
      <c r="G21" s="73"/>
    </row>
    <row r="22" spans="1:8" s="74" customFormat="1" x14ac:dyDescent="0.3">
      <c r="A22" s="73"/>
      <c r="B22" s="73"/>
      <c r="C22" s="73"/>
      <c r="E22" s="73"/>
      <c r="F22" s="73"/>
      <c r="G22" s="73"/>
    </row>
    <row r="23" spans="1:8" s="74" customFormat="1" x14ac:dyDescent="0.3">
      <c r="A23" s="73"/>
      <c r="B23" s="73"/>
      <c r="C23" s="73"/>
    </row>
    <row r="24" spans="1:8" s="74" customFormat="1" x14ac:dyDescent="0.3">
      <c r="A24" s="73"/>
      <c r="B24" s="73"/>
      <c r="C24" s="73"/>
    </row>
    <row r="25" spans="1:8" s="74" customFormat="1" x14ac:dyDescent="0.3">
      <c r="A25" s="73"/>
      <c r="B25" s="73"/>
      <c r="C25" s="73"/>
    </row>
    <row r="26" spans="1:8" s="74" customFormat="1" x14ac:dyDescent="0.3">
      <c r="A26" s="73"/>
      <c r="B26" s="73"/>
      <c r="C26" s="73"/>
    </row>
    <row r="27" spans="1:8" s="74" customFormat="1" x14ac:dyDescent="0.3">
      <c r="A27" s="73"/>
      <c r="B27" s="73"/>
      <c r="C27" s="73"/>
    </row>
    <row r="28" spans="1:8" s="74" customFormat="1" x14ac:dyDescent="0.3">
      <c r="A28" s="73"/>
      <c r="B28" s="73"/>
      <c r="C28" s="73"/>
    </row>
    <row r="29" spans="1:8" s="74" customFormat="1" x14ac:dyDescent="0.3">
      <c r="A29" s="73"/>
      <c r="B29" s="73"/>
      <c r="C29" s="73"/>
    </row>
    <row r="30" spans="1:8" s="74" customFormat="1" x14ac:dyDescent="0.3"/>
    <row r="31" spans="1:8" s="74" customFormat="1" x14ac:dyDescent="0.3"/>
    <row r="32" spans="1:8" s="74" customFormat="1" x14ac:dyDescent="0.3"/>
    <row r="33" s="74" customFormat="1" x14ac:dyDescent="0.3"/>
    <row r="34" s="74" customFormat="1" x14ac:dyDescent="0.3"/>
    <row r="35" s="74" customFormat="1" x14ac:dyDescent="0.3"/>
    <row r="36" s="74" customFormat="1" x14ac:dyDescent="0.3"/>
    <row r="37" s="74" customFormat="1" x14ac:dyDescent="0.3"/>
    <row r="38" s="74" customFormat="1" x14ac:dyDescent="0.3"/>
    <row r="39" s="74" customFormat="1" x14ac:dyDescent="0.3"/>
    <row r="40" s="74" customFormat="1" x14ac:dyDescent="0.3"/>
    <row r="41" s="74" customFormat="1" x14ac:dyDescent="0.3"/>
    <row r="42" s="74" customFormat="1" x14ac:dyDescent="0.3"/>
    <row r="43" s="74" customFormat="1" x14ac:dyDescent="0.3"/>
    <row r="44" s="74" customFormat="1" x14ac:dyDescent="0.3"/>
    <row r="45" s="74" customFormat="1" x14ac:dyDescent="0.3"/>
    <row r="46" s="74" customFormat="1" x14ac:dyDescent="0.3"/>
    <row r="47" s="74" customFormat="1" x14ac:dyDescent="0.3"/>
    <row r="48" s="74" customFormat="1" x14ac:dyDescent="0.3"/>
    <row r="49" s="74" customFormat="1" x14ac:dyDescent="0.3"/>
    <row r="50" s="74" customFormat="1" x14ac:dyDescent="0.3"/>
    <row r="51" s="74" customFormat="1" x14ac:dyDescent="0.3"/>
    <row r="52" s="74" customFormat="1" x14ac:dyDescent="0.3"/>
    <row r="53" s="74" customFormat="1" x14ac:dyDescent="0.3"/>
    <row r="54" s="74" customFormat="1" x14ac:dyDescent="0.3"/>
    <row r="55" s="74" customFormat="1" x14ac:dyDescent="0.3"/>
    <row r="56" s="74" customFormat="1" x14ac:dyDescent="0.3"/>
    <row r="57" s="74" customFormat="1" x14ac:dyDescent="0.3"/>
    <row r="58" s="74" customFormat="1" x14ac:dyDescent="0.3"/>
    <row r="59" s="74" customFormat="1" x14ac:dyDescent="0.3"/>
    <row r="60" s="74" customFormat="1" x14ac:dyDescent="0.3"/>
    <row r="61" s="74" customFormat="1" x14ac:dyDescent="0.3"/>
    <row r="62" s="74" customFormat="1" x14ac:dyDescent="0.3"/>
    <row r="63" s="74" customFormat="1" x14ac:dyDescent="0.3"/>
    <row r="64" s="74" customFormat="1" x14ac:dyDescent="0.3"/>
    <row r="65" s="74" customFormat="1" x14ac:dyDescent="0.3"/>
    <row r="66" s="74" customFormat="1" x14ac:dyDescent="0.3"/>
    <row r="67" s="74" customFormat="1" x14ac:dyDescent="0.3"/>
    <row r="68" s="74" customFormat="1" x14ac:dyDescent="0.3"/>
    <row r="69" s="74" customFormat="1" x14ac:dyDescent="0.3"/>
    <row r="70" s="74" customFormat="1" x14ac:dyDescent="0.3"/>
    <row r="71" s="74" customFormat="1" x14ac:dyDescent="0.3"/>
    <row r="72" s="74" customFormat="1" x14ac:dyDescent="0.3"/>
    <row r="73" s="74" customFormat="1" x14ac:dyDescent="0.3"/>
    <row r="74" s="74" customFormat="1" x14ac:dyDescent="0.3"/>
    <row r="75" s="74" customFormat="1" x14ac:dyDescent="0.3"/>
    <row r="76" s="74" customFormat="1" x14ac:dyDescent="0.3"/>
    <row r="77" s="74" customFormat="1" x14ac:dyDescent="0.3"/>
    <row r="78" s="74" customFormat="1" x14ac:dyDescent="0.3"/>
    <row r="79" s="74" customFormat="1" x14ac:dyDescent="0.3"/>
    <row r="80" s="74" customFormat="1" x14ac:dyDescent="0.3"/>
    <row r="81" s="74" customFormat="1" x14ac:dyDescent="0.3"/>
    <row r="82" s="74" customFormat="1" x14ac:dyDescent="0.3"/>
    <row r="83" s="74" customFormat="1" x14ac:dyDescent="0.3"/>
    <row r="84" s="74" customFormat="1" x14ac:dyDescent="0.3"/>
    <row r="85" s="74" customFormat="1" x14ac:dyDescent="0.3"/>
    <row r="86" s="74" customFormat="1" x14ac:dyDescent="0.3"/>
    <row r="87" s="74" customFormat="1" x14ac:dyDescent="0.3"/>
    <row r="88" s="74" customFormat="1" x14ac:dyDescent="0.3"/>
    <row r="89" s="74" customFormat="1" x14ac:dyDescent="0.3"/>
    <row r="90" s="74" customFormat="1" x14ac:dyDescent="0.3"/>
    <row r="91" s="74" customFormat="1" x14ac:dyDescent="0.3"/>
    <row r="92" s="74" customFormat="1" x14ac:dyDescent="0.3"/>
    <row r="93" s="74" customFormat="1" x14ac:dyDescent="0.3"/>
    <row r="94" s="74" customFormat="1" x14ac:dyDescent="0.3"/>
    <row r="95" s="74" customFormat="1" x14ac:dyDescent="0.3"/>
    <row r="96" s="74" customFormat="1" x14ac:dyDescent="0.3"/>
    <row r="97" s="74" customFormat="1" x14ac:dyDescent="0.3"/>
    <row r="98" s="74" customFormat="1" x14ac:dyDescent="0.3"/>
    <row r="99" s="74" customFormat="1" x14ac:dyDescent="0.3"/>
    <row r="100" s="74" customFormat="1" x14ac:dyDescent="0.3"/>
    <row r="101" s="74" customFormat="1" x14ac:dyDescent="0.3"/>
    <row r="102" s="74" customFormat="1" x14ac:dyDescent="0.3"/>
    <row r="103" s="74" customFormat="1" x14ac:dyDescent="0.3"/>
    <row r="104" s="74" customFormat="1" x14ac:dyDescent="0.3"/>
    <row r="105" s="74" customFormat="1" x14ac:dyDescent="0.3"/>
    <row r="106" s="74" customFormat="1" x14ac:dyDescent="0.3"/>
    <row r="107" s="74" customFormat="1" x14ac:dyDescent="0.3"/>
    <row r="108" s="74" customFormat="1" x14ac:dyDescent="0.3"/>
    <row r="109" s="74" customFormat="1" x14ac:dyDescent="0.3"/>
    <row r="110" s="74" customFormat="1" x14ac:dyDescent="0.3"/>
    <row r="111" s="74" customFormat="1" x14ac:dyDescent="0.3"/>
    <row r="112" s="74" customFormat="1" x14ac:dyDescent="0.3"/>
    <row r="113" s="74" customFormat="1" x14ac:dyDescent="0.3"/>
    <row r="114" s="74" customFormat="1" x14ac:dyDescent="0.3"/>
    <row r="115" s="74" customFormat="1" x14ac:dyDescent="0.3"/>
    <row r="116" s="74" customFormat="1" x14ac:dyDescent="0.3"/>
    <row r="117" s="74" customFormat="1" x14ac:dyDescent="0.3"/>
    <row r="118" s="74" customFormat="1" x14ac:dyDescent="0.3"/>
    <row r="119" s="74" customFormat="1" x14ac:dyDescent="0.3"/>
    <row r="120" s="74" customFormat="1" x14ac:dyDescent="0.3"/>
    <row r="121" s="74" customFormat="1" x14ac:dyDescent="0.3"/>
    <row r="122" s="74" customFormat="1" x14ac:dyDescent="0.3"/>
    <row r="123" s="74" customFormat="1" x14ac:dyDescent="0.3"/>
    <row r="124" s="74" customFormat="1" x14ac:dyDescent="0.3"/>
    <row r="125" s="74" customFormat="1" x14ac:dyDescent="0.3"/>
    <row r="126" s="74" customFormat="1" x14ac:dyDescent="0.3"/>
    <row r="127" s="74" customFormat="1" x14ac:dyDescent="0.3"/>
    <row r="128" s="74" customFormat="1" x14ac:dyDescent="0.3"/>
  </sheetData>
  <mergeCells count="4">
    <mergeCell ref="A4:G4"/>
    <mergeCell ref="A1:G1"/>
    <mergeCell ref="A2:G2"/>
    <mergeCell ref="A3:G3"/>
  </mergeCells>
  <pageMargins left="0.7" right="0.7" top="0.62" bottom="1.2" header="0.4" footer="0.32"/>
  <pageSetup paperSize="9" scale="63" fitToHeight="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BCAA7-1047-49BC-B0F7-11F3E55CB083}">
  <sheetPr codeName="Hoja1"/>
  <dimension ref="A1:N709"/>
  <sheetViews>
    <sheetView topLeftCell="A34" zoomScale="90" zoomScaleNormal="90" workbookViewId="0">
      <selection activeCell="A615" sqref="A615"/>
    </sheetView>
  </sheetViews>
  <sheetFormatPr baseColWidth="10" defaultRowHeight="15" x14ac:dyDescent="0.25"/>
  <cols>
    <col min="1" max="1" width="25.140625" bestFit="1" customWidth="1"/>
    <col min="2" max="2" width="20.42578125" style="3" bestFit="1" customWidth="1"/>
    <col min="3" max="3" width="18.85546875" style="3" bestFit="1" customWidth="1"/>
    <col min="4" max="4" width="17" bestFit="1" customWidth="1"/>
    <col min="5" max="5" width="17.5703125" bestFit="1" customWidth="1"/>
    <col min="6" max="6" width="16.7109375" bestFit="1" customWidth="1"/>
    <col min="7" max="7" width="18.85546875" bestFit="1" customWidth="1"/>
    <col min="8" max="8" width="25" bestFit="1" customWidth="1"/>
    <col min="9" max="10" width="26.7109375" customWidth="1"/>
    <col min="11" max="11" width="19.5703125" bestFit="1" customWidth="1"/>
    <col min="12" max="12" width="22.140625" bestFit="1" customWidth="1"/>
    <col min="13" max="13" width="22" bestFit="1" customWidth="1"/>
    <col min="14" max="14" width="26" bestFit="1" customWidth="1"/>
  </cols>
  <sheetData>
    <row r="1" spans="1:14" x14ac:dyDescent="0.25">
      <c r="A1" s="6" t="s">
        <v>5</v>
      </c>
      <c r="B1" t="s">
        <v>609</v>
      </c>
      <c r="G1" s="3"/>
    </row>
    <row r="2" spans="1:14" x14ac:dyDescent="0.25">
      <c r="A2" s="6" t="s">
        <v>13</v>
      </c>
      <c r="B2" t="s">
        <v>609</v>
      </c>
      <c r="E2" s="6" t="s">
        <v>5</v>
      </c>
      <c r="F2" t="s">
        <v>609</v>
      </c>
      <c r="G2" s="3"/>
      <c r="H2" s="156"/>
      <c r="I2" s="156"/>
      <c r="J2" s="156"/>
    </row>
    <row r="3" spans="1:14" x14ac:dyDescent="0.25">
      <c r="B3"/>
      <c r="C3"/>
      <c r="H3" s="3"/>
      <c r="I3" s="3"/>
      <c r="J3" s="3"/>
    </row>
    <row r="4" spans="1:14" x14ac:dyDescent="0.25">
      <c r="A4" s="6" t="s">
        <v>610</v>
      </c>
      <c r="B4" s="3" t="s">
        <v>611</v>
      </c>
      <c r="C4" s="3" t="s">
        <v>612</v>
      </c>
      <c r="E4" s="6" t="s">
        <v>610</v>
      </c>
      <c r="F4" s="3" t="s">
        <v>611</v>
      </c>
      <c r="G4" s="3" t="s">
        <v>612</v>
      </c>
      <c r="I4" s="3"/>
      <c r="J4" s="3"/>
    </row>
    <row r="5" spans="1:14" x14ac:dyDescent="0.25">
      <c r="A5" s="4" t="s">
        <v>204</v>
      </c>
      <c r="B5" s="3">
        <v>34</v>
      </c>
      <c r="C5" s="7">
        <v>200904919</v>
      </c>
      <c r="E5" s="4" t="s">
        <v>79</v>
      </c>
      <c r="F5" s="3">
        <v>612</v>
      </c>
      <c r="G5" s="7">
        <v>4542607682</v>
      </c>
      <c r="I5" s="7"/>
      <c r="J5" s="7"/>
    </row>
    <row r="6" spans="1:14" x14ac:dyDescent="0.25">
      <c r="A6" s="5" t="s">
        <v>74</v>
      </c>
      <c r="B6" s="3">
        <v>1</v>
      </c>
      <c r="C6" s="7">
        <v>2746650</v>
      </c>
      <c r="E6" s="4" t="s">
        <v>84</v>
      </c>
      <c r="F6" s="3">
        <v>1</v>
      </c>
      <c r="G6" s="7">
        <v>13925600</v>
      </c>
      <c r="H6" s="7"/>
      <c r="I6" s="7"/>
      <c r="J6" s="7"/>
    </row>
    <row r="7" spans="1:14" x14ac:dyDescent="0.25">
      <c r="A7" s="5" t="s">
        <v>98</v>
      </c>
      <c r="B7" s="3">
        <v>23</v>
      </c>
      <c r="C7" s="7">
        <v>111578397</v>
      </c>
      <c r="E7" s="4" t="s">
        <v>613</v>
      </c>
      <c r="F7" s="3">
        <v>613</v>
      </c>
      <c r="G7" s="7">
        <v>4556533282</v>
      </c>
      <c r="H7" s="7"/>
      <c r="I7" s="7"/>
      <c r="J7" s="7"/>
      <c r="L7" s="6" t="s">
        <v>5</v>
      </c>
      <c r="M7" t="s">
        <v>609</v>
      </c>
      <c r="N7" s="7"/>
    </row>
    <row r="8" spans="1:14" x14ac:dyDescent="0.25">
      <c r="A8" s="5" t="s">
        <v>119</v>
      </c>
      <c r="B8" s="3">
        <v>10</v>
      </c>
      <c r="C8" s="7">
        <v>86579872</v>
      </c>
      <c r="H8" s="7"/>
      <c r="I8" s="7"/>
      <c r="J8" s="7"/>
      <c r="L8" s="6" t="s">
        <v>2</v>
      </c>
      <c r="M8" t="s">
        <v>614</v>
      </c>
      <c r="N8" s="3"/>
    </row>
    <row r="9" spans="1:14" x14ac:dyDescent="0.25">
      <c r="A9" s="4" t="s">
        <v>275</v>
      </c>
      <c r="B9" s="3">
        <v>9</v>
      </c>
      <c r="C9" s="7">
        <v>159794112</v>
      </c>
      <c r="H9" s="7"/>
      <c r="I9" s="7"/>
      <c r="J9" s="7"/>
      <c r="M9" s="3"/>
      <c r="N9" s="3"/>
    </row>
    <row r="10" spans="1:14" x14ac:dyDescent="0.25">
      <c r="A10" s="5" t="s">
        <v>98</v>
      </c>
      <c r="B10" s="3">
        <v>7</v>
      </c>
      <c r="C10" s="7">
        <v>132748069</v>
      </c>
      <c r="H10" s="7"/>
      <c r="I10" s="7"/>
      <c r="J10" s="7"/>
      <c r="L10" s="3" t="s">
        <v>611</v>
      </c>
      <c r="M10" s="3" t="s">
        <v>612</v>
      </c>
    </row>
    <row r="11" spans="1:14" x14ac:dyDescent="0.25">
      <c r="A11" s="5" t="s">
        <v>119</v>
      </c>
      <c r="B11" s="3">
        <v>2</v>
      </c>
      <c r="C11" s="7">
        <v>27046043</v>
      </c>
      <c r="H11" s="7"/>
      <c r="I11" s="7"/>
      <c r="J11" s="7"/>
      <c r="L11" s="3">
        <v>2183</v>
      </c>
      <c r="M11" s="7">
        <v>14571825530.049999</v>
      </c>
    </row>
    <row r="12" spans="1:14" x14ac:dyDescent="0.25">
      <c r="A12" s="4" t="s">
        <v>72</v>
      </c>
      <c r="B12" s="3">
        <v>565</v>
      </c>
      <c r="C12" s="7">
        <v>4110584958</v>
      </c>
      <c r="H12" s="7"/>
      <c r="I12" s="7"/>
      <c r="J12" s="7"/>
    </row>
    <row r="13" spans="1:14" x14ac:dyDescent="0.25">
      <c r="A13" s="5" t="s">
        <v>74</v>
      </c>
      <c r="B13" s="3">
        <v>73</v>
      </c>
      <c r="C13" s="7">
        <v>294371894</v>
      </c>
      <c r="H13" s="7"/>
      <c r="I13" s="7"/>
      <c r="J13" s="7"/>
    </row>
    <row r="14" spans="1:14" x14ac:dyDescent="0.25">
      <c r="A14" s="5" t="s">
        <v>98</v>
      </c>
      <c r="B14" s="3">
        <v>463</v>
      </c>
      <c r="C14" s="7">
        <v>3411668866</v>
      </c>
      <c r="H14" s="7"/>
      <c r="I14" s="7"/>
      <c r="J14" s="7"/>
    </row>
    <row r="15" spans="1:14" x14ac:dyDescent="0.25">
      <c r="A15" s="5" t="s">
        <v>119</v>
      </c>
      <c r="B15" s="3">
        <v>29</v>
      </c>
      <c r="C15" s="7">
        <v>404544198</v>
      </c>
      <c r="H15" s="7"/>
      <c r="I15" s="7"/>
      <c r="J15" s="7"/>
    </row>
    <row r="16" spans="1:14" x14ac:dyDescent="0.25">
      <c r="A16" s="4" t="s">
        <v>675</v>
      </c>
      <c r="B16" s="3">
        <v>5</v>
      </c>
      <c r="C16" s="7">
        <v>85249293</v>
      </c>
    </row>
    <row r="17" spans="1:3" x14ac:dyDescent="0.25">
      <c r="A17" s="5" t="s">
        <v>98</v>
      </c>
      <c r="B17" s="3">
        <v>5</v>
      </c>
      <c r="C17" s="7">
        <v>85249293</v>
      </c>
    </row>
    <row r="18" spans="1:3" x14ac:dyDescent="0.25">
      <c r="A18" s="4" t="s">
        <v>613</v>
      </c>
      <c r="B18" s="3">
        <v>613</v>
      </c>
      <c r="C18" s="7">
        <v>4556533282</v>
      </c>
    </row>
    <row r="19" spans="1:3" x14ac:dyDescent="0.25">
      <c r="B19"/>
      <c r="C19"/>
    </row>
    <row r="20" spans="1:3" x14ac:dyDescent="0.25">
      <c r="B20"/>
      <c r="C20"/>
    </row>
    <row r="21" spans="1:3" x14ac:dyDescent="0.25">
      <c r="B21"/>
      <c r="C21"/>
    </row>
    <row r="22" spans="1:3" x14ac:dyDescent="0.25">
      <c r="B22"/>
      <c r="C22"/>
    </row>
    <row r="23" spans="1:3" x14ac:dyDescent="0.25">
      <c r="A23" s="6" t="s">
        <v>5</v>
      </c>
      <c r="B23" t="s">
        <v>609</v>
      </c>
      <c r="C23" s="7"/>
    </row>
    <row r="24" spans="1:3" x14ac:dyDescent="0.25">
      <c r="A24" s="6" t="s">
        <v>13</v>
      </c>
      <c r="B24" t="s">
        <v>609</v>
      </c>
    </row>
    <row r="26" spans="1:3" x14ac:dyDescent="0.25">
      <c r="A26" s="6" t="s">
        <v>610</v>
      </c>
      <c r="B26" s="3" t="s">
        <v>611</v>
      </c>
      <c r="C26" s="3" t="s">
        <v>612</v>
      </c>
    </row>
    <row r="27" spans="1:3" x14ac:dyDescent="0.25">
      <c r="A27" s="4" t="s">
        <v>73</v>
      </c>
      <c r="B27" s="3">
        <v>531</v>
      </c>
      <c r="C27" s="7">
        <v>3328623755</v>
      </c>
    </row>
    <row r="28" spans="1:3" x14ac:dyDescent="0.25">
      <c r="A28" s="8" t="s">
        <v>219</v>
      </c>
      <c r="B28" s="231">
        <v>40</v>
      </c>
      <c r="C28" s="9">
        <v>266331821</v>
      </c>
    </row>
    <row r="29" spans="1:3" x14ac:dyDescent="0.25">
      <c r="A29" s="4" t="s">
        <v>113</v>
      </c>
      <c r="B29" s="3">
        <v>33</v>
      </c>
      <c r="C29" s="7">
        <v>778617230</v>
      </c>
    </row>
    <row r="30" spans="1:3" x14ac:dyDescent="0.25">
      <c r="A30" s="4" t="s">
        <v>143</v>
      </c>
      <c r="B30" s="3">
        <v>8</v>
      </c>
      <c r="C30" s="7">
        <v>169034876</v>
      </c>
    </row>
    <row r="31" spans="1:3" x14ac:dyDescent="0.25">
      <c r="A31" s="4" t="s">
        <v>2671</v>
      </c>
      <c r="B31" s="3">
        <v>1</v>
      </c>
      <c r="C31" s="7">
        <v>13925600</v>
      </c>
    </row>
    <row r="32" spans="1:3" x14ac:dyDescent="0.25">
      <c r="A32" s="4" t="s">
        <v>613</v>
      </c>
      <c r="B32" s="3">
        <v>613</v>
      </c>
      <c r="C32" s="7">
        <v>4556533282</v>
      </c>
    </row>
    <row r="33" spans="1:5" x14ac:dyDescent="0.25">
      <c r="B33"/>
      <c r="C33"/>
    </row>
    <row r="34" spans="1:5" x14ac:dyDescent="0.25">
      <c r="A34" s="6" t="s">
        <v>13</v>
      </c>
      <c r="B34" t="s">
        <v>609</v>
      </c>
    </row>
    <row r="35" spans="1:5" x14ac:dyDescent="0.25">
      <c r="A35" s="6" t="s">
        <v>5</v>
      </c>
      <c r="B35" t="s">
        <v>609</v>
      </c>
    </row>
    <row r="36" spans="1:5" x14ac:dyDescent="0.25">
      <c r="B36"/>
      <c r="C36"/>
      <c r="D36">
        <v>1000000</v>
      </c>
    </row>
    <row r="37" spans="1:5" x14ac:dyDescent="0.25">
      <c r="A37" s="6" t="s">
        <v>610</v>
      </c>
      <c r="B37" s="3" t="s">
        <v>611</v>
      </c>
      <c r="C37" s="3" t="s">
        <v>612</v>
      </c>
    </row>
    <row r="38" spans="1:5" x14ac:dyDescent="0.25">
      <c r="A38" s="4" t="s">
        <v>868</v>
      </c>
      <c r="B38" s="3">
        <v>266</v>
      </c>
      <c r="C38" s="7">
        <v>1949533645</v>
      </c>
      <c r="D38" s="176">
        <f>+GETPIVOTDATA("Suma de Monto",$A$37,"Meses",1)/D36</f>
        <v>1949.533645</v>
      </c>
      <c r="E38" s="176">
        <v>1949.533645</v>
      </c>
    </row>
    <row r="39" spans="1:5" x14ac:dyDescent="0.25">
      <c r="A39" s="4" t="s">
        <v>2673</v>
      </c>
      <c r="B39" s="3">
        <v>347</v>
      </c>
      <c r="C39" s="7">
        <v>2606999637</v>
      </c>
      <c r="D39" s="176">
        <f>+GETPIVOTDATA("Suma de Monto",$A$37,"Meses",2)/D36</f>
        <v>2606.9996369999999</v>
      </c>
      <c r="E39" s="176">
        <v>2606.9996369999999</v>
      </c>
    </row>
    <row r="40" spans="1:5" x14ac:dyDescent="0.25">
      <c r="A40" s="4" t="s">
        <v>613</v>
      </c>
      <c r="B40" s="3">
        <v>613</v>
      </c>
      <c r="C40" s="7">
        <v>4556533282</v>
      </c>
      <c r="D40" s="176">
        <f>SUM(D38:D39)</f>
        <v>4556.5332820000003</v>
      </c>
      <c r="E40" s="176">
        <f>SUM(E37:E39)</f>
        <v>4556.5332820000003</v>
      </c>
    </row>
    <row r="41" spans="1:5" x14ac:dyDescent="0.25">
      <c r="A41" s="4"/>
      <c r="C41" s="7"/>
      <c r="D41" s="176"/>
    </row>
    <row r="42" spans="1:5" ht="23.25" x14ac:dyDescent="0.35">
      <c r="A42" s="288" t="s">
        <v>2679</v>
      </c>
      <c r="B42" s="288"/>
      <c r="C42" s="288"/>
      <c r="D42" s="176"/>
    </row>
    <row r="43" spans="1:5" x14ac:dyDescent="0.25">
      <c r="A43" s="4"/>
      <c r="C43" s="7"/>
      <c r="D43" s="176"/>
    </row>
    <row r="44" spans="1:5" x14ac:dyDescent="0.25">
      <c r="A44" s="6" t="s">
        <v>5</v>
      </c>
      <c r="B44" t="s">
        <v>609</v>
      </c>
      <c r="C44"/>
      <c r="D44" s="176"/>
    </row>
    <row r="45" spans="1:5" x14ac:dyDescent="0.25">
      <c r="A45" s="6" t="s">
        <v>28</v>
      </c>
      <c r="B45" t="s">
        <v>614</v>
      </c>
      <c r="C45" s="7"/>
    </row>
    <row r="46" spans="1:5" x14ac:dyDescent="0.25">
      <c r="A46" s="6" t="s">
        <v>13</v>
      </c>
      <c r="B46" t="s">
        <v>609</v>
      </c>
    </row>
    <row r="48" spans="1:5" x14ac:dyDescent="0.25">
      <c r="A48" s="3" t="s">
        <v>611</v>
      </c>
      <c r="B48" s="3" t="s">
        <v>612</v>
      </c>
      <c r="C48"/>
    </row>
    <row r="49" spans="1:3" x14ac:dyDescent="0.25">
      <c r="A49" s="3">
        <v>85</v>
      </c>
      <c r="B49" s="7">
        <v>748015438</v>
      </c>
      <c r="C49"/>
    </row>
    <row r="50" spans="1:3" x14ac:dyDescent="0.25">
      <c r="B50"/>
      <c r="C50"/>
    </row>
    <row r="51" spans="1:3" x14ac:dyDescent="0.25">
      <c r="B51"/>
      <c r="C51"/>
    </row>
    <row r="52" spans="1:3" x14ac:dyDescent="0.25">
      <c r="B52"/>
      <c r="C52"/>
    </row>
    <row r="53" spans="1:3" x14ac:dyDescent="0.25">
      <c r="B53"/>
      <c r="C53"/>
    </row>
    <row r="54" spans="1:3" x14ac:dyDescent="0.25">
      <c r="B54"/>
      <c r="C54"/>
    </row>
    <row r="55" spans="1:3" x14ac:dyDescent="0.25">
      <c r="B55"/>
      <c r="C55"/>
    </row>
    <row r="56" spans="1:3" x14ac:dyDescent="0.25">
      <c r="B56"/>
      <c r="C56"/>
    </row>
    <row r="57" spans="1:3" x14ac:dyDescent="0.25">
      <c r="B57"/>
      <c r="C57"/>
    </row>
    <row r="58" spans="1:3" x14ac:dyDescent="0.25">
      <c r="B58"/>
      <c r="C58"/>
    </row>
    <row r="59" spans="1:3" x14ac:dyDescent="0.25">
      <c r="B59"/>
      <c r="C59"/>
    </row>
    <row r="60" spans="1:3" x14ac:dyDescent="0.25">
      <c r="B60"/>
      <c r="C60"/>
    </row>
    <row r="61" spans="1:3" x14ac:dyDescent="0.25">
      <c r="B61"/>
      <c r="C61"/>
    </row>
    <row r="62" spans="1:3" x14ac:dyDescent="0.25">
      <c r="B62"/>
      <c r="C62"/>
    </row>
    <row r="63" spans="1:3" x14ac:dyDescent="0.25">
      <c r="B63"/>
      <c r="C63"/>
    </row>
    <row r="64" spans="1:3" x14ac:dyDescent="0.25">
      <c r="B64"/>
      <c r="C64"/>
    </row>
    <row r="65" spans="2:3" x14ac:dyDescent="0.25">
      <c r="B65"/>
      <c r="C65"/>
    </row>
    <row r="66" spans="2:3" x14ac:dyDescent="0.25">
      <c r="B66"/>
      <c r="C66"/>
    </row>
    <row r="67" spans="2:3" x14ac:dyDescent="0.25">
      <c r="B67"/>
      <c r="C67"/>
    </row>
    <row r="68" spans="2:3" x14ac:dyDescent="0.25">
      <c r="B68"/>
      <c r="C68"/>
    </row>
    <row r="69" spans="2:3" x14ac:dyDescent="0.25">
      <c r="B69"/>
      <c r="C69"/>
    </row>
    <row r="70" spans="2:3" x14ac:dyDescent="0.25">
      <c r="B70"/>
      <c r="C70"/>
    </row>
    <row r="71" spans="2:3" x14ac:dyDescent="0.25">
      <c r="B71"/>
      <c r="C71"/>
    </row>
    <row r="72" spans="2:3" x14ac:dyDescent="0.25">
      <c r="B72"/>
      <c r="C72"/>
    </row>
    <row r="73" spans="2:3" x14ac:dyDescent="0.25">
      <c r="B73"/>
      <c r="C73"/>
    </row>
    <row r="74" spans="2:3" x14ac:dyDescent="0.25">
      <c r="B74"/>
      <c r="C74"/>
    </row>
    <row r="75" spans="2:3" x14ac:dyDescent="0.25">
      <c r="B75"/>
      <c r="C75"/>
    </row>
    <row r="76" spans="2:3" x14ac:dyDescent="0.25">
      <c r="B76"/>
      <c r="C76"/>
    </row>
    <row r="77" spans="2:3" x14ac:dyDescent="0.25">
      <c r="B77"/>
      <c r="C77"/>
    </row>
    <row r="78" spans="2:3" x14ac:dyDescent="0.25">
      <c r="B78"/>
      <c r="C78"/>
    </row>
    <row r="79" spans="2:3" x14ac:dyDescent="0.25">
      <c r="B79"/>
      <c r="C79"/>
    </row>
    <row r="80" spans="2:3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  <row r="87" spans="2:3" x14ac:dyDescent="0.25">
      <c r="B87"/>
      <c r="C87"/>
    </row>
    <row r="88" spans="2:3" x14ac:dyDescent="0.25">
      <c r="B88"/>
      <c r="C88"/>
    </row>
    <row r="89" spans="2:3" x14ac:dyDescent="0.25">
      <c r="B89"/>
      <c r="C89"/>
    </row>
    <row r="90" spans="2:3" x14ac:dyDescent="0.25">
      <c r="B90"/>
      <c r="C90"/>
    </row>
    <row r="91" spans="2:3" x14ac:dyDescent="0.25">
      <c r="B91"/>
      <c r="C91"/>
    </row>
    <row r="92" spans="2:3" x14ac:dyDescent="0.25">
      <c r="B92"/>
      <c r="C92"/>
    </row>
    <row r="93" spans="2:3" x14ac:dyDescent="0.25">
      <c r="B93"/>
      <c r="C93"/>
    </row>
    <row r="94" spans="2:3" x14ac:dyDescent="0.25">
      <c r="B94"/>
      <c r="C94"/>
    </row>
    <row r="95" spans="2:3" x14ac:dyDescent="0.25">
      <c r="B95"/>
      <c r="C95"/>
    </row>
    <row r="96" spans="2:3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  <row r="264" spans="2:3" x14ac:dyDescent="0.25">
      <c r="B264"/>
      <c r="C264"/>
    </row>
    <row r="265" spans="2:3" x14ac:dyDescent="0.25">
      <c r="B265"/>
      <c r="C265"/>
    </row>
    <row r="266" spans="2:3" x14ac:dyDescent="0.25">
      <c r="B266"/>
      <c r="C266"/>
    </row>
    <row r="267" spans="2:3" x14ac:dyDescent="0.25">
      <c r="B267"/>
      <c r="C267"/>
    </row>
    <row r="268" spans="2:3" x14ac:dyDescent="0.25">
      <c r="B268"/>
      <c r="C268"/>
    </row>
    <row r="269" spans="2:3" x14ac:dyDescent="0.25">
      <c r="B269"/>
      <c r="C269"/>
    </row>
    <row r="270" spans="2:3" x14ac:dyDescent="0.25">
      <c r="B270"/>
      <c r="C270"/>
    </row>
    <row r="271" spans="2:3" x14ac:dyDescent="0.25">
      <c r="B271"/>
      <c r="C271"/>
    </row>
    <row r="272" spans="2:3" x14ac:dyDescent="0.25">
      <c r="B272"/>
      <c r="C272"/>
    </row>
    <row r="273" spans="2:3" x14ac:dyDescent="0.25">
      <c r="B273"/>
      <c r="C273"/>
    </row>
    <row r="274" spans="2:3" x14ac:dyDescent="0.25">
      <c r="B274"/>
      <c r="C274"/>
    </row>
    <row r="275" spans="2:3" x14ac:dyDescent="0.25">
      <c r="B275"/>
      <c r="C275"/>
    </row>
    <row r="276" spans="2:3" x14ac:dyDescent="0.25">
      <c r="B276"/>
      <c r="C276"/>
    </row>
    <row r="277" spans="2:3" x14ac:dyDescent="0.25">
      <c r="B277"/>
      <c r="C277"/>
    </row>
    <row r="278" spans="2:3" x14ac:dyDescent="0.25">
      <c r="B278"/>
      <c r="C278"/>
    </row>
    <row r="279" spans="2:3" x14ac:dyDescent="0.25">
      <c r="B279"/>
      <c r="C279"/>
    </row>
    <row r="280" spans="2:3" x14ac:dyDescent="0.25">
      <c r="B280"/>
      <c r="C280"/>
    </row>
    <row r="281" spans="2:3" x14ac:dyDescent="0.25">
      <c r="B281"/>
      <c r="C281"/>
    </row>
    <row r="282" spans="2:3" x14ac:dyDescent="0.25">
      <c r="B282"/>
      <c r="C282"/>
    </row>
    <row r="283" spans="2:3" x14ac:dyDescent="0.25">
      <c r="B283"/>
      <c r="C283"/>
    </row>
    <row r="284" spans="2:3" x14ac:dyDescent="0.25">
      <c r="B284"/>
      <c r="C284"/>
    </row>
    <row r="285" spans="2:3" x14ac:dyDescent="0.25">
      <c r="B285"/>
      <c r="C285"/>
    </row>
    <row r="286" spans="2:3" x14ac:dyDescent="0.25">
      <c r="B286"/>
      <c r="C286"/>
    </row>
    <row r="287" spans="2:3" x14ac:dyDescent="0.25">
      <c r="B287"/>
      <c r="C287"/>
    </row>
    <row r="288" spans="2:3" x14ac:dyDescent="0.25">
      <c r="B288"/>
      <c r="C288"/>
    </row>
    <row r="289" spans="2:3" x14ac:dyDescent="0.25">
      <c r="B289"/>
      <c r="C289"/>
    </row>
    <row r="290" spans="2:3" x14ac:dyDescent="0.25">
      <c r="B290"/>
      <c r="C290"/>
    </row>
    <row r="291" spans="2:3" x14ac:dyDescent="0.25">
      <c r="B291"/>
      <c r="C291"/>
    </row>
    <row r="292" spans="2:3" x14ac:dyDescent="0.25">
      <c r="B292"/>
      <c r="C292"/>
    </row>
    <row r="293" spans="2:3" x14ac:dyDescent="0.25">
      <c r="B293"/>
      <c r="C293"/>
    </row>
    <row r="294" spans="2:3" x14ac:dyDescent="0.25">
      <c r="B294"/>
      <c r="C294"/>
    </row>
    <row r="295" spans="2:3" x14ac:dyDescent="0.25">
      <c r="B295"/>
      <c r="C295"/>
    </row>
    <row r="296" spans="2:3" x14ac:dyDescent="0.25">
      <c r="B296"/>
      <c r="C296"/>
    </row>
    <row r="297" spans="2:3" x14ac:dyDescent="0.25">
      <c r="B297"/>
      <c r="C297"/>
    </row>
    <row r="298" spans="2:3" x14ac:dyDescent="0.25">
      <c r="B298"/>
      <c r="C298"/>
    </row>
    <row r="299" spans="2:3" x14ac:dyDescent="0.25">
      <c r="B299"/>
      <c r="C299"/>
    </row>
    <row r="300" spans="2:3" x14ac:dyDescent="0.25">
      <c r="B300"/>
      <c r="C300"/>
    </row>
    <row r="301" spans="2:3" x14ac:dyDescent="0.25">
      <c r="B301"/>
      <c r="C301"/>
    </row>
    <row r="302" spans="2:3" x14ac:dyDescent="0.25">
      <c r="B302"/>
      <c r="C302"/>
    </row>
    <row r="303" spans="2:3" x14ac:dyDescent="0.25">
      <c r="B303"/>
      <c r="C303"/>
    </row>
    <row r="304" spans="2:3" x14ac:dyDescent="0.25">
      <c r="B304"/>
      <c r="C304"/>
    </row>
    <row r="305" spans="2:3" x14ac:dyDescent="0.25">
      <c r="B305"/>
      <c r="C305"/>
    </row>
    <row r="306" spans="2:3" x14ac:dyDescent="0.25">
      <c r="B306"/>
      <c r="C306"/>
    </row>
    <row r="307" spans="2:3" x14ac:dyDescent="0.25">
      <c r="B307"/>
      <c r="C307"/>
    </row>
    <row r="308" spans="2:3" x14ac:dyDescent="0.25">
      <c r="B308"/>
      <c r="C308"/>
    </row>
    <row r="309" spans="2:3" x14ac:dyDescent="0.25">
      <c r="B309"/>
      <c r="C309"/>
    </row>
    <row r="310" spans="2:3" x14ac:dyDescent="0.25">
      <c r="B310"/>
      <c r="C310"/>
    </row>
    <row r="311" spans="2:3" x14ac:dyDescent="0.25">
      <c r="B311"/>
      <c r="C311"/>
    </row>
    <row r="312" spans="2:3" x14ac:dyDescent="0.25">
      <c r="B312"/>
      <c r="C312"/>
    </row>
    <row r="313" spans="2:3" x14ac:dyDescent="0.25">
      <c r="B313"/>
      <c r="C313"/>
    </row>
    <row r="314" spans="2:3" x14ac:dyDescent="0.25">
      <c r="B314"/>
      <c r="C314"/>
    </row>
    <row r="315" spans="2:3" x14ac:dyDescent="0.25">
      <c r="B315"/>
      <c r="C315"/>
    </row>
    <row r="316" spans="2:3" x14ac:dyDescent="0.25">
      <c r="B316"/>
      <c r="C316"/>
    </row>
    <row r="317" spans="2:3" x14ac:dyDescent="0.25">
      <c r="B317"/>
      <c r="C317"/>
    </row>
    <row r="318" spans="2:3" x14ac:dyDescent="0.25">
      <c r="B318"/>
      <c r="C318"/>
    </row>
    <row r="319" spans="2:3" x14ac:dyDescent="0.25">
      <c r="B319"/>
      <c r="C319"/>
    </row>
    <row r="320" spans="2:3" x14ac:dyDescent="0.25">
      <c r="B320"/>
      <c r="C320"/>
    </row>
    <row r="321" spans="2:3" x14ac:dyDescent="0.25">
      <c r="B321"/>
      <c r="C321"/>
    </row>
    <row r="322" spans="2:3" x14ac:dyDescent="0.25">
      <c r="B322"/>
      <c r="C322"/>
    </row>
    <row r="323" spans="2:3" x14ac:dyDescent="0.25">
      <c r="B323"/>
      <c r="C323"/>
    </row>
    <row r="324" spans="2:3" x14ac:dyDescent="0.25">
      <c r="B324"/>
      <c r="C324"/>
    </row>
    <row r="325" spans="2:3" x14ac:dyDescent="0.25">
      <c r="B325"/>
      <c r="C325"/>
    </row>
    <row r="326" spans="2:3" x14ac:dyDescent="0.25">
      <c r="B326"/>
      <c r="C326"/>
    </row>
    <row r="327" spans="2:3" x14ac:dyDescent="0.25">
      <c r="B327"/>
      <c r="C327"/>
    </row>
    <row r="328" spans="2:3" x14ac:dyDescent="0.25">
      <c r="B328"/>
      <c r="C328"/>
    </row>
    <row r="329" spans="2:3" x14ac:dyDescent="0.25">
      <c r="B329"/>
      <c r="C329"/>
    </row>
    <row r="330" spans="2:3" x14ac:dyDescent="0.25">
      <c r="B330"/>
      <c r="C330"/>
    </row>
    <row r="331" spans="2:3" x14ac:dyDescent="0.25">
      <c r="B331"/>
      <c r="C331"/>
    </row>
    <row r="332" spans="2:3" x14ac:dyDescent="0.25">
      <c r="B332"/>
      <c r="C332"/>
    </row>
    <row r="333" spans="2:3" x14ac:dyDescent="0.25">
      <c r="B333"/>
      <c r="C333"/>
    </row>
    <row r="334" spans="2:3" x14ac:dyDescent="0.25">
      <c r="B334"/>
      <c r="C334"/>
    </row>
    <row r="335" spans="2:3" x14ac:dyDescent="0.25">
      <c r="B335"/>
      <c r="C335"/>
    </row>
    <row r="336" spans="2:3" x14ac:dyDescent="0.25">
      <c r="B336"/>
      <c r="C336"/>
    </row>
    <row r="337" spans="2:3" x14ac:dyDescent="0.25">
      <c r="B337"/>
      <c r="C337"/>
    </row>
    <row r="338" spans="2:3" x14ac:dyDescent="0.25">
      <c r="B338"/>
      <c r="C338"/>
    </row>
    <row r="339" spans="2:3" x14ac:dyDescent="0.25">
      <c r="B339"/>
      <c r="C339"/>
    </row>
    <row r="340" spans="2:3" x14ac:dyDescent="0.25">
      <c r="B340"/>
      <c r="C340"/>
    </row>
    <row r="341" spans="2:3" x14ac:dyDescent="0.25">
      <c r="B341"/>
      <c r="C341"/>
    </row>
    <row r="342" spans="2:3" x14ac:dyDescent="0.25">
      <c r="B342"/>
      <c r="C342"/>
    </row>
    <row r="343" spans="2:3" x14ac:dyDescent="0.25">
      <c r="B343"/>
      <c r="C343"/>
    </row>
    <row r="344" spans="2:3" x14ac:dyDescent="0.25">
      <c r="B344"/>
      <c r="C344"/>
    </row>
    <row r="345" spans="2:3" x14ac:dyDescent="0.25">
      <c r="B345"/>
      <c r="C345"/>
    </row>
    <row r="346" spans="2:3" x14ac:dyDescent="0.25">
      <c r="B346"/>
      <c r="C346"/>
    </row>
    <row r="347" spans="2:3" x14ac:dyDescent="0.25">
      <c r="B347"/>
      <c r="C347"/>
    </row>
    <row r="348" spans="2:3" x14ac:dyDescent="0.25">
      <c r="B348"/>
      <c r="C348"/>
    </row>
    <row r="349" spans="2:3" x14ac:dyDescent="0.25">
      <c r="B349"/>
      <c r="C349"/>
    </row>
    <row r="350" spans="2:3" x14ac:dyDescent="0.25">
      <c r="B350"/>
      <c r="C350"/>
    </row>
    <row r="351" spans="2:3" x14ac:dyDescent="0.25">
      <c r="B351"/>
      <c r="C351"/>
    </row>
    <row r="352" spans="2:3" x14ac:dyDescent="0.25">
      <c r="B352"/>
      <c r="C352"/>
    </row>
    <row r="353" spans="2:3" x14ac:dyDescent="0.25">
      <c r="B353"/>
      <c r="C353"/>
    </row>
    <row r="354" spans="2:3" x14ac:dyDescent="0.25">
      <c r="B354"/>
      <c r="C354"/>
    </row>
    <row r="355" spans="2:3" x14ac:dyDescent="0.25">
      <c r="B355"/>
      <c r="C355"/>
    </row>
    <row r="356" spans="2:3" x14ac:dyDescent="0.25">
      <c r="B356"/>
      <c r="C356"/>
    </row>
    <row r="357" spans="2:3" x14ac:dyDescent="0.25">
      <c r="B357"/>
      <c r="C357"/>
    </row>
    <row r="358" spans="2:3" x14ac:dyDescent="0.25">
      <c r="B358"/>
      <c r="C358"/>
    </row>
    <row r="359" spans="2:3" x14ac:dyDescent="0.25">
      <c r="B359"/>
      <c r="C359"/>
    </row>
    <row r="360" spans="2:3" x14ac:dyDescent="0.25">
      <c r="B360"/>
      <c r="C360"/>
    </row>
    <row r="361" spans="2:3" x14ac:dyDescent="0.25">
      <c r="B361"/>
      <c r="C361"/>
    </row>
    <row r="362" spans="2:3" x14ac:dyDescent="0.25">
      <c r="B362"/>
      <c r="C362"/>
    </row>
    <row r="363" spans="2:3" x14ac:dyDescent="0.25">
      <c r="B363"/>
      <c r="C363"/>
    </row>
    <row r="364" spans="2:3" x14ac:dyDescent="0.25">
      <c r="B364"/>
      <c r="C364"/>
    </row>
    <row r="365" spans="2:3" x14ac:dyDescent="0.25">
      <c r="B365"/>
      <c r="C365"/>
    </row>
    <row r="366" spans="2:3" x14ac:dyDescent="0.25">
      <c r="B366"/>
      <c r="C366"/>
    </row>
    <row r="367" spans="2:3" x14ac:dyDescent="0.25">
      <c r="B367"/>
      <c r="C367"/>
    </row>
    <row r="368" spans="2:3" x14ac:dyDescent="0.25">
      <c r="B368"/>
      <c r="C368"/>
    </row>
    <row r="369" spans="2:3" x14ac:dyDescent="0.25">
      <c r="B369"/>
      <c r="C369"/>
    </row>
    <row r="370" spans="2:3" x14ac:dyDescent="0.25">
      <c r="B370"/>
      <c r="C370"/>
    </row>
    <row r="371" spans="2:3" x14ac:dyDescent="0.25">
      <c r="B371"/>
      <c r="C371"/>
    </row>
    <row r="372" spans="2:3" x14ac:dyDescent="0.25">
      <c r="B372"/>
      <c r="C372"/>
    </row>
    <row r="373" spans="2:3" x14ac:dyDescent="0.25">
      <c r="B373"/>
      <c r="C373"/>
    </row>
    <row r="374" spans="2:3" x14ac:dyDescent="0.25">
      <c r="B374"/>
      <c r="C374"/>
    </row>
    <row r="375" spans="2:3" x14ac:dyDescent="0.25">
      <c r="B375"/>
      <c r="C375"/>
    </row>
    <row r="376" spans="2:3" x14ac:dyDescent="0.25">
      <c r="B376"/>
      <c r="C376"/>
    </row>
    <row r="377" spans="2:3" x14ac:dyDescent="0.25">
      <c r="B377"/>
      <c r="C377"/>
    </row>
    <row r="378" spans="2:3" x14ac:dyDescent="0.25">
      <c r="B378"/>
      <c r="C378"/>
    </row>
    <row r="379" spans="2:3" x14ac:dyDescent="0.25">
      <c r="B379"/>
      <c r="C379"/>
    </row>
    <row r="380" spans="2:3" x14ac:dyDescent="0.25">
      <c r="B380"/>
      <c r="C380"/>
    </row>
    <row r="381" spans="2:3" x14ac:dyDescent="0.25">
      <c r="B381"/>
      <c r="C381"/>
    </row>
    <row r="382" spans="2:3" x14ac:dyDescent="0.25">
      <c r="B382"/>
      <c r="C382"/>
    </row>
    <row r="383" spans="2:3" x14ac:dyDescent="0.25">
      <c r="B383"/>
      <c r="C383"/>
    </row>
    <row r="384" spans="2:3" x14ac:dyDescent="0.25">
      <c r="B384"/>
      <c r="C384"/>
    </row>
    <row r="385" spans="2:3" x14ac:dyDescent="0.25">
      <c r="B385"/>
      <c r="C385"/>
    </row>
    <row r="386" spans="2:3" x14ac:dyDescent="0.25">
      <c r="B386"/>
      <c r="C386"/>
    </row>
    <row r="387" spans="2:3" x14ac:dyDescent="0.25">
      <c r="B387"/>
      <c r="C387"/>
    </row>
    <row r="388" spans="2:3" x14ac:dyDescent="0.25">
      <c r="B388"/>
      <c r="C388"/>
    </row>
    <row r="389" spans="2:3" x14ac:dyDescent="0.25">
      <c r="B389"/>
      <c r="C389"/>
    </row>
    <row r="390" spans="2:3" x14ac:dyDescent="0.25">
      <c r="B390"/>
      <c r="C390"/>
    </row>
    <row r="391" spans="2:3" x14ac:dyDescent="0.25">
      <c r="B391"/>
      <c r="C391"/>
    </row>
    <row r="392" spans="2:3" x14ac:dyDescent="0.25">
      <c r="B392"/>
      <c r="C392"/>
    </row>
    <row r="393" spans="2:3" x14ac:dyDescent="0.25">
      <c r="B393"/>
      <c r="C393"/>
    </row>
    <row r="394" spans="2:3" x14ac:dyDescent="0.25">
      <c r="B394"/>
      <c r="C394"/>
    </row>
    <row r="395" spans="2:3" x14ac:dyDescent="0.25">
      <c r="B395"/>
      <c r="C395"/>
    </row>
    <row r="396" spans="2:3" x14ac:dyDescent="0.25">
      <c r="B396"/>
      <c r="C396"/>
    </row>
    <row r="397" spans="2:3" x14ac:dyDescent="0.25">
      <c r="B397"/>
      <c r="C397"/>
    </row>
    <row r="398" spans="2:3" x14ac:dyDescent="0.25">
      <c r="B398"/>
      <c r="C398"/>
    </row>
    <row r="399" spans="2:3" x14ac:dyDescent="0.25">
      <c r="B399"/>
      <c r="C399"/>
    </row>
    <row r="400" spans="2:3" x14ac:dyDescent="0.25">
      <c r="B400"/>
      <c r="C400"/>
    </row>
    <row r="401" spans="2:3" x14ac:dyDescent="0.25">
      <c r="B401"/>
      <c r="C401"/>
    </row>
    <row r="402" spans="2:3" x14ac:dyDescent="0.25">
      <c r="B402"/>
      <c r="C402"/>
    </row>
    <row r="403" spans="2:3" x14ac:dyDescent="0.25">
      <c r="B403"/>
      <c r="C403"/>
    </row>
    <row r="404" spans="2:3" x14ac:dyDescent="0.25">
      <c r="B404"/>
      <c r="C404"/>
    </row>
    <row r="405" spans="2:3" x14ac:dyDescent="0.25">
      <c r="B405"/>
      <c r="C405"/>
    </row>
    <row r="406" spans="2:3" x14ac:dyDescent="0.25">
      <c r="B406"/>
      <c r="C406"/>
    </row>
    <row r="407" spans="2:3" x14ac:dyDescent="0.25">
      <c r="B407"/>
      <c r="C407"/>
    </row>
    <row r="408" spans="2:3" x14ac:dyDescent="0.25">
      <c r="B408"/>
      <c r="C408"/>
    </row>
    <row r="409" spans="2:3" x14ac:dyDescent="0.25">
      <c r="B409"/>
      <c r="C409"/>
    </row>
    <row r="410" spans="2:3" x14ac:dyDescent="0.25">
      <c r="B410"/>
      <c r="C410"/>
    </row>
    <row r="411" spans="2:3" x14ac:dyDescent="0.25">
      <c r="B411"/>
      <c r="C411"/>
    </row>
    <row r="412" spans="2:3" x14ac:dyDescent="0.25">
      <c r="B412"/>
      <c r="C412"/>
    </row>
    <row r="413" spans="2:3" x14ac:dyDescent="0.25">
      <c r="B413"/>
      <c r="C413"/>
    </row>
    <row r="414" spans="2:3" x14ac:dyDescent="0.25">
      <c r="B414"/>
      <c r="C414"/>
    </row>
    <row r="415" spans="2:3" x14ac:dyDescent="0.25">
      <c r="B415"/>
      <c r="C415"/>
    </row>
    <row r="416" spans="2:3" x14ac:dyDescent="0.25">
      <c r="B416"/>
      <c r="C416"/>
    </row>
    <row r="417" spans="2:3" x14ac:dyDescent="0.25">
      <c r="B417"/>
      <c r="C417"/>
    </row>
    <row r="418" spans="2:3" x14ac:dyDescent="0.25">
      <c r="B418"/>
      <c r="C418"/>
    </row>
    <row r="419" spans="2:3" x14ac:dyDescent="0.25">
      <c r="B419"/>
      <c r="C419"/>
    </row>
    <row r="420" spans="2:3" x14ac:dyDescent="0.25">
      <c r="B420"/>
      <c r="C420"/>
    </row>
    <row r="421" spans="2:3" x14ac:dyDescent="0.25">
      <c r="B421"/>
      <c r="C421"/>
    </row>
    <row r="422" spans="2:3" x14ac:dyDescent="0.25">
      <c r="B422"/>
      <c r="C422"/>
    </row>
    <row r="423" spans="2:3" x14ac:dyDescent="0.25">
      <c r="B423"/>
      <c r="C423"/>
    </row>
    <row r="424" spans="2:3" x14ac:dyDescent="0.25">
      <c r="B424"/>
      <c r="C424"/>
    </row>
    <row r="425" spans="2:3" x14ac:dyDescent="0.25">
      <c r="B425"/>
      <c r="C425"/>
    </row>
    <row r="426" spans="2:3" x14ac:dyDescent="0.25">
      <c r="B426"/>
      <c r="C426"/>
    </row>
    <row r="427" spans="2:3" x14ac:dyDescent="0.25">
      <c r="B427"/>
      <c r="C427"/>
    </row>
    <row r="428" spans="2:3" x14ac:dyDescent="0.25">
      <c r="B428"/>
      <c r="C428"/>
    </row>
    <row r="429" spans="2:3" x14ac:dyDescent="0.25">
      <c r="B429"/>
      <c r="C429"/>
    </row>
    <row r="430" spans="2:3" x14ac:dyDescent="0.25">
      <c r="B430"/>
      <c r="C430"/>
    </row>
    <row r="431" spans="2:3" x14ac:dyDescent="0.25">
      <c r="B431"/>
      <c r="C431"/>
    </row>
    <row r="432" spans="2:3" x14ac:dyDescent="0.25">
      <c r="B432"/>
      <c r="C432"/>
    </row>
    <row r="433" spans="2:3" x14ac:dyDescent="0.25">
      <c r="B433"/>
      <c r="C433"/>
    </row>
    <row r="434" spans="2:3" x14ac:dyDescent="0.25">
      <c r="B434"/>
      <c r="C434"/>
    </row>
    <row r="435" spans="2:3" x14ac:dyDescent="0.25">
      <c r="B435"/>
      <c r="C435"/>
    </row>
    <row r="436" spans="2:3" x14ac:dyDescent="0.25">
      <c r="B436"/>
      <c r="C436"/>
    </row>
    <row r="437" spans="2:3" x14ac:dyDescent="0.25">
      <c r="B437"/>
      <c r="C437"/>
    </row>
    <row r="438" spans="2:3" x14ac:dyDescent="0.25">
      <c r="B438"/>
      <c r="C438"/>
    </row>
    <row r="439" spans="2:3" x14ac:dyDescent="0.25">
      <c r="B439"/>
      <c r="C439"/>
    </row>
    <row r="440" spans="2:3" x14ac:dyDescent="0.25">
      <c r="B440"/>
      <c r="C440"/>
    </row>
    <row r="441" spans="2:3" x14ac:dyDescent="0.25">
      <c r="B441"/>
      <c r="C441"/>
    </row>
    <row r="442" spans="2:3" x14ac:dyDescent="0.25">
      <c r="B442"/>
      <c r="C442"/>
    </row>
    <row r="443" spans="2:3" x14ac:dyDescent="0.25">
      <c r="B443"/>
      <c r="C443"/>
    </row>
    <row r="444" spans="2:3" x14ac:dyDescent="0.25">
      <c r="B444"/>
      <c r="C444"/>
    </row>
    <row r="445" spans="2:3" x14ac:dyDescent="0.25">
      <c r="B445"/>
      <c r="C445"/>
    </row>
    <row r="446" spans="2:3" x14ac:dyDescent="0.25">
      <c r="B446"/>
      <c r="C446"/>
    </row>
    <row r="447" spans="2:3" x14ac:dyDescent="0.25">
      <c r="B447"/>
      <c r="C447"/>
    </row>
    <row r="448" spans="2:3" x14ac:dyDescent="0.25">
      <c r="B448"/>
      <c r="C448"/>
    </row>
    <row r="449" spans="2:3" x14ac:dyDescent="0.25">
      <c r="B449"/>
      <c r="C449"/>
    </row>
    <row r="450" spans="2:3" x14ac:dyDescent="0.25">
      <c r="B450"/>
      <c r="C450"/>
    </row>
    <row r="451" spans="2:3" x14ac:dyDescent="0.25">
      <c r="B451"/>
      <c r="C451"/>
    </row>
    <row r="452" spans="2:3" x14ac:dyDescent="0.25">
      <c r="B452"/>
      <c r="C452"/>
    </row>
    <row r="453" spans="2:3" x14ac:dyDescent="0.25">
      <c r="B453"/>
      <c r="C453"/>
    </row>
    <row r="454" spans="2:3" x14ac:dyDescent="0.25">
      <c r="B454"/>
      <c r="C454"/>
    </row>
    <row r="455" spans="2:3" x14ac:dyDescent="0.25">
      <c r="B455"/>
      <c r="C455"/>
    </row>
    <row r="456" spans="2:3" x14ac:dyDescent="0.25">
      <c r="B456"/>
      <c r="C456"/>
    </row>
    <row r="457" spans="2:3" x14ac:dyDescent="0.25">
      <c r="B457"/>
      <c r="C457"/>
    </row>
    <row r="458" spans="2:3" x14ac:dyDescent="0.25">
      <c r="B458"/>
      <c r="C458"/>
    </row>
    <row r="459" spans="2:3" x14ac:dyDescent="0.25">
      <c r="B459"/>
      <c r="C459"/>
    </row>
    <row r="460" spans="2:3" x14ac:dyDescent="0.25">
      <c r="B460"/>
      <c r="C460"/>
    </row>
    <row r="461" spans="2:3" x14ac:dyDescent="0.25">
      <c r="B461"/>
      <c r="C461"/>
    </row>
    <row r="462" spans="2:3" x14ac:dyDescent="0.25">
      <c r="B462"/>
      <c r="C462"/>
    </row>
    <row r="463" spans="2:3" x14ac:dyDescent="0.25">
      <c r="B463"/>
      <c r="C463"/>
    </row>
    <row r="464" spans="2:3" x14ac:dyDescent="0.25">
      <c r="B464"/>
      <c r="C464"/>
    </row>
    <row r="465" spans="2:3" x14ac:dyDescent="0.25">
      <c r="B465"/>
      <c r="C465"/>
    </row>
    <row r="466" spans="2:3" x14ac:dyDescent="0.25">
      <c r="B466"/>
      <c r="C466"/>
    </row>
    <row r="467" spans="2:3" x14ac:dyDescent="0.25">
      <c r="B467"/>
      <c r="C467"/>
    </row>
    <row r="468" spans="2:3" x14ac:dyDescent="0.25">
      <c r="B468"/>
      <c r="C468"/>
    </row>
    <row r="469" spans="2:3" x14ac:dyDescent="0.25">
      <c r="B469"/>
      <c r="C469"/>
    </row>
    <row r="470" spans="2:3" x14ac:dyDescent="0.25">
      <c r="B470"/>
      <c r="C470"/>
    </row>
    <row r="471" spans="2:3" x14ac:dyDescent="0.25">
      <c r="B471"/>
      <c r="C471"/>
    </row>
    <row r="472" spans="2:3" x14ac:dyDescent="0.25">
      <c r="B472"/>
      <c r="C472"/>
    </row>
    <row r="473" spans="2:3" x14ac:dyDescent="0.25">
      <c r="B473"/>
      <c r="C473"/>
    </row>
    <row r="474" spans="2:3" x14ac:dyDescent="0.25">
      <c r="B474"/>
      <c r="C474"/>
    </row>
    <row r="475" spans="2:3" x14ac:dyDescent="0.25">
      <c r="B475"/>
      <c r="C475"/>
    </row>
    <row r="476" spans="2:3" x14ac:dyDescent="0.25">
      <c r="B476"/>
      <c r="C476"/>
    </row>
    <row r="477" spans="2:3" x14ac:dyDescent="0.25">
      <c r="B477"/>
      <c r="C477"/>
    </row>
    <row r="478" spans="2:3" x14ac:dyDescent="0.25">
      <c r="B478"/>
      <c r="C478"/>
    </row>
    <row r="479" spans="2:3" x14ac:dyDescent="0.25">
      <c r="B479"/>
      <c r="C479"/>
    </row>
    <row r="480" spans="2:3" x14ac:dyDescent="0.25">
      <c r="B480"/>
      <c r="C480"/>
    </row>
    <row r="481" spans="2:3" x14ac:dyDescent="0.25">
      <c r="B481"/>
      <c r="C481"/>
    </row>
    <row r="482" spans="2:3" x14ac:dyDescent="0.25">
      <c r="B482"/>
      <c r="C482"/>
    </row>
    <row r="483" spans="2:3" x14ac:dyDescent="0.25">
      <c r="B483"/>
      <c r="C483"/>
    </row>
    <row r="484" spans="2:3" x14ac:dyDescent="0.25">
      <c r="B484"/>
      <c r="C484"/>
    </row>
    <row r="485" spans="2:3" x14ac:dyDescent="0.25">
      <c r="B485"/>
      <c r="C485"/>
    </row>
    <row r="486" spans="2:3" x14ac:dyDescent="0.25">
      <c r="B486"/>
      <c r="C486"/>
    </row>
    <row r="487" spans="2:3" x14ac:dyDescent="0.25">
      <c r="B487"/>
      <c r="C487"/>
    </row>
    <row r="488" spans="2:3" x14ac:dyDescent="0.25">
      <c r="B488"/>
      <c r="C488"/>
    </row>
    <row r="489" spans="2:3" x14ac:dyDescent="0.25">
      <c r="B489"/>
      <c r="C489"/>
    </row>
    <row r="490" spans="2:3" x14ac:dyDescent="0.25">
      <c r="B490"/>
      <c r="C490"/>
    </row>
    <row r="491" spans="2:3" x14ac:dyDescent="0.25">
      <c r="B491"/>
      <c r="C491"/>
    </row>
    <row r="492" spans="2:3" x14ac:dyDescent="0.25">
      <c r="B492"/>
      <c r="C492"/>
    </row>
    <row r="493" spans="2:3" x14ac:dyDescent="0.25">
      <c r="B493"/>
      <c r="C493"/>
    </row>
    <row r="494" spans="2:3" x14ac:dyDescent="0.25">
      <c r="B494"/>
      <c r="C494"/>
    </row>
    <row r="495" spans="2:3" x14ac:dyDescent="0.25">
      <c r="B495"/>
      <c r="C495"/>
    </row>
    <row r="496" spans="2:3" x14ac:dyDescent="0.25">
      <c r="B496"/>
      <c r="C496"/>
    </row>
    <row r="497" spans="2:3" x14ac:dyDescent="0.25">
      <c r="B497"/>
      <c r="C497"/>
    </row>
    <row r="498" spans="2:3" x14ac:dyDescent="0.25">
      <c r="B498"/>
      <c r="C498"/>
    </row>
    <row r="499" spans="2:3" x14ac:dyDescent="0.25">
      <c r="B499"/>
      <c r="C499"/>
    </row>
    <row r="500" spans="2:3" x14ac:dyDescent="0.25">
      <c r="B500"/>
      <c r="C500"/>
    </row>
    <row r="501" spans="2:3" x14ac:dyDescent="0.25">
      <c r="B501"/>
      <c r="C501"/>
    </row>
    <row r="502" spans="2:3" x14ac:dyDescent="0.25">
      <c r="B502"/>
      <c r="C502"/>
    </row>
    <row r="503" spans="2:3" x14ac:dyDescent="0.25">
      <c r="B503"/>
      <c r="C503"/>
    </row>
    <row r="504" spans="2:3" x14ac:dyDescent="0.25">
      <c r="B504"/>
      <c r="C504"/>
    </row>
    <row r="505" spans="2:3" x14ac:dyDescent="0.25">
      <c r="B505"/>
      <c r="C505"/>
    </row>
    <row r="506" spans="2:3" x14ac:dyDescent="0.25">
      <c r="B506"/>
      <c r="C506"/>
    </row>
    <row r="507" spans="2:3" x14ac:dyDescent="0.25">
      <c r="B507"/>
      <c r="C507"/>
    </row>
    <row r="508" spans="2:3" x14ac:dyDescent="0.25">
      <c r="B508"/>
      <c r="C508"/>
    </row>
    <row r="509" spans="2:3" x14ac:dyDescent="0.25">
      <c r="B509"/>
      <c r="C509"/>
    </row>
    <row r="510" spans="2:3" x14ac:dyDescent="0.25">
      <c r="B510"/>
      <c r="C510"/>
    </row>
    <row r="511" spans="2:3" x14ac:dyDescent="0.25">
      <c r="B511"/>
      <c r="C511"/>
    </row>
    <row r="512" spans="2:3" x14ac:dyDescent="0.25">
      <c r="B512"/>
      <c r="C512"/>
    </row>
    <row r="513" spans="2:3" x14ac:dyDescent="0.25">
      <c r="B513"/>
      <c r="C513"/>
    </row>
    <row r="514" spans="2:3" x14ac:dyDescent="0.25">
      <c r="B514"/>
      <c r="C514"/>
    </row>
    <row r="515" spans="2:3" x14ac:dyDescent="0.25">
      <c r="B515"/>
      <c r="C515"/>
    </row>
    <row r="516" spans="2:3" x14ac:dyDescent="0.25">
      <c r="B516"/>
      <c r="C516"/>
    </row>
    <row r="517" spans="2:3" x14ac:dyDescent="0.25">
      <c r="B517"/>
      <c r="C517"/>
    </row>
    <row r="518" spans="2:3" x14ac:dyDescent="0.25">
      <c r="B518"/>
      <c r="C518"/>
    </row>
    <row r="519" spans="2:3" x14ac:dyDescent="0.25">
      <c r="B519"/>
      <c r="C519"/>
    </row>
    <row r="520" spans="2:3" x14ac:dyDescent="0.25">
      <c r="B520"/>
      <c r="C520"/>
    </row>
    <row r="521" spans="2:3" x14ac:dyDescent="0.25">
      <c r="B521"/>
      <c r="C521"/>
    </row>
    <row r="522" spans="2:3" x14ac:dyDescent="0.25">
      <c r="B522"/>
      <c r="C522"/>
    </row>
    <row r="523" spans="2:3" x14ac:dyDescent="0.25">
      <c r="B523"/>
      <c r="C523"/>
    </row>
    <row r="524" spans="2:3" x14ac:dyDescent="0.25">
      <c r="B524"/>
      <c r="C524"/>
    </row>
    <row r="525" spans="2:3" x14ac:dyDescent="0.25">
      <c r="B525"/>
      <c r="C525"/>
    </row>
    <row r="526" spans="2:3" x14ac:dyDescent="0.25">
      <c r="B526"/>
      <c r="C526"/>
    </row>
    <row r="527" spans="2:3" x14ac:dyDescent="0.25">
      <c r="B527"/>
      <c r="C527"/>
    </row>
    <row r="528" spans="2:3" x14ac:dyDescent="0.25">
      <c r="B528"/>
      <c r="C528"/>
    </row>
    <row r="529" spans="2:3" x14ac:dyDescent="0.25">
      <c r="B529"/>
      <c r="C529"/>
    </row>
    <row r="530" spans="2:3" x14ac:dyDescent="0.25">
      <c r="B530"/>
      <c r="C530"/>
    </row>
    <row r="531" spans="2:3" x14ac:dyDescent="0.25">
      <c r="B531"/>
      <c r="C531"/>
    </row>
    <row r="532" spans="2:3" x14ac:dyDescent="0.25">
      <c r="B532"/>
      <c r="C532"/>
    </row>
    <row r="533" spans="2:3" x14ac:dyDescent="0.25">
      <c r="B533"/>
      <c r="C533"/>
    </row>
    <row r="534" spans="2:3" x14ac:dyDescent="0.25">
      <c r="B534"/>
      <c r="C534"/>
    </row>
    <row r="535" spans="2:3" x14ac:dyDescent="0.25">
      <c r="B535"/>
      <c r="C535"/>
    </row>
    <row r="536" spans="2:3" x14ac:dyDescent="0.25">
      <c r="B536"/>
      <c r="C536"/>
    </row>
    <row r="537" spans="2:3" x14ac:dyDescent="0.25">
      <c r="B537"/>
      <c r="C537"/>
    </row>
    <row r="538" spans="2:3" x14ac:dyDescent="0.25">
      <c r="B538"/>
      <c r="C538"/>
    </row>
    <row r="539" spans="2:3" x14ac:dyDescent="0.25">
      <c r="B539"/>
      <c r="C539"/>
    </row>
    <row r="540" spans="2:3" x14ac:dyDescent="0.25">
      <c r="B540"/>
      <c r="C540"/>
    </row>
    <row r="541" spans="2:3" x14ac:dyDescent="0.25">
      <c r="B541"/>
      <c r="C541"/>
    </row>
    <row r="542" spans="2:3" x14ac:dyDescent="0.25">
      <c r="B542"/>
      <c r="C542"/>
    </row>
    <row r="543" spans="2:3" x14ac:dyDescent="0.25">
      <c r="B543"/>
      <c r="C543"/>
    </row>
    <row r="544" spans="2:3" x14ac:dyDescent="0.25">
      <c r="B544"/>
      <c r="C544"/>
    </row>
    <row r="545" spans="2:3" x14ac:dyDescent="0.25">
      <c r="B545"/>
      <c r="C545"/>
    </row>
    <row r="546" spans="2:3" x14ac:dyDescent="0.25">
      <c r="B546"/>
      <c r="C546"/>
    </row>
    <row r="547" spans="2:3" x14ac:dyDescent="0.25">
      <c r="B547"/>
      <c r="C547"/>
    </row>
    <row r="548" spans="2:3" x14ac:dyDescent="0.25">
      <c r="B548"/>
      <c r="C548"/>
    </row>
    <row r="549" spans="2:3" x14ac:dyDescent="0.25">
      <c r="B549"/>
      <c r="C549"/>
    </row>
    <row r="550" spans="2:3" x14ac:dyDescent="0.25">
      <c r="B550"/>
      <c r="C550"/>
    </row>
    <row r="551" spans="2:3" x14ac:dyDescent="0.25">
      <c r="B551"/>
      <c r="C551"/>
    </row>
    <row r="552" spans="2:3" x14ac:dyDescent="0.25">
      <c r="B552"/>
      <c r="C552"/>
    </row>
    <row r="553" spans="2:3" x14ac:dyDescent="0.25">
      <c r="B553"/>
      <c r="C553"/>
    </row>
    <row r="554" spans="2:3" x14ac:dyDescent="0.25">
      <c r="B554"/>
      <c r="C554"/>
    </row>
    <row r="555" spans="2:3" x14ac:dyDescent="0.25">
      <c r="B555"/>
      <c r="C555"/>
    </row>
    <row r="556" spans="2:3" x14ac:dyDescent="0.25">
      <c r="B556"/>
      <c r="C556"/>
    </row>
    <row r="557" spans="2:3" x14ac:dyDescent="0.25">
      <c r="B557"/>
      <c r="C557"/>
    </row>
    <row r="558" spans="2:3" x14ac:dyDescent="0.25">
      <c r="B558"/>
      <c r="C558"/>
    </row>
    <row r="559" spans="2:3" x14ac:dyDescent="0.25">
      <c r="B559"/>
      <c r="C559"/>
    </row>
    <row r="560" spans="2:3" x14ac:dyDescent="0.25">
      <c r="B560"/>
      <c r="C560"/>
    </row>
    <row r="561" spans="2:3" x14ac:dyDescent="0.25">
      <c r="B561"/>
      <c r="C561"/>
    </row>
    <row r="562" spans="2:3" x14ac:dyDescent="0.25">
      <c r="B562"/>
      <c r="C562"/>
    </row>
    <row r="563" spans="2:3" x14ac:dyDescent="0.25">
      <c r="B563"/>
      <c r="C563"/>
    </row>
    <row r="564" spans="2:3" x14ac:dyDescent="0.25">
      <c r="B564"/>
      <c r="C564"/>
    </row>
    <row r="565" spans="2:3" x14ac:dyDescent="0.25">
      <c r="B565"/>
      <c r="C565"/>
    </row>
    <row r="566" spans="2:3" x14ac:dyDescent="0.25">
      <c r="B566"/>
      <c r="C566"/>
    </row>
    <row r="567" spans="2:3" x14ac:dyDescent="0.25">
      <c r="B567"/>
      <c r="C567"/>
    </row>
    <row r="568" spans="2:3" x14ac:dyDescent="0.25">
      <c r="B568"/>
      <c r="C568"/>
    </row>
    <row r="569" spans="2:3" x14ac:dyDescent="0.25">
      <c r="B569"/>
      <c r="C569"/>
    </row>
    <row r="570" spans="2:3" x14ac:dyDescent="0.25">
      <c r="B570"/>
      <c r="C570"/>
    </row>
    <row r="571" spans="2:3" x14ac:dyDescent="0.25">
      <c r="B571"/>
      <c r="C571"/>
    </row>
    <row r="572" spans="2:3" x14ac:dyDescent="0.25">
      <c r="B572"/>
      <c r="C572"/>
    </row>
    <row r="573" spans="2:3" x14ac:dyDescent="0.25">
      <c r="B573"/>
      <c r="C573"/>
    </row>
    <row r="574" spans="2:3" x14ac:dyDescent="0.25">
      <c r="B574"/>
      <c r="C574"/>
    </row>
    <row r="575" spans="2:3" x14ac:dyDescent="0.25">
      <c r="B575"/>
      <c r="C575"/>
    </row>
    <row r="576" spans="2:3" x14ac:dyDescent="0.25">
      <c r="B576"/>
      <c r="C576"/>
    </row>
    <row r="577" spans="2:3" x14ac:dyDescent="0.25">
      <c r="B577"/>
      <c r="C577"/>
    </row>
    <row r="578" spans="2:3" x14ac:dyDescent="0.25">
      <c r="B578"/>
      <c r="C578"/>
    </row>
    <row r="579" spans="2:3" x14ac:dyDescent="0.25">
      <c r="B579"/>
      <c r="C579"/>
    </row>
    <row r="580" spans="2:3" x14ac:dyDescent="0.25">
      <c r="B580"/>
      <c r="C580"/>
    </row>
    <row r="581" spans="2:3" x14ac:dyDescent="0.25">
      <c r="B581"/>
      <c r="C581"/>
    </row>
    <row r="582" spans="2:3" x14ac:dyDescent="0.25">
      <c r="B582"/>
      <c r="C582"/>
    </row>
    <row r="583" spans="2:3" x14ac:dyDescent="0.25">
      <c r="B583"/>
      <c r="C583"/>
    </row>
    <row r="584" spans="2:3" x14ac:dyDescent="0.25">
      <c r="B584"/>
      <c r="C584"/>
    </row>
    <row r="585" spans="2:3" x14ac:dyDescent="0.25">
      <c r="B585"/>
      <c r="C585"/>
    </row>
    <row r="586" spans="2:3" x14ac:dyDescent="0.25">
      <c r="B586"/>
      <c r="C586"/>
    </row>
    <row r="587" spans="2:3" x14ac:dyDescent="0.25">
      <c r="B587"/>
      <c r="C587"/>
    </row>
    <row r="588" spans="2:3" x14ac:dyDescent="0.25">
      <c r="B588"/>
      <c r="C588"/>
    </row>
    <row r="589" spans="2:3" x14ac:dyDescent="0.25">
      <c r="B589"/>
      <c r="C589"/>
    </row>
    <row r="590" spans="2:3" x14ac:dyDescent="0.25">
      <c r="B590"/>
      <c r="C590"/>
    </row>
    <row r="591" spans="2:3" x14ac:dyDescent="0.25">
      <c r="B591"/>
      <c r="C591"/>
    </row>
    <row r="592" spans="2:3" x14ac:dyDescent="0.25">
      <c r="B592"/>
      <c r="C592"/>
    </row>
    <row r="593" spans="2:3" x14ac:dyDescent="0.25">
      <c r="B593"/>
      <c r="C593"/>
    </row>
    <row r="594" spans="2:3" x14ac:dyDescent="0.25">
      <c r="B594"/>
      <c r="C594"/>
    </row>
    <row r="595" spans="2:3" x14ac:dyDescent="0.25">
      <c r="B595"/>
      <c r="C595"/>
    </row>
    <row r="596" spans="2:3" x14ac:dyDescent="0.25">
      <c r="B596"/>
      <c r="C596"/>
    </row>
    <row r="597" spans="2:3" x14ac:dyDescent="0.25">
      <c r="B597"/>
      <c r="C597"/>
    </row>
    <row r="598" spans="2:3" x14ac:dyDescent="0.25">
      <c r="B598"/>
      <c r="C598"/>
    </row>
    <row r="599" spans="2:3" x14ac:dyDescent="0.25">
      <c r="B599"/>
      <c r="C599"/>
    </row>
    <row r="600" spans="2:3" x14ac:dyDescent="0.25">
      <c r="B600"/>
      <c r="C600"/>
    </row>
    <row r="601" spans="2:3" x14ac:dyDescent="0.25">
      <c r="B601"/>
      <c r="C601"/>
    </row>
    <row r="602" spans="2:3" x14ac:dyDescent="0.25">
      <c r="B602"/>
      <c r="C602"/>
    </row>
    <row r="603" spans="2:3" x14ac:dyDescent="0.25">
      <c r="B603"/>
      <c r="C603"/>
    </row>
    <row r="604" spans="2:3" x14ac:dyDescent="0.25">
      <c r="B604"/>
      <c r="C604"/>
    </row>
    <row r="605" spans="2:3" x14ac:dyDescent="0.25">
      <c r="B605"/>
      <c r="C605"/>
    </row>
    <row r="606" spans="2:3" x14ac:dyDescent="0.25">
      <c r="B606"/>
      <c r="C606"/>
    </row>
    <row r="607" spans="2:3" x14ac:dyDescent="0.25">
      <c r="B607"/>
      <c r="C607"/>
    </row>
    <row r="608" spans="2:3" x14ac:dyDescent="0.25">
      <c r="B608"/>
      <c r="C608"/>
    </row>
    <row r="609" spans="2:3" x14ac:dyDescent="0.25">
      <c r="B609"/>
      <c r="C609"/>
    </row>
    <row r="610" spans="2:3" x14ac:dyDescent="0.25">
      <c r="B610"/>
      <c r="C610"/>
    </row>
    <row r="611" spans="2:3" x14ac:dyDescent="0.25">
      <c r="B611"/>
      <c r="C611"/>
    </row>
    <row r="612" spans="2:3" x14ac:dyDescent="0.25">
      <c r="B612"/>
      <c r="C612"/>
    </row>
    <row r="613" spans="2:3" x14ac:dyDescent="0.25">
      <c r="B613"/>
      <c r="C613"/>
    </row>
    <row r="614" spans="2:3" x14ac:dyDescent="0.25">
      <c r="B614"/>
      <c r="C614"/>
    </row>
    <row r="615" spans="2:3" x14ac:dyDescent="0.25">
      <c r="B615"/>
      <c r="C615"/>
    </row>
    <row r="616" spans="2:3" x14ac:dyDescent="0.25">
      <c r="B616"/>
      <c r="C616"/>
    </row>
    <row r="617" spans="2:3" x14ac:dyDescent="0.25">
      <c r="B617"/>
      <c r="C617"/>
    </row>
    <row r="618" spans="2:3" x14ac:dyDescent="0.25">
      <c r="B618"/>
      <c r="C618"/>
    </row>
    <row r="619" spans="2:3" x14ac:dyDescent="0.25">
      <c r="B619"/>
      <c r="C619"/>
    </row>
    <row r="620" spans="2:3" x14ac:dyDescent="0.25">
      <c r="B620"/>
      <c r="C620"/>
    </row>
    <row r="621" spans="2:3" x14ac:dyDescent="0.25">
      <c r="B621"/>
      <c r="C621"/>
    </row>
    <row r="622" spans="2:3" x14ac:dyDescent="0.25">
      <c r="B622"/>
      <c r="C622"/>
    </row>
    <row r="623" spans="2:3" x14ac:dyDescent="0.25">
      <c r="B623"/>
      <c r="C623"/>
    </row>
    <row r="624" spans="2:3" x14ac:dyDescent="0.25">
      <c r="B624"/>
      <c r="C624"/>
    </row>
    <row r="625" spans="2:3" x14ac:dyDescent="0.25">
      <c r="B625"/>
      <c r="C625"/>
    </row>
    <row r="626" spans="2:3" x14ac:dyDescent="0.25">
      <c r="B626"/>
      <c r="C626"/>
    </row>
    <row r="627" spans="2:3" x14ac:dyDescent="0.25">
      <c r="B627"/>
      <c r="C627"/>
    </row>
    <row r="628" spans="2:3" x14ac:dyDescent="0.25">
      <c r="B628"/>
      <c r="C628"/>
    </row>
    <row r="629" spans="2:3" x14ac:dyDescent="0.25">
      <c r="B629"/>
      <c r="C629"/>
    </row>
    <row r="630" spans="2:3" x14ac:dyDescent="0.25">
      <c r="B630"/>
      <c r="C630"/>
    </row>
    <row r="631" spans="2:3" x14ac:dyDescent="0.25">
      <c r="B631"/>
      <c r="C631"/>
    </row>
    <row r="632" spans="2:3" x14ac:dyDescent="0.25">
      <c r="B632"/>
      <c r="C632"/>
    </row>
    <row r="633" spans="2:3" x14ac:dyDescent="0.25">
      <c r="B633"/>
      <c r="C633"/>
    </row>
    <row r="634" spans="2:3" x14ac:dyDescent="0.25">
      <c r="B634"/>
      <c r="C634"/>
    </row>
    <row r="635" spans="2:3" x14ac:dyDescent="0.25">
      <c r="B635"/>
      <c r="C635"/>
    </row>
    <row r="636" spans="2:3" x14ac:dyDescent="0.25">
      <c r="B636"/>
      <c r="C636"/>
    </row>
    <row r="637" spans="2:3" x14ac:dyDescent="0.25">
      <c r="B637"/>
      <c r="C637"/>
    </row>
    <row r="638" spans="2:3" x14ac:dyDescent="0.25">
      <c r="B638"/>
      <c r="C638"/>
    </row>
    <row r="639" spans="2:3" x14ac:dyDescent="0.25">
      <c r="B639"/>
      <c r="C639"/>
    </row>
    <row r="640" spans="2:3" x14ac:dyDescent="0.25">
      <c r="B640"/>
      <c r="C640"/>
    </row>
    <row r="641" spans="2:3" x14ac:dyDescent="0.25">
      <c r="B641"/>
      <c r="C641"/>
    </row>
    <row r="642" spans="2:3" x14ac:dyDescent="0.25">
      <c r="B642"/>
      <c r="C642"/>
    </row>
    <row r="643" spans="2:3" x14ac:dyDescent="0.25">
      <c r="B643"/>
      <c r="C643"/>
    </row>
    <row r="644" spans="2:3" x14ac:dyDescent="0.25">
      <c r="B644"/>
      <c r="C644"/>
    </row>
    <row r="645" spans="2:3" x14ac:dyDescent="0.25">
      <c r="B645"/>
      <c r="C645"/>
    </row>
    <row r="646" spans="2:3" x14ac:dyDescent="0.25">
      <c r="B646"/>
      <c r="C646"/>
    </row>
    <row r="647" spans="2:3" x14ac:dyDescent="0.25">
      <c r="B647"/>
      <c r="C647"/>
    </row>
    <row r="648" spans="2:3" x14ac:dyDescent="0.25">
      <c r="B648"/>
      <c r="C648"/>
    </row>
    <row r="649" spans="2:3" x14ac:dyDescent="0.25">
      <c r="B649"/>
      <c r="C649"/>
    </row>
    <row r="650" spans="2:3" x14ac:dyDescent="0.25">
      <c r="B650"/>
      <c r="C650"/>
    </row>
    <row r="651" spans="2:3" x14ac:dyDescent="0.25">
      <c r="B651"/>
      <c r="C651"/>
    </row>
    <row r="652" spans="2:3" x14ac:dyDescent="0.25">
      <c r="B652"/>
      <c r="C652"/>
    </row>
    <row r="653" spans="2:3" x14ac:dyDescent="0.25">
      <c r="B653"/>
      <c r="C653"/>
    </row>
    <row r="654" spans="2:3" x14ac:dyDescent="0.25">
      <c r="B654"/>
      <c r="C654"/>
    </row>
    <row r="655" spans="2:3" x14ac:dyDescent="0.25">
      <c r="B655"/>
      <c r="C655"/>
    </row>
    <row r="656" spans="2:3" x14ac:dyDescent="0.25">
      <c r="B656"/>
      <c r="C656"/>
    </row>
    <row r="657" spans="2:3" x14ac:dyDescent="0.25">
      <c r="B657"/>
      <c r="C657"/>
    </row>
    <row r="658" spans="2:3" x14ac:dyDescent="0.25">
      <c r="B658"/>
      <c r="C658"/>
    </row>
    <row r="659" spans="2:3" x14ac:dyDescent="0.25">
      <c r="B659"/>
      <c r="C659"/>
    </row>
    <row r="660" spans="2:3" x14ac:dyDescent="0.25">
      <c r="B660"/>
      <c r="C660"/>
    </row>
    <row r="661" spans="2:3" x14ac:dyDescent="0.25">
      <c r="B661"/>
      <c r="C661"/>
    </row>
    <row r="662" spans="2:3" x14ac:dyDescent="0.25">
      <c r="B662"/>
      <c r="C662"/>
    </row>
    <row r="663" spans="2:3" x14ac:dyDescent="0.25">
      <c r="B663"/>
      <c r="C663"/>
    </row>
    <row r="664" spans="2:3" x14ac:dyDescent="0.25">
      <c r="B664"/>
      <c r="C664"/>
    </row>
    <row r="665" spans="2:3" x14ac:dyDescent="0.25">
      <c r="B665"/>
      <c r="C665"/>
    </row>
    <row r="666" spans="2:3" x14ac:dyDescent="0.25">
      <c r="B666"/>
      <c r="C666"/>
    </row>
    <row r="667" spans="2:3" x14ac:dyDescent="0.25">
      <c r="B667"/>
      <c r="C667"/>
    </row>
    <row r="668" spans="2:3" x14ac:dyDescent="0.25">
      <c r="B668"/>
      <c r="C668"/>
    </row>
    <row r="669" spans="2:3" x14ac:dyDescent="0.25">
      <c r="B669"/>
      <c r="C669"/>
    </row>
    <row r="670" spans="2:3" x14ac:dyDescent="0.25">
      <c r="B670"/>
      <c r="C670"/>
    </row>
    <row r="671" spans="2:3" x14ac:dyDescent="0.25">
      <c r="B671"/>
      <c r="C671"/>
    </row>
    <row r="672" spans="2:3" x14ac:dyDescent="0.25">
      <c r="B672"/>
      <c r="C672"/>
    </row>
    <row r="673" spans="2:3" x14ac:dyDescent="0.25">
      <c r="B673"/>
      <c r="C673"/>
    </row>
    <row r="674" spans="2:3" x14ac:dyDescent="0.25">
      <c r="B674"/>
      <c r="C674"/>
    </row>
    <row r="675" spans="2:3" x14ac:dyDescent="0.25">
      <c r="B675"/>
      <c r="C675"/>
    </row>
    <row r="676" spans="2:3" x14ac:dyDescent="0.25">
      <c r="B676"/>
      <c r="C676"/>
    </row>
    <row r="677" spans="2:3" x14ac:dyDescent="0.25">
      <c r="B677"/>
      <c r="C677"/>
    </row>
    <row r="678" spans="2:3" x14ac:dyDescent="0.25">
      <c r="B678"/>
      <c r="C678"/>
    </row>
    <row r="679" spans="2:3" x14ac:dyDescent="0.25">
      <c r="B679"/>
      <c r="C679"/>
    </row>
    <row r="680" spans="2:3" x14ac:dyDescent="0.25">
      <c r="B680"/>
      <c r="C680"/>
    </row>
    <row r="681" spans="2:3" x14ac:dyDescent="0.25">
      <c r="B681"/>
      <c r="C681"/>
    </row>
    <row r="682" spans="2:3" x14ac:dyDescent="0.25">
      <c r="B682"/>
      <c r="C682"/>
    </row>
    <row r="683" spans="2:3" x14ac:dyDescent="0.25">
      <c r="B683"/>
      <c r="C683"/>
    </row>
    <row r="684" spans="2:3" x14ac:dyDescent="0.25">
      <c r="B684"/>
      <c r="C684"/>
    </row>
    <row r="685" spans="2:3" x14ac:dyDescent="0.25">
      <c r="B685"/>
      <c r="C685"/>
    </row>
    <row r="686" spans="2:3" x14ac:dyDescent="0.25">
      <c r="B686"/>
      <c r="C686"/>
    </row>
    <row r="687" spans="2:3" x14ac:dyDescent="0.25">
      <c r="B687"/>
      <c r="C687"/>
    </row>
    <row r="688" spans="2:3" x14ac:dyDescent="0.25">
      <c r="B688"/>
      <c r="C688"/>
    </row>
    <row r="689" spans="2:3" x14ac:dyDescent="0.25">
      <c r="B689"/>
      <c r="C689"/>
    </row>
    <row r="690" spans="2:3" x14ac:dyDescent="0.25">
      <c r="B690"/>
      <c r="C690"/>
    </row>
    <row r="691" spans="2:3" x14ac:dyDescent="0.25">
      <c r="B691"/>
      <c r="C691"/>
    </row>
    <row r="692" spans="2:3" x14ac:dyDescent="0.25">
      <c r="B692"/>
      <c r="C692"/>
    </row>
    <row r="693" spans="2:3" x14ac:dyDescent="0.25">
      <c r="B693"/>
      <c r="C693"/>
    </row>
    <row r="694" spans="2:3" x14ac:dyDescent="0.25">
      <c r="B694"/>
      <c r="C694"/>
    </row>
    <row r="695" spans="2:3" x14ac:dyDescent="0.25">
      <c r="B695"/>
      <c r="C695"/>
    </row>
    <row r="696" spans="2:3" x14ac:dyDescent="0.25">
      <c r="B696"/>
      <c r="C696"/>
    </row>
    <row r="697" spans="2:3" x14ac:dyDescent="0.25">
      <c r="B697"/>
      <c r="C697"/>
    </row>
    <row r="698" spans="2:3" x14ac:dyDescent="0.25">
      <c r="B698"/>
      <c r="C698"/>
    </row>
    <row r="699" spans="2:3" x14ac:dyDescent="0.25">
      <c r="B699"/>
      <c r="C699"/>
    </row>
    <row r="700" spans="2:3" x14ac:dyDescent="0.25">
      <c r="B700"/>
      <c r="C700"/>
    </row>
    <row r="701" spans="2:3" x14ac:dyDescent="0.25">
      <c r="B701"/>
      <c r="C701"/>
    </row>
    <row r="702" spans="2:3" x14ac:dyDescent="0.25">
      <c r="B702"/>
      <c r="C702"/>
    </row>
    <row r="703" spans="2:3" x14ac:dyDescent="0.25">
      <c r="B703"/>
      <c r="C703"/>
    </row>
    <row r="704" spans="2:3" x14ac:dyDescent="0.25">
      <c r="B704"/>
      <c r="C704"/>
    </row>
    <row r="705" spans="2:3" x14ac:dyDescent="0.25">
      <c r="B705"/>
      <c r="C705"/>
    </row>
    <row r="706" spans="2:3" x14ac:dyDescent="0.25">
      <c r="B706"/>
      <c r="C706"/>
    </row>
    <row r="707" spans="2:3" x14ac:dyDescent="0.25">
      <c r="B707"/>
      <c r="C707"/>
    </row>
    <row r="708" spans="2:3" x14ac:dyDescent="0.25">
      <c r="B708"/>
      <c r="C708"/>
    </row>
    <row r="709" spans="2:3" x14ac:dyDescent="0.25">
      <c r="B709"/>
      <c r="C709"/>
    </row>
  </sheetData>
  <mergeCells count="1">
    <mergeCell ref="A42:C42"/>
  </mergeCells>
  <pageMargins left="0.7" right="0.7" top="0.75" bottom="0.75" header="0.3" footer="0.3"/>
  <pageSetup paperSize="9" orientation="portrait"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8F8D5-3760-4CE6-8E0D-6FE64B4EF386}">
  <sheetPr codeName="Hoja8" filterMode="1"/>
  <dimension ref="A1:BQ614"/>
  <sheetViews>
    <sheetView topLeftCell="AI576" workbookViewId="0">
      <selection activeCell="AP544" sqref="AP544:AP608"/>
    </sheetView>
  </sheetViews>
  <sheetFormatPr baseColWidth="10" defaultRowHeight="15" x14ac:dyDescent="0.25"/>
  <cols>
    <col min="3" max="3" width="13.85546875" bestFit="1" customWidth="1"/>
    <col min="7" max="7" width="18.7109375" customWidth="1"/>
    <col min="12" max="12" width="13.28515625" bestFit="1" customWidth="1"/>
    <col min="44" max="44" width="34.85546875" bestFit="1" customWidth="1"/>
    <col min="56" max="56" width="58.5703125" bestFit="1" customWidth="1"/>
  </cols>
  <sheetData>
    <row r="1" spans="1:69" x14ac:dyDescent="0.25">
      <c r="A1" t="s">
        <v>15</v>
      </c>
      <c r="B1" t="s">
        <v>70</v>
      </c>
      <c r="C1" s="1" t="s">
        <v>6</v>
      </c>
      <c r="D1" t="s">
        <v>17</v>
      </c>
      <c r="E1" t="s">
        <v>46</v>
      </c>
      <c r="F1" t="s">
        <v>18</v>
      </c>
      <c r="G1" t="s">
        <v>19</v>
      </c>
      <c r="H1" t="s">
        <v>20</v>
      </c>
      <c r="I1" t="s">
        <v>21</v>
      </c>
      <c r="J1" t="s">
        <v>22</v>
      </c>
      <c r="K1" t="s">
        <v>32</v>
      </c>
      <c r="L1" t="s">
        <v>2</v>
      </c>
      <c r="M1" t="s">
        <v>0</v>
      </c>
      <c r="N1" t="s">
        <v>23</v>
      </c>
      <c r="O1" t="s">
        <v>68</v>
      </c>
      <c r="P1" t="s">
        <v>5</v>
      </c>
      <c r="Q1" t="s">
        <v>3</v>
      </c>
      <c r="R1" t="s">
        <v>8</v>
      </c>
      <c r="S1" t="s">
        <v>13</v>
      </c>
      <c r="T1" t="s">
        <v>11</v>
      </c>
      <c r="U1" t="s">
        <v>40</v>
      </c>
      <c r="V1" t="s">
        <v>14</v>
      </c>
      <c r="W1" t="s">
        <v>37</v>
      </c>
      <c r="X1" t="s">
        <v>38</v>
      </c>
      <c r="Y1" t="s">
        <v>26</v>
      </c>
      <c r="Z1" t="s">
        <v>64</v>
      </c>
      <c r="AA1" t="s">
        <v>7</v>
      </c>
      <c r="AB1" t="s">
        <v>4</v>
      </c>
      <c r="AC1" t="s">
        <v>56</v>
      </c>
      <c r="AD1" t="s">
        <v>61</v>
      </c>
      <c r="AE1" t="s">
        <v>58</v>
      </c>
      <c r="AF1" t="s">
        <v>57</v>
      </c>
      <c r="AG1" t="s">
        <v>53</v>
      </c>
      <c r="AH1" t="s">
        <v>33</v>
      </c>
      <c r="AI1" t="s">
        <v>41</v>
      </c>
      <c r="AJ1" t="s">
        <v>10</v>
      </c>
      <c r="AK1" t="s">
        <v>39</v>
      </c>
      <c r="AL1" t="s">
        <v>63</v>
      </c>
      <c r="AM1" t="s">
        <v>36</v>
      </c>
      <c r="AN1" t="s">
        <v>55</v>
      </c>
      <c r="AO1" t="s">
        <v>27</v>
      </c>
      <c r="AP1" t="s">
        <v>1</v>
      </c>
      <c r="AQ1" t="s">
        <v>12</v>
      </c>
      <c r="AR1" t="s">
        <v>31</v>
      </c>
      <c r="AS1" t="s">
        <v>35</v>
      </c>
      <c r="AT1" t="s">
        <v>44</v>
      </c>
      <c r="AU1" t="s">
        <v>48</v>
      </c>
      <c r="AV1" t="s">
        <v>49</v>
      </c>
      <c r="AW1" t="s">
        <v>50</v>
      </c>
      <c r="AX1" t="s">
        <v>51</v>
      </c>
      <c r="AY1" t="s">
        <v>52</v>
      </c>
      <c r="AZ1" t="s">
        <v>16</v>
      </c>
      <c r="BA1" t="s">
        <v>42</v>
      </c>
      <c r="BB1" t="s">
        <v>9</v>
      </c>
      <c r="BC1" t="s">
        <v>34</v>
      </c>
      <c r="BD1" t="s">
        <v>28</v>
      </c>
      <c r="BE1" t="s">
        <v>59</v>
      </c>
      <c r="BF1" t="s">
        <v>45</v>
      </c>
      <c r="BG1" t="s">
        <v>66</v>
      </c>
      <c r="BH1" t="s">
        <v>54</v>
      </c>
      <c r="BI1" t="s">
        <v>29</v>
      </c>
      <c r="BJ1" t="s">
        <v>30</v>
      </c>
      <c r="BK1" t="s">
        <v>67</v>
      </c>
      <c r="BL1" t="s">
        <v>65</v>
      </c>
      <c r="BM1" t="s">
        <v>62</v>
      </c>
      <c r="BN1" t="s">
        <v>60</v>
      </c>
      <c r="BO1" t="s">
        <v>69</v>
      </c>
      <c r="BP1" t="s">
        <v>43</v>
      </c>
      <c r="BQ1" t="s">
        <v>1113</v>
      </c>
    </row>
    <row r="2" spans="1:69" hidden="1" x14ac:dyDescent="0.25">
      <c r="A2">
        <v>0</v>
      </c>
      <c r="B2">
        <v>5</v>
      </c>
      <c r="C2" s="1">
        <v>13925600</v>
      </c>
      <c r="D2" t="s">
        <v>82</v>
      </c>
      <c r="E2" t="s">
        <v>82</v>
      </c>
      <c r="F2" t="s">
        <v>82</v>
      </c>
      <c r="G2" s="2">
        <v>44939</v>
      </c>
      <c r="H2" t="s">
        <v>82</v>
      </c>
      <c r="I2" t="s">
        <v>82</v>
      </c>
      <c r="J2" t="s">
        <v>2670</v>
      </c>
      <c r="K2" t="s">
        <v>120</v>
      </c>
      <c r="L2" t="s">
        <v>119</v>
      </c>
      <c r="M2" t="s">
        <v>72</v>
      </c>
      <c r="N2" s="2">
        <v>44972</v>
      </c>
      <c r="O2">
        <v>0</v>
      </c>
      <c r="P2">
        <v>1</v>
      </c>
      <c r="Q2" t="s">
        <v>75</v>
      </c>
      <c r="R2" t="s">
        <v>99</v>
      </c>
      <c r="S2" t="s">
        <v>84</v>
      </c>
      <c r="T2" t="s">
        <v>75</v>
      </c>
      <c r="U2">
        <v>3</v>
      </c>
      <c r="V2" t="s">
        <v>131</v>
      </c>
      <c r="W2">
        <v>5</v>
      </c>
      <c r="X2">
        <v>1</v>
      </c>
      <c r="Y2" t="s">
        <v>25</v>
      </c>
      <c r="Z2" t="s">
        <v>1785</v>
      </c>
      <c r="AA2">
        <v>305180107</v>
      </c>
      <c r="AB2">
        <v>31269010</v>
      </c>
      <c r="AC2" t="s">
        <v>240</v>
      </c>
      <c r="AD2" t="s">
        <v>240</v>
      </c>
      <c r="AE2" t="s">
        <v>128</v>
      </c>
      <c r="AF2" t="s">
        <v>123</v>
      </c>
      <c r="AG2" t="s">
        <v>82</v>
      </c>
      <c r="AH2" t="s">
        <v>82</v>
      </c>
      <c r="AI2">
        <v>0</v>
      </c>
      <c r="AJ2" t="s">
        <v>77</v>
      </c>
      <c r="AK2">
        <v>100</v>
      </c>
      <c r="AL2" t="s">
        <v>96</v>
      </c>
      <c r="AM2">
        <v>0</v>
      </c>
      <c r="AN2" t="s">
        <v>82</v>
      </c>
      <c r="AO2">
        <v>9</v>
      </c>
      <c r="AP2" t="s">
        <v>2671</v>
      </c>
      <c r="AQ2" t="s">
        <v>114</v>
      </c>
      <c r="AR2" t="s">
        <v>82</v>
      </c>
      <c r="AS2" t="s">
        <v>82</v>
      </c>
      <c r="AT2">
        <v>0</v>
      </c>
      <c r="AU2" t="s">
        <v>2672</v>
      </c>
      <c r="AV2" t="s">
        <v>2672</v>
      </c>
      <c r="AW2" t="s">
        <v>2672</v>
      </c>
      <c r="AX2" t="s">
        <v>2672</v>
      </c>
      <c r="AY2" t="s">
        <v>2672</v>
      </c>
      <c r="AZ2" t="s">
        <v>81</v>
      </c>
      <c r="BA2" t="s">
        <v>1786</v>
      </c>
      <c r="BB2">
        <v>0</v>
      </c>
      <c r="BC2">
        <v>0</v>
      </c>
      <c r="BD2" t="s">
        <v>82</v>
      </c>
      <c r="BE2" t="s">
        <v>82</v>
      </c>
      <c r="BF2" t="s">
        <v>82</v>
      </c>
      <c r="BG2" t="s">
        <v>82</v>
      </c>
      <c r="BH2">
        <v>0</v>
      </c>
      <c r="BI2">
        <v>0</v>
      </c>
      <c r="BJ2">
        <v>0</v>
      </c>
      <c r="BK2" t="s">
        <v>82</v>
      </c>
      <c r="BL2" t="s">
        <v>82</v>
      </c>
      <c r="BM2" t="s">
        <v>82</v>
      </c>
      <c r="BN2" t="s">
        <v>82</v>
      </c>
      <c r="BO2">
        <v>1</v>
      </c>
      <c r="BP2" t="s">
        <v>86</v>
      </c>
      <c r="BQ2" t="s">
        <v>1116</v>
      </c>
    </row>
    <row r="3" spans="1:69" hidden="1" x14ac:dyDescent="0.25">
      <c r="A3">
        <v>132659</v>
      </c>
      <c r="B3">
        <v>1</v>
      </c>
      <c r="C3" s="1">
        <v>30583267</v>
      </c>
      <c r="D3" s="2">
        <v>44881</v>
      </c>
      <c r="E3" s="2">
        <v>44902</v>
      </c>
      <c r="F3" s="2">
        <v>44903</v>
      </c>
      <c r="G3" s="2">
        <v>44939</v>
      </c>
      <c r="H3" s="2">
        <v>44943</v>
      </c>
      <c r="I3">
        <v>322541</v>
      </c>
      <c r="J3" t="s">
        <v>83</v>
      </c>
      <c r="K3" t="s">
        <v>85</v>
      </c>
      <c r="L3" t="s">
        <v>98</v>
      </c>
      <c r="M3" t="s">
        <v>72</v>
      </c>
      <c r="N3" t="s">
        <v>82</v>
      </c>
      <c r="O3">
        <v>132659</v>
      </c>
      <c r="P3">
        <v>1</v>
      </c>
      <c r="Q3" t="s">
        <v>75</v>
      </c>
      <c r="R3" t="s">
        <v>76</v>
      </c>
      <c r="S3" t="s">
        <v>79</v>
      </c>
      <c r="T3" t="s">
        <v>75</v>
      </c>
      <c r="U3">
        <v>7</v>
      </c>
      <c r="V3" t="s">
        <v>185</v>
      </c>
      <c r="W3">
        <v>2</v>
      </c>
      <c r="X3">
        <v>1</v>
      </c>
      <c r="Y3" t="s">
        <v>25</v>
      </c>
      <c r="Z3" t="s">
        <v>1899</v>
      </c>
      <c r="AA3">
        <v>703040257</v>
      </c>
      <c r="AB3">
        <v>31269290</v>
      </c>
      <c r="AC3" t="s">
        <v>226</v>
      </c>
      <c r="AD3" t="s">
        <v>227</v>
      </c>
      <c r="AE3" t="s">
        <v>174</v>
      </c>
      <c r="AF3" t="s">
        <v>202</v>
      </c>
      <c r="AG3">
        <v>1300832</v>
      </c>
      <c r="AH3" t="s">
        <v>100</v>
      </c>
      <c r="AI3">
        <v>0</v>
      </c>
      <c r="AJ3" t="s">
        <v>77</v>
      </c>
      <c r="AK3">
        <v>100</v>
      </c>
      <c r="AL3" t="s">
        <v>96</v>
      </c>
      <c r="AM3" t="s">
        <v>82</v>
      </c>
      <c r="AN3" t="s">
        <v>82</v>
      </c>
      <c r="AO3">
        <v>5</v>
      </c>
      <c r="AP3" t="s">
        <v>143</v>
      </c>
      <c r="AQ3" t="s">
        <v>114</v>
      </c>
      <c r="AR3" t="s">
        <v>82</v>
      </c>
      <c r="AS3" t="s">
        <v>82</v>
      </c>
      <c r="AT3">
        <v>19</v>
      </c>
      <c r="AU3" t="s">
        <v>101</v>
      </c>
      <c r="AV3" t="s">
        <v>88</v>
      </c>
      <c r="AW3" t="s">
        <v>89</v>
      </c>
      <c r="AX3" t="s">
        <v>89</v>
      </c>
      <c r="AY3" t="s">
        <v>89</v>
      </c>
      <c r="AZ3" t="s">
        <v>81</v>
      </c>
      <c r="BA3" t="s">
        <v>1900</v>
      </c>
      <c r="BB3">
        <v>4.25</v>
      </c>
      <c r="BC3">
        <v>80.239999999999995</v>
      </c>
      <c r="BD3" t="s">
        <v>82</v>
      </c>
      <c r="BE3" t="s">
        <v>82</v>
      </c>
      <c r="BF3" t="s">
        <v>87</v>
      </c>
      <c r="BG3" t="s">
        <v>97</v>
      </c>
      <c r="BH3">
        <v>3</v>
      </c>
      <c r="BI3">
        <v>2021</v>
      </c>
      <c r="BJ3">
        <v>2</v>
      </c>
      <c r="BK3">
        <v>95.73</v>
      </c>
      <c r="BL3" t="s">
        <v>82</v>
      </c>
      <c r="BM3" t="s">
        <v>95</v>
      </c>
      <c r="BN3" t="s">
        <v>202</v>
      </c>
      <c r="BO3">
        <v>1</v>
      </c>
      <c r="BP3" t="s">
        <v>86</v>
      </c>
      <c r="BQ3" t="s">
        <v>1116</v>
      </c>
    </row>
    <row r="4" spans="1:69" hidden="1" x14ac:dyDescent="0.25">
      <c r="A4">
        <v>132592</v>
      </c>
      <c r="B4">
        <v>7</v>
      </c>
      <c r="C4" s="1">
        <v>16043949</v>
      </c>
      <c r="D4" s="2">
        <v>44888</v>
      </c>
      <c r="E4" s="2">
        <v>44897</v>
      </c>
      <c r="F4" s="2">
        <v>44901</v>
      </c>
      <c r="G4" s="2">
        <v>44953</v>
      </c>
      <c r="H4" s="2">
        <v>44957</v>
      </c>
      <c r="I4">
        <v>322876</v>
      </c>
      <c r="J4" t="s">
        <v>83</v>
      </c>
      <c r="K4" t="s">
        <v>205</v>
      </c>
      <c r="L4" t="s">
        <v>119</v>
      </c>
      <c r="M4" t="s">
        <v>204</v>
      </c>
      <c r="N4" t="s">
        <v>82</v>
      </c>
      <c r="O4">
        <v>132592</v>
      </c>
      <c r="P4">
        <v>5</v>
      </c>
      <c r="Q4" t="s">
        <v>75</v>
      </c>
      <c r="R4" t="s">
        <v>76</v>
      </c>
      <c r="S4" t="s">
        <v>79</v>
      </c>
      <c r="T4" t="s">
        <v>75</v>
      </c>
      <c r="U4">
        <v>2</v>
      </c>
      <c r="V4" t="s">
        <v>139</v>
      </c>
      <c r="W4">
        <v>9</v>
      </c>
      <c r="X4">
        <v>1</v>
      </c>
      <c r="Y4" t="s">
        <v>24</v>
      </c>
      <c r="Z4" t="s">
        <v>1374</v>
      </c>
      <c r="AA4">
        <v>603780919</v>
      </c>
      <c r="AB4">
        <v>31270490</v>
      </c>
      <c r="AC4" t="s">
        <v>335</v>
      </c>
      <c r="AD4" t="s">
        <v>335</v>
      </c>
      <c r="AE4" t="s">
        <v>177</v>
      </c>
      <c r="AF4" t="s">
        <v>1375</v>
      </c>
      <c r="AG4">
        <v>800000</v>
      </c>
      <c r="AH4" t="s">
        <v>108</v>
      </c>
      <c r="AI4">
        <v>0</v>
      </c>
      <c r="AJ4" t="s">
        <v>77</v>
      </c>
      <c r="AK4">
        <v>100</v>
      </c>
      <c r="AL4" t="s">
        <v>96</v>
      </c>
      <c r="AM4" t="s">
        <v>82</v>
      </c>
      <c r="AN4" t="s">
        <v>82</v>
      </c>
      <c r="AO4">
        <v>5</v>
      </c>
      <c r="AP4" t="s">
        <v>143</v>
      </c>
      <c r="AQ4" t="s">
        <v>114</v>
      </c>
      <c r="AR4" t="s">
        <v>82</v>
      </c>
      <c r="AS4" t="s">
        <v>82</v>
      </c>
      <c r="AT4">
        <v>33</v>
      </c>
      <c r="AU4" t="s">
        <v>215</v>
      </c>
      <c r="AV4" t="s">
        <v>89</v>
      </c>
      <c r="AW4" t="s">
        <v>89</v>
      </c>
      <c r="AX4" t="s">
        <v>89</v>
      </c>
      <c r="AY4" t="s">
        <v>89</v>
      </c>
      <c r="AZ4" t="s">
        <v>81</v>
      </c>
      <c r="BA4" t="s">
        <v>1376</v>
      </c>
      <c r="BB4">
        <v>4.99</v>
      </c>
      <c r="BC4">
        <v>83.81</v>
      </c>
      <c r="BD4" t="s">
        <v>82</v>
      </c>
      <c r="BE4" t="s">
        <v>82</v>
      </c>
      <c r="BF4" t="s">
        <v>87</v>
      </c>
      <c r="BG4" t="s">
        <v>1002</v>
      </c>
      <c r="BH4">
        <v>3</v>
      </c>
      <c r="BI4">
        <v>2021</v>
      </c>
      <c r="BJ4">
        <v>2</v>
      </c>
      <c r="BK4">
        <v>93.76</v>
      </c>
      <c r="BL4">
        <v>24279145</v>
      </c>
      <c r="BM4" t="s">
        <v>95</v>
      </c>
      <c r="BN4" t="s">
        <v>230</v>
      </c>
      <c r="BO4">
        <v>1</v>
      </c>
      <c r="BP4" t="s">
        <v>86</v>
      </c>
      <c r="BQ4" t="s">
        <v>1116</v>
      </c>
    </row>
    <row r="5" spans="1:69" hidden="1" x14ac:dyDescent="0.25">
      <c r="A5">
        <v>132774</v>
      </c>
      <c r="B5">
        <v>1</v>
      </c>
      <c r="C5" s="1">
        <v>7280214</v>
      </c>
      <c r="D5" s="2">
        <v>44802</v>
      </c>
      <c r="E5" s="2">
        <v>44809</v>
      </c>
      <c r="F5" s="2">
        <v>44908</v>
      </c>
      <c r="G5" s="2">
        <v>44944</v>
      </c>
      <c r="H5" s="2">
        <v>44963</v>
      </c>
      <c r="I5">
        <v>319331</v>
      </c>
      <c r="J5" t="s">
        <v>83</v>
      </c>
      <c r="K5" t="s">
        <v>85</v>
      </c>
      <c r="L5" t="s">
        <v>74</v>
      </c>
      <c r="M5" t="s">
        <v>72</v>
      </c>
      <c r="N5" t="s">
        <v>82</v>
      </c>
      <c r="O5">
        <v>132774</v>
      </c>
      <c r="P5">
        <v>2</v>
      </c>
      <c r="Q5" t="s">
        <v>75</v>
      </c>
      <c r="R5" t="s">
        <v>76</v>
      </c>
      <c r="S5" t="s">
        <v>79</v>
      </c>
      <c r="T5" t="s">
        <v>75</v>
      </c>
      <c r="U5">
        <v>2</v>
      </c>
      <c r="V5" t="s">
        <v>139</v>
      </c>
      <c r="W5">
        <v>2</v>
      </c>
      <c r="X5">
        <v>2</v>
      </c>
      <c r="Y5" t="s">
        <v>25</v>
      </c>
      <c r="Z5" t="s">
        <v>1752</v>
      </c>
      <c r="AA5">
        <v>207740597</v>
      </c>
      <c r="AB5">
        <v>31125420</v>
      </c>
      <c r="AC5" t="s">
        <v>292</v>
      </c>
      <c r="AD5" t="s">
        <v>231</v>
      </c>
      <c r="AE5" t="s">
        <v>128</v>
      </c>
      <c r="AF5" t="s">
        <v>230</v>
      </c>
      <c r="AG5" t="s">
        <v>82</v>
      </c>
      <c r="AH5" t="s">
        <v>82</v>
      </c>
      <c r="AI5">
        <v>0</v>
      </c>
      <c r="AJ5" t="s">
        <v>77</v>
      </c>
      <c r="AK5">
        <v>100</v>
      </c>
      <c r="AL5" t="s">
        <v>96</v>
      </c>
      <c r="AM5">
        <v>6</v>
      </c>
      <c r="AN5" t="s">
        <v>305</v>
      </c>
      <c r="AO5">
        <v>5</v>
      </c>
      <c r="AP5" t="s">
        <v>143</v>
      </c>
      <c r="AQ5" t="s">
        <v>138</v>
      </c>
      <c r="AR5" t="s">
        <v>82</v>
      </c>
      <c r="AS5" t="s">
        <v>82</v>
      </c>
      <c r="AT5">
        <v>25</v>
      </c>
      <c r="AU5" t="s">
        <v>88</v>
      </c>
      <c r="AV5" t="s">
        <v>89</v>
      </c>
      <c r="AW5" t="s">
        <v>89</v>
      </c>
      <c r="AX5" t="s">
        <v>89</v>
      </c>
      <c r="AY5" t="s">
        <v>89</v>
      </c>
      <c r="AZ5" t="s">
        <v>167</v>
      </c>
      <c r="BA5" t="s">
        <v>1753</v>
      </c>
      <c r="BB5">
        <v>5.6</v>
      </c>
      <c r="BC5">
        <v>268.83</v>
      </c>
      <c r="BD5" t="s">
        <v>82</v>
      </c>
      <c r="BE5" t="s">
        <v>82</v>
      </c>
      <c r="BF5" t="s">
        <v>87</v>
      </c>
      <c r="BG5" t="s">
        <v>97</v>
      </c>
      <c r="BH5" t="s">
        <v>82</v>
      </c>
      <c r="BI5" t="s">
        <v>82</v>
      </c>
      <c r="BJ5" t="s">
        <v>82</v>
      </c>
      <c r="BK5" t="s">
        <v>82</v>
      </c>
      <c r="BL5" t="s">
        <v>82</v>
      </c>
      <c r="BM5" t="s">
        <v>95</v>
      </c>
      <c r="BN5" t="s">
        <v>230</v>
      </c>
      <c r="BO5">
        <v>1</v>
      </c>
      <c r="BP5" t="s">
        <v>86</v>
      </c>
      <c r="BQ5" t="s">
        <v>1116</v>
      </c>
    </row>
    <row r="6" spans="1:69" hidden="1" x14ac:dyDescent="0.25">
      <c r="A6">
        <v>131629</v>
      </c>
      <c r="B6">
        <v>1</v>
      </c>
      <c r="C6" s="1">
        <v>18593698</v>
      </c>
      <c r="D6" s="2">
        <v>44748</v>
      </c>
      <c r="E6" s="2">
        <v>44764</v>
      </c>
      <c r="F6" s="2">
        <v>44798</v>
      </c>
      <c r="G6" s="2">
        <v>44949</v>
      </c>
      <c r="H6" s="2">
        <v>44951</v>
      </c>
      <c r="I6">
        <v>316649</v>
      </c>
      <c r="J6" t="s">
        <v>83</v>
      </c>
      <c r="K6" t="s">
        <v>85</v>
      </c>
      <c r="L6" t="s">
        <v>98</v>
      </c>
      <c r="M6" t="s">
        <v>72</v>
      </c>
      <c r="N6" t="s">
        <v>82</v>
      </c>
      <c r="O6">
        <v>131629</v>
      </c>
      <c r="P6">
        <v>3</v>
      </c>
      <c r="Q6" t="s">
        <v>75</v>
      </c>
      <c r="R6" t="s">
        <v>76</v>
      </c>
      <c r="S6" t="s">
        <v>79</v>
      </c>
      <c r="T6" t="s">
        <v>75</v>
      </c>
      <c r="U6">
        <v>2</v>
      </c>
      <c r="V6" t="s">
        <v>139</v>
      </c>
      <c r="W6">
        <v>10</v>
      </c>
      <c r="X6">
        <v>9</v>
      </c>
      <c r="Y6" t="s">
        <v>25</v>
      </c>
      <c r="Z6" t="s">
        <v>1563</v>
      </c>
      <c r="AA6">
        <v>208560952</v>
      </c>
      <c r="AB6">
        <v>31268790</v>
      </c>
      <c r="AC6" t="s">
        <v>140</v>
      </c>
      <c r="AD6" t="s">
        <v>235</v>
      </c>
      <c r="AE6" t="s">
        <v>128</v>
      </c>
      <c r="AF6" t="s">
        <v>230</v>
      </c>
      <c r="AG6">
        <v>1911788</v>
      </c>
      <c r="AH6" t="s">
        <v>100</v>
      </c>
      <c r="AI6">
        <v>0</v>
      </c>
      <c r="AJ6" t="s">
        <v>77</v>
      </c>
      <c r="AK6">
        <v>100</v>
      </c>
      <c r="AL6" t="s">
        <v>96</v>
      </c>
      <c r="AM6" t="s">
        <v>82</v>
      </c>
      <c r="AN6" t="s">
        <v>82</v>
      </c>
      <c r="AO6">
        <v>5</v>
      </c>
      <c r="AP6" t="s">
        <v>143</v>
      </c>
      <c r="AQ6" t="s">
        <v>114</v>
      </c>
      <c r="AR6" t="s">
        <v>82</v>
      </c>
      <c r="AS6" t="s">
        <v>82</v>
      </c>
      <c r="AT6">
        <v>18</v>
      </c>
      <c r="AU6" t="s">
        <v>88</v>
      </c>
      <c r="AV6" t="s">
        <v>89</v>
      </c>
      <c r="AW6" t="s">
        <v>89</v>
      </c>
      <c r="AX6" t="s">
        <v>89</v>
      </c>
      <c r="AY6" t="s">
        <v>89</v>
      </c>
      <c r="AZ6" t="s">
        <v>167</v>
      </c>
      <c r="BA6" t="s">
        <v>1564</v>
      </c>
      <c r="BB6">
        <v>5.62</v>
      </c>
      <c r="BC6">
        <v>73.67</v>
      </c>
      <c r="BD6" t="s">
        <v>82</v>
      </c>
      <c r="BE6" t="s">
        <v>82</v>
      </c>
      <c r="BF6" t="s">
        <v>87</v>
      </c>
      <c r="BG6" t="s">
        <v>97</v>
      </c>
      <c r="BH6">
        <v>4</v>
      </c>
      <c r="BI6">
        <v>2021</v>
      </c>
      <c r="BJ6">
        <v>2</v>
      </c>
      <c r="BK6">
        <v>93.83</v>
      </c>
      <c r="BL6" t="s">
        <v>82</v>
      </c>
      <c r="BM6" t="s">
        <v>95</v>
      </c>
      <c r="BN6" t="s">
        <v>230</v>
      </c>
      <c r="BO6">
        <v>1</v>
      </c>
      <c r="BP6" t="s">
        <v>86</v>
      </c>
      <c r="BQ6" t="s">
        <v>1116</v>
      </c>
    </row>
    <row r="7" spans="1:69" hidden="1" x14ac:dyDescent="0.25">
      <c r="A7">
        <v>132414</v>
      </c>
      <c r="B7">
        <v>1</v>
      </c>
      <c r="C7" s="1">
        <v>9802000</v>
      </c>
      <c r="D7" s="2">
        <v>44868</v>
      </c>
      <c r="E7" s="2">
        <v>44868</v>
      </c>
      <c r="F7" s="2">
        <v>44869</v>
      </c>
      <c r="G7" s="2">
        <v>44953</v>
      </c>
      <c r="H7" s="2">
        <v>44965</v>
      </c>
      <c r="I7">
        <v>322037</v>
      </c>
      <c r="J7" t="s">
        <v>83</v>
      </c>
      <c r="K7" t="s">
        <v>85</v>
      </c>
      <c r="L7" t="s">
        <v>74</v>
      </c>
      <c r="M7" t="s">
        <v>72</v>
      </c>
      <c r="N7" t="s">
        <v>82</v>
      </c>
      <c r="O7">
        <v>132414</v>
      </c>
      <c r="P7">
        <v>5</v>
      </c>
      <c r="Q7" t="s">
        <v>75</v>
      </c>
      <c r="R7" t="s">
        <v>76</v>
      </c>
      <c r="S7" t="s">
        <v>79</v>
      </c>
      <c r="T7" t="s">
        <v>75</v>
      </c>
      <c r="U7">
        <v>1</v>
      </c>
      <c r="V7" t="s">
        <v>80</v>
      </c>
      <c r="W7">
        <v>3</v>
      </c>
      <c r="X7">
        <v>12</v>
      </c>
      <c r="Y7" t="s">
        <v>25</v>
      </c>
      <c r="Z7" t="s">
        <v>1345</v>
      </c>
      <c r="AA7">
        <v>118760050</v>
      </c>
      <c r="AB7">
        <v>31222530</v>
      </c>
      <c r="AC7" t="s">
        <v>236</v>
      </c>
      <c r="AD7" t="s">
        <v>358</v>
      </c>
      <c r="AE7" t="s">
        <v>146</v>
      </c>
      <c r="AF7" t="s">
        <v>325</v>
      </c>
      <c r="AG7" t="s">
        <v>82</v>
      </c>
      <c r="AH7" t="s">
        <v>82</v>
      </c>
      <c r="AI7">
        <v>0</v>
      </c>
      <c r="AJ7" t="s">
        <v>77</v>
      </c>
      <c r="AK7">
        <v>100</v>
      </c>
      <c r="AL7" t="s">
        <v>96</v>
      </c>
      <c r="AM7" t="s">
        <v>82</v>
      </c>
      <c r="AN7" t="s">
        <v>82</v>
      </c>
      <c r="AO7">
        <v>1</v>
      </c>
      <c r="AP7" t="s">
        <v>73</v>
      </c>
      <c r="AQ7" t="s">
        <v>78</v>
      </c>
      <c r="AR7" t="s">
        <v>313</v>
      </c>
      <c r="AS7">
        <v>6.26</v>
      </c>
      <c r="AT7">
        <v>19</v>
      </c>
      <c r="AU7" t="s">
        <v>101</v>
      </c>
      <c r="AV7" t="s">
        <v>88</v>
      </c>
      <c r="AW7" t="s">
        <v>89</v>
      </c>
      <c r="AX7" t="s">
        <v>89</v>
      </c>
      <c r="AY7" t="s">
        <v>89</v>
      </c>
      <c r="AZ7" t="s">
        <v>167</v>
      </c>
      <c r="BA7" t="s">
        <v>1346</v>
      </c>
      <c r="BB7">
        <v>6.26</v>
      </c>
      <c r="BC7" t="s">
        <v>82</v>
      </c>
      <c r="BD7" t="s">
        <v>313</v>
      </c>
      <c r="BE7" t="s">
        <v>314</v>
      </c>
      <c r="BF7" t="s">
        <v>87</v>
      </c>
      <c r="BG7" t="s">
        <v>97</v>
      </c>
      <c r="BH7" t="s">
        <v>82</v>
      </c>
      <c r="BI7" t="s">
        <v>82</v>
      </c>
      <c r="BJ7" t="s">
        <v>82</v>
      </c>
      <c r="BK7" t="s">
        <v>82</v>
      </c>
      <c r="BL7" t="s">
        <v>82</v>
      </c>
      <c r="BM7" t="s">
        <v>95</v>
      </c>
      <c r="BN7" t="s">
        <v>130</v>
      </c>
      <c r="BO7">
        <v>1</v>
      </c>
      <c r="BP7" t="s">
        <v>86</v>
      </c>
      <c r="BQ7" t="s">
        <v>1116</v>
      </c>
    </row>
    <row r="8" spans="1:69" hidden="1" x14ac:dyDescent="0.25">
      <c r="A8">
        <v>132735</v>
      </c>
      <c r="B8">
        <v>1</v>
      </c>
      <c r="C8" s="1">
        <v>8540000</v>
      </c>
      <c r="D8" s="2">
        <v>44603</v>
      </c>
      <c r="E8" s="2">
        <v>44707</v>
      </c>
      <c r="F8" s="2">
        <v>44911</v>
      </c>
      <c r="G8" s="2">
        <v>44951</v>
      </c>
      <c r="H8" s="2">
        <v>44952</v>
      </c>
      <c r="I8">
        <v>307109</v>
      </c>
      <c r="J8" t="s">
        <v>83</v>
      </c>
      <c r="K8" t="s">
        <v>85</v>
      </c>
      <c r="L8" t="s">
        <v>98</v>
      </c>
      <c r="M8" t="s">
        <v>72</v>
      </c>
      <c r="N8" t="s">
        <v>82</v>
      </c>
      <c r="O8">
        <v>132735</v>
      </c>
      <c r="P8">
        <v>4</v>
      </c>
      <c r="Q8" t="s">
        <v>75</v>
      </c>
      <c r="R8" t="s">
        <v>76</v>
      </c>
      <c r="S8" t="s">
        <v>79</v>
      </c>
      <c r="T8" t="s">
        <v>75</v>
      </c>
      <c r="U8">
        <v>2</v>
      </c>
      <c r="V8" t="s">
        <v>139</v>
      </c>
      <c r="W8">
        <v>14</v>
      </c>
      <c r="X8">
        <v>1</v>
      </c>
      <c r="Y8" t="s">
        <v>25</v>
      </c>
      <c r="Z8" t="s">
        <v>1557</v>
      </c>
      <c r="AA8">
        <v>207630842</v>
      </c>
      <c r="AB8">
        <v>31270430</v>
      </c>
      <c r="AC8" t="s">
        <v>300</v>
      </c>
      <c r="AD8" t="s">
        <v>300</v>
      </c>
      <c r="AE8" t="s">
        <v>411</v>
      </c>
      <c r="AF8" t="s">
        <v>117</v>
      </c>
      <c r="AG8">
        <v>556702</v>
      </c>
      <c r="AH8" t="s">
        <v>171</v>
      </c>
      <c r="AI8">
        <v>0</v>
      </c>
      <c r="AJ8" t="s">
        <v>77</v>
      </c>
      <c r="AK8">
        <v>100</v>
      </c>
      <c r="AL8" t="s">
        <v>96</v>
      </c>
      <c r="AM8">
        <v>6</v>
      </c>
      <c r="AN8" t="s">
        <v>305</v>
      </c>
      <c r="AO8">
        <v>1</v>
      </c>
      <c r="AP8" t="s">
        <v>73</v>
      </c>
      <c r="AQ8" t="s">
        <v>176</v>
      </c>
      <c r="AR8" t="s">
        <v>313</v>
      </c>
      <c r="AS8">
        <v>6.52</v>
      </c>
      <c r="AT8">
        <v>25</v>
      </c>
      <c r="AU8" t="s">
        <v>101</v>
      </c>
      <c r="AV8" t="s">
        <v>88</v>
      </c>
      <c r="AW8" t="s">
        <v>89</v>
      </c>
      <c r="AX8" t="s">
        <v>89</v>
      </c>
      <c r="AY8" t="s">
        <v>89</v>
      </c>
      <c r="AZ8" t="s">
        <v>167</v>
      </c>
      <c r="BA8" t="s">
        <v>1558</v>
      </c>
      <c r="BB8">
        <v>6.52</v>
      </c>
      <c r="BC8" t="s">
        <v>82</v>
      </c>
      <c r="BD8" t="s">
        <v>313</v>
      </c>
      <c r="BE8" t="s">
        <v>314</v>
      </c>
      <c r="BF8" t="s">
        <v>87</v>
      </c>
      <c r="BG8" t="s">
        <v>97</v>
      </c>
      <c r="BH8">
        <v>3</v>
      </c>
      <c r="BI8">
        <v>2021</v>
      </c>
      <c r="BJ8">
        <v>2</v>
      </c>
      <c r="BK8">
        <v>82.5</v>
      </c>
      <c r="BL8" t="s">
        <v>82</v>
      </c>
      <c r="BM8" t="s">
        <v>95</v>
      </c>
      <c r="BN8" t="s">
        <v>117</v>
      </c>
      <c r="BO8">
        <v>1</v>
      </c>
      <c r="BP8" t="s">
        <v>86</v>
      </c>
      <c r="BQ8" t="s">
        <v>1116</v>
      </c>
    </row>
    <row r="9" spans="1:69" hidden="1" x14ac:dyDescent="0.25">
      <c r="A9">
        <v>133171</v>
      </c>
      <c r="B9">
        <v>1</v>
      </c>
      <c r="C9" s="1">
        <v>10564000</v>
      </c>
      <c r="D9" s="2">
        <v>44886</v>
      </c>
      <c r="E9" s="2">
        <v>44928</v>
      </c>
      <c r="F9" s="2">
        <v>44951</v>
      </c>
      <c r="G9" s="2">
        <v>44963</v>
      </c>
      <c r="H9" s="2">
        <v>44967</v>
      </c>
      <c r="I9">
        <v>322793</v>
      </c>
      <c r="J9" t="s">
        <v>83</v>
      </c>
      <c r="K9" t="s">
        <v>85</v>
      </c>
      <c r="L9" t="s">
        <v>98</v>
      </c>
      <c r="M9" t="s">
        <v>72</v>
      </c>
      <c r="N9" t="s">
        <v>82</v>
      </c>
      <c r="O9">
        <v>133171</v>
      </c>
      <c r="P9">
        <v>6</v>
      </c>
      <c r="Q9" t="s">
        <v>75</v>
      </c>
      <c r="R9" t="s">
        <v>76</v>
      </c>
      <c r="S9" t="s">
        <v>79</v>
      </c>
      <c r="T9" t="s">
        <v>75</v>
      </c>
      <c r="U9">
        <v>1</v>
      </c>
      <c r="V9" t="s">
        <v>80</v>
      </c>
      <c r="W9">
        <v>3</v>
      </c>
      <c r="X9">
        <v>9</v>
      </c>
      <c r="Y9" t="s">
        <v>25</v>
      </c>
      <c r="Z9" t="s">
        <v>1202</v>
      </c>
      <c r="AA9">
        <v>119120894</v>
      </c>
      <c r="AB9">
        <v>31271200</v>
      </c>
      <c r="AC9" t="s">
        <v>236</v>
      </c>
      <c r="AD9" t="s">
        <v>904</v>
      </c>
      <c r="AE9" t="s">
        <v>146</v>
      </c>
      <c r="AF9" t="s">
        <v>325</v>
      </c>
      <c r="AG9">
        <v>978588</v>
      </c>
      <c r="AH9" t="s">
        <v>108</v>
      </c>
      <c r="AI9">
        <v>0</v>
      </c>
      <c r="AJ9" t="s">
        <v>77</v>
      </c>
      <c r="AK9">
        <v>100</v>
      </c>
      <c r="AL9" t="s">
        <v>96</v>
      </c>
      <c r="AM9" t="s">
        <v>82</v>
      </c>
      <c r="AN9" t="s">
        <v>82</v>
      </c>
      <c r="AO9">
        <v>1</v>
      </c>
      <c r="AP9" t="s">
        <v>73</v>
      </c>
      <c r="AQ9" t="s">
        <v>138</v>
      </c>
      <c r="AR9" t="s">
        <v>313</v>
      </c>
      <c r="AS9">
        <v>6.54</v>
      </c>
      <c r="AT9">
        <v>18</v>
      </c>
      <c r="AU9" t="s">
        <v>101</v>
      </c>
      <c r="AV9" t="s">
        <v>88</v>
      </c>
      <c r="AW9" t="s">
        <v>89</v>
      </c>
      <c r="AX9" t="s">
        <v>89</v>
      </c>
      <c r="AY9" t="s">
        <v>89</v>
      </c>
      <c r="AZ9" t="s">
        <v>167</v>
      </c>
      <c r="BA9" t="s">
        <v>1203</v>
      </c>
      <c r="BB9">
        <v>6.54</v>
      </c>
      <c r="BC9" t="s">
        <v>82</v>
      </c>
      <c r="BD9" t="s">
        <v>313</v>
      </c>
      <c r="BE9" t="s">
        <v>314</v>
      </c>
      <c r="BF9" t="s">
        <v>87</v>
      </c>
      <c r="BG9" t="s">
        <v>97</v>
      </c>
      <c r="BH9">
        <v>3</v>
      </c>
      <c r="BI9">
        <v>2022</v>
      </c>
      <c r="BJ9">
        <v>1</v>
      </c>
      <c r="BK9">
        <v>95.71</v>
      </c>
      <c r="BL9" t="s">
        <v>82</v>
      </c>
      <c r="BM9" t="s">
        <v>95</v>
      </c>
      <c r="BN9" t="s">
        <v>130</v>
      </c>
      <c r="BO9">
        <v>1</v>
      </c>
      <c r="BP9" t="s">
        <v>86</v>
      </c>
      <c r="BQ9" t="s">
        <v>1116</v>
      </c>
    </row>
    <row r="10" spans="1:69" hidden="1" x14ac:dyDescent="0.25">
      <c r="A10">
        <v>133198</v>
      </c>
      <c r="B10">
        <v>1</v>
      </c>
      <c r="C10" s="1">
        <v>5727120</v>
      </c>
      <c r="D10" s="2">
        <v>44933</v>
      </c>
      <c r="E10" s="2">
        <v>44936</v>
      </c>
      <c r="F10" s="2">
        <v>44956</v>
      </c>
      <c r="G10" s="2">
        <v>44963</v>
      </c>
      <c r="H10" s="2">
        <v>44967</v>
      </c>
      <c r="I10">
        <v>325761</v>
      </c>
      <c r="J10" t="s">
        <v>83</v>
      </c>
      <c r="K10" t="s">
        <v>85</v>
      </c>
      <c r="L10" t="s">
        <v>98</v>
      </c>
      <c r="M10" t="s">
        <v>72</v>
      </c>
      <c r="N10" t="s">
        <v>82</v>
      </c>
      <c r="O10">
        <v>133198</v>
      </c>
      <c r="P10">
        <v>6</v>
      </c>
      <c r="Q10" t="s">
        <v>136</v>
      </c>
      <c r="R10" t="s">
        <v>166</v>
      </c>
      <c r="S10" t="s">
        <v>79</v>
      </c>
      <c r="T10" t="s">
        <v>136</v>
      </c>
      <c r="U10">
        <v>6</v>
      </c>
      <c r="V10" t="s">
        <v>272</v>
      </c>
      <c r="W10">
        <v>7</v>
      </c>
      <c r="X10">
        <v>4</v>
      </c>
      <c r="Y10" t="s">
        <v>24</v>
      </c>
      <c r="Z10" t="s">
        <v>1231</v>
      </c>
      <c r="AA10">
        <v>116090738</v>
      </c>
      <c r="AB10">
        <v>31271870</v>
      </c>
      <c r="AC10" t="s">
        <v>286</v>
      </c>
      <c r="AD10" t="s">
        <v>562</v>
      </c>
      <c r="AE10" t="s">
        <v>366</v>
      </c>
      <c r="AF10" t="s">
        <v>383</v>
      </c>
      <c r="AG10">
        <v>394750</v>
      </c>
      <c r="AH10" t="s">
        <v>121</v>
      </c>
      <c r="AI10">
        <v>0</v>
      </c>
      <c r="AJ10" t="s">
        <v>77</v>
      </c>
      <c r="AK10">
        <v>100</v>
      </c>
      <c r="AL10" t="s">
        <v>96</v>
      </c>
      <c r="AM10" t="s">
        <v>82</v>
      </c>
      <c r="AN10" t="s">
        <v>82</v>
      </c>
      <c r="AO10">
        <v>1</v>
      </c>
      <c r="AP10" t="s">
        <v>73</v>
      </c>
      <c r="AQ10" t="s">
        <v>176</v>
      </c>
      <c r="AR10" t="s">
        <v>313</v>
      </c>
      <c r="AS10">
        <v>6.89</v>
      </c>
      <c r="AT10">
        <v>32</v>
      </c>
      <c r="AU10" t="s">
        <v>101</v>
      </c>
      <c r="AV10" t="s">
        <v>88</v>
      </c>
      <c r="AW10" t="s">
        <v>89</v>
      </c>
      <c r="AX10" t="s">
        <v>89</v>
      </c>
      <c r="AY10" t="s">
        <v>89</v>
      </c>
      <c r="AZ10" t="s">
        <v>167</v>
      </c>
      <c r="BA10" t="s">
        <v>1232</v>
      </c>
      <c r="BB10">
        <v>6.89</v>
      </c>
      <c r="BC10" t="s">
        <v>82</v>
      </c>
      <c r="BD10" t="s">
        <v>1057</v>
      </c>
      <c r="BE10" t="s">
        <v>1058</v>
      </c>
      <c r="BF10" t="s">
        <v>278</v>
      </c>
      <c r="BG10" t="s">
        <v>1233</v>
      </c>
      <c r="BH10">
        <v>4</v>
      </c>
      <c r="BI10">
        <v>2017</v>
      </c>
      <c r="BJ10">
        <v>6</v>
      </c>
      <c r="BK10">
        <v>100</v>
      </c>
      <c r="BL10">
        <v>22551725</v>
      </c>
      <c r="BM10" t="s">
        <v>348</v>
      </c>
      <c r="BN10" t="s">
        <v>283</v>
      </c>
      <c r="BO10">
        <v>1</v>
      </c>
      <c r="BP10" t="s">
        <v>86</v>
      </c>
      <c r="BQ10" t="s">
        <v>1116</v>
      </c>
    </row>
    <row r="11" spans="1:69" hidden="1" x14ac:dyDescent="0.25">
      <c r="A11">
        <v>132516</v>
      </c>
      <c r="B11">
        <v>1</v>
      </c>
      <c r="C11" s="1">
        <v>6694554</v>
      </c>
      <c r="D11" s="2">
        <v>44882</v>
      </c>
      <c r="E11" s="2">
        <v>44886</v>
      </c>
      <c r="F11" s="2">
        <v>44887</v>
      </c>
      <c r="G11" s="2">
        <v>44977</v>
      </c>
      <c r="H11" t="s">
        <v>82</v>
      </c>
      <c r="I11">
        <v>322604</v>
      </c>
      <c r="J11" t="s">
        <v>83</v>
      </c>
      <c r="K11" t="s">
        <v>85</v>
      </c>
      <c r="L11" t="s">
        <v>74</v>
      </c>
      <c r="M11" t="s">
        <v>72</v>
      </c>
      <c r="N11" t="s">
        <v>82</v>
      </c>
      <c r="O11">
        <v>132516</v>
      </c>
      <c r="P11">
        <v>7</v>
      </c>
      <c r="Q11" t="s">
        <v>75</v>
      </c>
      <c r="R11" t="s">
        <v>76</v>
      </c>
      <c r="S11" t="s">
        <v>79</v>
      </c>
      <c r="T11" t="s">
        <v>75</v>
      </c>
      <c r="U11">
        <v>1</v>
      </c>
      <c r="V11" t="s">
        <v>80</v>
      </c>
      <c r="W11">
        <v>7</v>
      </c>
      <c r="X11">
        <v>2</v>
      </c>
      <c r="Y11" t="s">
        <v>25</v>
      </c>
      <c r="Z11" t="s">
        <v>2302</v>
      </c>
      <c r="AA11">
        <v>116290673</v>
      </c>
      <c r="AB11">
        <v>31177620</v>
      </c>
      <c r="AC11" t="s">
        <v>403</v>
      </c>
      <c r="AD11" t="s">
        <v>404</v>
      </c>
      <c r="AE11" t="s">
        <v>92</v>
      </c>
      <c r="AF11" t="s">
        <v>91</v>
      </c>
      <c r="AG11" t="s">
        <v>82</v>
      </c>
      <c r="AH11" t="s">
        <v>82</v>
      </c>
      <c r="AI11">
        <v>0</v>
      </c>
      <c r="AJ11" t="s">
        <v>77</v>
      </c>
      <c r="AK11">
        <v>100</v>
      </c>
      <c r="AL11" t="s">
        <v>96</v>
      </c>
      <c r="AM11" t="s">
        <v>82</v>
      </c>
      <c r="AN11" t="s">
        <v>82</v>
      </c>
      <c r="AO11">
        <v>5</v>
      </c>
      <c r="AP11" t="s">
        <v>143</v>
      </c>
      <c r="AQ11" t="s">
        <v>114</v>
      </c>
      <c r="AR11" t="s">
        <v>82</v>
      </c>
      <c r="AS11" t="s">
        <v>82</v>
      </c>
      <c r="AT11">
        <v>27</v>
      </c>
      <c r="AU11" t="s">
        <v>88</v>
      </c>
      <c r="AV11" t="s">
        <v>89</v>
      </c>
      <c r="AW11" t="s">
        <v>89</v>
      </c>
      <c r="AX11" t="s">
        <v>89</v>
      </c>
      <c r="AY11" t="s">
        <v>89</v>
      </c>
      <c r="AZ11" t="s">
        <v>81</v>
      </c>
      <c r="BA11" t="s">
        <v>2303</v>
      </c>
      <c r="BB11">
        <v>7.82</v>
      </c>
      <c r="BC11">
        <v>76.42</v>
      </c>
      <c r="BD11" t="s">
        <v>82</v>
      </c>
      <c r="BE11" t="s">
        <v>82</v>
      </c>
      <c r="BF11" t="s">
        <v>87</v>
      </c>
      <c r="BG11" t="s">
        <v>97</v>
      </c>
      <c r="BH11" t="s">
        <v>82</v>
      </c>
      <c r="BI11" t="s">
        <v>82</v>
      </c>
      <c r="BJ11" t="s">
        <v>82</v>
      </c>
      <c r="BK11" t="s">
        <v>82</v>
      </c>
      <c r="BL11">
        <v>86508811</v>
      </c>
      <c r="BM11" t="s">
        <v>95</v>
      </c>
      <c r="BN11" t="s">
        <v>93</v>
      </c>
      <c r="BO11">
        <v>1</v>
      </c>
      <c r="BP11" t="s">
        <v>86</v>
      </c>
      <c r="BQ11" t="s">
        <v>1116</v>
      </c>
    </row>
    <row r="12" spans="1:69" hidden="1" x14ac:dyDescent="0.25">
      <c r="A12">
        <v>132743</v>
      </c>
      <c r="B12">
        <v>1</v>
      </c>
      <c r="C12" s="1">
        <v>25678934</v>
      </c>
      <c r="D12" s="2">
        <v>44902</v>
      </c>
      <c r="E12" s="2">
        <v>44907</v>
      </c>
      <c r="F12" s="2">
        <v>44911</v>
      </c>
      <c r="G12" s="2">
        <v>44963</v>
      </c>
      <c r="H12" s="2">
        <v>44967</v>
      </c>
      <c r="I12">
        <v>324045</v>
      </c>
      <c r="J12" t="s">
        <v>83</v>
      </c>
      <c r="K12" t="s">
        <v>85</v>
      </c>
      <c r="L12" t="s">
        <v>98</v>
      </c>
      <c r="M12" t="s">
        <v>72</v>
      </c>
      <c r="N12" t="s">
        <v>82</v>
      </c>
      <c r="O12">
        <v>132743</v>
      </c>
      <c r="P12">
        <v>6</v>
      </c>
      <c r="Q12" t="s">
        <v>75</v>
      </c>
      <c r="R12" t="s">
        <v>76</v>
      </c>
      <c r="S12" t="s">
        <v>79</v>
      </c>
      <c r="T12" t="s">
        <v>75</v>
      </c>
      <c r="U12">
        <v>1</v>
      </c>
      <c r="V12" t="s">
        <v>80</v>
      </c>
      <c r="W12">
        <v>5</v>
      </c>
      <c r="X12">
        <v>1</v>
      </c>
      <c r="Y12" t="s">
        <v>25</v>
      </c>
      <c r="Z12" t="s">
        <v>1141</v>
      </c>
      <c r="AA12">
        <v>305200162</v>
      </c>
      <c r="AB12">
        <v>31271430</v>
      </c>
      <c r="AC12" t="s">
        <v>624</v>
      </c>
      <c r="AD12" t="s">
        <v>625</v>
      </c>
      <c r="AE12" t="s">
        <v>174</v>
      </c>
      <c r="AF12" t="s">
        <v>201</v>
      </c>
      <c r="AG12">
        <v>2020985</v>
      </c>
      <c r="AH12" t="s">
        <v>100</v>
      </c>
      <c r="AI12">
        <v>0</v>
      </c>
      <c r="AJ12" t="s">
        <v>77</v>
      </c>
      <c r="AK12">
        <v>100</v>
      </c>
      <c r="AL12" t="s">
        <v>96</v>
      </c>
      <c r="AM12" t="s">
        <v>82</v>
      </c>
      <c r="AN12" t="s">
        <v>82</v>
      </c>
      <c r="AO12">
        <v>5</v>
      </c>
      <c r="AP12" t="s">
        <v>143</v>
      </c>
      <c r="AQ12" t="s">
        <v>138</v>
      </c>
      <c r="AR12" t="s">
        <v>82</v>
      </c>
      <c r="AS12" t="s">
        <v>82</v>
      </c>
      <c r="AT12">
        <v>23</v>
      </c>
      <c r="AU12" t="s">
        <v>101</v>
      </c>
      <c r="AV12" t="s">
        <v>89</v>
      </c>
      <c r="AW12" t="s">
        <v>89</v>
      </c>
      <c r="AX12" t="s">
        <v>89</v>
      </c>
      <c r="AY12" t="s">
        <v>89</v>
      </c>
      <c r="AZ12" t="s">
        <v>81</v>
      </c>
      <c r="BA12" t="s">
        <v>1142</v>
      </c>
      <c r="BB12">
        <v>7.87</v>
      </c>
      <c r="BC12">
        <v>80.62</v>
      </c>
      <c r="BD12" t="s">
        <v>82</v>
      </c>
      <c r="BE12" t="s">
        <v>82</v>
      </c>
      <c r="BF12" t="s">
        <v>87</v>
      </c>
      <c r="BG12" t="s">
        <v>97</v>
      </c>
      <c r="BH12">
        <v>4</v>
      </c>
      <c r="BI12">
        <v>2017</v>
      </c>
      <c r="BJ12">
        <v>6</v>
      </c>
      <c r="BK12">
        <v>80</v>
      </c>
      <c r="BL12">
        <v>85299666</v>
      </c>
      <c r="BM12" t="s">
        <v>95</v>
      </c>
      <c r="BN12" t="s">
        <v>202</v>
      </c>
      <c r="BO12">
        <v>1</v>
      </c>
      <c r="BP12" t="s">
        <v>86</v>
      </c>
      <c r="BQ12" t="s">
        <v>1116</v>
      </c>
    </row>
    <row r="13" spans="1:69" hidden="1" x14ac:dyDescent="0.25">
      <c r="A13">
        <v>133443</v>
      </c>
      <c r="B13">
        <v>1</v>
      </c>
      <c r="C13" s="1">
        <v>4427600</v>
      </c>
      <c r="D13" s="2">
        <v>44929</v>
      </c>
      <c r="E13" s="2">
        <v>44944</v>
      </c>
      <c r="F13" s="2">
        <v>44967</v>
      </c>
      <c r="G13" s="2">
        <v>44977</v>
      </c>
      <c r="H13" s="2">
        <v>44978</v>
      </c>
      <c r="I13">
        <v>325545</v>
      </c>
      <c r="J13" t="s">
        <v>83</v>
      </c>
      <c r="K13" t="s">
        <v>85</v>
      </c>
      <c r="L13" t="s">
        <v>98</v>
      </c>
      <c r="M13" t="s">
        <v>72</v>
      </c>
      <c r="N13" t="s">
        <v>82</v>
      </c>
      <c r="O13">
        <v>133443</v>
      </c>
      <c r="P13">
        <v>7</v>
      </c>
      <c r="Q13" t="s">
        <v>136</v>
      </c>
      <c r="R13" t="s">
        <v>137</v>
      </c>
      <c r="S13" t="s">
        <v>79</v>
      </c>
      <c r="T13" t="s">
        <v>136</v>
      </c>
      <c r="U13">
        <v>6</v>
      </c>
      <c r="V13" t="s">
        <v>272</v>
      </c>
      <c r="W13">
        <v>7</v>
      </c>
      <c r="X13">
        <v>3</v>
      </c>
      <c r="Y13" t="s">
        <v>25</v>
      </c>
      <c r="Z13" t="s">
        <v>2631</v>
      </c>
      <c r="AA13">
        <v>604450886</v>
      </c>
      <c r="AB13">
        <v>31272420</v>
      </c>
      <c r="AC13" t="s">
        <v>286</v>
      </c>
      <c r="AD13" t="s">
        <v>287</v>
      </c>
      <c r="AE13" t="s">
        <v>500</v>
      </c>
      <c r="AF13" t="s">
        <v>638</v>
      </c>
      <c r="AG13">
        <v>352164</v>
      </c>
      <c r="AH13" t="s">
        <v>121</v>
      </c>
      <c r="AI13">
        <v>0</v>
      </c>
      <c r="AJ13" t="s">
        <v>77</v>
      </c>
      <c r="AK13">
        <v>100</v>
      </c>
      <c r="AL13" t="s">
        <v>96</v>
      </c>
      <c r="AM13" t="s">
        <v>82</v>
      </c>
      <c r="AN13" t="s">
        <v>82</v>
      </c>
      <c r="AO13">
        <v>1</v>
      </c>
      <c r="AP13" t="s">
        <v>73</v>
      </c>
      <c r="AQ13" t="s">
        <v>138</v>
      </c>
      <c r="AR13" t="s">
        <v>313</v>
      </c>
      <c r="AS13">
        <v>7.95</v>
      </c>
      <c r="AT13">
        <v>24</v>
      </c>
      <c r="AU13" t="s">
        <v>101</v>
      </c>
      <c r="AV13" t="s">
        <v>89</v>
      </c>
      <c r="AW13" t="s">
        <v>89</v>
      </c>
      <c r="AX13" t="s">
        <v>89</v>
      </c>
      <c r="AY13" t="s">
        <v>89</v>
      </c>
      <c r="AZ13" t="s">
        <v>167</v>
      </c>
      <c r="BA13" t="s">
        <v>2632</v>
      </c>
      <c r="BB13">
        <v>7.95</v>
      </c>
      <c r="BC13" t="s">
        <v>82</v>
      </c>
      <c r="BD13" t="s">
        <v>313</v>
      </c>
      <c r="BE13" t="s">
        <v>314</v>
      </c>
      <c r="BF13" t="s">
        <v>87</v>
      </c>
      <c r="BG13" t="s">
        <v>2633</v>
      </c>
      <c r="BH13">
        <v>4</v>
      </c>
      <c r="BI13">
        <v>2017</v>
      </c>
      <c r="BJ13">
        <v>6</v>
      </c>
      <c r="BK13">
        <v>100</v>
      </c>
      <c r="BL13">
        <v>26637359</v>
      </c>
      <c r="BM13" t="s">
        <v>95</v>
      </c>
      <c r="BN13" t="s">
        <v>198</v>
      </c>
      <c r="BO13">
        <v>1</v>
      </c>
      <c r="BP13" t="s">
        <v>86</v>
      </c>
      <c r="BQ13" t="s">
        <v>1116</v>
      </c>
    </row>
    <row r="14" spans="1:69" hidden="1" x14ac:dyDescent="0.25">
      <c r="A14">
        <v>133558</v>
      </c>
      <c r="B14">
        <v>1</v>
      </c>
      <c r="C14" s="1">
        <v>4698650</v>
      </c>
      <c r="D14" s="2">
        <v>44928</v>
      </c>
      <c r="E14" s="2">
        <v>44945</v>
      </c>
      <c r="F14" s="2">
        <v>44971</v>
      </c>
      <c r="G14" s="2">
        <v>44977</v>
      </c>
      <c r="H14" s="2">
        <v>44979</v>
      </c>
      <c r="I14">
        <v>325458</v>
      </c>
      <c r="J14" t="s">
        <v>83</v>
      </c>
      <c r="K14" t="s">
        <v>85</v>
      </c>
      <c r="L14" t="s">
        <v>98</v>
      </c>
      <c r="M14" t="s">
        <v>72</v>
      </c>
      <c r="N14" t="s">
        <v>82</v>
      </c>
      <c r="O14">
        <v>133558</v>
      </c>
      <c r="P14">
        <v>7</v>
      </c>
      <c r="Q14" t="s">
        <v>75</v>
      </c>
      <c r="R14" t="s">
        <v>76</v>
      </c>
      <c r="S14" t="s">
        <v>79</v>
      </c>
      <c r="T14" t="s">
        <v>75</v>
      </c>
      <c r="U14">
        <v>2</v>
      </c>
      <c r="V14" t="s">
        <v>139</v>
      </c>
      <c r="W14">
        <v>6</v>
      </c>
      <c r="X14">
        <v>7</v>
      </c>
      <c r="Y14" t="s">
        <v>25</v>
      </c>
      <c r="Z14" t="s">
        <v>2659</v>
      </c>
      <c r="AA14">
        <v>208540703</v>
      </c>
      <c r="AB14">
        <v>31273280</v>
      </c>
      <c r="AC14" t="s">
        <v>209</v>
      </c>
      <c r="AD14" t="s">
        <v>904</v>
      </c>
      <c r="AE14" t="s">
        <v>363</v>
      </c>
      <c r="AF14" t="s">
        <v>117</v>
      </c>
      <c r="AG14">
        <v>385543</v>
      </c>
      <c r="AH14" t="s">
        <v>121</v>
      </c>
      <c r="AI14">
        <v>0</v>
      </c>
      <c r="AJ14" t="s">
        <v>77</v>
      </c>
      <c r="AK14">
        <v>100</v>
      </c>
      <c r="AL14" t="s">
        <v>96</v>
      </c>
      <c r="AM14" t="s">
        <v>82</v>
      </c>
      <c r="AN14" t="s">
        <v>82</v>
      </c>
      <c r="AO14">
        <v>1</v>
      </c>
      <c r="AP14" t="s">
        <v>73</v>
      </c>
      <c r="AQ14" t="s">
        <v>114</v>
      </c>
      <c r="AR14" t="s">
        <v>313</v>
      </c>
      <c r="AS14">
        <v>8.2100000000000009</v>
      </c>
      <c r="AT14">
        <v>18</v>
      </c>
      <c r="AU14" t="s">
        <v>101</v>
      </c>
      <c r="AV14" t="s">
        <v>89</v>
      </c>
      <c r="AW14" t="s">
        <v>89</v>
      </c>
      <c r="AX14" t="s">
        <v>89</v>
      </c>
      <c r="AY14" t="s">
        <v>89</v>
      </c>
      <c r="AZ14" t="s">
        <v>167</v>
      </c>
      <c r="BA14" t="s">
        <v>2660</v>
      </c>
      <c r="BB14">
        <v>8.2100000000000009</v>
      </c>
      <c r="BC14" t="s">
        <v>82</v>
      </c>
      <c r="BD14" t="s">
        <v>313</v>
      </c>
      <c r="BE14" t="s">
        <v>314</v>
      </c>
      <c r="BF14" t="s">
        <v>87</v>
      </c>
      <c r="BG14" t="s">
        <v>97</v>
      </c>
      <c r="BH14">
        <v>4</v>
      </c>
      <c r="BI14">
        <v>2022</v>
      </c>
      <c r="BJ14">
        <v>1</v>
      </c>
      <c r="BK14">
        <v>100</v>
      </c>
      <c r="BL14" t="s">
        <v>82</v>
      </c>
      <c r="BM14" t="s">
        <v>355</v>
      </c>
      <c r="BN14" t="s">
        <v>117</v>
      </c>
      <c r="BO14">
        <v>1</v>
      </c>
      <c r="BP14" t="s">
        <v>86</v>
      </c>
      <c r="BQ14" t="s">
        <v>1116</v>
      </c>
    </row>
    <row r="15" spans="1:69" hidden="1" x14ac:dyDescent="0.25">
      <c r="A15">
        <v>133329</v>
      </c>
      <c r="B15">
        <v>1</v>
      </c>
      <c r="C15" s="1">
        <v>6489140</v>
      </c>
      <c r="D15" s="2">
        <v>44917</v>
      </c>
      <c r="E15" s="2">
        <v>44938</v>
      </c>
      <c r="F15" s="2">
        <v>44958</v>
      </c>
      <c r="G15" s="2">
        <v>44977</v>
      </c>
      <c r="H15" s="2">
        <v>44979</v>
      </c>
      <c r="I15">
        <v>325122</v>
      </c>
      <c r="J15" t="s">
        <v>83</v>
      </c>
      <c r="K15" t="s">
        <v>85</v>
      </c>
      <c r="L15" t="s">
        <v>98</v>
      </c>
      <c r="M15" t="s">
        <v>72</v>
      </c>
      <c r="N15" t="s">
        <v>82</v>
      </c>
      <c r="O15">
        <v>133329</v>
      </c>
      <c r="P15">
        <v>7</v>
      </c>
      <c r="Q15" t="s">
        <v>75</v>
      </c>
      <c r="R15" t="s">
        <v>99</v>
      </c>
      <c r="S15" t="s">
        <v>79</v>
      </c>
      <c r="T15" t="s">
        <v>75</v>
      </c>
      <c r="U15">
        <v>7</v>
      </c>
      <c r="V15" t="s">
        <v>185</v>
      </c>
      <c r="W15">
        <v>2</v>
      </c>
      <c r="X15">
        <v>1</v>
      </c>
      <c r="Y15" t="s">
        <v>25</v>
      </c>
      <c r="Z15" t="s">
        <v>2546</v>
      </c>
      <c r="AA15">
        <v>703000928</v>
      </c>
      <c r="AB15">
        <v>31273380</v>
      </c>
      <c r="AC15" t="s">
        <v>226</v>
      </c>
      <c r="AD15" t="s">
        <v>227</v>
      </c>
      <c r="AE15" t="s">
        <v>134</v>
      </c>
      <c r="AF15" t="s">
        <v>2074</v>
      </c>
      <c r="AG15">
        <v>534829</v>
      </c>
      <c r="AH15" t="s">
        <v>171</v>
      </c>
      <c r="AI15">
        <v>0</v>
      </c>
      <c r="AJ15" t="s">
        <v>77</v>
      </c>
      <c r="AK15">
        <v>100</v>
      </c>
      <c r="AL15" t="s">
        <v>96</v>
      </c>
      <c r="AM15" t="s">
        <v>82</v>
      </c>
      <c r="AN15" t="s">
        <v>82</v>
      </c>
      <c r="AO15">
        <v>1</v>
      </c>
      <c r="AP15" t="s">
        <v>73</v>
      </c>
      <c r="AQ15" t="s">
        <v>114</v>
      </c>
      <c r="AR15" t="s">
        <v>313</v>
      </c>
      <c r="AS15">
        <v>8.24</v>
      </c>
      <c r="AT15">
        <v>19</v>
      </c>
      <c r="AU15" t="s">
        <v>101</v>
      </c>
      <c r="AV15" t="s">
        <v>89</v>
      </c>
      <c r="AW15" t="s">
        <v>89</v>
      </c>
      <c r="AX15" t="s">
        <v>89</v>
      </c>
      <c r="AY15" t="s">
        <v>89</v>
      </c>
      <c r="AZ15" t="s">
        <v>167</v>
      </c>
      <c r="BA15" t="s">
        <v>2547</v>
      </c>
      <c r="BB15">
        <v>8.24</v>
      </c>
      <c r="BC15" t="s">
        <v>82</v>
      </c>
      <c r="BD15" t="s">
        <v>313</v>
      </c>
      <c r="BE15" t="s">
        <v>314</v>
      </c>
      <c r="BF15" t="s">
        <v>87</v>
      </c>
      <c r="BG15" t="s">
        <v>2548</v>
      </c>
      <c r="BH15">
        <v>1</v>
      </c>
      <c r="BI15">
        <v>2022</v>
      </c>
      <c r="BJ15">
        <v>1</v>
      </c>
      <c r="BK15">
        <v>87</v>
      </c>
      <c r="BL15">
        <v>25629000</v>
      </c>
      <c r="BM15" t="s">
        <v>95</v>
      </c>
      <c r="BN15" t="s">
        <v>105</v>
      </c>
      <c r="BO15">
        <v>1</v>
      </c>
      <c r="BP15" t="s">
        <v>86</v>
      </c>
      <c r="BQ15" t="s">
        <v>1116</v>
      </c>
    </row>
    <row r="16" spans="1:69" hidden="1" x14ac:dyDescent="0.25">
      <c r="A16">
        <v>132792</v>
      </c>
      <c r="B16">
        <v>1</v>
      </c>
      <c r="C16" s="1">
        <v>6021516</v>
      </c>
      <c r="D16" s="2">
        <v>44902</v>
      </c>
      <c r="E16" s="2">
        <v>44908</v>
      </c>
      <c r="F16" s="2">
        <v>44914</v>
      </c>
      <c r="G16" s="2">
        <v>44963</v>
      </c>
      <c r="H16" s="2">
        <v>44979</v>
      </c>
      <c r="I16">
        <v>323956</v>
      </c>
      <c r="J16" t="s">
        <v>83</v>
      </c>
      <c r="K16" t="s">
        <v>85</v>
      </c>
      <c r="L16" t="s">
        <v>74</v>
      </c>
      <c r="M16" t="s">
        <v>72</v>
      </c>
      <c r="N16" t="s">
        <v>82</v>
      </c>
      <c r="O16">
        <v>132792</v>
      </c>
      <c r="P16">
        <v>6</v>
      </c>
      <c r="Q16" t="s">
        <v>75</v>
      </c>
      <c r="R16" t="s">
        <v>76</v>
      </c>
      <c r="S16" t="s">
        <v>79</v>
      </c>
      <c r="T16" t="s">
        <v>75</v>
      </c>
      <c r="U16">
        <v>5</v>
      </c>
      <c r="V16" t="s">
        <v>115</v>
      </c>
      <c r="W16">
        <v>1</v>
      </c>
      <c r="X16">
        <v>1</v>
      </c>
      <c r="Y16" t="s">
        <v>25</v>
      </c>
      <c r="Z16" t="s">
        <v>1147</v>
      </c>
      <c r="AA16">
        <v>504330624</v>
      </c>
      <c r="AB16">
        <v>31132450</v>
      </c>
      <c r="AC16" t="s">
        <v>116</v>
      </c>
      <c r="AD16" t="s">
        <v>116</v>
      </c>
      <c r="AE16" t="s">
        <v>174</v>
      </c>
      <c r="AF16" t="s">
        <v>201</v>
      </c>
      <c r="AG16" t="s">
        <v>82</v>
      </c>
      <c r="AH16" t="s">
        <v>82</v>
      </c>
      <c r="AI16">
        <v>0</v>
      </c>
      <c r="AJ16" t="s">
        <v>77</v>
      </c>
      <c r="AK16">
        <v>100</v>
      </c>
      <c r="AL16" t="s">
        <v>96</v>
      </c>
      <c r="AM16" t="s">
        <v>82</v>
      </c>
      <c r="AN16" t="s">
        <v>82</v>
      </c>
      <c r="AO16">
        <v>1</v>
      </c>
      <c r="AP16" t="s">
        <v>73</v>
      </c>
      <c r="AQ16" t="s">
        <v>114</v>
      </c>
      <c r="AR16" t="s">
        <v>313</v>
      </c>
      <c r="AS16">
        <v>8.4600000000000009</v>
      </c>
      <c r="AT16">
        <v>22</v>
      </c>
      <c r="AU16" t="s">
        <v>101</v>
      </c>
      <c r="AV16" t="s">
        <v>88</v>
      </c>
      <c r="AW16" t="s">
        <v>89</v>
      </c>
      <c r="AX16" t="s">
        <v>89</v>
      </c>
      <c r="AY16" t="s">
        <v>89</v>
      </c>
      <c r="AZ16" t="s">
        <v>167</v>
      </c>
      <c r="BA16" t="s">
        <v>1148</v>
      </c>
      <c r="BB16">
        <v>8.4600000000000009</v>
      </c>
      <c r="BC16" t="s">
        <v>82</v>
      </c>
      <c r="BD16" t="s">
        <v>313</v>
      </c>
      <c r="BE16" t="s">
        <v>314</v>
      </c>
      <c r="BF16" t="s">
        <v>87</v>
      </c>
      <c r="BG16" t="s">
        <v>97</v>
      </c>
      <c r="BH16" t="s">
        <v>82</v>
      </c>
      <c r="BI16" t="s">
        <v>82</v>
      </c>
      <c r="BJ16" t="s">
        <v>82</v>
      </c>
      <c r="BK16" t="s">
        <v>82</v>
      </c>
      <c r="BL16" t="s">
        <v>82</v>
      </c>
      <c r="BM16" t="s">
        <v>95</v>
      </c>
      <c r="BN16" t="s">
        <v>202</v>
      </c>
      <c r="BO16">
        <v>1</v>
      </c>
      <c r="BP16" t="s">
        <v>86</v>
      </c>
      <c r="BQ16" t="s">
        <v>1116</v>
      </c>
    </row>
    <row r="17" spans="1:69" hidden="1" x14ac:dyDescent="0.25">
      <c r="A17">
        <v>133298</v>
      </c>
      <c r="B17">
        <v>5</v>
      </c>
      <c r="C17" s="1">
        <v>19793701</v>
      </c>
      <c r="D17" s="2">
        <v>44956</v>
      </c>
      <c r="E17" s="2">
        <v>44958</v>
      </c>
      <c r="F17" s="2">
        <v>44958</v>
      </c>
      <c r="G17" s="2">
        <v>44963</v>
      </c>
      <c r="H17" s="2">
        <v>44967</v>
      </c>
      <c r="I17">
        <v>327479</v>
      </c>
      <c r="J17" t="s">
        <v>83</v>
      </c>
      <c r="K17" t="s">
        <v>120</v>
      </c>
      <c r="L17" t="s">
        <v>119</v>
      </c>
      <c r="M17" t="s">
        <v>72</v>
      </c>
      <c r="N17" t="s">
        <v>82</v>
      </c>
      <c r="O17">
        <v>133298</v>
      </c>
      <c r="P17">
        <v>6</v>
      </c>
      <c r="Q17" t="s">
        <v>75</v>
      </c>
      <c r="R17" t="s">
        <v>76</v>
      </c>
      <c r="S17" t="s">
        <v>79</v>
      </c>
      <c r="T17" t="s">
        <v>75</v>
      </c>
      <c r="U17">
        <v>2</v>
      </c>
      <c r="V17" t="s">
        <v>139</v>
      </c>
      <c r="W17">
        <v>1</v>
      </c>
      <c r="X17">
        <v>10</v>
      </c>
      <c r="Y17" t="s">
        <v>24</v>
      </c>
      <c r="Z17" t="s">
        <v>1316</v>
      </c>
      <c r="AA17">
        <v>116990708</v>
      </c>
      <c r="AB17">
        <v>31271300</v>
      </c>
      <c r="AC17" t="s">
        <v>139</v>
      </c>
      <c r="AD17" t="s">
        <v>236</v>
      </c>
      <c r="AE17" t="s">
        <v>128</v>
      </c>
      <c r="AF17" t="s">
        <v>339</v>
      </c>
      <c r="AG17">
        <v>420532</v>
      </c>
      <c r="AH17" t="s">
        <v>121</v>
      </c>
      <c r="AI17">
        <v>0</v>
      </c>
      <c r="AJ17" t="s">
        <v>77</v>
      </c>
      <c r="AK17">
        <v>100</v>
      </c>
      <c r="AL17" t="s">
        <v>96</v>
      </c>
      <c r="AM17" t="s">
        <v>82</v>
      </c>
      <c r="AN17" t="s">
        <v>82</v>
      </c>
      <c r="AO17">
        <v>1</v>
      </c>
      <c r="AP17" t="s">
        <v>73</v>
      </c>
      <c r="AQ17" t="s">
        <v>114</v>
      </c>
      <c r="AR17" t="s">
        <v>313</v>
      </c>
      <c r="AS17">
        <v>9.27</v>
      </c>
      <c r="AT17">
        <v>24</v>
      </c>
      <c r="AU17" t="s">
        <v>101</v>
      </c>
      <c r="AV17" t="s">
        <v>89</v>
      </c>
      <c r="AW17" t="s">
        <v>89</v>
      </c>
      <c r="AX17" t="s">
        <v>89</v>
      </c>
      <c r="AY17" t="s">
        <v>89</v>
      </c>
      <c r="AZ17" t="s">
        <v>167</v>
      </c>
      <c r="BA17" t="s">
        <v>1317</v>
      </c>
      <c r="BB17">
        <v>9.27</v>
      </c>
      <c r="BC17" t="s">
        <v>82</v>
      </c>
      <c r="BD17" t="s">
        <v>313</v>
      </c>
      <c r="BE17" t="s">
        <v>314</v>
      </c>
      <c r="BF17" t="s">
        <v>87</v>
      </c>
      <c r="BG17" t="s">
        <v>1318</v>
      </c>
      <c r="BH17">
        <v>3</v>
      </c>
      <c r="BI17">
        <v>2015</v>
      </c>
      <c r="BJ17">
        <v>8</v>
      </c>
      <c r="BK17">
        <v>100</v>
      </c>
      <c r="BL17">
        <v>70613870</v>
      </c>
      <c r="BM17" t="s">
        <v>95</v>
      </c>
      <c r="BN17" t="s">
        <v>130</v>
      </c>
      <c r="BO17">
        <v>1</v>
      </c>
      <c r="BP17" t="s">
        <v>86</v>
      </c>
      <c r="BQ17" t="s">
        <v>1116</v>
      </c>
    </row>
    <row r="18" spans="1:69" hidden="1" x14ac:dyDescent="0.25">
      <c r="A18">
        <v>133292</v>
      </c>
      <c r="B18">
        <v>1</v>
      </c>
      <c r="C18" s="1">
        <v>8644000</v>
      </c>
      <c r="D18" s="2">
        <v>44916</v>
      </c>
      <c r="E18" s="2">
        <v>44916</v>
      </c>
      <c r="F18" s="2">
        <v>44937</v>
      </c>
      <c r="G18" s="2">
        <v>44963</v>
      </c>
      <c r="H18" s="2">
        <v>44967</v>
      </c>
      <c r="I18">
        <v>325045</v>
      </c>
      <c r="J18" t="s">
        <v>83</v>
      </c>
      <c r="K18" t="s">
        <v>85</v>
      </c>
      <c r="L18" t="s">
        <v>98</v>
      </c>
      <c r="M18" t="s">
        <v>72</v>
      </c>
      <c r="N18" t="s">
        <v>82</v>
      </c>
      <c r="O18">
        <v>133292</v>
      </c>
      <c r="P18">
        <v>6</v>
      </c>
      <c r="Q18" t="s">
        <v>136</v>
      </c>
      <c r="R18" t="s">
        <v>137</v>
      </c>
      <c r="S18" t="s">
        <v>79</v>
      </c>
      <c r="T18" t="s">
        <v>136</v>
      </c>
      <c r="U18">
        <v>1</v>
      </c>
      <c r="V18" t="s">
        <v>80</v>
      </c>
      <c r="W18">
        <v>8</v>
      </c>
      <c r="X18">
        <v>7</v>
      </c>
      <c r="Y18" t="s">
        <v>25</v>
      </c>
      <c r="Z18" t="s">
        <v>1161</v>
      </c>
      <c r="AA18">
        <v>118840835</v>
      </c>
      <c r="AB18">
        <v>31271940</v>
      </c>
      <c r="AC18" t="s">
        <v>290</v>
      </c>
      <c r="AD18" t="s">
        <v>652</v>
      </c>
      <c r="AE18" t="s">
        <v>274</v>
      </c>
      <c r="AF18" t="s">
        <v>306</v>
      </c>
      <c r="AG18">
        <v>816021</v>
      </c>
      <c r="AH18" t="s">
        <v>108</v>
      </c>
      <c r="AI18">
        <v>0</v>
      </c>
      <c r="AJ18" t="s">
        <v>77</v>
      </c>
      <c r="AK18">
        <v>100</v>
      </c>
      <c r="AL18" t="s">
        <v>96</v>
      </c>
      <c r="AM18" t="s">
        <v>82</v>
      </c>
      <c r="AN18" t="s">
        <v>82</v>
      </c>
      <c r="AO18">
        <v>1</v>
      </c>
      <c r="AP18" t="s">
        <v>73</v>
      </c>
      <c r="AQ18" t="s">
        <v>114</v>
      </c>
      <c r="AR18" t="s">
        <v>313</v>
      </c>
      <c r="AS18">
        <v>9.44</v>
      </c>
      <c r="AT18">
        <v>19</v>
      </c>
      <c r="AU18" t="s">
        <v>101</v>
      </c>
      <c r="AV18" t="s">
        <v>88</v>
      </c>
      <c r="AW18" t="s">
        <v>89</v>
      </c>
      <c r="AX18" t="s">
        <v>89</v>
      </c>
      <c r="AY18" t="s">
        <v>89</v>
      </c>
      <c r="AZ18" t="s">
        <v>167</v>
      </c>
      <c r="BA18" t="s">
        <v>1162</v>
      </c>
      <c r="BB18">
        <v>9.44</v>
      </c>
      <c r="BC18" t="s">
        <v>82</v>
      </c>
      <c r="BD18" t="s">
        <v>313</v>
      </c>
      <c r="BE18" t="s">
        <v>314</v>
      </c>
      <c r="BF18" t="s">
        <v>156</v>
      </c>
      <c r="BG18" t="s">
        <v>97</v>
      </c>
      <c r="BH18">
        <v>2</v>
      </c>
      <c r="BI18">
        <v>2021</v>
      </c>
      <c r="BJ18">
        <v>2</v>
      </c>
      <c r="BK18">
        <v>100</v>
      </c>
      <c r="BL18" t="s">
        <v>82</v>
      </c>
      <c r="BM18" t="s">
        <v>95</v>
      </c>
      <c r="BN18" t="s">
        <v>306</v>
      </c>
      <c r="BO18">
        <v>1</v>
      </c>
      <c r="BP18" t="s">
        <v>86</v>
      </c>
      <c r="BQ18" t="s">
        <v>1116</v>
      </c>
    </row>
    <row r="19" spans="1:69" hidden="1" x14ac:dyDescent="0.25">
      <c r="A19">
        <v>132636</v>
      </c>
      <c r="B19">
        <v>1</v>
      </c>
      <c r="C19" s="1">
        <v>22000000</v>
      </c>
      <c r="D19" s="2">
        <v>44900</v>
      </c>
      <c r="E19" s="2">
        <v>44902</v>
      </c>
      <c r="F19" s="2">
        <v>44903</v>
      </c>
      <c r="G19" s="2">
        <v>44985</v>
      </c>
      <c r="H19" s="2">
        <v>44985</v>
      </c>
      <c r="I19">
        <v>323735</v>
      </c>
      <c r="J19" t="s">
        <v>83</v>
      </c>
      <c r="K19" t="s">
        <v>85</v>
      </c>
      <c r="L19" t="s">
        <v>98</v>
      </c>
      <c r="M19" t="s">
        <v>72</v>
      </c>
      <c r="N19" t="s">
        <v>82</v>
      </c>
      <c r="O19">
        <v>132636</v>
      </c>
      <c r="P19">
        <v>8</v>
      </c>
      <c r="Q19" t="s">
        <v>75</v>
      </c>
      <c r="R19" t="s">
        <v>76</v>
      </c>
      <c r="S19" t="s">
        <v>79</v>
      </c>
      <c r="T19" t="s">
        <v>75</v>
      </c>
      <c r="U19">
        <v>1</v>
      </c>
      <c r="V19" t="s">
        <v>80</v>
      </c>
      <c r="W19">
        <v>8</v>
      </c>
      <c r="X19">
        <v>5</v>
      </c>
      <c r="Y19" t="s">
        <v>25</v>
      </c>
      <c r="Z19" t="s">
        <v>1985</v>
      </c>
      <c r="AA19">
        <v>119390198</v>
      </c>
      <c r="AB19">
        <v>31274460</v>
      </c>
      <c r="AC19" t="s">
        <v>290</v>
      </c>
      <c r="AD19" t="s">
        <v>470</v>
      </c>
      <c r="AE19" t="s">
        <v>92</v>
      </c>
      <c r="AF19" t="s">
        <v>91</v>
      </c>
      <c r="AG19">
        <v>160138</v>
      </c>
      <c r="AH19" t="s">
        <v>132</v>
      </c>
      <c r="AI19">
        <v>0</v>
      </c>
      <c r="AJ19" t="s">
        <v>77</v>
      </c>
      <c r="AK19">
        <v>100</v>
      </c>
      <c r="AL19" t="s">
        <v>96</v>
      </c>
      <c r="AM19" t="s">
        <v>82</v>
      </c>
      <c r="AN19" t="s">
        <v>82</v>
      </c>
      <c r="AO19">
        <v>1</v>
      </c>
      <c r="AP19" t="s">
        <v>73</v>
      </c>
      <c r="AQ19" t="s">
        <v>114</v>
      </c>
      <c r="AR19" t="s">
        <v>313</v>
      </c>
      <c r="AS19">
        <v>9.83</v>
      </c>
      <c r="AT19">
        <v>17</v>
      </c>
      <c r="AU19" t="s">
        <v>88</v>
      </c>
      <c r="AV19" t="s">
        <v>89</v>
      </c>
      <c r="AW19" t="s">
        <v>89</v>
      </c>
      <c r="AX19" t="s">
        <v>89</v>
      </c>
      <c r="AY19" t="s">
        <v>89</v>
      </c>
      <c r="AZ19" t="s">
        <v>167</v>
      </c>
      <c r="BA19" t="s">
        <v>1986</v>
      </c>
      <c r="BB19">
        <v>9.83</v>
      </c>
      <c r="BC19" t="s">
        <v>82</v>
      </c>
      <c r="BD19" t="s">
        <v>313</v>
      </c>
      <c r="BE19" t="s">
        <v>314</v>
      </c>
      <c r="BF19" t="s">
        <v>87</v>
      </c>
      <c r="BG19" t="s">
        <v>97</v>
      </c>
      <c r="BH19">
        <v>3</v>
      </c>
      <c r="BI19">
        <v>2022</v>
      </c>
      <c r="BJ19">
        <v>1</v>
      </c>
      <c r="BK19">
        <v>87.07</v>
      </c>
      <c r="BL19" t="s">
        <v>82</v>
      </c>
      <c r="BM19" t="s">
        <v>95</v>
      </c>
      <c r="BN19" t="s">
        <v>93</v>
      </c>
      <c r="BO19">
        <v>1</v>
      </c>
      <c r="BP19" t="s">
        <v>86</v>
      </c>
      <c r="BQ19" t="s">
        <v>1116</v>
      </c>
    </row>
    <row r="20" spans="1:69" hidden="1" x14ac:dyDescent="0.25">
      <c r="A20">
        <v>133473</v>
      </c>
      <c r="B20">
        <v>1</v>
      </c>
      <c r="C20" s="1">
        <v>4261270</v>
      </c>
      <c r="D20" s="2">
        <v>44914</v>
      </c>
      <c r="E20" s="2">
        <v>44939</v>
      </c>
      <c r="F20" s="2">
        <v>44967</v>
      </c>
      <c r="G20" s="2">
        <v>44977</v>
      </c>
      <c r="H20" s="2">
        <v>44978</v>
      </c>
      <c r="I20">
        <v>324888</v>
      </c>
      <c r="J20" t="s">
        <v>83</v>
      </c>
      <c r="K20" t="s">
        <v>85</v>
      </c>
      <c r="L20" t="s">
        <v>98</v>
      </c>
      <c r="M20" t="s">
        <v>72</v>
      </c>
      <c r="N20" t="s">
        <v>82</v>
      </c>
      <c r="O20">
        <v>133473</v>
      </c>
      <c r="P20">
        <v>7</v>
      </c>
      <c r="Q20" t="s">
        <v>136</v>
      </c>
      <c r="R20" t="s">
        <v>137</v>
      </c>
      <c r="S20" t="s">
        <v>79</v>
      </c>
      <c r="T20" t="s">
        <v>136</v>
      </c>
      <c r="U20">
        <v>7</v>
      </c>
      <c r="V20" t="s">
        <v>185</v>
      </c>
      <c r="W20">
        <v>5</v>
      </c>
      <c r="X20">
        <v>2</v>
      </c>
      <c r="Y20" t="s">
        <v>24</v>
      </c>
      <c r="Z20" t="s">
        <v>2646</v>
      </c>
      <c r="AA20">
        <v>702650097</v>
      </c>
      <c r="AB20">
        <v>31272270</v>
      </c>
      <c r="AC20" t="s">
        <v>375</v>
      </c>
      <c r="AD20" t="s">
        <v>376</v>
      </c>
      <c r="AE20" t="s">
        <v>232</v>
      </c>
      <c r="AF20" t="s">
        <v>263</v>
      </c>
      <c r="AG20">
        <v>435000</v>
      </c>
      <c r="AH20" t="s">
        <v>121</v>
      </c>
      <c r="AI20">
        <v>0</v>
      </c>
      <c r="AJ20" t="s">
        <v>77</v>
      </c>
      <c r="AK20">
        <v>100</v>
      </c>
      <c r="AL20" t="s">
        <v>96</v>
      </c>
      <c r="AM20" t="s">
        <v>82</v>
      </c>
      <c r="AN20" t="s">
        <v>82</v>
      </c>
      <c r="AO20">
        <v>1</v>
      </c>
      <c r="AP20" t="s">
        <v>73</v>
      </c>
      <c r="AQ20" t="s">
        <v>138</v>
      </c>
      <c r="AR20" t="s">
        <v>82</v>
      </c>
      <c r="AS20" t="s">
        <v>82</v>
      </c>
      <c r="AT20">
        <v>24</v>
      </c>
      <c r="AU20" t="s">
        <v>101</v>
      </c>
      <c r="AV20" t="s">
        <v>89</v>
      </c>
      <c r="AW20" t="s">
        <v>89</v>
      </c>
      <c r="AX20" t="s">
        <v>89</v>
      </c>
      <c r="AY20" t="s">
        <v>89</v>
      </c>
      <c r="AZ20" t="s">
        <v>167</v>
      </c>
      <c r="BA20" t="s">
        <v>2647</v>
      </c>
      <c r="BB20">
        <v>10.210000000000001</v>
      </c>
      <c r="BC20" t="s">
        <v>82</v>
      </c>
      <c r="BD20" t="s">
        <v>126</v>
      </c>
      <c r="BE20" t="s">
        <v>129</v>
      </c>
      <c r="BF20" t="s">
        <v>156</v>
      </c>
      <c r="BG20" t="s">
        <v>2648</v>
      </c>
      <c r="BH20">
        <v>3</v>
      </c>
      <c r="BI20">
        <v>2017</v>
      </c>
      <c r="BJ20">
        <v>6</v>
      </c>
      <c r="BK20">
        <v>90</v>
      </c>
      <c r="BL20">
        <v>40329300</v>
      </c>
      <c r="BM20" t="s">
        <v>95</v>
      </c>
      <c r="BN20" t="s">
        <v>183</v>
      </c>
      <c r="BO20">
        <v>1</v>
      </c>
      <c r="BP20" t="s">
        <v>86</v>
      </c>
      <c r="BQ20" t="s">
        <v>1116</v>
      </c>
    </row>
    <row r="21" spans="1:69" hidden="1" x14ac:dyDescent="0.25">
      <c r="A21">
        <v>133393</v>
      </c>
      <c r="B21">
        <v>1</v>
      </c>
      <c r="C21" s="1">
        <v>13206456</v>
      </c>
      <c r="D21" s="2">
        <v>44929</v>
      </c>
      <c r="E21" s="2">
        <v>44942</v>
      </c>
      <c r="F21" s="2">
        <v>44963</v>
      </c>
      <c r="G21" s="2">
        <v>44985</v>
      </c>
      <c r="H21" s="2">
        <v>44985</v>
      </c>
      <c r="I21">
        <v>325548</v>
      </c>
      <c r="J21" t="s">
        <v>83</v>
      </c>
      <c r="K21" t="s">
        <v>85</v>
      </c>
      <c r="L21" t="s">
        <v>98</v>
      </c>
      <c r="M21" t="s">
        <v>72</v>
      </c>
      <c r="N21" t="s">
        <v>82</v>
      </c>
      <c r="O21">
        <v>133393</v>
      </c>
      <c r="P21">
        <v>8</v>
      </c>
      <c r="Q21" t="s">
        <v>75</v>
      </c>
      <c r="R21" t="s">
        <v>99</v>
      </c>
      <c r="S21" t="s">
        <v>79</v>
      </c>
      <c r="T21" t="s">
        <v>75</v>
      </c>
      <c r="U21">
        <v>1</v>
      </c>
      <c r="V21" t="s">
        <v>80</v>
      </c>
      <c r="W21">
        <v>1</v>
      </c>
      <c r="X21">
        <v>1</v>
      </c>
      <c r="Y21" t="s">
        <v>25</v>
      </c>
      <c r="Z21" t="s">
        <v>2168</v>
      </c>
      <c r="AA21">
        <v>208430327</v>
      </c>
      <c r="AB21">
        <v>31273930</v>
      </c>
      <c r="AC21" t="s">
        <v>80</v>
      </c>
      <c r="AD21" t="s">
        <v>170</v>
      </c>
      <c r="AE21" t="s">
        <v>155</v>
      </c>
      <c r="AF21" t="s">
        <v>109</v>
      </c>
      <c r="AG21">
        <v>1431018</v>
      </c>
      <c r="AH21" t="s">
        <v>100</v>
      </c>
      <c r="AI21">
        <v>0</v>
      </c>
      <c r="AJ21" t="s">
        <v>77</v>
      </c>
      <c r="AK21">
        <v>100</v>
      </c>
      <c r="AL21" t="s">
        <v>96</v>
      </c>
      <c r="AM21" t="s">
        <v>82</v>
      </c>
      <c r="AN21" t="s">
        <v>82</v>
      </c>
      <c r="AO21">
        <v>1</v>
      </c>
      <c r="AP21" t="s">
        <v>73</v>
      </c>
      <c r="AQ21" t="s">
        <v>78</v>
      </c>
      <c r="AR21" t="s">
        <v>82</v>
      </c>
      <c r="AS21" t="s">
        <v>82</v>
      </c>
      <c r="AT21">
        <v>19</v>
      </c>
      <c r="AU21" t="s">
        <v>88</v>
      </c>
      <c r="AV21" t="s">
        <v>89</v>
      </c>
      <c r="AW21" t="s">
        <v>89</v>
      </c>
      <c r="AX21" t="s">
        <v>89</v>
      </c>
      <c r="AY21" t="s">
        <v>89</v>
      </c>
      <c r="AZ21" t="s">
        <v>167</v>
      </c>
      <c r="BA21" t="s">
        <v>2169</v>
      </c>
      <c r="BB21">
        <v>10.84</v>
      </c>
      <c r="BC21" t="s">
        <v>82</v>
      </c>
      <c r="BD21" t="s">
        <v>126</v>
      </c>
      <c r="BE21" t="s">
        <v>129</v>
      </c>
      <c r="BF21" t="s">
        <v>87</v>
      </c>
      <c r="BG21" t="s">
        <v>97</v>
      </c>
      <c r="BH21">
        <v>4</v>
      </c>
      <c r="BI21">
        <v>2020</v>
      </c>
      <c r="BJ21">
        <v>3</v>
      </c>
      <c r="BK21">
        <v>100</v>
      </c>
      <c r="BL21" t="s">
        <v>82</v>
      </c>
      <c r="BM21" t="s">
        <v>2170</v>
      </c>
      <c r="BN21" t="s">
        <v>111</v>
      </c>
      <c r="BO21">
        <v>1</v>
      </c>
      <c r="BP21" t="s">
        <v>86</v>
      </c>
      <c r="BQ21" t="s">
        <v>1116</v>
      </c>
    </row>
    <row r="22" spans="1:69" hidden="1" x14ac:dyDescent="0.25">
      <c r="A22">
        <v>133176</v>
      </c>
      <c r="B22">
        <v>1</v>
      </c>
      <c r="C22" s="1">
        <v>4387900</v>
      </c>
      <c r="D22" s="2">
        <v>44914</v>
      </c>
      <c r="E22" s="2">
        <v>44928</v>
      </c>
      <c r="F22" s="2">
        <v>44951</v>
      </c>
      <c r="G22" s="2">
        <v>44963</v>
      </c>
      <c r="H22" s="2">
        <v>44967</v>
      </c>
      <c r="I22">
        <v>324986</v>
      </c>
      <c r="J22" t="s">
        <v>83</v>
      </c>
      <c r="K22" t="s">
        <v>85</v>
      </c>
      <c r="L22" t="s">
        <v>98</v>
      </c>
      <c r="M22" t="s">
        <v>72</v>
      </c>
      <c r="N22" t="s">
        <v>82</v>
      </c>
      <c r="O22">
        <v>133176</v>
      </c>
      <c r="P22">
        <v>6</v>
      </c>
      <c r="Q22" t="s">
        <v>75</v>
      </c>
      <c r="R22" t="s">
        <v>99</v>
      </c>
      <c r="S22" t="s">
        <v>79</v>
      </c>
      <c r="T22" t="s">
        <v>75</v>
      </c>
      <c r="U22">
        <v>1</v>
      </c>
      <c r="V22" t="s">
        <v>80</v>
      </c>
      <c r="W22">
        <v>6</v>
      </c>
      <c r="X22">
        <v>1</v>
      </c>
      <c r="Y22" t="s">
        <v>24</v>
      </c>
      <c r="Z22" t="s">
        <v>1196</v>
      </c>
      <c r="AA22">
        <v>118230013</v>
      </c>
      <c r="AB22">
        <v>31271250</v>
      </c>
      <c r="AC22" t="s">
        <v>221</v>
      </c>
      <c r="AD22" t="s">
        <v>221</v>
      </c>
      <c r="AE22" t="s">
        <v>134</v>
      </c>
      <c r="AF22" t="s">
        <v>1111</v>
      </c>
      <c r="AG22">
        <v>480000</v>
      </c>
      <c r="AH22" t="s">
        <v>171</v>
      </c>
      <c r="AI22">
        <v>0</v>
      </c>
      <c r="AJ22" t="s">
        <v>77</v>
      </c>
      <c r="AK22">
        <v>100</v>
      </c>
      <c r="AL22" t="s">
        <v>96</v>
      </c>
      <c r="AM22" t="s">
        <v>82</v>
      </c>
      <c r="AN22" t="s">
        <v>82</v>
      </c>
      <c r="AO22">
        <v>1</v>
      </c>
      <c r="AP22" t="s">
        <v>73</v>
      </c>
      <c r="AQ22" t="s">
        <v>114</v>
      </c>
      <c r="AR22" t="s">
        <v>82</v>
      </c>
      <c r="AS22" t="s">
        <v>82</v>
      </c>
      <c r="AT22">
        <v>21</v>
      </c>
      <c r="AU22" t="s">
        <v>101</v>
      </c>
      <c r="AV22" t="s">
        <v>89</v>
      </c>
      <c r="AW22" t="s">
        <v>89</v>
      </c>
      <c r="AX22" t="s">
        <v>89</v>
      </c>
      <c r="AY22" t="s">
        <v>89</v>
      </c>
      <c r="AZ22" t="s">
        <v>167</v>
      </c>
      <c r="BA22" t="s">
        <v>1197</v>
      </c>
      <c r="BB22">
        <v>10.94</v>
      </c>
      <c r="BC22" t="s">
        <v>82</v>
      </c>
      <c r="BD22" t="s">
        <v>126</v>
      </c>
      <c r="BE22" t="s">
        <v>129</v>
      </c>
      <c r="BF22" t="s">
        <v>87</v>
      </c>
      <c r="BG22" t="s">
        <v>1198</v>
      </c>
      <c r="BH22">
        <v>5</v>
      </c>
      <c r="BI22">
        <v>2019</v>
      </c>
      <c r="BJ22">
        <v>4</v>
      </c>
      <c r="BK22">
        <v>100</v>
      </c>
      <c r="BL22">
        <v>40310520</v>
      </c>
      <c r="BM22" t="s">
        <v>95</v>
      </c>
      <c r="BN22" t="s">
        <v>105</v>
      </c>
      <c r="BO22">
        <v>1</v>
      </c>
      <c r="BP22" t="s">
        <v>86</v>
      </c>
      <c r="BQ22" t="s">
        <v>1116</v>
      </c>
    </row>
    <row r="23" spans="1:69" hidden="1" x14ac:dyDescent="0.25">
      <c r="A23">
        <v>133249</v>
      </c>
      <c r="B23">
        <v>1</v>
      </c>
      <c r="C23" s="1">
        <v>17284346</v>
      </c>
      <c r="D23" s="2">
        <v>44900</v>
      </c>
      <c r="E23" s="2">
        <v>44925</v>
      </c>
      <c r="F23" s="2">
        <v>44950</v>
      </c>
      <c r="G23" s="2">
        <v>44977</v>
      </c>
      <c r="H23" s="2">
        <v>44979</v>
      </c>
      <c r="I23">
        <v>323741</v>
      </c>
      <c r="J23" t="s">
        <v>83</v>
      </c>
      <c r="K23" t="s">
        <v>85</v>
      </c>
      <c r="L23" t="s">
        <v>98</v>
      </c>
      <c r="M23" t="s">
        <v>72</v>
      </c>
      <c r="N23" t="s">
        <v>82</v>
      </c>
      <c r="O23">
        <v>133249</v>
      </c>
      <c r="P23">
        <v>7</v>
      </c>
      <c r="Q23" t="s">
        <v>75</v>
      </c>
      <c r="R23" t="s">
        <v>76</v>
      </c>
      <c r="S23" t="s">
        <v>79</v>
      </c>
      <c r="T23" t="s">
        <v>75</v>
      </c>
      <c r="U23">
        <v>6</v>
      </c>
      <c r="V23" t="s">
        <v>272</v>
      </c>
      <c r="W23">
        <v>1</v>
      </c>
      <c r="X23">
        <v>12</v>
      </c>
      <c r="Y23" t="s">
        <v>25</v>
      </c>
      <c r="Z23" t="s">
        <v>2464</v>
      </c>
      <c r="AA23">
        <v>604700441</v>
      </c>
      <c r="AB23">
        <v>31272160</v>
      </c>
      <c r="AC23" t="s">
        <v>272</v>
      </c>
      <c r="AD23" t="s">
        <v>370</v>
      </c>
      <c r="AE23" t="s">
        <v>174</v>
      </c>
      <c r="AF23" t="s">
        <v>201</v>
      </c>
      <c r="AG23">
        <v>615562</v>
      </c>
      <c r="AH23" t="s">
        <v>171</v>
      </c>
      <c r="AI23">
        <v>0</v>
      </c>
      <c r="AJ23" t="s">
        <v>77</v>
      </c>
      <c r="AK23">
        <v>100</v>
      </c>
      <c r="AL23" t="s">
        <v>96</v>
      </c>
      <c r="AM23" t="s">
        <v>82</v>
      </c>
      <c r="AN23" t="s">
        <v>82</v>
      </c>
      <c r="AO23">
        <v>1</v>
      </c>
      <c r="AP23" t="s">
        <v>73</v>
      </c>
      <c r="AQ23" t="s">
        <v>114</v>
      </c>
      <c r="AR23" t="s">
        <v>82</v>
      </c>
      <c r="AS23" t="s">
        <v>82</v>
      </c>
      <c r="AT23">
        <v>21</v>
      </c>
      <c r="AU23" t="s">
        <v>101</v>
      </c>
      <c r="AV23" t="s">
        <v>89</v>
      </c>
      <c r="AW23" t="s">
        <v>89</v>
      </c>
      <c r="AX23" t="s">
        <v>89</v>
      </c>
      <c r="AY23" t="s">
        <v>89</v>
      </c>
      <c r="AZ23" t="s">
        <v>81</v>
      </c>
      <c r="BA23" t="s">
        <v>2465</v>
      </c>
      <c r="BB23">
        <v>11.3</v>
      </c>
      <c r="BC23" t="s">
        <v>82</v>
      </c>
      <c r="BD23" t="s">
        <v>126</v>
      </c>
      <c r="BE23" t="s">
        <v>129</v>
      </c>
      <c r="BF23" t="s">
        <v>87</v>
      </c>
      <c r="BG23" t="s">
        <v>2466</v>
      </c>
      <c r="BH23">
        <v>2</v>
      </c>
      <c r="BI23">
        <v>2018</v>
      </c>
      <c r="BJ23">
        <v>5</v>
      </c>
      <c r="BK23">
        <v>83.21</v>
      </c>
      <c r="BL23">
        <v>25629000</v>
      </c>
      <c r="BM23" t="s">
        <v>95</v>
      </c>
      <c r="BN23" t="s">
        <v>202</v>
      </c>
      <c r="BO23">
        <v>1</v>
      </c>
      <c r="BP23" t="s">
        <v>86</v>
      </c>
      <c r="BQ23" t="s">
        <v>1116</v>
      </c>
    </row>
    <row r="24" spans="1:69" hidden="1" x14ac:dyDescent="0.25">
      <c r="A24">
        <v>133194</v>
      </c>
      <c r="B24">
        <v>1</v>
      </c>
      <c r="C24" s="1">
        <v>6399300</v>
      </c>
      <c r="D24" s="2">
        <v>44902</v>
      </c>
      <c r="E24" s="2">
        <v>44936</v>
      </c>
      <c r="F24" s="2">
        <v>44957</v>
      </c>
      <c r="G24" s="2">
        <v>44963</v>
      </c>
      <c r="H24" s="2">
        <v>44971</v>
      </c>
      <c r="I24">
        <v>324055</v>
      </c>
      <c r="J24" t="s">
        <v>83</v>
      </c>
      <c r="K24" t="s">
        <v>85</v>
      </c>
      <c r="L24" t="s">
        <v>74</v>
      </c>
      <c r="M24" t="s">
        <v>72</v>
      </c>
      <c r="N24" t="s">
        <v>82</v>
      </c>
      <c r="O24">
        <v>133194</v>
      </c>
      <c r="P24">
        <v>6</v>
      </c>
      <c r="Q24" t="s">
        <v>75</v>
      </c>
      <c r="R24" t="s">
        <v>99</v>
      </c>
      <c r="S24" t="s">
        <v>79</v>
      </c>
      <c r="T24" t="s">
        <v>75</v>
      </c>
      <c r="U24">
        <v>1</v>
      </c>
      <c r="V24" t="s">
        <v>80</v>
      </c>
      <c r="W24">
        <v>3</v>
      </c>
      <c r="X24">
        <v>11</v>
      </c>
      <c r="Y24" t="s">
        <v>24</v>
      </c>
      <c r="Z24" t="s">
        <v>1261</v>
      </c>
      <c r="AA24">
        <v>115290616</v>
      </c>
      <c r="AB24">
        <v>31177690</v>
      </c>
      <c r="AC24" t="s">
        <v>236</v>
      </c>
      <c r="AD24" t="s">
        <v>369</v>
      </c>
      <c r="AE24" t="s">
        <v>466</v>
      </c>
      <c r="AF24" t="s">
        <v>147</v>
      </c>
      <c r="AG24">
        <v>572357</v>
      </c>
      <c r="AH24" t="s">
        <v>171</v>
      </c>
      <c r="AI24">
        <v>0</v>
      </c>
      <c r="AJ24" t="s">
        <v>77</v>
      </c>
      <c r="AK24">
        <v>100</v>
      </c>
      <c r="AL24" t="s">
        <v>96</v>
      </c>
      <c r="AM24" t="s">
        <v>82</v>
      </c>
      <c r="AN24" t="s">
        <v>82</v>
      </c>
      <c r="AO24">
        <v>1</v>
      </c>
      <c r="AP24" t="s">
        <v>73</v>
      </c>
      <c r="AQ24" t="s">
        <v>114</v>
      </c>
      <c r="AR24" t="s">
        <v>82</v>
      </c>
      <c r="AS24" t="s">
        <v>82</v>
      </c>
      <c r="AT24">
        <v>29</v>
      </c>
      <c r="AU24" t="s">
        <v>101</v>
      </c>
      <c r="AV24" t="s">
        <v>88</v>
      </c>
      <c r="AW24" t="s">
        <v>89</v>
      </c>
      <c r="AX24" t="s">
        <v>89</v>
      </c>
      <c r="AY24" t="s">
        <v>89</v>
      </c>
      <c r="AZ24" t="s">
        <v>81</v>
      </c>
      <c r="BA24" t="s">
        <v>1262</v>
      </c>
      <c r="BB24">
        <v>11.46</v>
      </c>
      <c r="BC24" t="s">
        <v>82</v>
      </c>
      <c r="BD24" t="s">
        <v>126</v>
      </c>
      <c r="BE24" t="s">
        <v>129</v>
      </c>
      <c r="BF24" t="s">
        <v>156</v>
      </c>
      <c r="BG24" t="s">
        <v>1263</v>
      </c>
      <c r="BH24">
        <v>5</v>
      </c>
      <c r="BI24">
        <v>2014</v>
      </c>
      <c r="BJ24">
        <v>9</v>
      </c>
      <c r="BK24">
        <v>100</v>
      </c>
      <c r="BL24">
        <v>40312836</v>
      </c>
      <c r="BM24" t="s">
        <v>95</v>
      </c>
      <c r="BN24" t="s">
        <v>105</v>
      </c>
      <c r="BO24">
        <v>1</v>
      </c>
      <c r="BP24" t="s">
        <v>86</v>
      </c>
      <c r="BQ24" t="s">
        <v>1116</v>
      </c>
    </row>
    <row r="25" spans="1:69" hidden="1" x14ac:dyDescent="0.25">
      <c r="A25">
        <v>132246</v>
      </c>
      <c r="B25">
        <v>5</v>
      </c>
      <c r="C25" s="1">
        <v>26657577</v>
      </c>
      <c r="D25" s="2">
        <v>44838</v>
      </c>
      <c r="E25" s="2">
        <v>44848</v>
      </c>
      <c r="F25" s="2">
        <v>44851</v>
      </c>
      <c r="G25" s="2">
        <v>44977</v>
      </c>
      <c r="H25" s="2">
        <v>44979</v>
      </c>
      <c r="I25">
        <v>320883</v>
      </c>
      <c r="J25" t="s">
        <v>83</v>
      </c>
      <c r="K25" t="s">
        <v>120</v>
      </c>
      <c r="L25" t="s">
        <v>119</v>
      </c>
      <c r="M25" t="s">
        <v>72</v>
      </c>
      <c r="N25" t="s">
        <v>82</v>
      </c>
      <c r="O25">
        <v>132246</v>
      </c>
      <c r="P25">
        <v>7</v>
      </c>
      <c r="Q25" t="s">
        <v>75</v>
      </c>
      <c r="R25" t="s">
        <v>76</v>
      </c>
      <c r="S25" t="s">
        <v>79</v>
      </c>
      <c r="T25" t="s">
        <v>75</v>
      </c>
      <c r="U25">
        <v>1</v>
      </c>
      <c r="V25" t="s">
        <v>80</v>
      </c>
      <c r="W25">
        <v>3</v>
      </c>
      <c r="X25">
        <v>5</v>
      </c>
      <c r="Y25" t="s">
        <v>24</v>
      </c>
      <c r="Z25" t="s">
        <v>2287</v>
      </c>
      <c r="AA25">
        <v>304460924</v>
      </c>
      <c r="AB25">
        <v>31273150</v>
      </c>
      <c r="AC25" t="s">
        <v>236</v>
      </c>
      <c r="AD25" t="s">
        <v>165</v>
      </c>
      <c r="AE25" t="s">
        <v>274</v>
      </c>
      <c r="AF25" t="s">
        <v>127</v>
      </c>
      <c r="AG25">
        <v>2691100</v>
      </c>
      <c r="AH25" t="s">
        <v>152</v>
      </c>
      <c r="AI25">
        <v>0</v>
      </c>
      <c r="AJ25" t="s">
        <v>77</v>
      </c>
      <c r="AK25">
        <v>100</v>
      </c>
      <c r="AL25" t="s">
        <v>96</v>
      </c>
      <c r="AM25" t="s">
        <v>82</v>
      </c>
      <c r="AN25" t="s">
        <v>82</v>
      </c>
      <c r="AO25">
        <v>5</v>
      </c>
      <c r="AP25" t="s">
        <v>143</v>
      </c>
      <c r="AQ25" t="s">
        <v>78</v>
      </c>
      <c r="AR25" t="s">
        <v>82</v>
      </c>
      <c r="AS25" t="s">
        <v>82</v>
      </c>
      <c r="AT25">
        <v>32</v>
      </c>
      <c r="AU25" t="s">
        <v>101</v>
      </c>
      <c r="AV25" t="s">
        <v>89</v>
      </c>
      <c r="AW25" t="s">
        <v>89</v>
      </c>
      <c r="AX25" t="s">
        <v>89</v>
      </c>
      <c r="AY25" t="s">
        <v>89</v>
      </c>
      <c r="AZ25" t="s">
        <v>81</v>
      </c>
      <c r="BA25" t="s">
        <v>2288</v>
      </c>
      <c r="BB25">
        <v>11.56</v>
      </c>
      <c r="BC25">
        <v>44.08</v>
      </c>
      <c r="BD25" t="s">
        <v>82</v>
      </c>
      <c r="BE25" t="s">
        <v>82</v>
      </c>
      <c r="BF25" t="s">
        <v>156</v>
      </c>
      <c r="BG25" t="s">
        <v>421</v>
      </c>
      <c r="BH25">
        <v>2</v>
      </c>
      <c r="BI25">
        <v>2016</v>
      </c>
      <c r="BJ25">
        <v>7</v>
      </c>
      <c r="BK25">
        <v>77.5</v>
      </c>
      <c r="BL25">
        <v>87353354</v>
      </c>
      <c r="BM25" t="s">
        <v>95</v>
      </c>
      <c r="BN25" t="s">
        <v>130</v>
      </c>
      <c r="BO25">
        <v>1</v>
      </c>
      <c r="BP25" t="s">
        <v>86</v>
      </c>
      <c r="BQ25" t="s">
        <v>1116</v>
      </c>
    </row>
    <row r="26" spans="1:69" hidden="1" x14ac:dyDescent="0.25">
      <c r="A26">
        <v>132418</v>
      </c>
      <c r="B26">
        <v>1</v>
      </c>
      <c r="C26" s="1">
        <v>1272443</v>
      </c>
      <c r="D26" s="2">
        <v>44854</v>
      </c>
      <c r="E26" s="2">
        <v>44868</v>
      </c>
      <c r="F26" s="2">
        <v>44869</v>
      </c>
      <c r="G26" s="2">
        <v>44949</v>
      </c>
      <c r="H26" s="2">
        <v>44956</v>
      </c>
      <c r="I26">
        <v>321469</v>
      </c>
      <c r="J26" t="s">
        <v>83</v>
      </c>
      <c r="K26" t="s">
        <v>85</v>
      </c>
      <c r="L26" t="s">
        <v>74</v>
      </c>
      <c r="M26" t="s">
        <v>72</v>
      </c>
      <c r="N26" t="s">
        <v>82</v>
      </c>
      <c r="O26">
        <v>132418</v>
      </c>
      <c r="P26">
        <v>3</v>
      </c>
      <c r="Q26" t="s">
        <v>75</v>
      </c>
      <c r="R26" t="s">
        <v>99</v>
      </c>
      <c r="S26" t="s">
        <v>79</v>
      </c>
      <c r="T26" t="s">
        <v>75</v>
      </c>
      <c r="U26">
        <v>3</v>
      </c>
      <c r="V26" t="s">
        <v>131</v>
      </c>
      <c r="W26">
        <v>1</v>
      </c>
      <c r="X26">
        <v>7</v>
      </c>
      <c r="Y26" t="s">
        <v>24</v>
      </c>
      <c r="Z26" t="s">
        <v>1612</v>
      </c>
      <c r="AA26">
        <v>304930217</v>
      </c>
      <c r="AB26">
        <v>31056250</v>
      </c>
      <c r="AC26" t="s">
        <v>131</v>
      </c>
      <c r="AD26" t="s">
        <v>556</v>
      </c>
      <c r="AE26" t="s">
        <v>134</v>
      </c>
      <c r="AF26" t="s">
        <v>187</v>
      </c>
      <c r="AG26" t="s">
        <v>82</v>
      </c>
      <c r="AH26" t="s">
        <v>82</v>
      </c>
      <c r="AI26">
        <v>0</v>
      </c>
      <c r="AJ26" t="s">
        <v>77</v>
      </c>
      <c r="AK26">
        <v>100</v>
      </c>
      <c r="AL26" t="s">
        <v>96</v>
      </c>
      <c r="AM26" t="s">
        <v>82</v>
      </c>
      <c r="AN26" t="s">
        <v>82</v>
      </c>
      <c r="AO26">
        <v>1</v>
      </c>
      <c r="AP26" t="s">
        <v>73</v>
      </c>
      <c r="AQ26" t="s">
        <v>114</v>
      </c>
      <c r="AR26" t="s">
        <v>82</v>
      </c>
      <c r="AS26" t="s">
        <v>82</v>
      </c>
      <c r="AT26">
        <v>26</v>
      </c>
      <c r="AU26" t="s">
        <v>88</v>
      </c>
      <c r="AV26" t="s">
        <v>89</v>
      </c>
      <c r="AW26" t="s">
        <v>89</v>
      </c>
      <c r="AX26" t="s">
        <v>89</v>
      </c>
      <c r="AY26" t="s">
        <v>89</v>
      </c>
      <c r="AZ26" t="s">
        <v>167</v>
      </c>
      <c r="BA26" t="s">
        <v>1613</v>
      </c>
      <c r="BB26">
        <v>11.73</v>
      </c>
      <c r="BC26" t="s">
        <v>82</v>
      </c>
      <c r="BD26" t="s">
        <v>126</v>
      </c>
      <c r="BE26" t="s">
        <v>129</v>
      </c>
      <c r="BF26" t="s">
        <v>87</v>
      </c>
      <c r="BG26" t="s">
        <v>97</v>
      </c>
      <c r="BH26" t="s">
        <v>82</v>
      </c>
      <c r="BI26" t="s">
        <v>82</v>
      </c>
      <c r="BJ26" t="s">
        <v>82</v>
      </c>
      <c r="BK26" t="s">
        <v>82</v>
      </c>
      <c r="BL26">
        <v>25507771</v>
      </c>
      <c r="BM26" t="s">
        <v>95</v>
      </c>
      <c r="BN26" t="s">
        <v>125</v>
      </c>
      <c r="BO26">
        <v>1</v>
      </c>
      <c r="BP26" t="s">
        <v>86</v>
      </c>
      <c r="BQ26" t="s">
        <v>1116</v>
      </c>
    </row>
    <row r="27" spans="1:69" hidden="1" x14ac:dyDescent="0.25">
      <c r="A27">
        <v>133310</v>
      </c>
      <c r="B27">
        <v>1</v>
      </c>
      <c r="C27" s="1">
        <v>13132600</v>
      </c>
      <c r="D27" s="2">
        <v>44914</v>
      </c>
      <c r="E27" s="2">
        <v>44916</v>
      </c>
      <c r="F27" s="2">
        <v>44944</v>
      </c>
      <c r="G27" s="2">
        <v>44985</v>
      </c>
      <c r="H27" s="2">
        <v>44985</v>
      </c>
      <c r="I27">
        <v>324927</v>
      </c>
      <c r="J27" t="s">
        <v>83</v>
      </c>
      <c r="K27" t="s">
        <v>85</v>
      </c>
      <c r="L27" t="s">
        <v>98</v>
      </c>
      <c r="M27" t="s">
        <v>72</v>
      </c>
      <c r="N27" t="s">
        <v>82</v>
      </c>
      <c r="O27">
        <v>133310</v>
      </c>
      <c r="P27">
        <v>8</v>
      </c>
      <c r="Q27" t="s">
        <v>75</v>
      </c>
      <c r="R27" t="s">
        <v>76</v>
      </c>
      <c r="S27" t="s">
        <v>79</v>
      </c>
      <c r="T27" t="s">
        <v>75</v>
      </c>
      <c r="U27">
        <v>5</v>
      </c>
      <c r="V27" t="s">
        <v>115</v>
      </c>
      <c r="W27">
        <v>1</v>
      </c>
      <c r="X27">
        <v>1</v>
      </c>
      <c r="Y27" t="s">
        <v>25</v>
      </c>
      <c r="Z27" t="s">
        <v>2093</v>
      </c>
      <c r="AA27">
        <v>504560705</v>
      </c>
      <c r="AB27">
        <v>31271830</v>
      </c>
      <c r="AC27" t="s">
        <v>116</v>
      </c>
      <c r="AD27" t="s">
        <v>116</v>
      </c>
      <c r="AE27" t="s">
        <v>128</v>
      </c>
      <c r="AF27" t="s">
        <v>164</v>
      </c>
      <c r="AG27">
        <v>2742967</v>
      </c>
      <c r="AH27" t="s">
        <v>152</v>
      </c>
      <c r="AI27">
        <v>0</v>
      </c>
      <c r="AJ27" t="s">
        <v>77</v>
      </c>
      <c r="AK27">
        <v>100</v>
      </c>
      <c r="AL27" t="s">
        <v>96</v>
      </c>
      <c r="AM27" t="s">
        <v>82</v>
      </c>
      <c r="AN27" t="s">
        <v>82</v>
      </c>
      <c r="AO27">
        <v>1</v>
      </c>
      <c r="AP27" t="s">
        <v>73</v>
      </c>
      <c r="AQ27" t="s">
        <v>114</v>
      </c>
      <c r="AR27" t="s">
        <v>82</v>
      </c>
      <c r="AS27" t="s">
        <v>82</v>
      </c>
      <c r="AT27">
        <v>18</v>
      </c>
      <c r="AU27" t="s">
        <v>101</v>
      </c>
      <c r="AV27" t="s">
        <v>88</v>
      </c>
      <c r="AW27" t="s">
        <v>89</v>
      </c>
      <c r="AX27" t="s">
        <v>89</v>
      </c>
      <c r="AY27" t="s">
        <v>89</v>
      </c>
      <c r="AZ27" t="s">
        <v>167</v>
      </c>
      <c r="BA27" t="s">
        <v>2094</v>
      </c>
      <c r="BB27">
        <v>11.82</v>
      </c>
      <c r="BC27" t="s">
        <v>82</v>
      </c>
      <c r="BD27" t="s">
        <v>126</v>
      </c>
      <c r="BE27" t="s">
        <v>129</v>
      </c>
      <c r="BF27" t="s">
        <v>87</v>
      </c>
      <c r="BG27" t="s">
        <v>97</v>
      </c>
      <c r="BH27">
        <v>3</v>
      </c>
      <c r="BI27">
        <v>2021</v>
      </c>
      <c r="BJ27">
        <v>2</v>
      </c>
      <c r="BK27">
        <v>100</v>
      </c>
      <c r="BL27" t="s">
        <v>82</v>
      </c>
      <c r="BM27" t="s">
        <v>95</v>
      </c>
      <c r="BN27" t="s">
        <v>130</v>
      </c>
      <c r="BO27">
        <v>1</v>
      </c>
      <c r="BP27" t="s">
        <v>86</v>
      </c>
      <c r="BQ27" t="s">
        <v>1116</v>
      </c>
    </row>
    <row r="28" spans="1:69" hidden="1" x14ac:dyDescent="0.25">
      <c r="A28">
        <v>133208</v>
      </c>
      <c r="B28">
        <v>1</v>
      </c>
      <c r="C28" s="1">
        <v>5686755</v>
      </c>
      <c r="D28" s="2">
        <v>44914</v>
      </c>
      <c r="E28" s="2">
        <v>44939</v>
      </c>
      <c r="F28" s="2">
        <v>44956</v>
      </c>
      <c r="G28" s="2">
        <v>44963</v>
      </c>
      <c r="H28" s="2">
        <v>44967</v>
      </c>
      <c r="I28">
        <v>324916</v>
      </c>
      <c r="J28" t="s">
        <v>83</v>
      </c>
      <c r="K28" t="s">
        <v>85</v>
      </c>
      <c r="L28" t="s">
        <v>98</v>
      </c>
      <c r="M28" t="s">
        <v>72</v>
      </c>
      <c r="N28" t="s">
        <v>82</v>
      </c>
      <c r="O28">
        <v>133208</v>
      </c>
      <c r="P28">
        <v>6</v>
      </c>
      <c r="Q28" t="s">
        <v>136</v>
      </c>
      <c r="R28" t="s">
        <v>137</v>
      </c>
      <c r="S28" t="s">
        <v>79</v>
      </c>
      <c r="T28" t="s">
        <v>136</v>
      </c>
      <c r="U28">
        <v>7</v>
      </c>
      <c r="V28" t="s">
        <v>185</v>
      </c>
      <c r="W28">
        <v>2</v>
      </c>
      <c r="X28">
        <v>2</v>
      </c>
      <c r="Y28" t="s">
        <v>24</v>
      </c>
      <c r="Z28" t="s">
        <v>1249</v>
      </c>
      <c r="AA28">
        <v>703090879</v>
      </c>
      <c r="AB28">
        <v>31271520</v>
      </c>
      <c r="AC28" t="s">
        <v>226</v>
      </c>
      <c r="AD28" t="s">
        <v>288</v>
      </c>
      <c r="AE28" t="s">
        <v>232</v>
      </c>
      <c r="AF28" t="s">
        <v>210</v>
      </c>
      <c r="AG28">
        <v>683421</v>
      </c>
      <c r="AH28" t="s">
        <v>171</v>
      </c>
      <c r="AI28">
        <v>0</v>
      </c>
      <c r="AJ28" t="s">
        <v>77</v>
      </c>
      <c r="AK28">
        <v>100</v>
      </c>
      <c r="AL28" t="s">
        <v>96</v>
      </c>
      <c r="AM28" t="s">
        <v>82</v>
      </c>
      <c r="AN28" t="s">
        <v>82</v>
      </c>
      <c r="AO28">
        <v>1</v>
      </c>
      <c r="AP28" t="s">
        <v>73</v>
      </c>
      <c r="AQ28" t="s">
        <v>114</v>
      </c>
      <c r="AR28" t="s">
        <v>82</v>
      </c>
      <c r="AS28" t="s">
        <v>82</v>
      </c>
      <c r="AT28">
        <v>18</v>
      </c>
      <c r="AU28" t="s">
        <v>101</v>
      </c>
      <c r="AV28" t="s">
        <v>89</v>
      </c>
      <c r="AW28" t="s">
        <v>89</v>
      </c>
      <c r="AX28" t="s">
        <v>89</v>
      </c>
      <c r="AY28" t="s">
        <v>89</v>
      </c>
      <c r="AZ28" t="s">
        <v>167</v>
      </c>
      <c r="BA28" t="s">
        <v>1250</v>
      </c>
      <c r="BB28">
        <v>11.91</v>
      </c>
      <c r="BC28" t="s">
        <v>82</v>
      </c>
      <c r="BD28" t="s">
        <v>340</v>
      </c>
      <c r="BE28" t="s">
        <v>341</v>
      </c>
      <c r="BF28" t="s">
        <v>87</v>
      </c>
      <c r="BG28" t="s">
        <v>97</v>
      </c>
      <c r="BH28">
        <v>3</v>
      </c>
      <c r="BI28">
        <v>2022</v>
      </c>
      <c r="BJ28">
        <v>1</v>
      </c>
      <c r="BK28">
        <v>95</v>
      </c>
      <c r="BL28" t="s">
        <v>82</v>
      </c>
      <c r="BM28" t="s">
        <v>95</v>
      </c>
      <c r="BN28" t="s">
        <v>183</v>
      </c>
      <c r="BO28">
        <v>1</v>
      </c>
      <c r="BP28" t="s">
        <v>86</v>
      </c>
      <c r="BQ28" t="s">
        <v>1116</v>
      </c>
    </row>
    <row r="29" spans="1:69" hidden="1" x14ac:dyDescent="0.25">
      <c r="A29">
        <v>133228</v>
      </c>
      <c r="B29">
        <v>1</v>
      </c>
      <c r="C29" s="1">
        <v>3695610</v>
      </c>
      <c r="D29" s="2">
        <v>44929</v>
      </c>
      <c r="E29" s="2">
        <v>44929</v>
      </c>
      <c r="F29" s="2">
        <v>44957</v>
      </c>
      <c r="G29" s="2">
        <v>44977</v>
      </c>
      <c r="H29" s="2">
        <v>44978</v>
      </c>
      <c r="I29">
        <v>325478</v>
      </c>
      <c r="J29" t="s">
        <v>83</v>
      </c>
      <c r="K29" t="s">
        <v>85</v>
      </c>
      <c r="L29" t="s">
        <v>98</v>
      </c>
      <c r="M29" t="s">
        <v>72</v>
      </c>
      <c r="N29" t="s">
        <v>82</v>
      </c>
      <c r="O29">
        <v>133228</v>
      </c>
      <c r="P29">
        <v>7</v>
      </c>
      <c r="Q29" t="s">
        <v>75</v>
      </c>
      <c r="R29" t="s">
        <v>76</v>
      </c>
      <c r="S29" t="s">
        <v>79</v>
      </c>
      <c r="T29" t="s">
        <v>75</v>
      </c>
      <c r="U29">
        <v>2</v>
      </c>
      <c r="V29" t="s">
        <v>139</v>
      </c>
      <c r="W29">
        <v>1</v>
      </c>
      <c r="X29">
        <v>11</v>
      </c>
      <c r="Y29" t="s">
        <v>24</v>
      </c>
      <c r="Z29" t="s">
        <v>2520</v>
      </c>
      <c r="AA29">
        <v>207400526</v>
      </c>
      <c r="AB29">
        <v>31272500</v>
      </c>
      <c r="AC29" t="s">
        <v>139</v>
      </c>
      <c r="AD29" t="s">
        <v>2521</v>
      </c>
      <c r="AE29" t="s">
        <v>420</v>
      </c>
      <c r="AF29" t="s">
        <v>419</v>
      </c>
      <c r="AG29">
        <v>468910</v>
      </c>
      <c r="AH29" t="s">
        <v>171</v>
      </c>
      <c r="AI29">
        <v>0</v>
      </c>
      <c r="AJ29" t="s">
        <v>77</v>
      </c>
      <c r="AK29">
        <v>100</v>
      </c>
      <c r="AL29" t="s">
        <v>96</v>
      </c>
      <c r="AM29" t="s">
        <v>82</v>
      </c>
      <c r="AN29" t="s">
        <v>82</v>
      </c>
      <c r="AO29">
        <v>1</v>
      </c>
      <c r="AP29" t="s">
        <v>73</v>
      </c>
      <c r="AQ29" t="s">
        <v>114</v>
      </c>
      <c r="AR29" t="s">
        <v>82</v>
      </c>
      <c r="AS29" t="s">
        <v>82</v>
      </c>
      <c r="AT29">
        <v>27</v>
      </c>
      <c r="AU29" t="s">
        <v>244</v>
      </c>
      <c r="AV29" t="s">
        <v>89</v>
      </c>
      <c r="AW29" t="s">
        <v>89</v>
      </c>
      <c r="AX29" t="s">
        <v>89</v>
      </c>
      <c r="AY29" t="s">
        <v>89</v>
      </c>
      <c r="AZ29" t="s">
        <v>167</v>
      </c>
      <c r="BA29" t="s">
        <v>2522</v>
      </c>
      <c r="BB29">
        <v>12.69</v>
      </c>
      <c r="BC29" t="s">
        <v>82</v>
      </c>
      <c r="BD29" t="s">
        <v>126</v>
      </c>
      <c r="BE29" t="s">
        <v>129</v>
      </c>
      <c r="BF29" t="s">
        <v>87</v>
      </c>
      <c r="BG29" t="s">
        <v>2523</v>
      </c>
      <c r="BH29">
        <v>2</v>
      </c>
      <c r="BI29">
        <v>2021</v>
      </c>
      <c r="BJ29">
        <v>2</v>
      </c>
      <c r="BK29">
        <v>100</v>
      </c>
      <c r="BL29">
        <v>24361000</v>
      </c>
      <c r="BM29" t="s">
        <v>95</v>
      </c>
      <c r="BN29" t="s">
        <v>130</v>
      </c>
      <c r="BO29">
        <v>1</v>
      </c>
      <c r="BP29" t="s">
        <v>86</v>
      </c>
      <c r="BQ29" t="s">
        <v>1116</v>
      </c>
    </row>
    <row r="30" spans="1:69" hidden="1" x14ac:dyDescent="0.25">
      <c r="A30">
        <v>132781</v>
      </c>
      <c r="B30">
        <v>1</v>
      </c>
      <c r="C30" s="1">
        <v>4957650</v>
      </c>
      <c r="D30" s="2">
        <v>44907</v>
      </c>
      <c r="E30" s="2">
        <v>44908</v>
      </c>
      <c r="F30" s="2">
        <v>44914</v>
      </c>
      <c r="G30" s="2">
        <v>44939</v>
      </c>
      <c r="H30" s="2">
        <v>44943</v>
      </c>
      <c r="I30">
        <v>324385</v>
      </c>
      <c r="J30" t="s">
        <v>83</v>
      </c>
      <c r="K30" t="s">
        <v>85</v>
      </c>
      <c r="L30" t="s">
        <v>98</v>
      </c>
      <c r="M30" t="s">
        <v>72</v>
      </c>
      <c r="N30" t="s">
        <v>82</v>
      </c>
      <c r="O30">
        <v>132781</v>
      </c>
      <c r="P30">
        <v>1</v>
      </c>
      <c r="Q30" t="s">
        <v>75</v>
      </c>
      <c r="R30" t="s">
        <v>99</v>
      </c>
      <c r="S30" t="s">
        <v>79</v>
      </c>
      <c r="T30" t="s">
        <v>75</v>
      </c>
      <c r="U30">
        <v>3</v>
      </c>
      <c r="V30" t="s">
        <v>131</v>
      </c>
      <c r="W30">
        <v>2</v>
      </c>
      <c r="X30">
        <v>5</v>
      </c>
      <c r="Y30" t="s">
        <v>24</v>
      </c>
      <c r="Z30" t="s">
        <v>1938</v>
      </c>
      <c r="AA30">
        <v>305000087</v>
      </c>
      <c r="AB30">
        <v>31269180</v>
      </c>
      <c r="AC30" t="s">
        <v>229</v>
      </c>
      <c r="AD30" t="s">
        <v>482</v>
      </c>
      <c r="AE30" t="s">
        <v>134</v>
      </c>
      <c r="AF30" t="s">
        <v>187</v>
      </c>
      <c r="AG30">
        <v>638250</v>
      </c>
      <c r="AH30" t="s">
        <v>171</v>
      </c>
      <c r="AI30">
        <v>0</v>
      </c>
      <c r="AJ30" t="s">
        <v>77</v>
      </c>
      <c r="AK30">
        <v>100</v>
      </c>
      <c r="AL30" t="s">
        <v>96</v>
      </c>
      <c r="AM30" t="s">
        <v>82</v>
      </c>
      <c r="AN30" t="s">
        <v>82</v>
      </c>
      <c r="AO30">
        <v>1</v>
      </c>
      <c r="AP30" t="s">
        <v>73</v>
      </c>
      <c r="AQ30" t="s">
        <v>114</v>
      </c>
      <c r="AR30" t="s">
        <v>82</v>
      </c>
      <c r="AS30" t="s">
        <v>82</v>
      </c>
      <c r="AT30">
        <v>25</v>
      </c>
      <c r="AU30" t="s">
        <v>101</v>
      </c>
      <c r="AV30" t="s">
        <v>89</v>
      </c>
      <c r="AW30" t="s">
        <v>89</v>
      </c>
      <c r="AX30" t="s">
        <v>89</v>
      </c>
      <c r="AY30" t="s">
        <v>89</v>
      </c>
      <c r="AZ30" t="s">
        <v>81</v>
      </c>
      <c r="BA30" t="s">
        <v>1939</v>
      </c>
      <c r="BB30">
        <v>12.87</v>
      </c>
      <c r="BC30" t="s">
        <v>82</v>
      </c>
      <c r="BD30" t="s">
        <v>126</v>
      </c>
      <c r="BE30" t="s">
        <v>129</v>
      </c>
      <c r="BF30" t="s">
        <v>87</v>
      </c>
      <c r="BG30" t="s">
        <v>1940</v>
      </c>
      <c r="BH30">
        <v>3</v>
      </c>
      <c r="BI30">
        <v>2015</v>
      </c>
      <c r="BJ30">
        <v>8</v>
      </c>
      <c r="BK30">
        <v>90</v>
      </c>
      <c r="BL30">
        <v>21038309</v>
      </c>
      <c r="BM30" t="s">
        <v>95</v>
      </c>
      <c r="BN30" t="s">
        <v>125</v>
      </c>
      <c r="BO30">
        <v>1</v>
      </c>
      <c r="BP30" t="s">
        <v>86</v>
      </c>
      <c r="BQ30" t="s">
        <v>1116</v>
      </c>
    </row>
    <row r="31" spans="1:69" hidden="1" x14ac:dyDescent="0.25">
      <c r="A31">
        <v>133327</v>
      </c>
      <c r="B31">
        <v>3</v>
      </c>
      <c r="C31" s="1">
        <v>18999900</v>
      </c>
      <c r="D31" s="2">
        <v>44910</v>
      </c>
      <c r="E31" s="2">
        <v>44928</v>
      </c>
      <c r="F31" s="2">
        <v>44951</v>
      </c>
      <c r="G31" s="2">
        <v>44977</v>
      </c>
      <c r="H31" s="2">
        <v>44979</v>
      </c>
      <c r="I31">
        <v>324701</v>
      </c>
      <c r="J31" t="s">
        <v>83</v>
      </c>
      <c r="K31" t="s">
        <v>214</v>
      </c>
      <c r="L31" t="s">
        <v>98</v>
      </c>
      <c r="M31" t="s">
        <v>204</v>
      </c>
      <c r="N31" t="s">
        <v>82</v>
      </c>
      <c r="O31">
        <v>133327</v>
      </c>
      <c r="P31">
        <v>7</v>
      </c>
      <c r="Q31" t="s">
        <v>136</v>
      </c>
      <c r="R31" t="s">
        <v>137</v>
      </c>
      <c r="S31" t="s">
        <v>79</v>
      </c>
      <c r="T31" t="s">
        <v>136</v>
      </c>
      <c r="U31">
        <v>1</v>
      </c>
      <c r="V31" t="s">
        <v>80</v>
      </c>
      <c r="W31">
        <v>15</v>
      </c>
      <c r="X31">
        <v>1</v>
      </c>
      <c r="Y31" t="s">
        <v>24</v>
      </c>
      <c r="Z31" t="s">
        <v>2474</v>
      </c>
      <c r="AA31">
        <v>113430851</v>
      </c>
      <c r="AB31">
        <v>31272170</v>
      </c>
      <c r="AC31" t="s">
        <v>307</v>
      </c>
      <c r="AD31" t="s">
        <v>175</v>
      </c>
      <c r="AE31" t="s">
        <v>426</v>
      </c>
      <c r="AF31" t="s">
        <v>2475</v>
      </c>
      <c r="AG31">
        <v>1449875</v>
      </c>
      <c r="AH31" t="s">
        <v>100</v>
      </c>
      <c r="AI31">
        <v>0</v>
      </c>
      <c r="AJ31" t="s">
        <v>77</v>
      </c>
      <c r="AK31">
        <v>100</v>
      </c>
      <c r="AL31" t="s">
        <v>96</v>
      </c>
      <c r="AM31" t="s">
        <v>82</v>
      </c>
      <c r="AN31" t="s">
        <v>82</v>
      </c>
      <c r="AO31">
        <v>1</v>
      </c>
      <c r="AP31" t="s">
        <v>73</v>
      </c>
      <c r="AQ31" t="s">
        <v>78</v>
      </c>
      <c r="AR31" t="s">
        <v>82</v>
      </c>
      <c r="AS31" t="s">
        <v>82</v>
      </c>
      <c r="AT31">
        <v>34</v>
      </c>
      <c r="AU31" t="s">
        <v>215</v>
      </c>
      <c r="AV31" t="s">
        <v>89</v>
      </c>
      <c r="AW31" t="s">
        <v>89</v>
      </c>
      <c r="AX31" t="s">
        <v>89</v>
      </c>
      <c r="AY31" t="s">
        <v>89</v>
      </c>
      <c r="AZ31" t="s">
        <v>81</v>
      </c>
      <c r="BA31" t="s">
        <v>2476</v>
      </c>
      <c r="BB31">
        <v>13.13</v>
      </c>
      <c r="BC31" t="s">
        <v>82</v>
      </c>
      <c r="BD31" t="s">
        <v>126</v>
      </c>
      <c r="BE31" t="s">
        <v>129</v>
      </c>
      <c r="BF31" t="s">
        <v>156</v>
      </c>
      <c r="BG31" t="s">
        <v>97</v>
      </c>
      <c r="BH31">
        <v>2</v>
      </c>
      <c r="BI31">
        <v>2005</v>
      </c>
      <c r="BJ31">
        <v>18</v>
      </c>
      <c r="BK31">
        <v>100</v>
      </c>
      <c r="BL31">
        <v>88805432</v>
      </c>
      <c r="BM31" t="s">
        <v>95</v>
      </c>
      <c r="BN31" t="s">
        <v>183</v>
      </c>
      <c r="BO31">
        <v>1</v>
      </c>
      <c r="BP31" t="s">
        <v>86</v>
      </c>
      <c r="BQ31" t="s">
        <v>1116</v>
      </c>
    </row>
    <row r="32" spans="1:69" hidden="1" x14ac:dyDescent="0.25">
      <c r="A32">
        <v>133193</v>
      </c>
      <c r="B32">
        <v>1</v>
      </c>
      <c r="C32" s="1">
        <v>6775110</v>
      </c>
      <c r="D32" s="2">
        <v>44914</v>
      </c>
      <c r="E32" s="2">
        <v>44931</v>
      </c>
      <c r="F32" s="2">
        <v>44957</v>
      </c>
      <c r="G32" s="2">
        <v>44963</v>
      </c>
      <c r="H32" s="2">
        <v>44967</v>
      </c>
      <c r="I32">
        <v>324889</v>
      </c>
      <c r="J32" t="s">
        <v>83</v>
      </c>
      <c r="K32" t="s">
        <v>85</v>
      </c>
      <c r="L32" t="s">
        <v>98</v>
      </c>
      <c r="M32" t="s">
        <v>72</v>
      </c>
      <c r="N32" t="s">
        <v>82</v>
      </c>
      <c r="O32">
        <v>133193</v>
      </c>
      <c r="P32">
        <v>6</v>
      </c>
      <c r="Q32" t="s">
        <v>75</v>
      </c>
      <c r="R32" t="s">
        <v>76</v>
      </c>
      <c r="S32" t="s">
        <v>79</v>
      </c>
      <c r="T32" t="s">
        <v>75</v>
      </c>
      <c r="U32">
        <v>5</v>
      </c>
      <c r="V32" t="s">
        <v>115</v>
      </c>
      <c r="W32">
        <v>1</v>
      </c>
      <c r="X32">
        <v>1</v>
      </c>
      <c r="Y32" t="s">
        <v>25</v>
      </c>
      <c r="Z32" t="s">
        <v>1258</v>
      </c>
      <c r="AA32">
        <v>503680040</v>
      </c>
      <c r="AB32">
        <v>31271400</v>
      </c>
      <c r="AC32" t="s">
        <v>116</v>
      </c>
      <c r="AD32" t="s">
        <v>116</v>
      </c>
      <c r="AE32" t="s">
        <v>420</v>
      </c>
      <c r="AF32" t="s">
        <v>419</v>
      </c>
      <c r="AG32">
        <v>896500</v>
      </c>
      <c r="AH32" t="s">
        <v>108</v>
      </c>
      <c r="AI32">
        <v>0</v>
      </c>
      <c r="AJ32" t="s">
        <v>77</v>
      </c>
      <c r="AK32">
        <v>100</v>
      </c>
      <c r="AL32" t="s">
        <v>96</v>
      </c>
      <c r="AM32" t="s">
        <v>82</v>
      </c>
      <c r="AN32" t="s">
        <v>82</v>
      </c>
      <c r="AO32">
        <v>1</v>
      </c>
      <c r="AP32" t="s">
        <v>73</v>
      </c>
      <c r="AQ32" t="s">
        <v>114</v>
      </c>
      <c r="AR32" t="s">
        <v>82</v>
      </c>
      <c r="AS32" t="s">
        <v>82</v>
      </c>
      <c r="AT32">
        <v>34</v>
      </c>
      <c r="AU32" t="s">
        <v>244</v>
      </c>
      <c r="AV32" t="s">
        <v>89</v>
      </c>
      <c r="AW32" t="s">
        <v>89</v>
      </c>
      <c r="AX32" t="s">
        <v>89</v>
      </c>
      <c r="AY32" t="s">
        <v>89</v>
      </c>
      <c r="AZ32" t="s">
        <v>81</v>
      </c>
      <c r="BA32" t="s">
        <v>1259</v>
      </c>
      <c r="BB32">
        <v>13.23</v>
      </c>
      <c r="BC32" t="s">
        <v>82</v>
      </c>
      <c r="BD32" t="s">
        <v>340</v>
      </c>
      <c r="BE32" t="s">
        <v>341</v>
      </c>
      <c r="BF32" t="s">
        <v>156</v>
      </c>
      <c r="BG32" t="s">
        <v>1260</v>
      </c>
      <c r="BH32">
        <v>5</v>
      </c>
      <c r="BI32">
        <v>2016</v>
      </c>
      <c r="BJ32">
        <v>7</v>
      </c>
      <c r="BK32">
        <v>100</v>
      </c>
      <c r="BL32">
        <v>25828400</v>
      </c>
      <c r="BM32" t="s">
        <v>95</v>
      </c>
      <c r="BN32" t="s">
        <v>130</v>
      </c>
      <c r="BO32">
        <v>1</v>
      </c>
      <c r="BP32" t="s">
        <v>86</v>
      </c>
      <c r="BQ32" t="s">
        <v>1116</v>
      </c>
    </row>
    <row r="33" spans="1:69" hidden="1" x14ac:dyDescent="0.25">
      <c r="A33">
        <v>133402</v>
      </c>
      <c r="B33">
        <v>1</v>
      </c>
      <c r="C33" s="1">
        <v>20685480</v>
      </c>
      <c r="D33" s="2">
        <v>44934</v>
      </c>
      <c r="E33" s="2">
        <v>44947</v>
      </c>
      <c r="F33" s="2">
        <v>44964</v>
      </c>
      <c r="G33" s="2">
        <v>44977</v>
      </c>
      <c r="H33" s="2">
        <v>44977</v>
      </c>
      <c r="I33">
        <v>325784</v>
      </c>
      <c r="J33" t="s">
        <v>83</v>
      </c>
      <c r="K33" t="s">
        <v>85</v>
      </c>
      <c r="L33" t="s">
        <v>98</v>
      </c>
      <c r="M33" t="s">
        <v>72</v>
      </c>
      <c r="N33" t="s">
        <v>82</v>
      </c>
      <c r="O33">
        <v>133402</v>
      </c>
      <c r="P33">
        <v>7</v>
      </c>
      <c r="Q33" t="s">
        <v>136</v>
      </c>
      <c r="R33" t="s">
        <v>242</v>
      </c>
      <c r="S33" t="s">
        <v>79</v>
      </c>
      <c r="T33" t="s">
        <v>136</v>
      </c>
      <c r="U33">
        <v>1</v>
      </c>
      <c r="V33" t="s">
        <v>80</v>
      </c>
      <c r="W33">
        <v>7</v>
      </c>
      <c r="X33">
        <v>1</v>
      </c>
      <c r="Y33" t="s">
        <v>25</v>
      </c>
      <c r="Z33" t="s">
        <v>2580</v>
      </c>
      <c r="AA33">
        <v>118940170</v>
      </c>
      <c r="AB33">
        <v>31272110</v>
      </c>
      <c r="AC33" t="s">
        <v>403</v>
      </c>
      <c r="AD33" t="s">
        <v>2581</v>
      </c>
      <c r="AE33" t="s">
        <v>247</v>
      </c>
      <c r="AF33" t="s">
        <v>2582</v>
      </c>
      <c r="AG33">
        <v>1585423</v>
      </c>
      <c r="AH33" t="s">
        <v>100</v>
      </c>
      <c r="AI33">
        <v>0</v>
      </c>
      <c r="AJ33" t="s">
        <v>77</v>
      </c>
      <c r="AK33">
        <v>100</v>
      </c>
      <c r="AL33" t="s">
        <v>96</v>
      </c>
      <c r="AM33" t="s">
        <v>82</v>
      </c>
      <c r="AN33" t="s">
        <v>82</v>
      </c>
      <c r="AO33">
        <v>1</v>
      </c>
      <c r="AP33" t="s">
        <v>73</v>
      </c>
      <c r="AQ33" t="s">
        <v>78</v>
      </c>
      <c r="AR33" t="s">
        <v>82</v>
      </c>
      <c r="AS33" t="s">
        <v>82</v>
      </c>
      <c r="AT33">
        <v>19</v>
      </c>
      <c r="AU33" t="s">
        <v>88</v>
      </c>
      <c r="AV33" t="s">
        <v>89</v>
      </c>
      <c r="AW33" t="s">
        <v>89</v>
      </c>
      <c r="AX33" t="s">
        <v>89</v>
      </c>
      <c r="AY33" t="s">
        <v>89</v>
      </c>
      <c r="AZ33" t="s">
        <v>167</v>
      </c>
      <c r="BA33" t="s">
        <v>2583</v>
      </c>
      <c r="BB33">
        <v>13.25</v>
      </c>
      <c r="BC33" t="s">
        <v>82</v>
      </c>
      <c r="BD33" t="s">
        <v>126</v>
      </c>
      <c r="BE33" t="s">
        <v>129</v>
      </c>
      <c r="BF33" t="s">
        <v>87</v>
      </c>
      <c r="BG33" t="s">
        <v>97</v>
      </c>
      <c r="BH33">
        <v>5</v>
      </c>
      <c r="BI33">
        <v>2021</v>
      </c>
      <c r="BJ33">
        <v>2</v>
      </c>
      <c r="BK33">
        <v>100</v>
      </c>
      <c r="BL33" t="s">
        <v>82</v>
      </c>
      <c r="BM33" t="s">
        <v>95</v>
      </c>
      <c r="BN33" t="s">
        <v>246</v>
      </c>
      <c r="BO33">
        <v>1</v>
      </c>
      <c r="BP33" t="s">
        <v>86</v>
      </c>
      <c r="BQ33" t="s">
        <v>1116</v>
      </c>
    </row>
    <row r="34" spans="1:69" hidden="1" x14ac:dyDescent="0.25">
      <c r="A34">
        <v>132179</v>
      </c>
      <c r="B34">
        <v>1</v>
      </c>
      <c r="C34" s="1">
        <v>19000000</v>
      </c>
      <c r="D34" s="2">
        <v>44834</v>
      </c>
      <c r="E34" s="2">
        <v>44840</v>
      </c>
      <c r="F34" s="2">
        <v>44841</v>
      </c>
      <c r="G34" s="2">
        <v>44939</v>
      </c>
      <c r="H34" s="2">
        <v>44943</v>
      </c>
      <c r="I34">
        <v>320785</v>
      </c>
      <c r="J34" t="s">
        <v>83</v>
      </c>
      <c r="K34" t="s">
        <v>85</v>
      </c>
      <c r="L34" t="s">
        <v>98</v>
      </c>
      <c r="M34" t="s">
        <v>72</v>
      </c>
      <c r="N34" t="s">
        <v>82</v>
      </c>
      <c r="O34">
        <v>132179</v>
      </c>
      <c r="P34">
        <v>1</v>
      </c>
      <c r="Q34" t="s">
        <v>75</v>
      </c>
      <c r="R34" t="s">
        <v>76</v>
      </c>
      <c r="S34" t="s">
        <v>79</v>
      </c>
      <c r="T34" t="s">
        <v>75</v>
      </c>
      <c r="U34">
        <v>5</v>
      </c>
      <c r="V34" t="s">
        <v>115</v>
      </c>
      <c r="W34">
        <v>5</v>
      </c>
      <c r="X34">
        <v>4</v>
      </c>
      <c r="Y34" t="s">
        <v>25</v>
      </c>
      <c r="Z34" t="s">
        <v>1806</v>
      </c>
      <c r="AA34">
        <v>504520189</v>
      </c>
      <c r="AB34">
        <v>31269080</v>
      </c>
      <c r="AC34" t="s">
        <v>373</v>
      </c>
      <c r="AD34" t="s">
        <v>216</v>
      </c>
      <c r="AE34" t="s">
        <v>177</v>
      </c>
      <c r="AF34" t="s">
        <v>230</v>
      </c>
      <c r="AG34">
        <v>1256676</v>
      </c>
      <c r="AH34" t="s">
        <v>100</v>
      </c>
      <c r="AI34">
        <v>0</v>
      </c>
      <c r="AJ34" t="s">
        <v>77</v>
      </c>
      <c r="AK34">
        <v>100</v>
      </c>
      <c r="AL34" t="s">
        <v>96</v>
      </c>
      <c r="AM34" t="s">
        <v>82</v>
      </c>
      <c r="AN34" t="s">
        <v>82</v>
      </c>
      <c r="AO34">
        <v>1</v>
      </c>
      <c r="AP34" t="s">
        <v>73</v>
      </c>
      <c r="AQ34" t="s">
        <v>138</v>
      </c>
      <c r="AR34" t="s">
        <v>82</v>
      </c>
      <c r="AS34" t="s">
        <v>82</v>
      </c>
      <c r="AT34">
        <v>19</v>
      </c>
      <c r="AU34" t="s">
        <v>101</v>
      </c>
      <c r="AV34" t="s">
        <v>89</v>
      </c>
      <c r="AW34" t="s">
        <v>89</v>
      </c>
      <c r="AX34" t="s">
        <v>89</v>
      </c>
      <c r="AY34" t="s">
        <v>89</v>
      </c>
      <c r="AZ34" t="s">
        <v>81</v>
      </c>
      <c r="BA34" t="s">
        <v>1807</v>
      </c>
      <c r="BB34">
        <v>13.41</v>
      </c>
      <c r="BC34" t="s">
        <v>82</v>
      </c>
      <c r="BD34" t="s">
        <v>126</v>
      </c>
      <c r="BE34" t="s">
        <v>129</v>
      </c>
      <c r="BF34" t="s">
        <v>87</v>
      </c>
      <c r="BG34" t="s">
        <v>97</v>
      </c>
      <c r="BH34">
        <v>3</v>
      </c>
      <c r="BI34">
        <v>2021</v>
      </c>
      <c r="BJ34">
        <v>2</v>
      </c>
      <c r="BK34">
        <v>93.82</v>
      </c>
      <c r="BL34" t="s">
        <v>82</v>
      </c>
      <c r="BM34" t="s">
        <v>95</v>
      </c>
      <c r="BN34" t="s">
        <v>230</v>
      </c>
      <c r="BO34">
        <v>1</v>
      </c>
      <c r="BP34" t="s">
        <v>86</v>
      </c>
      <c r="BQ34" t="s">
        <v>1116</v>
      </c>
    </row>
    <row r="35" spans="1:69" hidden="1" x14ac:dyDescent="0.25">
      <c r="A35">
        <v>133376</v>
      </c>
      <c r="B35">
        <v>1</v>
      </c>
      <c r="C35" s="1">
        <v>1996400</v>
      </c>
      <c r="D35" s="2">
        <v>44939</v>
      </c>
      <c r="E35" s="2">
        <v>44953</v>
      </c>
      <c r="F35" s="2">
        <v>44963</v>
      </c>
      <c r="G35" s="2">
        <v>44977</v>
      </c>
      <c r="H35" s="2">
        <v>44987</v>
      </c>
      <c r="I35">
        <v>326353</v>
      </c>
      <c r="J35" t="s">
        <v>83</v>
      </c>
      <c r="K35" t="s">
        <v>85</v>
      </c>
      <c r="L35" t="s">
        <v>74</v>
      </c>
      <c r="M35" t="s">
        <v>72</v>
      </c>
      <c r="N35" t="s">
        <v>82</v>
      </c>
      <c r="O35">
        <v>133376</v>
      </c>
      <c r="P35">
        <v>7</v>
      </c>
      <c r="Q35" t="s">
        <v>136</v>
      </c>
      <c r="R35" t="s">
        <v>137</v>
      </c>
      <c r="S35" t="s">
        <v>79</v>
      </c>
      <c r="T35" t="s">
        <v>136</v>
      </c>
      <c r="U35">
        <v>2</v>
      </c>
      <c r="V35" t="s">
        <v>139</v>
      </c>
      <c r="W35">
        <v>3</v>
      </c>
      <c r="X35">
        <v>4</v>
      </c>
      <c r="Y35" t="s">
        <v>24</v>
      </c>
      <c r="Z35" t="s">
        <v>2577</v>
      </c>
      <c r="AA35">
        <v>206940650</v>
      </c>
      <c r="AB35">
        <v>31175440</v>
      </c>
      <c r="AC35" t="s">
        <v>294</v>
      </c>
      <c r="AD35" t="s">
        <v>430</v>
      </c>
      <c r="AE35" t="s">
        <v>128</v>
      </c>
      <c r="AF35" t="s">
        <v>210</v>
      </c>
      <c r="AG35">
        <v>443000</v>
      </c>
      <c r="AH35" t="s">
        <v>121</v>
      </c>
      <c r="AI35">
        <v>0</v>
      </c>
      <c r="AJ35" t="s">
        <v>77</v>
      </c>
      <c r="AK35">
        <v>100</v>
      </c>
      <c r="AL35" t="s">
        <v>96</v>
      </c>
      <c r="AM35" t="s">
        <v>82</v>
      </c>
      <c r="AN35" t="s">
        <v>82</v>
      </c>
      <c r="AO35">
        <v>1</v>
      </c>
      <c r="AP35" t="s">
        <v>73</v>
      </c>
      <c r="AQ35" t="s">
        <v>114</v>
      </c>
      <c r="AR35" t="s">
        <v>82</v>
      </c>
      <c r="AS35" t="s">
        <v>82</v>
      </c>
      <c r="AT35">
        <v>31</v>
      </c>
      <c r="AU35" t="s">
        <v>88</v>
      </c>
      <c r="AV35" t="s">
        <v>89</v>
      </c>
      <c r="AW35" t="s">
        <v>89</v>
      </c>
      <c r="AX35" t="s">
        <v>89</v>
      </c>
      <c r="AY35" t="s">
        <v>89</v>
      </c>
      <c r="AZ35" t="s">
        <v>81</v>
      </c>
      <c r="BA35" t="s">
        <v>2578</v>
      </c>
      <c r="BB35">
        <v>13.7</v>
      </c>
      <c r="BC35" t="s">
        <v>82</v>
      </c>
      <c r="BD35" t="s">
        <v>340</v>
      </c>
      <c r="BE35" t="s">
        <v>341</v>
      </c>
      <c r="BF35" t="s">
        <v>87</v>
      </c>
      <c r="BG35" t="s">
        <v>2579</v>
      </c>
      <c r="BH35">
        <v>1</v>
      </c>
      <c r="BI35">
        <v>2018</v>
      </c>
      <c r="BJ35">
        <v>5</v>
      </c>
      <c r="BK35">
        <v>100</v>
      </c>
      <c r="BL35">
        <v>25278600</v>
      </c>
      <c r="BM35" t="s">
        <v>2312</v>
      </c>
      <c r="BN35" t="s">
        <v>183</v>
      </c>
      <c r="BO35">
        <v>1</v>
      </c>
      <c r="BP35" t="s">
        <v>86</v>
      </c>
      <c r="BQ35" t="s">
        <v>1116</v>
      </c>
    </row>
    <row r="36" spans="1:69" hidden="1" x14ac:dyDescent="0.25">
      <c r="A36">
        <v>133421</v>
      </c>
      <c r="B36">
        <v>1</v>
      </c>
      <c r="C36" s="1">
        <v>21642942</v>
      </c>
      <c r="D36" s="2">
        <v>44958</v>
      </c>
      <c r="E36" s="2">
        <v>44959</v>
      </c>
      <c r="F36" s="2">
        <v>44965</v>
      </c>
      <c r="G36" s="2">
        <v>44985</v>
      </c>
      <c r="H36" s="2">
        <v>44985</v>
      </c>
      <c r="I36">
        <v>327673</v>
      </c>
      <c r="J36" t="s">
        <v>83</v>
      </c>
      <c r="K36" t="s">
        <v>85</v>
      </c>
      <c r="L36" t="s">
        <v>98</v>
      </c>
      <c r="M36" t="s">
        <v>72</v>
      </c>
      <c r="N36" t="s">
        <v>82</v>
      </c>
      <c r="O36">
        <v>133421</v>
      </c>
      <c r="P36">
        <v>8</v>
      </c>
      <c r="Q36" t="s">
        <v>75</v>
      </c>
      <c r="R36" t="s">
        <v>76</v>
      </c>
      <c r="S36" t="s">
        <v>79</v>
      </c>
      <c r="T36" t="s">
        <v>75</v>
      </c>
      <c r="U36">
        <v>1</v>
      </c>
      <c r="V36" t="s">
        <v>80</v>
      </c>
      <c r="W36">
        <v>6</v>
      </c>
      <c r="X36">
        <v>1</v>
      </c>
      <c r="Y36" t="s">
        <v>25</v>
      </c>
      <c r="Z36" t="s">
        <v>2184</v>
      </c>
      <c r="AA36">
        <v>118990786</v>
      </c>
      <c r="AB36">
        <v>31273940</v>
      </c>
      <c r="AC36" t="s">
        <v>221</v>
      </c>
      <c r="AD36" t="s">
        <v>221</v>
      </c>
      <c r="AE36" t="s">
        <v>128</v>
      </c>
      <c r="AF36" t="s">
        <v>127</v>
      </c>
      <c r="AG36">
        <v>838688</v>
      </c>
      <c r="AH36" t="s">
        <v>108</v>
      </c>
      <c r="AI36">
        <v>0</v>
      </c>
      <c r="AJ36" t="s">
        <v>77</v>
      </c>
      <c r="AK36">
        <v>100</v>
      </c>
      <c r="AL36" t="s">
        <v>96</v>
      </c>
      <c r="AM36" t="s">
        <v>82</v>
      </c>
      <c r="AN36" t="s">
        <v>82</v>
      </c>
      <c r="AO36">
        <v>1</v>
      </c>
      <c r="AP36" t="s">
        <v>73</v>
      </c>
      <c r="AQ36" t="s">
        <v>114</v>
      </c>
      <c r="AR36" t="s">
        <v>82</v>
      </c>
      <c r="AS36" t="s">
        <v>82</v>
      </c>
      <c r="AT36">
        <v>18</v>
      </c>
      <c r="AU36" t="s">
        <v>88</v>
      </c>
      <c r="AV36" t="s">
        <v>89</v>
      </c>
      <c r="AW36" t="s">
        <v>89</v>
      </c>
      <c r="AX36" t="s">
        <v>89</v>
      </c>
      <c r="AY36" t="s">
        <v>89</v>
      </c>
      <c r="AZ36" t="s">
        <v>81</v>
      </c>
      <c r="BA36" t="s">
        <v>2185</v>
      </c>
      <c r="BB36">
        <v>13.71</v>
      </c>
      <c r="BC36" t="s">
        <v>82</v>
      </c>
      <c r="BD36" t="s">
        <v>126</v>
      </c>
      <c r="BE36" t="s">
        <v>129</v>
      </c>
      <c r="BF36" t="s">
        <v>87</v>
      </c>
      <c r="BG36" t="s">
        <v>97</v>
      </c>
      <c r="BH36">
        <v>3</v>
      </c>
      <c r="BI36">
        <v>2022</v>
      </c>
      <c r="BJ36">
        <v>1</v>
      </c>
      <c r="BK36">
        <v>100</v>
      </c>
      <c r="BL36" t="s">
        <v>82</v>
      </c>
      <c r="BM36" t="s">
        <v>95</v>
      </c>
      <c r="BN36" t="s">
        <v>130</v>
      </c>
      <c r="BO36">
        <v>1</v>
      </c>
      <c r="BP36" t="s">
        <v>86</v>
      </c>
      <c r="BQ36" t="s">
        <v>1116</v>
      </c>
    </row>
    <row r="37" spans="1:69" hidden="1" x14ac:dyDescent="0.25">
      <c r="A37">
        <v>133231</v>
      </c>
      <c r="B37">
        <v>1</v>
      </c>
      <c r="C37" s="1">
        <v>4201000</v>
      </c>
      <c r="D37" s="2">
        <v>44937</v>
      </c>
      <c r="E37" s="2">
        <v>44938</v>
      </c>
      <c r="F37" s="2">
        <v>44957</v>
      </c>
      <c r="G37" s="2">
        <v>44977</v>
      </c>
      <c r="H37" s="2">
        <v>44979</v>
      </c>
      <c r="I37">
        <v>326171</v>
      </c>
      <c r="J37" t="s">
        <v>83</v>
      </c>
      <c r="K37" t="s">
        <v>85</v>
      </c>
      <c r="L37" t="s">
        <v>98</v>
      </c>
      <c r="M37" t="s">
        <v>72</v>
      </c>
      <c r="N37" t="s">
        <v>82</v>
      </c>
      <c r="O37">
        <v>133231</v>
      </c>
      <c r="P37">
        <v>7</v>
      </c>
      <c r="Q37" t="s">
        <v>136</v>
      </c>
      <c r="R37" t="s">
        <v>137</v>
      </c>
      <c r="S37" t="s">
        <v>79</v>
      </c>
      <c r="T37" t="s">
        <v>136</v>
      </c>
      <c r="U37">
        <v>1</v>
      </c>
      <c r="V37" t="s">
        <v>80</v>
      </c>
      <c r="W37">
        <v>1</v>
      </c>
      <c r="X37">
        <v>1</v>
      </c>
      <c r="Y37" t="s">
        <v>25</v>
      </c>
      <c r="Z37" t="s">
        <v>2531</v>
      </c>
      <c r="AA37">
        <v>206210494</v>
      </c>
      <c r="AB37">
        <v>31273230</v>
      </c>
      <c r="AC37" t="s">
        <v>80</v>
      </c>
      <c r="AD37" t="s">
        <v>170</v>
      </c>
      <c r="AE37" t="s">
        <v>264</v>
      </c>
      <c r="AF37" t="s">
        <v>248</v>
      </c>
      <c r="AG37">
        <v>584050</v>
      </c>
      <c r="AH37" t="s">
        <v>171</v>
      </c>
      <c r="AI37">
        <v>0</v>
      </c>
      <c r="AJ37" t="s">
        <v>77</v>
      </c>
      <c r="AK37">
        <v>100</v>
      </c>
      <c r="AL37" t="s">
        <v>96</v>
      </c>
      <c r="AM37" t="s">
        <v>82</v>
      </c>
      <c r="AN37" t="s">
        <v>82</v>
      </c>
      <c r="AO37">
        <v>1</v>
      </c>
      <c r="AP37" t="s">
        <v>73</v>
      </c>
      <c r="AQ37" t="s">
        <v>78</v>
      </c>
      <c r="AR37" t="s">
        <v>82</v>
      </c>
      <c r="AS37" t="s">
        <v>82</v>
      </c>
      <c r="AT37">
        <v>36</v>
      </c>
      <c r="AU37" t="s">
        <v>101</v>
      </c>
      <c r="AV37" t="s">
        <v>89</v>
      </c>
      <c r="AW37" t="s">
        <v>89</v>
      </c>
      <c r="AX37" t="s">
        <v>89</v>
      </c>
      <c r="AY37" t="s">
        <v>89</v>
      </c>
      <c r="AZ37" t="s">
        <v>167</v>
      </c>
      <c r="BA37" t="s">
        <v>2532</v>
      </c>
      <c r="BB37">
        <v>13.9</v>
      </c>
      <c r="BC37" t="s">
        <v>82</v>
      </c>
      <c r="BD37" t="s">
        <v>126</v>
      </c>
      <c r="BE37" t="s">
        <v>129</v>
      </c>
      <c r="BF37" t="s">
        <v>156</v>
      </c>
      <c r="BG37" t="s">
        <v>2533</v>
      </c>
      <c r="BH37">
        <v>3</v>
      </c>
      <c r="BI37">
        <v>2012</v>
      </c>
      <c r="BJ37">
        <v>11</v>
      </c>
      <c r="BK37">
        <v>100</v>
      </c>
      <c r="BL37">
        <v>22153545</v>
      </c>
      <c r="BM37" t="s">
        <v>95</v>
      </c>
      <c r="BN37" t="s">
        <v>183</v>
      </c>
      <c r="BO37">
        <v>1</v>
      </c>
      <c r="BP37" t="s">
        <v>86</v>
      </c>
      <c r="BQ37" t="s">
        <v>1116</v>
      </c>
    </row>
    <row r="38" spans="1:69" hidden="1" x14ac:dyDescent="0.25">
      <c r="A38">
        <v>133148</v>
      </c>
      <c r="B38">
        <v>1</v>
      </c>
      <c r="C38" s="1">
        <v>11714960</v>
      </c>
      <c r="D38" s="2">
        <v>44880</v>
      </c>
      <c r="E38" s="2">
        <v>44917</v>
      </c>
      <c r="F38" s="2">
        <v>44950</v>
      </c>
      <c r="G38" s="2">
        <v>44963</v>
      </c>
      <c r="H38" s="2">
        <v>44967</v>
      </c>
      <c r="I38">
        <v>322447</v>
      </c>
      <c r="J38" t="s">
        <v>83</v>
      </c>
      <c r="K38" t="s">
        <v>85</v>
      </c>
      <c r="L38" t="s">
        <v>98</v>
      </c>
      <c r="M38" t="s">
        <v>72</v>
      </c>
      <c r="N38" t="s">
        <v>82</v>
      </c>
      <c r="O38">
        <v>133148</v>
      </c>
      <c r="P38">
        <v>6</v>
      </c>
      <c r="Q38" t="s">
        <v>75</v>
      </c>
      <c r="R38" t="s">
        <v>99</v>
      </c>
      <c r="S38" t="s">
        <v>79</v>
      </c>
      <c r="T38" t="s">
        <v>75</v>
      </c>
      <c r="U38">
        <v>1</v>
      </c>
      <c r="V38" t="s">
        <v>80</v>
      </c>
      <c r="W38">
        <v>14</v>
      </c>
      <c r="X38">
        <v>3</v>
      </c>
      <c r="Y38" t="s">
        <v>25</v>
      </c>
      <c r="Z38" t="s">
        <v>1190</v>
      </c>
      <c r="AA38">
        <v>118310617</v>
      </c>
      <c r="AB38">
        <v>31271160</v>
      </c>
      <c r="AC38" t="s">
        <v>102</v>
      </c>
      <c r="AD38" t="s">
        <v>303</v>
      </c>
      <c r="AE38" t="s">
        <v>128</v>
      </c>
      <c r="AF38" t="s">
        <v>518</v>
      </c>
      <c r="AG38">
        <v>1632828</v>
      </c>
      <c r="AH38" t="s">
        <v>100</v>
      </c>
      <c r="AI38">
        <v>0</v>
      </c>
      <c r="AJ38" t="s">
        <v>77</v>
      </c>
      <c r="AK38">
        <v>100</v>
      </c>
      <c r="AL38" t="s">
        <v>96</v>
      </c>
      <c r="AM38" t="s">
        <v>82</v>
      </c>
      <c r="AN38" t="s">
        <v>82</v>
      </c>
      <c r="AO38">
        <v>1</v>
      </c>
      <c r="AP38" t="s">
        <v>73</v>
      </c>
      <c r="AQ38" t="s">
        <v>114</v>
      </c>
      <c r="AR38" t="s">
        <v>82</v>
      </c>
      <c r="AS38" t="s">
        <v>82</v>
      </c>
      <c r="AT38">
        <v>21</v>
      </c>
      <c r="AU38" t="s">
        <v>101</v>
      </c>
      <c r="AV38" t="s">
        <v>89</v>
      </c>
      <c r="AW38" t="s">
        <v>89</v>
      </c>
      <c r="AX38" t="s">
        <v>89</v>
      </c>
      <c r="AY38" t="s">
        <v>89</v>
      </c>
      <c r="AZ38" t="s">
        <v>167</v>
      </c>
      <c r="BA38" t="s">
        <v>1191</v>
      </c>
      <c r="BB38">
        <v>13.94</v>
      </c>
      <c r="BC38" t="s">
        <v>82</v>
      </c>
      <c r="BD38" t="s">
        <v>126</v>
      </c>
      <c r="BE38" t="s">
        <v>129</v>
      </c>
      <c r="BF38" t="s">
        <v>87</v>
      </c>
      <c r="BG38" t="s">
        <v>97</v>
      </c>
      <c r="BH38">
        <v>6</v>
      </c>
      <c r="BI38">
        <v>2019</v>
      </c>
      <c r="BJ38">
        <v>4</v>
      </c>
      <c r="BK38">
        <v>83.87</v>
      </c>
      <c r="BL38" t="s">
        <v>82</v>
      </c>
      <c r="BM38" t="s">
        <v>95</v>
      </c>
      <c r="BN38" t="s">
        <v>125</v>
      </c>
      <c r="BO38">
        <v>1</v>
      </c>
      <c r="BP38" t="s">
        <v>86</v>
      </c>
      <c r="BQ38" t="s">
        <v>1116</v>
      </c>
    </row>
    <row r="39" spans="1:69" hidden="1" x14ac:dyDescent="0.25">
      <c r="A39">
        <v>133387</v>
      </c>
      <c r="B39">
        <v>1</v>
      </c>
      <c r="C39" s="1">
        <v>4474800</v>
      </c>
      <c r="D39" s="2">
        <v>43783</v>
      </c>
      <c r="E39" s="2">
        <v>44939</v>
      </c>
      <c r="F39" s="2">
        <v>44963</v>
      </c>
      <c r="G39" s="2">
        <v>44985</v>
      </c>
      <c r="H39" s="2">
        <v>44985</v>
      </c>
      <c r="I39">
        <v>226392</v>
      </c>
      <c r="J39" t="s">
        <v>83</v>
      </c>
      <c r="K39" t="s">
        <v>85</v>
      </c>
      <c r="L39" t="s">
        <v>98</v>
      </c>
      <c r="M39" t="s">
        <v>72</v>
      </c>
      <c r="N39" t="s">
        <v>82</v>
      </c>
      <c r="O39">
        <v>133387</v>
      </c>
      <c r="P39">
        <v>8</v>
      </c>
      <c r="Q39" t="s">
        <v>75</v>
      </c>
      <c r="R39" t="s">
        <v>99</v>
      </c>
      <c r="S39" t="s">
        <v>79</v>
      </c>
      <c r="T39" t="s">
        <v>75</v>
      </c>
      <c r="U39">
        <v>3</v>
      </c>
      <c r="V39" t="s">
        <v>131</v>
      </c>
      <c r="W39">
        <v>8</v>
      </c>
      <c r="X39">
        <v>3</v>
      </c>
      <c r="Y39" t="s">
        <v>24</v>
      </c>
      <c r="Z39" t="s">
        <v>2158</v>
      </c>
      <c r="AA39">
        <v>304830480</v>
      </c>
      <c r="AB39">
        <v>31273850</v>
      </c>
      <c r="AC39" t="s">
        <v>265</v>
      </c>
      <c r="AD39" t="s">
        <v>996</v>
      </c>
      <c r="AE39" t="s">
        <v>134</v>
      </c>
      <c r="AF39" t="s">
        <v>2074</v>
      </c>
      <c r="AG39">
        <v>625348</v>
      </c>
      <c r="AH39" t="s">
        <v>171</v>
      </c>
      <c r="AI39">
        <v>0</v>
      </c>
      <c r="AJ39" t="s">
        <v>77</v>
      </c>
      <c r="AK39">
        <v>100</v>
      </c>
      <c r="AL39" t="s">
        <v>96</v>
      </c>
      <c r="AM39" t="s">
        <v>82</v>
      </c>
      <c r="AN39" t="s">
        <v>82</v>
      </c>
      <c r="AO39">
        <v>1</v>
      </c>
      <c r="AP39" t="s">
        <v>73</v>
      </c>
      <c r="AQ39" t="s">
        <v>114</v>
      </c>
      <c r="AR39" t="s">
        <v>82</v>
      </c>
      <c r="AS39" t="s">
        <v>82</v>
      </c>
      <c r="AT39">
        <v>28</v>
      </c>
      <c r="AU39" t="s">
        <v>101</v>
      </c>
      <c r="AV39" t="s">
        <v>89</v>
      </c>
      <c r="AW39" t="s">
        <v>89</v>
      </c>
      <c r="AX39" t="s">
        <v>89</v>
      </c>
      <c r="AY39" t="s">
        <v>89</v>
      </c>
      <c r="AZ39" t="s">
        <v>167</v>
      </c>
      <c r="BA39" t="s">
        <v>2159</v>
      </c>
      <c r="BB39">
        <v>13.97</v>
      </c>
      <c r="BC39" t="s">
        <v>82</v>
      </c>
      <c r="BD39" t="s">
        <v>126</v>
      </c>
      <c r="BE39" t="s">
        <v>129</v>
      </c>
      <c r="BF39" t="s">
        <v>87</v>
      </c>
      <c r="BG39" t="s">
        <v>2160</v>
      </c>
      <c r="BH39">
        <v>3</v>
      </c>
      <c r="BI39">
        <v>2011</v>
      </c>
      <c r="BJ39">
        <v>12</v>
      </c>
      <c r="BK39">
        <v>95</v>
      </c>
      <c r="BL39">
        <v>22206977</v>
      </c>
      <c r="BM39" t="s">
        <v>95</v>
      </c>
      <c r="BN39" t="s">
        <v>105</v>
      </c>
      <c r="BO39">
        <v>1</v>
      </c>
      <c r="BP39" t="s">
        <v>86</v>
      </c>
      <c r="BQ39" t="s">
        <v>1116</v>
      </c>
    </row>
    <row r="40" spans="1:69" hidden="1" x14ac:dyDescent="0.25">
      <c r="A40">
        <v>132417</v>
      </c>
      <c r="B40">
        <v>1</v>
      </c>
      <c r="C40" s="1">
        <v>531089</v>
      </c>
      <c r="D40" s="2">
        <v>44854</v>
      </c>
      <c r="E40" s="2">
        <v>44868</v>
      </c>
      <c r="F40" s="2">
        <v>44869</v>
      </c>
      <c r="G40" s="2">
        <v>44949</v>
      </c>
      <c r="H40" t="s">
        <v>82</v>
      </c>
      <c r="I40">
        <v>321503</v>
      </c>
      <c r="J40" t="s">
        <v>83</v>
      </c>
      <c r="K40" t="s">
        <v>85</v>
      </c>
      <c r="L40" t="s">
        <v>74</v>
      </c>
      <c r="M40" t="s">
        <v>72</v>
      </c>
      <c r="N40" t="s">
        <v>82</v>
      </c>
      <c r="O40">
        <v>132417</v>
      </c>
      <c r="P40">
        <v>3</v>
      </c>
      <c r="Q40" t="s">
        <v>75</v>
      </c>
      <c r="R40" t="s">
        <v>76</v>
      </c>
      <c r="S40" t="s">
        <v>79</v>
      </c>
      <c r="T40" t="s">
        <v>75</v>
      </c>
      <c r="U40">
        <v>1</v>
      </c>
      <c r="V40" t="s">
        <v>80</v>
      </c>
      <c r="W40">
        <v>3</v>
      </c>
      <c r="X40">
        <v>5</v>
      </c>
      <c r="Y40" t="s">
        <v>25</v>
      </c>
      <c r="Z40" t="s">
        <v>1610</v>
      </c>
      <c r="AA40">
        <v>116380809</v>
      </c>
      <c r="AB40">
        <v>31110760</v>
      </c>
      <c r="AC40" t="s">
        <v>236</v>
      </c>
      <c r="AD40" t="s">
        <v>165</v>
      </c>
      <c r="AE40" t="s">
        <v>128</v>
      </c>
      <c r="AF40" t="s">
        <v>164</v>
      </c>
      <c r="AG40" t="s">
        <v>82</v>
      </c>
      <c r="AH40" t="s">
        <v>82</v>
      </c>
      <c r="AI40">
        <v>0</v>
      </c>
      <c r="AJ40" t="s">
        <v>77</v>
      </c>
      <c r="AK40">
        <v>100</v>
      </c>
      <c r="AL40" t="s">
        <v>96</v>
      </c>
      <c r="AM40" t="s">
        <v>82</v>
      </c>
      <c r="AN40" t="s">
        <v>82</v>
      </c>
      <c r="AO40">
        <v>2</v>
      </c>
      <c r="AP40" t="s">
        <v>113</v>
      </c>
      <c r="AQ40" t="s">
        <v>78</v>
      </c>
      <c r="AR40" t="s">
        <v>82</v>
      </c>
      <c r="AS40" t="s">
        <v>82</v>
      </c>
      <c r="AT40">
        <v>26</v>
      </c>
      <c r="AU40" t="s">
        <v>88</v>
      </c>
      <c r="AV40" t="s">
        <v>89</v>
      </c>
      <c r="AW40" t="s">
        <v>89</v>
      </c>
      <c r="AX40" t="s">
        <v>89</v>
      </c>
      <c r="AY40" t="s">
        <v>89</v>
      </c>
      <c r="AZ40" t="s">
        <v>81</v>
      </c>
      <c r="BA40" t="s">
        <v>1611</v>
      </c>
      <c r="BB40">
        <v>14.17</v>
      </c>
      <c r="BC40">
        <v>94.87</v>
      </c>
      <c r="BD40" t="s">
        <v>82</v>
      </c>
      <c r="BE40" t="s">
        <v>82</v>
      </c>
      <c r="BF40" t="s">
        <v>87</v>
      </c>
      <c r="BG40" t="s">
        <v>97</v>
      </c>
      <c r="BH40" t="s">
        <v>82</v>
      </c>
      <c r="BI40" t="s">
        <v>82</v>
      </c>
      <c r="BJ40" t="s">
        <v>82</v>
      </c>
      <c r="BK40" t="s">
        <v>82</v>
      </c>
      <c r="BL40" t="s">
        <v>82</v>
      </c>
      <c r="BM40" t="s">
        <v>95</v>
      </c>
      <c r="BN40" t="s">
        <v>130</v>
      </c>
      <c r="BO40">
        <v>1</v>
      </c>
      <c r="BP40" t="s">
        <v>86</v>
      </c>
      <c r="BQ40" t="s">
        <v>1116</v>
      </c>
    </row>
    <row r="41" spans="1:69" hidden="1" x14ac:dyDescent="0.25">
      <c r="A41">
        <v>132363</v>
      </c>
      <c r="B41">
        <v>1</v>
      </c>
      <c r="C41" s="1">
        <v>37502683</v>
      </c>
      <c r="D41" s="2">
        <v>44769</v>
      </c>
      <c r="E41" s="2">
        <v>44861</v>
      </c>
      <c r="F41" s="2">
        <v>44862</v>
      </c>
      <c r="G41" s="2">
        <v>44963</v>
      </c>
      <c r="H41" s="2">
        <v>44967</v>
      </c>
      <c r="I41">
        <v>317688</v>
      </c>
      <c r="J41" t="s">
        <v>83</v>
      </c>
      <c r="K41" t="s">
        <v>85</v>
      </c>
      <c r="L41" t="s">
        <v>98</v>
      </c>
      <c r="M41" t="s">
        <v>72</v>
      </c>
      <c r="N41" t="s">
        <v>82</v>
      </c>
      <c r="O41">
        <v>132363</v>
      </c>
      <c r="P41">
        <v>6</v>
      </c>
      <c r="Q41" t="s">
        <v>75</v>
      </c>
      <c r="R41" t="s">
        <v>76</v>
      </c>
      <c r="S41" t="s">
        <v>79</v>
      </c>
      <c r="T41" t="s">
        <v>75</v>
      </c>
      <c r="U41">
        <v>2</v>
      </c>
      <c r="V41" t="s">
        <v>139</v>
      </c>
      <c r="W41">
        <v>14</v>
      </c>
      <c r="X41">
        <v>1</v>
      </c>
      <c r="Y41" t="s">
        <v>25</v>
      </c>
      <c r="Z41" t="s">
        <v>1124</v>
      </c>
      <c r="AA41">
        <v>208500885</v>
      </c>
      <c r="AB41">
        <v>31271680</v>
      </c>
      <c r="AC41" t="s">
        <v>300</v>
      </c>
      <c r="AD41" t="s">
        <v>300</v>
      </c>
      <c r="AE41" t="s">
        <v>177</v>
      </c>
      <c r="AF41" t="s">
        <v>173</v>
      </c>
      <c r="AG41">
        <v>600</v>
      </c>
      <c r="AH41" t="s">
        <v>132</v>
      </c>
      <c r="AI41">
        <v>0</v>
      </c>
      <c r="AJ41" t="s">
        <v>77</v>
      </c>
      <c r="AK41">
        <v>100</v>
      </c>
      <c r="AL41" t="s">
        <v>96</v>
      </c>
      <c r="AM41" t="s">
        <v>82</v>
      </c>
      <c r="AN41" t="s">
        <v>82</v>
      </c>
      <c r="AO41">
        <v>5</v>
      </c>
      <c r="AP41" t="s">
        <v>143</v>
      </c>
      <c r="AQ41" t="s">
        <v>176</v>
      </c>
      <c r="AR41" t="s">
        <v>82</v>
      </c>
      <c r="AS41" t="s">
        <v>82</v>
      </c>
      <c r="AT41">
        <v>19</v>
      </c>
      <c r="AU41" t="s">
        <v>88</v>
      </c>
      <c r="AV41" t="s">
        <v>89</v>
      </c>
      <c r="AW41" t="s">
        <v>89</v>
      </c>
      <c r="AX41" t="s">
        <v>89</v>
      </c>
      <c r="AY41" t="s">
        <v>89</v>
      </c>
      <c r="AZ41" t="s">
        <v>81</v>
      </c>
      <c r="BA41" t="s">
        <v>1125</v>
      </c>
      <c r="BB41">
        <v>14.21</v>
      </c>
      <c r="BC41">
        <v>67.790000000000006</v>
      </c>
      <c r="BD41" t="s">
        <v>82</v>
      </c>
      <c r="BE41" t="s">
        <v>82</v>
      </c>
      <c r="BF41" t="s">
        <v>87</v>
      </c>
      <c r="BG41" t="s">
        <v>97</v>
      </c>
      <c r="BH41">
        <v>4</v>
      </c>
      <c r="BI41">
        <v>2021</v>
      </c>
      <c r="BJ41">
        <v>2</v>
      </c>
      <c r="BK41">
        <v>87.1</v>
      </c>
      <c r="BL41" t="s">
        <v>82</v>
      </c>
      <c r="BM41" t="s">
        <v>95</v>
      </c>
      <c r="BN41" t="s">
        <v>130</v>
      </c>
      <c r="BO41">
        <v>1</v>
      </c>
      <c r="BP41" t="s">
        <v>86</v>
      </c>
      <c r="BQ41" t="s">
        <v>1116</v>
      </c>
    </row>
    <row r="42" spans="1:69" hidden="1" x14ac:dyDescent="0.25">
      <c r="A42">
        <v>133374</v>
      </c>
      <c r="B42">
        <v>1</v>
      </c>
      <c r="C42" s="1">
        <v>3745885</v>
      </c>
      <c r="D42" s="2">
        <v>44959</v>
      </c>
      <c r="E42" s="2">
        <v>44961</v>
      </c>
      <c r="F42" s="2">
        <v>44963</v>
      </c>
      <c r="G42" s="2">
        <v>44977</v>
      </c>
      <c r="H42" t="s">
        <v>82</v>
      </c>
      <c r="I42">
        <v>327757</v>
      </c>
      <c r="J42" t="s">
        <v>83</v>
      </c>
      <c r="K42" t="s">
        <v>85</v>
      </c>
      <c r="L42" t="s">
        <v>98</v>
      </c>
      <c r="M42" t="s">
        <v>72</v>
      </c>
      <c r="N42" t="s">
        <v>82</v>
      </c>
      <c r="O42">
        <v>133374</v>
      </c>
      <c r="P42">
        <v>7</v>
      </c>
      <c r="Q42" t="s">
        <v>136</v>
      </c>
      <c r="R42" t="s">
        <v>166</v>
      </c>
      <c r="S42" t="s">
        <v>79</v>
      </c>
      <c r="T42" t="s">
        <v>136</v>
      </c>
      <c r="U42">
        <v>3</v>
      </c>
      <c r="V42" t="s">
        <v>131</v>
      </c>
      <c r="W42">
        <v>7</v>
      </c>
      <c r="X42">
        <v>1</v>
      </c>
      <c r="Y42" t="s">
        <v>24</v>
      </c>
      <c r="Z42" t="s">
        <v>2571</v>
      </c>
      <c r="AA42">
        <v>305140433</v>
      </c>
      <c r="AB42">
        <v>31273220</v>
      </c>
      <c r="AC42" t="s">
        <v>180</v>
      </c>
      <c r="AD42" t="s">
        <v>184</v>
      </c>
      <c r="AE42" t="s">
        <v>196</v>
      </c>
      <c r="AF42" t="s">
        <v>1690</v>
      </c>
      <c r="AG42">
        <v>539715</v>
      </c>
      <c r="AH42" t="s">
        <v>171</v>
      </c>
      <c r="AI42">
        <v>7</v>
      </c>
      <c r="AJ42" t="s">
        <v>2572</v>
      </c>
      <c r="AK42">
        <v>100</v>
      </c>
      <c r="AL42" t="s">
        <v>96</v>
      </c>
      <c r="AM42" t="s">
        <v>82</v>
      </c>
      <c r="AN42" t="s">
        <v>82</v>
      </c>
      <c r="AO42">
        <v>1</v>
      </c>
      <c r="AP42" t="s">
        <v>73</v>
      </c>
      <c r="AQ42" t="s">
        <v>114</v>
      </c>
      <c r="AR42" t="s">
        <v>82</v>
      </c>
      <c r="AS42" t="s">
        <v>82</v>
      </c>
      <c r="AT42">
        <v>24</v>
      </c>
      <c r="AU42" t="s">
        <v>101</v>
      </c>
      <c r="AV42" t="s">
        <v>88</v>
      </c>
      <c r="AW42" t="s">
        <v>89</v>
      </c>
      <c r="AX42" t="s">
        <v>89</v>
      </c>
      <c r="AY42" t="s">
        <v>89</v>
      </c>
      <c r="AZ42" t="s">
        <v>81</v>
      </c>
      <c r="BA42" t="s">
        <v>2573</v>
      </c>
      <c r="BB42">
        <v>14.41</v>
      </c>
      <c r="BC42" t="s">
        <v>82</v>
      </c>
      <c r="BD42" t="s">
        <v>126</v>
      </c>
      <c r="BE42" t="s">
        <v>129</v>
      </c>
      <c r="BF42" t="s">
        <v>156</v>
      </c>
      <c r="BG42" t="s">
        <v>97</v>
      </c>
      <c r="BH42">
        <v>1</v>
      </c>
      <c r="BI42">
        <v>2021</v>
      </c>
      <c r="BJ42">
        <v>2</v>
      </c>
      <c r="BK42">
        <v>100</v>
      </c>
      <c r="BL42" t="s">
        <v>82</v>
      </c>
      <c r="BM42" t="s">
        <v>2574</v>
      </c>
      <c r="BN42" t="s">
        <v>283</v>
      </c>
      <c r="BO42">
        <v>1</v>
      </c>
      <c r="BP42" t="s">
        <v>86</v>
      </c>
      <c r="BQ42" t="s">
        <v>1116</v>
      </c>
    </row>
    <row r="43" spans="1:69" hidden="1" x14ac:dyDescent="0.25">
      <c r="A43">
        <v>132442</v>
      </c>
      <c r="B43">
        <v>1</v>
      </c>
      <c r="C43" s="1">
        <v>15850509</v>
      </c>
      <c r="D43" s="2">
        <v>44833</v>
      </c>
      <c r="E43" s="2">
        <v>44872</v>
      </c>
      <c r="F43" s="2">
        <v>44873</v>
      </c>
      <c r="G43" s="2">
        <v>44939</v>
      </c>
      <c r="H43" s="2">
        <v>44943</v>
      </c>
      <c r="I43">
        <v>320736</v>
      </c>
      <c r="J43" t="s">
        <v>83</v>
      </c>
      <c r="K43" t="s">
        <v>85</v>
      </c>
      <c r="L43" t="s">
        <v>98</v>
      </c>
      <c r="M43" t="s">
        <v>72</v>
      </c>
      <c r="N43" t="s">
        <v>82</v>
      </c>
      <c r="O43">
        <v>132442</v>
      </c>
      <c r="P43">
        <v>1</v>
      </c>
      <c r="Q43" t="s">
        <v>75</v>
      </c>
      <c r="R43" t="s">
        <v>76</v>
      </c>
      <c r="S43" t="s">
        <v>79</v>
      </c>
      <c r="T43" t="s">
        <v>75</v>
      </c>
      <c r="U43">
        <v>2</v>
      </c>
      <c r="V43" t="s">
        <v>139</v>
      </c>
      <c r="W43">
        <v>9</v>
      </c>
      <c r="X43">
        <v>1</v>
      </c>
      <c r="Y43" t="s">
        <v>25</v>
      </c>
      <c r="Z43" t="s">
        <v>1841</v>
      </c>
      <c r="AA43">
        <v>207210425</v>
      </c>
      <c r="AB43">
        <v>31269250</v>
      </c>
      <c r="AC43" t="s">
        <v>335</v>
      </c>
      <c r="AD43" t="s">
        <v>335</v>
      </c>
      <c r="AE43" t="s">
        <v>174</v>
      </c>
      <c r="AF43" t="s">
        <v>202</v>
      </c>
      <c r="AG43">
        <v>566500</v>
      </c>
      <c r="AH43" t="s">
        <v>171</v>
      </c>
      <c r="AI43">
        <v>0</v>
      </c>
      <c r="AJ43" t="s">
        <v>77</v>
      </c>
      <c r="AK43">
        <v>100</v>
      </c>
      <c r="AL43" t="s">
        <v>96</v>
      </c>
      <c r="AM43" t="s">
        <v>82</v>
      </c>
      <c r="AN43" t="s">
        <v>82</v>
      </c>
      <c r="AO43">
        <v>1</v>
      </c>
      <c r="AP43" t="s">
        <v>73</v>
      </c>
      <c r="AQ43" t="s">
        <v>114</v>
      </c>
      <c r="AR43" t="s">
        <v>82</v>
      </c>
      <c r="AS43" t="s">
        <v>82</v>
      </c>
      <c r="AT43">
        <v>28</v>
      </c>
      <c r="AU43" t="s">
        <v>88</v>
      </c>
      <c r="AV43" t="s">
        <v>89</v>
      </c>
      <c r="AW43" t="s">
        <v>89</v>
      </c>
      <c r="AX43" t="s">
        <v>89</v>
      </c>
      <c r="AY43" t="s">
        <v>89</v>
      </c>
      <c r="AZ43" t="s">
        <v>81</v>
      </c>
      <c r="BA43" t="s">
        <v>1842</v>
      </c>
      <c r="BB43">
        <v>14.7</v>
      </c>
      <c r="BC43" t="s">
        <v>82</v>
      </c>
      <c r="BD43" t="s">
        <v>126</v>
      </c>
      <c r="BE43" t="s">
        <v>129</v>
      </c>
      <c r="BF43" t="s">
        <v>87</v>
      </c>
      <c r="BG43" t="s">
        <v>1843</v>
      </c>
      <c r="BH43">
        <v>2</v>
      </c>
      <c r="BI43">
        <v>2012</v>
      </c>
      <c r="BJ43">
        <v>11</v>
      </c>
      <c r="BK43">
        <v>78.36</v>
      </c>
      <c r="BL43">
        <v>22081084</v>
      </c>
      <c r="BM43" t="s">
        <v>95</v>
      </c>
      <c r="BN43" t="s">
        <v>202</v>
      </c>
      <c r="BO43">
        <v>1</v>
      </c>
      <c r="BP43" t="s">
        <v>86</v>
      </c>
      <c r="BQ43" t="s">
        <v>1116</v>
      </c>
    </row>
    <row r="44" spans="1:69" hidden="1" x14ac:dyDescent="0.25">
      <c r="A44">
        <v>133381</v>
      </c>
      <c r="B44">
        <v>1</v>
      </c>
      <c r="C44" s="1">
        <v>7133748</v>
      </c>
      <c r="D44" s="2">
        <v>44898</v>
      </c>
      <c r="E44" s="2">
        <v>44942</v>
      </c>
      <c r="F44" s="2">
        <v>44957</v>
      </c>
      <c r="G44" s="2">
        <v>44963</v>
      </c>
      <c r="H44" s="2">
        <v>44967</v>
      </c>
      <c r="I44">
        <v>323617</v>
      </c>
      <c r="J44" t="s">
        <v>83</v>
      </c>
      <c r="K44" t="s">
        <v>85</v>
      </c>
      <c r="L44" t="s">
        <v>98</v>
      </c>
      <c r="M44" t="s">
        <v>72</v>
      </c>
      <c r="N44" t="s">
        <v>82</v>
      </c>
      <c r="O44">
        <v>133381</v>
      </c>
      <c r="P44">
        <v>6</v>
      </c>
      <c r="Q44" t="s">
        <v>75</v>
      </c>
      <c r="R44" t="s">
        <v>212</v>
      </c>
      <c r="S44" t="s">
        <v>79</v>
      </c>
      <c r="T44" t="s">
        <v>75</v>
      </c>
      <c r="U44">
        <v>4</v>
      </c>
      <c r="V44" t="s">
        <v>107</v>
      </c>
      <c r="W44">
        <v>1</v>
      </c>
      <c r="X44">
        <v>3</v>
      </c>
      <c r="Y44" t="s">
        <v>25</v>
      </c>
      <c r="Z44" t="s">
        <v>1271</v>
      </c>
      <c r="AA44">
        <v>118500204</v>
      </c>
      <c r="AB44">
        <v>31271970</v>
      </c>
      <c r="AC44" t="s">
        <v>107</v>
      </c>
      <c r="AD44" t="s">
        <v>203</v>
      </c>
      <c r="AE44" t="s">
        <v>128</v>
      </c>
      <c r="AF44" t="s">
        <v>213</v>
      </c>
      <c r="AG44">
        <v>1055637</v>
      </c>
      <c r="AH44" t="s">
        <v>108</v>
      </c>
      <c r="AI44">
        <v>0</v>
      </c>
      <c r="AJ44" t="s">
        <v>77</v>
      </c>
      <c r="AK44">
        <v>100</v>
      </c>
      <c r="AL44" t="s">
        <v>96</v>
      </c>
      <c r="AM44" t="s">
        <v>82</v>
      </c>
      <c r="AN44" t="s">
        <v>82</v>
      </c>
      <c r="AO44">
        <v>1</v>
      </c>
      <c r="AP44" t="s">
        <v>73</v>
      </c>
      <c r="AQ44" t="s">
        <v>114</v>
      </c>
      <c r="AR44" t="s">
        <v>82</v>
      </c>
      <c r="AS44" t="s">
        <v>82</v>
      </c>
      <c r="AT44">
        <v>20</v>
      </c>
      <c r="AU44" t="s">
        <v>101</v>
      </c>
      <c r="AV44" t="s">
        <v>89</v>
      </c>
      <c r="AW44" t="s">
        <v>89</v>
      </c>
      <c r="AX44" t="s">
        <v>89</v>
      </c>
      <c r="AY44" t="s">
        <v>89</v>
      </c>
      <c r="AZ44" t="s">
        <v>167</v>
      </c>
      <c r="BA44" t="s">
        <v>1272</v>
      </c>
      <c r="BB44">
        <v>14.8</v>
      </c>
      <c r="BC44" t="s">
        <v>82</v>
      </c>
      <c r="BD44" t="s">
        <v>126</v>
      </c>
      <c r="BE44" t="s">
        <v>129</v>
      </c>
      <c r="BF44" t="s">
        <v>87</v>
      </c>
      <c r="BG44" t="s">
        <v>97</v>
      </c>
      <c r="BH44">
        <v>4</v>
      </c>
      <c r="BI44">
        <v>2020</v>
      </c>
      <c r="BJ44">
        <v>3</v>
      </c>
      <c r="BK44">
        <v>100</v>
      </c>
      <c r="BL44" t="s">
        <v>82</v>
      </c>
      <c r="BM44" t="s">
        <v>1053</v>
      </c>
      <c r="BN44" t="s">
        <v>213</v>
      </c>
      <c r="BO44">
        <v>1</v>
      </c>
      <c r="BP44" t="s">
        <v>86</v>
      </c>
      <c r="BQ44" t="s">
        <v>1116</v>
      </c>
    </row>
    <row r="45" spans="1:69" hidden="1" x14ac:dyDescent="0.25">
      <c r="A45">
        <v>133424</v>
      </c>
      <c r="B45">
        <v>1</v>
      </c>
      <c r="C45" s="1">
        <v>5078625</v>
      </c>
      <c r="D45" s="2">
        <v>44914</v>
      </c>
      <c r="E45" s="2">
        <v>44938</v>
      </c>
      <c r="F45" s="2">
        <v>44965</v>
      </c>
      <c r="G45" s="2">
        <v>44977</v>
      </c>
      <c r="H45" s="2">
        <v>44979</v>
      </c>
      <c r="I45">
        <v>324887</v>
      </c>
      <c r="J45" t="s">
        <v>83</v>
      </c>
      <c r="K45" t="s">
        <v>85</v>
      </c>
      <c r="L45" t="s">
        <v>98</v>
      </c>
      <c r="M45" t="s">
        <v>72</v>
      </c>
      <c r="N45" t="s">
        <v>82</v>
      </c>
      <c r="O45">
        <v>133424</v>
      </c>
      <c r="P45">
        <v>7</v>
      </c>
      <c r="Q45" t="s">
        <v>75</v>
      </c>
      <c r="R45" t="s">
        <v>99</v>
      </c>
      <c r="S45" t="s">
        <v>79</v>
      </c>
      <c r="T45" t="s">
        <v>75</v>
      </c>
      <c r="U45">
        <v>1</v>
      </c>
      <c r="V45" t="s">
        <v>80</v>
      </c>
      <c r="W45">
        <v>3</v>
      </c>
      <c r="X45">
        <v>3</v>
      </c>
      <c r="Y45" t="s">
        <v>24</v>
      </c>
      <c r="Z45" t="s">
        <v>2600</v>
      </c>
      <c r="AA45">
        <v>115720415</v>
      </c>
      <c r="AB45">
        <v>31273180</v>
      </c>
      <c r="AC45" t="s">
        <v>236</v>
      </c>
      <c r="AD45" t="s">
        <v>924</v>
      </c>
      <c r="AE45" t="s">
        <v>134</v>
      </c>
      <c r="AF45" t="s">
        <v>1109</v>
      </c>
      <c r="AG45">
        <v>774830</v>
      </c>
      <c r="AH45" t="s">
        <v>108</v>
      </c>
      <c r="AI45">
        <v>0</v>
      </c>
      <c r="AJ45" t="s">
        <v>77</v>
      </c>
      <c r="AK45">
        <v>100</v>
      </c>
      <c r="AL45" t="s">
        <v>96</v>
      </c>
      <c r="AM45" t="s">
        <v>82</v>
      </c>
      <c r="AN45" t="s">
        <v>82</v>
      </c>
      <c r="AO45">
        <v>1</v>
      </c>
      <c r="AP45" t="s">
        <v>73</v>
      </c>
      <c r="AQ45" t="s">
        <v>114</v>
      </c>
      <c r="AR45" t="s">
        <v>82</v>
      </c>
      <c r="AS45" t="s">
        <v>82</v>
      </c>
      <c r="AT45">
        <v>28</v>
      </c>
      <c r="AU45" t="s">
        <v>101</v>
      </c>
      <c r="AV45" t="s">
        <v>89</v>
      </c>
      <c r="AW45" t="s">
        <v>89</v>
      </c>
      <c r="AX45" t="s">
        <v>89</v>
      </c>
      <c r="AY45" t="s">
        <v>89</v>
      </c>
      <c r="AZ45" t="s">
        <v>81</v>
      </c>
      <c r="BA45" t="s">
        <v>2601</v>
      </c>
      <c r="BB45">
        <v>15.26</v>
      </c>
      <c r="BC45" t="s">
        <v>82</v>
      </c>
      <c r="BD45" t="s">
        <v>126</v>
      </c>
      <c r="BE45" t="s">
        <v>129</v>
      </c>
      <c r="BF45" t="s">
        <v>278</v>
      </c>
      <c r="BG45" t="s">
        <v>2602</v>
      </c>
      <c r="BH45">
        <v>3</v>
      </c>
      <c r="BI45">
        <v>2014</v>
      </c>
      <c r="BJ45">
        <v>9</v>
      </c>
      <c r="BK45">
        <v>100</v>
      </c>
      <c r="BL45">
        <v>24373535</v>
      </c>
      <c r="BM45" t="s">
        <v>95</v>
      </c>
      <c r="BN45" t="s">
        <v>105</v>
      </c>
      <c r="BO45">
        <v>1</v>
      </c>
      <c r="BP45" t="s">
        <v>86</v>
      </c>
      <c r="BQ45" t="s">
        <v>1116</v>
      </c>
    </row>
    <row r="46" spans="1:69" hidden="1" x14ac:dyDescent="0.25">
      <c r="A46">
        <v>133158</v>
      </c>
      <c r="B46">
        <v>1</v>
      </c>
      <c r="C46" s="1">
        <v>10717270</v>
      </c>
      <c r="D46" s="2">
        <v>44914</v>
      </c>
      <c r="E46" s="2">
        <v>44917</v>
      </c>
      <c r="F46" s="2">
        <v>44950</v>
      </c>
      <c r="G46" s="2">
        <v>44953</v>
      </c>
      <c r="H46" s="2">
        <v>44957</v>
      </c>
      <c r="I46">
        <v>324988</v>
      </c>
      <c r="J46" t="s">
        <v>83</v>
      </c>
      <c r="K46" t="s">
        <v>85</v>
      </c>
      <c r="L46" t="s">
        <v>98</v>
      </c>
      <c r="M46" t="s">
        <v>72</v>
      </c>
      <c r="N46" t="s">
        <v>82</v>
      </c>
      <c r="O46">
        <v>133158</v>
      </c>
      <c r="P46">
        <v>5</v>
      </c>
      <c r="Q46" t="s">
        <v>75</v>
      </c>
      <c r="R46" t="s">
        <v>76</v>
      </c>
      <c r="S46" t="s">
        <v>79</v>
      </c>
      <c r="T46" t="s">
        <v>75</v>
      </c>
      <c r="U46">
        <v>2</v>
      </c>
      <c r="V46" t="s">
        <v>139</v>
      </c>
      <c r="W46">
        <v>13</v>
      </c>
      <c r="X46">
        <v>1</v>
      </c>
      <c r="Y46" t="s">
        <v>25</v>
      </c>
      <c r="Z46" t="s">
        <v>1531</v>
      </c>
      <c r="AA46">
        <v>118580873</v>
      </c>
      <c r="AB46">
        <v>31270520</v>
      </c>
      <c r="AC46" t="s">
        <v>144</v>
      </c>
      <c r="AD46" t="s">
        <v>144</v>
      </c>
      <c r="AE46" t="s">
        <v>128</v>
      </c>
      <c r="AF46" t="s">
        <v>117</v>
      </c>
      <c r="AG46">
        <v>1675376</v>
      </c>
      <c r="AH46" t="s">
        <v>100</v>
      </c>
      <c r="AI46">
        <v>0</v>
      </c>
      <c r="AJ46" t="s">
        <v>77</v>
      </c>
      <c r="AK46">
        <v>100</v>
      </c>
      <c r="AL46" t="s">
        <v>96</v>
      </c>
      <c r="AM46" t="s">
        <v>82</v>
      </c>
      <c r="AN46" t="s">
        <v>82</v>
      </c>
      <c r="AO46">
        <v>1</v>
      </c>
      <c r="AP46" t="s">
        <v>73</v>
      </c>
      <c r="AQ46" t="s">
        <v>138</v>
      </c>
      <c r="AR46" t="s">
        <v>82</v>
      </c>
      <c r="AS46" t="s">
        <v>82</v>
      </c>
      <c r="AT46">
        <v>20</v>
      </c>
      <c r="AU46" t="s">
        <v>88</v>
      </c>
      <c r="AV46" t="s">
        <v>89</v>
      </c>
      <c r="AW46" t="s">
        <v>89</v>
      </c>
      <c r="AX46" t="s">
        <v>89</v>
      </c>
      <c r="AY46" t="s">
        <v>89</v>
      </c>
      <c r="AZ46" t="s">
        <v>81</v>
      </c>
      <c r="BA46" t="s">
        <v>1532</v>
      </c>
      <c r="BB46">
        <v>15.63</v>
      </c>
      <c r="BC46" t="s">
        <v>82</v>
      </c>
      <c r="BD46" t="s">
        <v>126</v>
      </c>
      <c r="BE46" t="s">
        <v>129</v>
      </c>
      <c r="BF46" t="s">
        <v>87</v>
      </c>
      <c r="BG46" t="s">
        <v>97</v>
      </c>
      <c r="BH46">
        <v>5</v>
      </c>
      <c r="BI46">
        <v>2020</v>
      </c>
      <c r="BJ46">
        <v>3</v>
      </c>
      <c r="BK46">
        <v>91</v>
      </c>
      <c r="BL46" t="s">
        <v>82</v>
      </c>
      <c r="BM46" t="s">
        <v>95</v>
      </c>
      <c r="BN46" t="s">
        <v>117</v>
      </c>
      <c r="BO46">
        <v>1</v>
      </c>
      <c r="BP46" t="s">
        <v>86</v>
      </c>
      <c r="BQ46" t="s">
        <v>1116</v>
      </c>
    </row>
    <row r="47" spans="1:69" hidden="1" x14ac:dyDescent="0.25">
      <c r="A47">
        <v>132338</v>
      </c>
      <c r="B47">
        <v>1</v>
      </c>
      <c r="C47" s="1">
        <v>8897100</v>
      </c>
      <c r="D47" s="2">
        <v>44831</v>
      </c>
      <c r="E47" s="2">
        <v>44859</v>
      </c>
      <c r="F47" s="2">
        <v>44860</v>
      </c>
      <c r="G47" s="2">
        <v>44949</v>
      </c>
      <c r="H47" t="s">
        <v>82</v>
      </c>
      <c r="I47">
        <v>320640</v>
      </c>
      <c r="J47" t="s">
        <v>83</v>
      </c>
      <c r="K47" t="s">
        <v>85</v>
      </c>
      <c r="L47" t="s">
        <v>74</v>
      </c>
      <c r="M47" t="s">
        <v>72</v>
      </c>
      <c r="N47" t="s">
        <v>82</v>
      </c>
      <c r="O47">
        <v>132338</v>
      </c>
      <c r="P47">
        <v>3</v>
      </c>
      <c r="Q47" t="s">
        <v>136</v>
      </c>
      <c r="R47" t="s">
        <v>242</v>
      </c>
      <c r="S47" t="s">
        <v>79</v>
      </c>
      <c r="T47" t="s">
        <v>136</v>
      </c>
      <c r="U47">
        <v>1</v>
      </c>
      <c r="V47" t="s">
        <v>80</v>
      </c>
      <c r="W47">
        <v>3</v>
      </c>
      <c r="X47">
        <v>12</v>
      </c>
      <c r="Y47" t="s">
        <v>25</v>
      </c>
      <c r="Z47" t="s">
        <v>1600</v>
      </c>
      <c r="AA47">
        <v>402310060</v>
      </c>
      <c r="AB47">
        <v>31186910</v>
      </c>
      <c r="AC47" t="s">
        <v>236</v>
      </c>
      <c r="AD47" t="s">
        <v>358</v>
      </c>
      <c r="AE47" t="s">
        <v>247</v>
      </c>
      <c r="AF47" t="s">
        <v>245</v>
      </c>
      <c r="AG47" t="s">
        <v>82</v>
      </c>
      <c r="AH47" t="s">
        <v>82</v>
      </c>
      <c r="AI47">
        <v>0</v>
      </c>
      <c r="AJ47" t="s">
        <v>77</v>
      </c>
      <c r="AK47">
        <v>100</v>
      </c>
      <c r="AL47" t="s">
        <v>96</v>
      </c>
      <c r="AM47" t="s">
        <v>82</v>
      </c>
      <c r="AN47" t="s">
        <v>82</v>
      </c>
      <c r="AO47">
        <v>1</v>
      </c>
      <c r="AP47" t="s">
        <v>73</v>
      </c>
      <c r="AQ47" t="s">
        <v>78</v>
      </c>
      <c r="AR47" t="s">
        <v>82</v>
      </c>
      <c r="AS47" t="s">
        <v>82</v>
      </c>
      <c r="AT47">
        <v>26</v>
      </c>
      <c r="AU47" t="s">
        <v>88</v>
      </c>
      <c r="AV47" t="s">
        <v>89</v>
      </c>
      <c r="AW47" t="s">
        <v>89</v>
      </c>
      <c r="AX47" t="s">
        <v>89</v>
      </c>
      <c r="AY47" t="s">
        <v>89</v>
      </c>
      <c r="AZ47" t="s">
        <v>81</v>
      </c>
      <c r="BA47" t="s">
        <v>1601</v>
      </c>
      <c r="BB47">
        <v>15.75</v>
      </c>
      <c r="BC47" t="s">
        <v>82</v>
      </c>
      <c r="BD47" t="s">
        <v>126</v>
      </c>
      <c r="BE47" t="s">
        <v>129</v>
      </c>
      <c r="BF47" t="s">
        <v>87</v>
      </c>
      <c r="BG47" t="s">
        <v>1602</v>
      </c>
      <c r="BH47" t="s">
        <v>82</v>
      </c>
      <c r="BI47" t="s">
        <v>82</v>
      </c>
      <c r="BJ47" t="s">
        <v>82</v>
      </c>
      <c r="BK47" t="s">
        <v>82</v>
      </c>
      <c r="BL47" t="s">
        <v>82</v>
      </c>
      <c r="BM47" t="s">
        <v>95</v>
      </c>
      <c r="BN47" t="s">
        <v>246</v>
      </c>
      <c r="BO47">
        <v>1</v>
      </c>
      <c r="BP47" t="s">
        <v>86</v>
      </c>
      <c r="BQ47" t="s">
        <v>1116</v>
      </c>
    </row>
    <row r="48" spans="1:69" hidden="1" x14ac:dyDescent="0.25">
      <c r="A48">
        <v>133697</v>
      </c>
      <c r="B48">
        <v>1</v>
      </c>
      <c r="C48" s="1">
        <v>17963350</v>
      </c>
      <c r="D48" s="2">
        <v>44939</v>
      </c>
      <c r="E48" s="2">
        <v>44944</v>
      </c>
      <c r="F48" s="2">
        <v>44980</v>
      </c>
      <c r="G48" s="2">
        <v>44985</v>
      </c>
      <c r="H48" s="2">
        <v>44985</v>
      </c>
      <c r="I48">
        <v>326340</v>
      </c>
      <c r="J48" t="s">
        <v>83</v>
      </c>
      <c r="K48" t="s">
        <v>85</v>
      </c>
      <c r="L48" t="s">
        <v>98</v>
      </c>
      <c r="M48" t="s">
        <v>72</v>
      </c>
      <c r="N48" t="s">
        <v>82</v>
      </c>
      <c r="O48">
        <v>133697</v>
      </c>
      <c r="P48">
        <v>8</v>
      </c>
      <c r="Q48" t="s">
        <v>75</v>
      </c>
      <c r="R48" t="s">
        <v>76</v>
      </c>
      <c r="S48" t="s">
        <v>79</v>
      </c>
      <c r="T48" t="s">
        <v>75</v>
      </c>
      <c r="U48">
        <v>4</v>
      </c>
      <c r="V48" t="s">
        <v>107</v>
      </c>
      <c r="W48">
        <v>10</v>
      </c>
      <c r="X48">
        <v>3</v>
      </c>
      <c r="Y48" t="s">
        <v>25</v>
      </c>
      <c r="Z48" t="s">
        <v>2265</v>
      </c>
      <c r="AA48">
        <v>504620510</v>
      </c>
      <c r="AB48">
        <v>31274710</v>
      </c>
      <c r="AC48" t="s">
        <v>688</v>
      </c>
      <c r="AD48" t="s">
        <v>753</v>
      </c>
      <c r="AE48" t="s">
        <v>104</v>
      </c>
      <c r="AF48" t="s">
        <v>222</v>
      </c>
      <c r="AG48">
        <v>2382200</v>
      </c>
      <c r="AH48" t="s">
        <v>100</v>
      </c>
      <c r="AI48">
        <v>0</v>
      </c>
      <c r="AJ48" t="s">
        <v>77</v>
      </c>
      <c r="AK48">
        <v>100</v>
      </c>
      <c r="AL48" t="s">
        <v>96</v>
      </c>
      <c r="AM48" t="s">
        <v>82</v>
      </c>
      <c r="AN48" t="s">
        <v>82</v>
      </c>
      <c r="AO48">
        <v>1</v>
      </c>
      <c r="AP48" t="s">
        <v>73</v>
      </c>
      <c r="AQ48" t="s">
        <v>138</v>
      </c>
      <c r="AR48" t="s">
        <v>82</v>
      </c>
      <c r="AS48" t="s">
        <v>82</v>
      </c>
      <c r="AT48">
        <v>17</v>
      </c>
      <c r="AU48" t="s">
        <v>88</v>
      </c>
      <c r="AV48" t="s">
        <v>89</v>
      </c>
      <c r="AW48" t="s">
        <v>89</v>
      </c>
      <c r="AX48" t="s">
        <v>89</v>
      </c>
      <c r="AY48" t="s">
        <v>89</v>
      </c>
      <c r="AZ48" t="s">
        <v>167</v>
      </c>
      <c r="BA48" t="s">
        <v>2266</v>
      </c>
      <c r="BB48">
        <v>15.93</v>
      </c>
      <c r="BC48" t="s">
        <v>82</v>
      </c>
      <c r="BD48" t="s">
        <v>126</v>
      </c>
      <c r="BE48" t="s">
        <v>129</v>
      </c>
      <c r="BF48" t="s">
        <v>87</v>
      </c>
      <c r="BG48" t="s">
        <v>97</v>
      </c>
      <c r="BH48">
        <v>3</v>
      </c>
      <c r="BI48">
        <v>2022</v>
      </c>
      <c r="BJ48">
        <v>1</v>
      </c>
      <c r="BK48">
        <v>100</v>
      </c>
      <c r="BL48" t="s">
        <v>82</v>
      </c>
      <c r="BM48" t="s">
        <v>95</v>
      </c>
      <c r="BN48" t="s">
        <v>222</v>
      </c>
      <c r="BO48">
        <v>1</v>
      </c>
      <c r="BP48" t="s">
        <v>86</v>
      </c>
      <c r="BQ48" t="s">
        <v>1116</v>
      </c>
    </row>
    <row r="49" spans="1:69" hidden="1" x14ac:dyDescent="0.25">
      <c r="A49">
        <v>132762</v>
      </c>
      <c r="B49">
        <v>1</v>
      </c>
      <c r="C49" s="1">
        <v>2483495</v>
      </c>
      <c r="D49" s="2">
        <v>44897</v>
      </c>
      <c r="E49" s="2">
        <v>44907</v>
      </c>
      <c r="F49" s="2">
        <v>44911</v>
      </c>
      <c r="G49" s="2">
        <v>44985</v>
      </c>
      <c r="H49" s="2">
        <v>44985</v>
      </c>
      <c r="I49">
        <v>323496</v>
      </c>
      <c r="J49" t="s">
        <v>83</v>
      </c>
      <c r="K49" t="s">
        <v>85</v>
      </c>
      <c r="L49" t="s">
        <v>98</v>
      </c>
      <c r="M49" t="s">
        <v>72</v>
      </c>
      <c r="N49" t="s">
        <v>82</v>
      </c>
      <c r="O49">
        <v>132762</v>
      </c>
      <c r="P49">
        <v>8</v>
      </c>
      <c r="Q49" t="s">
        <v>136</v>
      </c>
      <c r="R49" t="s">
        <v>137</v>
      </c>
      <c r="S49" t="s">
        <v>79</v>
      </c>
      <c r="T49" t="s">
        <v>136</v>
      </c>
      <c r="U49">
        <v>2</v>
      </c>
      <c r="V49" t="s">
        <v>139</v>
      </c>
      <c r="W49">
        <v>1</v>
      </c>
      <c r="X49">
        <v>1</v>
      </c>
      <c r="Y49" t="s">
        <v>25</v>
      </c>
      <c r="Z49" t="s">
        <v>2002</v>
      </c>
      <c r="AA49">
        <v>207920169</v>
      </c>
      <c r="AB49">
        <v>31273470</v>
      </c>
      <c r="AC49" t="s">
        <v>139</v>
      </c>
      <c r="AD49" t="s">
        <v>139</v>
      </c>
      <c r="AE49" t="s">
        <v>225</v>
      </c>
      <c r="AF49" t="s">
        <v>210</v>
      </c>
      <c r="AG49">
        <v>400000</v>
      </c>
      <c r="AH49" t="s">
        <v>121</v>
      </c>
      <c r="AI49">
        <v>0</v>
      </c>
      <c r="AJ49" t="s">
        <v>77</v>
      </c>
      <c r="AK49">
        <v>100</v>
      </c>
      <c r="AL49" t="s">
        <v>96</v>
      </c>
      <c r="AM49" t="s">
        <v>82</v>
      </c>
      <c r="AN49" t="s">
        <v>82</v>
      </c>
      <c r="AO49">
        <v>1</v>
      </c>
      <c r="AP49" t="s">
        <v>73</v>
      </c>
      <c r="AQ49" t="s">
        <v>78</v>
      </c>
      <c r="AR49" t="s">
        <v>82</v>
      </c>
      <c r="AS49" t="s">
        <v>82</v>
      </c>
      <c r="AT49">
        <v>23</v>
      </c>
      <c r="AU49" t="s">
        <v>88</v>
      </c>
      <c r="AV49" t="s">
        <v>89</v>
      </c>
      <c r="AW49" t="s">
        <v>89</v>
      </c>
      <c r="AX49" t="s">
        <v>89</v>
      </c>
      <c r="AY49" t="s">
        <v>89</v>
      </c>
      <c r="AZ49" t="s">
        <v>167</v>
      </c>
      <c r="BA49" t="s">
        <v>2003</v>
      </c>
      <c r="BB49">
        <v>16.11</v>
      </c>
      <c r="BC49" t="s">
        <v>82</v>
      </c>
      <c r="BD49" t="s">
        <v>126</v>
      </c>
      <c r="BE49" t="s">
        <v>129</v>
      </c>
      <c r="BF49" t="s">
        <v>87</v>
      </c>
      <c r="BG49" t="s">
        <v>2004</v>
      </c>
      <c r="BH49">
        <v>4</v>
      </c>
      <c r="BI49">
        <v>2016</v>
      </c>
      <c r="BJ49">
        <v>7</v>
      </c>
      <c r="BK49">
        <v>80</v>
      </c>
      <c r="BL49">
        <v>22913932</v>
      </c>
      <c r="BM49" t="s">
        <v>2005</v>
      </c>
      <c r="BN49" t="s">
        <v>183</v>
      </c>
      <c r="BO49">
        <v>1</v>
      </c>
      <c r="BP49" t="s">
        <v>86</v>
      </c>
      <c r="BQ49" t="s">
        <v>1116</v>
      </c>
    </row>
    <row r="50" spans="1:69" hidden="1" x14ac:dyDescent="0.25">
      <c r="A50">
        <v>133406</v>
      </c>
      <c r="B50">
        <v>1</v>
      </c>
      <c r="C50" s="1">
        <v>6408100</v>
      </c>
      <c r="D50" s="2">
        <v>44942</v>
      </c>
      <c r="E50" s="2">
        <v>44945</v>
      </c>
      <c r="F50" s="2">
        <v>44964</v>
      </c>
      <c r="G50" s="2">
        <v>44977</v>
      </c>
      <c r="H50" s="2">
        <v>44978</v>
      </c>
      <c r="I50">
        <v>326470</v>
      </c>
      <c r="J50" t="s">
        <v>83</v>
      </c>
      <c r="K50" t="s">
        <v>85</v>
      </c>
      <c r="L50" t="s">
        <v>98</v>
      </c>
      <c r="M50" t="s">
        <v>72</v>
      </c>
      <c r="N50" t="s">
        <v>82</v>
      </c>
      <c r="O50">
        <v>133406</v>
      </c>
      <c r="P50">
        <v>7</v>
      </c>
      <c r="Q50" t="s">
        <v>75</v>
      </c>
      <c r="R50" t="s">
        <v>99</v>
      </c>
      <c r="S50" t="s">
        <v>79</v>
      </c>
      <c r="T50" t="s">
        <v>75</v>
      </c>
      <c r="U50">
        <v>6</v>
      </c>
      <c r="V50" t="s">
        <v>272</v>
      </c>
      <c r="W50">
        <v>7</v>
      </c>
      <c r="X50">
        <v>3</v>
      </c>
      <c r="Y50" t="s">
        <v>25</v>
      </c>
      <c r="Z50" t="s">
        <v>2584</v>
      </c>
      <c r="AA50">
        <v>604970701</v>
      </c>
      <c r="AB50">
        <v>31272120</v>
      </c>
      <c r="AC50" t="s">
        <v>286</v>
      </c>
      <c r="AD50" t="s">
        <v>287</v>
      </c>
      <c r="AE50" t="s">
        <v>148</v>
      </c>
      <c r="AF50" t="s">
        <v>1110</v>
      </c>
      <c r="AG50">
        <v>1033579</v>
      </c>
      <c r="AH50" t="s">
        <v>108</v>
      </c>
      <c r="AI50">
        <v>0</v>
      </c>
      <c r="AJ50" t="s">
        <v>77</v>
      </c>
      <c r="AK50">
        <v>100</v>
      </c>
      <c r="AL50" t="s">
        <v>96</v>
      </c>
      <c r="AM50" t="s">
        <v>82</v>
      </c>
      <c r="AN50" t="s">
        <v>82</v>
      </c>
      <c r="AO50">
        <v>1</v>
      </c>
      <c r="AP50" t="s">
        <v>73</v>
      </c>
      <c r="AQ50" t="s">
        <v>138</v>
      </c>
      <c r="AR50" t="s">
        <v>82</v>
      </c>
      <c r="AS50" t="s">
        <v>82</v>
      </c>
      <c r="AT50">
        <v>17</v>
      </c>
      <c r="AU50" t="s">
        <v>101</v>
      </c>
      <c r="AV50" t="s">
        <v>89</v>
      </c>
      <c r="AW50" t="s">
        <v>89</v>
      </c>
      <c r="AX50" t="s">
        <v>89</v>
      </c>
      <c r="AY50" t="s">
        <v>89</v>
      </c>
      <c r="AZ50" t="s">
        <v>167</v>
      </c>
      <c r="BA50" t="s">
        <v>2585</v>
      </c>
      <c r="BB50">
        <v>16.13</v>
      </c>
      <c r="BC50" t="s">
        <v>82</v>
      </c>
      <c r="BD50" t="s">
        <v>126</v>
      </c>
      <c r="BE50" t="s">
        <v>129</v>
      </c>
      <c r="BF50" t="s">
        <v>87</v>
      </c>
      <c r="BG50" t="s">
        <v>97</v>
      </c>
      <c r="BH50">
        <v>3</v>
      </c>
      <c r="BI50">
        <v>2022</v>
      </c>
      <c r="BJ50">
        <v>1</v>
      </c>
      <c r="BK50">
        <v>100</v>
      </c>
      <c r="BL50" t="s">
        <v>82</v>
      </c>
      <c r="BM50" t="s">
        <v>95</v>
      </c>
      <c r="BN50" t="s">
        <v>105</v>
      </c>
      <c r="BO50">
        <v>1</v>
      </c>
      <c r="BP50" t="s">
        <v>86</v>
      </c>
      <c r="BQ50" t="s">
        <v>1116</v>
      </c>
    </row>
    <row r="51" spans="1:69" hidden="1" x14ac:dyDescent="0.25">
      <c r="A51">
        <v>132772</v>
      </c>
      <c r="B51">
        <v>1</v>
      </c>
      <c r="C51" s="1">
        <v>17777919</v>
      </c>
      <c r="D51" s="2">
        <v>44882</v>
      </c>
      <c r="E51" s="2">
        <v>44907</v>
      </c>
      <c r="F51" s="2">
        <v>44911</v>
      </c>
      <c r="G51" s="2">
        <v>44953</v>
      </c>
      <c r="H51" s="2">
        <v>44957</v>
      </c>
      <c r="I51">
        <v>322574</v>
      </c>
      <c r="J51" t="s">
        <v>83</v>
      </c>
      <c r="K51" t="s">
        <v>85</v>
      </c>
      <c r="L51" t="s">
        <v>98</v>
      </c>
      <c r="M51" t="s">
        <v>72</v>
      </c>
      <c r="N51" t="s">
        <v>82</v>
      </c>
      <c r="O51">
        <v>132772</v>
      </c>
      <c r="P51">
        <v>5</v>
      </c>
      <c r="Q51" t="s">
        <v>75</v>
      </c>
      <c r="R51" t="s">
        <v>99</v>
      </c>
      <c r="S51" t="s">
        <v>79</v>
      </c>
      <c r="T51" t="s">
        <v>75</v>
      </c>
      <c r="U51">
        <v>2</v>
      </c>
      <c r="V51" t="s">
        <v>139</v>
      </c>
      <c r="W51">
        <v>1</v>
      </c>
      <c r="X51">
        <v>1</v>
      </c>
      <c r="Y51" t="s">
        <v>25</v>
      </c>
      <c r="Z51" t="s">
        <v>1438</v>
      </c>
      <c r="AA51">
        <v>208530100</v>
      </c>
      <c r="AB51">
        <v>31270960</v>
      </c>
      <c r="AC51" t="s">
        <v>139</v>
      </c>
      <c r="AD51" t="s">
        <v>139</v>
      </c>
      <c r="AE51" t="s">
        <v>148</v>
      </c>
      <c r="AF51" t="s">
        <v>109</v>
      </c>
      <c r="AG51">
        <v>2901582</v>
      </c>
      <c r="AH51" t="s">
        <v>152</v>
      </c>
      <c r="AI51">
        <v>0</v>
      </c>
      <c r="AJ51" t="s">
        <v>77</v>
      </c>
      <c r="AK51">
        <v>100</v>
      </c>
      <c r="AL51" t="s">
        <v>96</v>
      </c>
      <c r="AM51" t="s">
        <v>82</v>
      </c>
      <c r="AN51" t="s">
        <v>82</v>
      </c>
      <c r="AO51">
        <v>1</v>
      </c>
      <c r="AP51" t="s">
        <v>73</v>
      </c>
      <c r="AQ51" t="s">
        <v>78</v>
      </c>
      <c r="AR51" t="s">
        <v>82</v>
      </c>
      <c r="AS51" t="s">
        <v>82</v>
      </c>
      <c r="AT51">
        <v>18</v>
      </c>
      <c r="AU51" t="s">
        <v>101</v>
      </c>
      <c r="AV51" t="s">
        <v>89</v>
      </c>
      <c r="AW51" t="s">
        <v>89</v>
      </c>
      <c r="AX51" t="s">
        <v>89</v>
      </c>
      <c r="AY51" t="s">
        <v>89</v>
      </c>
      <c r="AZ51" t="s">
        <v>167</v>
      </c>
      <c r="BA51" t="s">
        <v>1439</v>
      </c>
      <c r="BB51">
        <v>16.32</v>
      </c>
      <c r="BC51" t="s">
        <v>82</v>
      </c>
      <c r="BD51" t="s">
        <v>126</v>
      </c>
      <c r="BE51" t="s">
        <v>129</v>
      </c>
      <c r="BF51" t="s">
        <v>87</v>
      </c>
      <c r="BG51" t="s">
        <v>97</v>
      </c>
      <c r="BH51">
        <v>4</v>
      </c>
      <c r="BI51">
        <v>2022</v>
      </c>
      <c r="BJ51">
        <v>1</v>
      </c>
      <c r="BK51">
        <v>98.14</v>
      </c>
      <c r="BL51" t="s">
        <v>82</v>
      </c>
      <c r="BM51" t="s">
        <v>95</v>
      </c>
      <c r="BN51" t="s">
        <v>105</v>
      </c>
      <c r="BO51">
        <v>1</v>
      </c>
      <c r="BP51" t="s">
        <v>86</v>
      </c>
      <c r="BQ51" t="s">
        <v>1116</v>
      </c>
    </row>
    <row r="52" spans="1:69" hidden="1" x14ac:dyDescent="0.25">
      <c r="A52">
        <v>132510</v>
      </c>
      <c r="B52">
        <v>5</v>
      </c>
      <c r="C52" s="1">
        <v>11669299</v>
      </c>
      <c r="D52" s="2">
        <v>44736</v>
      </c>
      <c r="E52" s="2">
        <v>44882</v>
      </c>
      <c r="F52" s="2">
        <v>44883</v>
      </c>
      <c r="G52" s="2">
        <v>44949</v>
      </c>
      <c r="H52" s="2">
        <v>44951</v>
      </c>
      <c r="I52">
        <v>316072</v>
      </c>
      <c r="J52" t="s">
        <v>83</v>
      </c>
      <c r="K52" t="s">
        <v>120</v>
      </c>
      <c r="L52" t="s">
        <v>119</v>
      </c>
      <c r="M52" t="s">
        <v>72</v>
      </c>
      <c r="N52" t="s">
        <v>82</v>
      </c>
      <c r="O52">
        <v>132510</v>
      </c>
      <c r="P52">
        <v>3</v>
      </c>
      <c r="Q52" t="s">
        <v>75</v>
      </c>
      <c r="R52" t="s">
        <v>76</v>
      </c>
      <c r="S52" t="s">
        <v>79</v>
      </c>
      <c r="T52" t="s">
        <v>75</v>
      </c>
      <c r="U52">
        <v>5</v>
      </c>
      <c r="V52" t="s">
        <v>115</v>
      </c>
      <c r="W52">
        <v>3</v>
      </c>
      <c r="X52">
        <v>7</v>
      </c>
      <c r="Y52" t="s">
        <v>25</v>
      </c>
      <c r="Z52" t="s">
        <v>1629</v>
      </c>
      <c r="AA52">
        <v>504160900</v>
      </c>
      <c r="AB52">
        <v>31269590</v>
      </c>
      <c r="AC52" t="s">
        <v>153</v>
      </c>
      <c r="AD52" t="s">
        <v>691</v>
      </c>
      <c r="AE52" t="s">
        <v>118</v>
      </c>
      <c r="AF52" t="s">
        <v>117</v>
      </c>
      <c r="AG52">
        <v>1125269</v>
      </c>
      <c r="AH52" t="s">
        <v>108</v>
      </c>
      <c r="AI52">
        <v>0</v>
      </c>
      <c r="AJ52" t="s">
        <v>77</v>
      </c>
      <c r="AK52">
        <v>100</v>
      </c>
      <c r="AL52" t="s">
        <v>96</v>
      </c>
      <c r="AM52" t="s">
        <v>82</v>
      </c>
      <c r="AN52" t="s">
        <v>82</v>
      </c>
      <c r="AO52">
        <v>1</v>
      </c>
      <c r="AP52" t="s">
        <v>73</v>
      </c>
      <c r="AQ52" t="s">
        <v>114</v>
      </c>
      <c r="AR52" t="s">
        <v>82</v>
      </c>
      <c r="AS52" t="s">
        <v>82</v>
      </c>
      <c r="AT52">
        <v>25</v>
      </c>
      <c r="AU52" t="s">
        <v>88</v>
      </c>
      <c r="AV52" t="s">
        <v>89</v>
      </c>
      <c r="AW52" t="s">
        <v>89</v>
      </c>
      <c r="AX52" t="s">
        <v>89</v>
      </c>
      <c r="AY52" t="s">
        <v>89</v>
      </c>
      <c r="AZ52" t="s">
        <v>81</v>
      </c>
      <c r="BA52" t="s">
        <v>1630</v>
      </c>
      <c r="BB52">
        <v>16.399999999999999</v>
      </c>
      <c r="BC52" t="s">
        <v>82</v>
      </c>
      <c r="BD52" t="s">
        <v>126</v>
      </c>
      <c r="BE52" t="s">
        <v>129</v>
      </c>
      <c r="BF52" t="s">
        <v>87</v>
      </c>
      <c r="BG52" t="s">
        <v>97</v>
      </c>
      <c r="BH52">
        <v>2</v>
      </c>
      <c r="BI52">
        <v>2014</v>
      </c>
      <c r="BJ52">
        <v>9</v>
      </c>
      <c r="BK52">
        <v>87</v>
      </c>
      <c r="BL52" t="s">
        <v>82</v>
      </c>
      <c r="BM52" t="s">
        <v>95</v>
      </c>
      <c r="BN52" t="s">
        <v>117</v>
      </c>
      <c r="BO52">
        <v>1</v>
      </c>
      <c r="BP52" t="s">
        <v>86</v>
      </c>
      <c r="BQ52" t="s">
        <v>1116</v>
      </c>
    </row>
    <row r="53" spans="1:69" hidden="1" x14ac:dyDescent="0.25">
      <c r="A53">
        <v>132518</v>
      </c>
      <c r="B53">
        <v>1</v>
      </c>
      <c r="C53" s="1">
        <v>9397868</v>
      </c>
      <c r="D53" s="2">
        <v>44879</v>
      </c>
      <c r="E53" s="2">
        <v>44886</v>
      </c>
      <c r="F53" s="2">
        <v>44887</v>
      </c>
      <c r="G53" s="2">
        <v>44939</v>
      </c>
      <c r="H53" s="2">
        <v>44946</v>
      </c>
      <c r="I53">
        <v>322429</v>
      </c>
      <c r="J53" t="s">
        <v>83</v>
      </c>
      <c r="K53" t="s">
        <v>85</v>
      </c>
      <c r="L53" t="s">
        <v>74</v>
      </c>
      <c r="M53" t="s">
        <v>72</v>
      </c>
      <c r="N53" t="s">
        <v>82</v>
      </c>
      <c r="O53">
        <v>132518</v>
      </c>
      <c r="P53">
        <v>1</v>
      </c>
      <c r="Q53" t="s">
        <v>75</v>
      </c>
      <c r="R53" t="s">
        <v>76</v>
      </c>
      <c r="S53" t="s">
        <v>79</v>
      </c>
      <c r="T53" t="s">
        <v>75</v>
      </c>
      <c r="U53">
        <v>3</v>
      </c>
      <c r="V53" t="s">
        <v>131</v>
      </c>
      <c r="W53">
        <v>3</v>
      </c>
      <c r="X53">
        <v>5</v>
      </c>
      <c r="Y53" t="s">
        <v>24</v>
      </c>
      <c r="Z53" t="s">
        <v>1851</v>
      </c>
      <c r="AA53">
        <v>116220486</v>
      </c>
      <c r="AB53">
        <v>31213110</v>
      </c>
      <c r="AC53" t="s">
        <v>193</v>
      </c>
      <c r="AD53" t="s">
        <v>505</v>
      </c>
      <c r="AE53" t="s">
        <v>177</v>
      </c>
      <c r="AF53" t="s">
        <v>173</v>
      </c>
      <c r="AG53" t="s">
        <v>82</v>
      </c>
      <c r="AH53" t="s">
        <v>82</v>
      </c>
      <c r="AI53">
        <v>0</v>
      </c>
      <c r="AJ53" t="s">
        <v>77</v>
      </c>
      <c r="AK53">
        <v>100</v>
      </c>
      <c r="AL53" t="s">
        <v>96</v>
      </c>
      <c r="AM53" t="s">
        <v>82</v>
      </c>
      <c r="AN53" t="s">
        <v>82</v>
      </c>
      <c r="AO53">
        <v>1</v>
      </c>
      <c r="AP53" t="s">
        <v>73</v>
      </c>
      <c r="AQ53" t="s">
        <v>114</v>
      </c>
      <c r="AR53" t="s">
        <v>82</v>
      </c>
      <c r="AS53" t="s">
        <v>82</v>
      </c>
      <c r="AT53">
        <v>27</v>
      </c>
      <c r="AU53" t="s">
        <v>88</v>
      </c>
      <c r="AV53" t="s">
        <v>89</v>
      </c>
      <c r="AW53" t="s">
        <v>89</v>
      </c>
      <c r="AX53" t="s">
        <v>89</v>
      </c>
      <c r="AY53" t="s">
        <v>89</v>
      </c>
      <c r="AZ53" t="s">
        <v>81</v>
      </c>
      <c r="BA53" t="s">
        <v>1852</v>
      </c>
      <c r="BB53">
        <v>16.399999999999999</v>
      </c>
      <c r="BC53" t="s">
        <v>82</v>
      </c>
      <c r="BD53" t="s">
        <v>126</v>
      </c>
      <c r="BE53" t="s">
        <v>129</v>
      </c>
      <c r="BF53" t="s">
        <v>87</v>
      </c>
      <c r="BG53" t="s">
        <v>97</v>
      </c>
      <c r="BH53" t="s">
        <v>82</v>
      </c>
      <c r="BI53" t="s">
        <v>82</v>
      </c>
      <c r="BJ53" t="s">
        <v>82</v>
      </c>
      <c r="BK53" t="s">
        <v>82</v>
      </c>
      <c r="BL53" t="s">
        <v>82</v>
      </c>
      <c r="BM53" t="s">
        <v>95</v>
      </c>
      <c r="BN53" t="s">
        <v>130</v>
      </c>
      <c r="BO53">
        <v>1</v>
      </c>
      <c r="BP53" t="s">
        <v>86</v>
      </c>
      <c r="BQ53" t="s">
        <v>1116</v>
      </c>
    </row>
    <row r="54" spans="1:69" hidden="1" x14ac:dyDescent="0.25">
      <c r="A54">
        <v>133291</v>
      </c>
      <c r="B54">
        <v>1</v>
      </c>
      <c r="C54" s="1">
        <v>4148480</v>
      </c>
      <c r="D54" s="2">
        <v>44924</v>
      </c>
      <c r="E54" s="2">
        <v>44930</v>
      </c>
      <c r="F54" s="2">
        <v>44942</v>
      </c>
      <c r="G54" s="2">
        <v>44963</v>
      </c>
      <c r="H54" s="2">
        <v>44967</v>
      </c>
      <c r="I54">
        <v>325348</v>
      </c>
      <c r="J54" t="s">
        <v>83</v>
      </c>
      <c r="K54" t="s">
        <v>85</v>
      </c>
      <c r="L54" t="s">
        <v>98</v>
      </c>
      <c r="M54" t="s">
        <v>72</v>
      </c>
      <c r="N54" t="s">
        <v>82</v>
      </c>
      <c r="O54">
        <v>133291</v>
      </c>
      <c r="P54">
        <v>6</v>
      </c>
      <c r="Q54" t="s">
        <v>136</v>
      </c>
      <c r="R54" t="s">
        <v>137</v>
      </c>
      <c r="S54" t="s">
        <v>79</v>
      </c>
      <c r="T54" t="s">
        <v>136</v>
      </c>
      <c r="U54">
        <v>1</v>
      </c>
      <c r="V54" t="s">
        <v>80</v>
      </c>
      <c r="W54">
        <v>1</v>
      </c>
      <c r="X54">
        <v>5</v>
      </c>
      <c r="Y54" t="s">
        <v>25</v>
      </c>
      <c r="Z54" t="s">
        <v>1163</v>
      </c>
      <c r="AA54">
        <v>109680166</v>
      </c>
      <c r="AB54">
        <v>31271350</v>
      </c>
      <c r="AC54" t="s">
        <v>80</v>
      </c>
      <c r="AD54" t="s">
        <v>504</v>
      </c>
      <c r="AE54" t="s">
        <v>124</v>
      </c>
      <c r="AF54" t="s">
        <v>181</v>
      </c>
      <c r="AG54">
        <v>683000</v>
      </c>
      <c r="AH54" t="s">
        <v>171</v>
      </c>
      <c r="AI54">
        <v>0</v>
      </c>
      <c r="AJ54" t="s">
        <v>77</v>
      </c>
      <c r="AK54">
        <v>100</v>
      </c>
      <c r="AL54" t="s">
        <v>96</v>
      </c>
      <c r="AM54" t="s">
        <v>82</v>
      </c>
      <c r="AN54" t="s">
        <v>82</v>
      </c>
      <c r="AO54">
        <v>1</v>
      </c>
      <c r="AP54" t="s">
        <v>73</v>
      </c>
      <c r="AQ54" t="s">
        <v>78</v>
      </c>
      <c r="AR54" t="s">
        <v>82</v>
      </c>
      <c r="AS54" t="s">
        <v>82</v>
      </c>
      <c r="AT54">
        <v>45</v>
      </c>
      <c r="AU54" t="s">
        <v>101</v>
      </c>
      <c r="AV54" t="s">
        <v>89</v>
      </c>
      <c r="AW54" t="s">
        <v>89</v>
      </c>
      <c r="AX54" t="s">
        <v>89</v>
      </c>
      <c r="AY54" t="s">
        <v>89</v>
      </c>
      <c r="AZ54" t="s">
        <v>167</v>
      </c>
      <c r="BA54" t="s">
        <v>1164</v>
      </c>
      <c r="BB54">
        <v>16.46</v>
      </c>
      <c r="BC54" t="s">
        <v>82</v>
      </c>
      <c r="BD54" t="s">
        <v>126</v>
      </c>
      <c r="BE54" t="s">
        <v>129</v>
      </c>
      <c r="BF54" t="s">
        <v>197</v>
      </c>
      <c r="BG54" t="s">
        <v>1165</v>
      </c>
      <c r="BH54">
        <v>3</v>
      </c>
      <c r="BI54">
        <v>1994</v>
      </c>
      <c r="BJ54">
        <v>29</v>
      </c>
      <c r="BK54">
        <v>100</v>
      </c>
      <c r="BL54">
        <v>25065300</v>
      </c>
      <c r="BM54" t="s">
        <v>95</v>
      </c>
      <c r="BN54" t="s">
        <v>183</v>
      </c>
      <c r="BO54">
        <v>1</v>
      </c>
      <c r="BP54" t="s">
        <v>86</v>
      </c>
      <c r="BQ54" t="s">
        <v>1116</v>
      </c>
    </row>
    <row r="55" spans="1:69" hidden="1" x14ac:dyDescent="0.25">
      <c r="A55">
        <v>132043</v>
      </c>
      <c r="B55">
        <v>1</v>
      </c>
      <c r="C55" s="1">
        <v>3447320</v>
      </c>
      <c r="D55" s="2">
        <v>44817</v>
      </c>
      <c r="E55" s="2">
        <v>44830</v>
      </c>
      <c r="F55" s="2">
        <v>44831</v>
      </c>
      <c r="G55" s="2">
        <v>44939</v>
      </c>
      <c r="H55" s="2">
        <v>44950</v>
      </c>
      <c r="I55">
        <v>320154</v>
      </c>
      <c r="J55" t="s">
        <v>83</v>
      </c>
      <c r="K55" t="s">
        <v>85</v>
      </c>
      <c r="L55" t="s">
        <v>74</v>
      </c>
      <c r="M55" t="s">
        <v>72</v>
      </c>
      <c r="N55" t="s">
        <v>82</v>
      </c>
      <c r="O55">
        <v>132043</v>
      </c>
      <c r="P55">
        <v>1</v>
      </c>
      <c r="Q55" t="s">
        <v>136</v>
      </c>
      <c r="R55" t="s">
        <v>137</v>
      </c>
      <c r="S55" t="s">
        <v>79</v>
      </c>
      <c r="T55" t="s">
        <v>136</v>
      </c>
      <c r="U55">
        <v>1</v>
      </c>
      <c r="V55" t="s">
        <v>80</v>
      </c>
      <c r="W55">
        <v>10</v>
      </c>
      <c r="X55">
        <v>4</v>
      </c>
      <c r="Y55" t="s">
        <v>25</v>
      </c>
      <c r="Z55" t="s">
        <v>1791</v>
      </c>
      <c r="AA55">
        <v>114220997</v>
      </c>
      <c r="AB55">
        <v>31202390</v>
      </c>
      <c r="AC55" t="s">
        <v>150</v>
      </c>
      <c r="AD55" t="s">
        <v>505</v>
      </c>
      <c r="AE55" t="s">
        <v>199</v>
      </c>
      <c r="AF55" t="s">
        <v>181</v>
      </c>
      <c r="AG55" t="s">
        <v>82</v>
      </c>
      <c r="AH55" t="s">
        <v>82</v>
      </c>
      <c r="AI55">
        <v>0</v>
      </c>
      <c r="AJ55" t="s">
        <v>77</v>
      </c>
      <c r="AK55">
        <v>100</v>
      </c>
      <c r="AL55" t="s">
        <v>96</v>
      </c>
      <c r="AM55" t="s">
        <v>82</v>
      </c>
      <c r="AN55" t="s">
        <v>82</v>
      </c>
      <c r="AO55">
        <v>1</v>
      </c>
      <c r="AP55" t="s">
        <v>73</v>
      </c>
      <c r="AQ55" t="s">
        <v>114</v>
      </c>
      <c r="AR55" t="s">
        <v>82</v>
      </c>
      <c r="AS55" t="s">
        <v>82</v>
      </c>
      <c r="AT55">
        <v>32</v>
      </c>
      <c r="AU55" t="s">
        <v>88</v>
      </c>
      <c r="AV55" t="s">
        <v>89</v>
      </c>
      <c r="AW55" t="s">
        <v>89</v>
      </c>
      <c r="AX55" t="s">
        <v>89</v>
      </c>
      <c r="AY55" t="s">
        <v>89</v>
      </c>
      <c r="AZ55" t="s">
        <v>81</v>
      </c>
      <c r="BA55" t="s">
        <v>1792</v>
      </c>
      <c r="BB55">
        <v>16.53</v>
      </c>
      <c r="BC55" t="s">
        <v>82</v>
      </c>
      <c r="BD55" t="s">
        <v>126</v>
      </c>
      <c r="BE55" t="s">
        <v>129</v>
      </c>
      <c r="BF55" t="s">
        <v>87</v>
      </c>
      <c r="BG55" t="s">
        <v>1793</v>
      </c>
      <c r="BH55" t="s">
        <v>82</v>
      </c>
      <c r="BI55" t="s">
        <v>82</v>
      </c>
      <c r="BJ55" t="s">
        <v>82</v>
      </c>
      <c r="BK55" t="s">
        <v>82</v>
      </c>
      <c r="BL55">
        <v>41004900</v>
      </c>
      <c r="BM55" t="s">
        <v>1794</v>
      </c>
      <c r="BN55" t="s">
        <v>183</v>
      </c>
      <c r="BO55">
        <v>1</v>
      </c>
      <c r="BP55" t="s">
        <v>86</v>
      </c>
      <c r="BQ55" t="s">
        <v>1116</v>
      </c>
    </row>
    <row r="56" spans="1:69" hidden="1" x14ac:dyDescent="0.25">
      <c r="A56">
        <v>131903</v>
      </c>
      <c r="B56">
        <v>1</v>
      </c>
      <c r="C56" s="1">
        <v>6879374</v>
      </c>
      <c r="D56" s="2">
        <v>44796</v>
      </c>
      <c r="E56" s="2">
        <v>44813</v>
      </c>
      <c r="F56" s="2">
        <v>44816</v>
      </c>
      <c r="G56" s="2">
        <v>44949</v>
      </c>
      <c r="H56" s="2">
        <v>44977</v>
      </c>
      <c r="I56">
        <v>319007</v>
      </c>
      <c r="J56" t="s">
        <v>83</v>
      </c>
      <c r="K56" t="s">
        <v>85</v>
      </c>
      <c r="L56" t="s">
        <v>74</v>
      </c>
      <c r="M56" t="s">
        <v>72</v>
      </c>
      <c r="N56" t="s">
        <v>82</v>
      </c>
      <c r="O56">
        <v>131903</v>
      </c>
      <c r="P56">
        <v>3</v>
      </c>
      <c r="Q56" t="s">
        <v>75</v>
      </c>
      <c r="R56" t="s">
        <v>76</v>
      </c>
      <c r="S56" t="s">
        <v>79</v>
      </c>
      <c r="T56" t="s">
        <v>75</v>
      </c>
      <c r="U56">
        <v>4</v>
      </c>
      <c r="V56" t="s">
        <v>107</v>
      </c>
      <c r="W56">
        <v>4</v>
      </c>
      <c r="X56">
        <v>6</v>
      </c>
      <c r="Y56" t="s">
        <v>25</v>
      </c>
      <c r="Z56" t="s">
        <v>1565</v>
      </c>
      <c r="AA56">
        <v>604220920</v>
      </c>
      <c r="AB56">
        <v>31106350</v>
      </c>
      <c r="AC56" t="s">
        <v>641</v>
      </c>
      <c r="AD56" t="s">
        <v>1106</v>
      </c>
      <c r="AE56" t="s">
        <v>92</v>
      </c>
      <c r="AF56" t="s">
        <v>91</v>
      </c>
      <c r="AG56" t="s">
        <v>82</v>
      </c>
      <c r="AH56" t="s">
        <v>82</v>
      </c>
      <c r="AI56">
        <v>0</v>
      </c>
      <c r="AJ56" t="s">
        <v>77</v>
      </c>
      <c r="AK56">
        <v>100</v>
      </c>
      <c r="AL56" t="s">
        <v>96</v>
      </c>
      <c r="AM56" t="s">
        <v>82</v>
      </c>
      <c r="AN56" t="s">
        <v>82</v>
      </c>
      <c r="AO56">
        <v>1</v>
      </c>
      <c r="AP56" t="s">
        <v>73</v>
      </c>
      <c r="AQ56" t="s">
        <v>114</v>
      </c>
      <c r="AR56" t="s">
        <v>82</v>
      </c>
      <c r="AS56" t="s">
        <v>82</v>
      </c>
      <c r="AT56">
        <v>27</v>
      </c>
      <c r="AU56" t="s">
        <v>88</v>
      </c>
      <c r="AV56" t="s">
        <v>89</v>
      </c>
      <c r="AW56" t="s">
        <v>89</v>
      </c>
      <c r="AX56" t="s">
        <v>89</v>
      </c>
      <c r="AY56" t="s">
        <v>89</v>
      </c>
      <c r="AZ56" t="s">
        <v>81</v>
      </c>
      <c r="BA56" t="s">
        <v>1566</v>
      </c>
      <c r="BB56">
        <v>16.59</v>
      </c>
      <c r="BC56" t="s">
        <v>82</v>
      </c>
      <c r="BD56" t="s">
        <v>126</v>
      </c>
      <c r="BE56" t="s">
        <v>129</v>
      </c>
      <c r="BF56" t="s">
        <v>87</v>
      </c>
      <c r="BG56" t="s">
        <v>97</v>
      </c>
      <c r="BH56" t="s">
        <v>82</v>
      </c>
      <c r="BI56" t="s">
        <v>82</v>
      </c>
      <c r="BJ56" t="s">
        <v>82</v>
      </c>
      <c r="BK56" t="s">
        <v>82</v>
      </c>
      <c r="BL56" t="s">
        <v>82</v>
      </c>
      <c r="BM56" t="s">
        <v>95</v>
      </c>
      <c r="BN56" t="s">
        <v>93</v>
      </c>
      <c r="BO56">
        <v>1</v>
      </c>
      <c r="BP56" t="s">
        <v>86</v>
      </c>
      <c r="BQ56" t="s">
        <v>1116</v>
      </c>
    </row>
    <row r="57" spans="1:69" hidden="1" x14ac:dyDescent="0.25">
      <c r="A57">
        <v>133368</v>
      </c>
      <c r="B57">
        <v>1</v>
      </c>
      <c r="C57" s="1">
        <v>6902200</v>
      </c>
      <c r="D57" s="2">
        <v>44898</v>
      </c>
      <c r="E57" s="2">
        <v>44930</v>
      </c>
      <c r="F57" s="2">
        <v>44957</v>
      </c>
      <c r="G57" s="2">
        <v>44963</v>
      </c>
      <c r="H57" s="2">
        <v>44967</v>
      </c>
      <c r="I57">
        <v>323614</v>
      </c>
      <c r="J57" t="s">
        <v>83</v>
      </c>
      <c r="K57" t="s">
        <v>85</v>
      </c>
      <c r="L57" t="s">
        <v>98</v>
      </c>
      <c r="M57" t="s">
        <v>72</v>
      </c>
      <c r="N57" t="s">
        <v>82</v>
      </c>
      <c r="O57">
        <v>133368</v>
      </c>
      <c r="P57">
        <v>6</v>
      </c>
      <c r="Q57" t="s">
        <v>136</v>
      </c>
      <c r="R57" t="s">
        <v>137</v>
      </c>
      <c r="S57" t="s">
        <v>79</v>
      </c>
      <c r="T57" t="s">
        <v>136</v>
      </c>
      <c r="U57">
        <v>1</v>
      </c>
      <c r="V57" t="s">
        <v>80</v>
      </c>
      <c r="W57">
        <v>8</v>
      </c>
      <c r="X57">
        <v>5</v>
      </c>
      <c r="Y57" t="s">
        <v>25</v>
      </c>
      <c r="Z57" t="s">
        <v>1253</v>
      </c>
      <c r="AA57">
        <v>118760714</v>
      </c>
      <c r="AB57">
        <v>31272070</v>
      </c>
      <c r="AC57" t="s">
        <v>290</v>
      </c>
      <c r="AD57" t="s">
        <v>470</v>
      </c>
      <c r="AE57" t="s">
        <v>104</v>
      </c>
      <c r="AF57" t="s">
        <v>690</v>
      </c>
      <c r="AG57">
        <v>1178638</v>
      </c>
      <c r="AH57" t="s">
        <v>100</v>
      </c>
      <c r="AI57">
        <v>0</v>
      </c>
      <c r="AJ57" t="s">
        <v>77</v>
      </c>
      <c r="AK57">
        <v>100</v>
      </c>
      <c r="AL57" t="s">
        <v>96</v>
      </c>
      <c r="AM57" t="s">
        <v>82</v>
      </c>
      <c r="AN57" t="s">
        <v>82</v>
      </c>
      <c r="AO57">
        <v>1</v>
      </c>
      <c r="AP57" t="s">
        <v>73</v>
      </c>
      <c r="AQ57" t="s">
        <v>114</v>
      </c>
      <c r="AR57" t="s">
        <v>82</v>
      </c>
      <c r="AS57" t="s">
        <v>82</v>
      </c>
      <c r="AT57">
        <v>19</v>
      </c>
      <c r="AU57" t="s">
        <v>101</v>
      </c>
      <c r="AV57" t="s">
        <v>89</v>
      </c>
      <c r="AW57" t="s">
        <v>89</v>
      </c>
      <c r="AX57" t="s">
        <v>89</v>
      </c>
      <c r="AY57" t="s">
        <v>89</v>
      </c>
      <c r="AZ57" t="s">
        <v>81</v>
      </c>
      <c r="BA57" t="s">
        <v>1254</v>
      </c>
      <c r="BB57">
        <v>17.079999999999998</v>
      </c>
      <c r="BC57" t="s">
        <v>82</v>
      </c>
      <c r="BD57" t="s">
        <v>126</v>
      </c>
      <c r="BE57" t="s">
        <v>129</v>
      </c>
      <c r="BF57" t="s">
        <v>278</v>
      </c>
      <c r="BG57" t="s">
        <v>386</v>
      </c>
      <c r="BH57">
        <v>2</v>
      </c>
      <c r="BI57">
        <v>2021</v>
      </c>
      <c r="BJ57">
        <v>2</v>
      </c>
      <c r="BK57">
        <v>85.83</v>
      </c>
      <c r="BL57">
        <v>25196700</v>
      </c>
      <c r="BM57" t="s">
        <v>95</v>
      </c>
      <c r="BN57" t="s">
        <v>183</v>
      </c>
      <c r="BO57">
        <v>1</v>
      </c>
      <c r="BP57" t="s">
        <v>86</v>
      </c>
      <c r="BQ57" t="s">
        <v>1116</v>
      </c>
    </row>
    <row r="58" spans="1:69" hidden="1" x14ac:dyDescent="0.25">
      <c r="A58">
        <v>133429</v>
      </c>
      <c r="B58">
        <v>8</v>
      </c>
      <c r="C58" s="1">
        <v>21999515</v>
      </c>
      <c r="D58" s="2">
        <v>44943</v>
      </c>
      <c r="E58" s="2">
        <v>44959</v>
      </c>
      <c r="F58" s="2">
        <v>44966</v>
      </c>
      <c r="G58" s="2">
        <v>44977</v>
      </c>
      <c r="H58" s="2">
        <v>44978</v>
      </c>
      <c r="I58">
        <v>326565</v>
      </c>
      <c r="J58" t="s">
        <v>83</v>
      </c>
      <c r="K58" t="s">
        <v>2281</v>
      </c>
      <c r="L58" t="s">
        <v>119</v>
      </c>
      <c r="M58" t="s">
        <v>275</v>
      </c>
      <c r="N58" t="s">
        <v>82</v>
      </c>
      <c r="O58">
        <v>133429</v>
      </c>
      <c r="P58">
        <v>7</v>
      </c>
      <c r="Q58" t="s">
        <v>75</v>
      </c>
      <c r="R58" t="s">
        <v>76</v>
      </c>
      <c r="S58" t="s">
        <v>79</v>
      </c>
      <c r="T58" t="s">
        <v>75</v>
      </c>
      <c r="U58">
        <v>1</v>
      </c>
      <c r="V58" t="s">
        <v>80</v>
      </c>
      <c r="W58">
        <v>3</v>
      </c>
      <c r="X58">
        <v>5</v>
      </c>
      <c r="Y58" t="s">
        <v>24</v>
      </c>
      <c r="Z58" t="s">
        <v>2612</v>
      </c>
      <c r="AA58">
        <v>116060276</v>
      </c>
      <c r="AB58">
        <v>31272540</v>
      </c>
      <c r="AC58" t="s">
        <v>236</v>
      </c>
      <c r="AD58" t="s">
        <v>165</v>
      </c>
      <c r="AE58" t="s">
        <v>2613</v>
      </c>
      <c r="AF58" t="s">
        <v>2614</v>
      </c>
      <c r="AG58">
        <v>965256</v>
      </c>
      <c r="AH58" t="s">
        <v>108</v>
      </c>
      <c r="AI58">
        <v>0</v>
      </c>
      <c r="AJ58" t="s">
        <v>77</v>
      </c>
      <c r="AK58">
        <v>130</v>
      </c>
      <c r="AL58" t="s">
        <v>308</v>
      </c>
      <c r="AM58" t="s">
        <v>82</v>
      </c>
      <c r="AN58" t="s">
        <v>82</v>
      </c>
      <c r="AO58">
        <v>1</v>
      </c>
      <c r="AP58" t="s">
        <v>73</v>
      </c>
      <c r="AQ58" t="s">
        <v>78</v>
      </c>
      <c r="AR58" t="s">
        <v>82</v>
      </c>
      <c r="AS58" t="s">
        <v>82</v>
      </c>
      <c r="AT58">
        <v>27</v>
      </c>
      <c r="AU58" t="s">
        <v>215</v>
      </c>
      <c r="AV58" t="s">
        <v>89</v>
      </c>
      <c r="AW58" t="s">
        <v>89</v>
      </c>
      <c r="AX58" t="s">
        <v>89</v>
      </c>
      <c r="AY58" t="s">
        <v>89</v>
      </c>
      <c r="AZ58" t="s">
        <v>81</v>
      </c>
      <c r="BA58" t="s">
        <v>2615</v>
      </c>
      <c r="BB58">
        <v>17.11</v>
      </c>
      <c r="BC58" t="s">
        <v>82</v>
      </c>
      <c r="BD58" t="s">
        <v>126</v>
      </c>
      <c r="BE58" t="s">
        <v>129</v>
      </c>
      <c r="BF58" t="s">
        <v>87</v>
      </c>
      <c r="BG58" t="s">
        <v>97</v>
      </c>
      <c r="BH58">
        <v>4</v>
      </c>
      <c r="BI58">
        <v>2013</v>
      </c>
      <c r="BJ58">
        <v>10</v>
      </c>
      <c r="BK58">
        <v>100</v>
      </c>
      <c r="BL58">
        <v>89102319</v>
      </c>
      <c r="BM58" t="s">
        <v>95</v>
      </c>
      <c r="BN58" t="s">
        <v>130</v>
      </c>
      <c r="BO58">
        <v>1</v>
      </c>
      <c r="BP58" t="s">
        <v>86</v>
      </c>
      <c r="BQ58" t="s">
        <v>1116</v>
      </c>
    </row>
    <row r="59" spans="1:69" hidden="1" x14ac:dyDescent="0.25">
      <c r="A59">
        <v>133217</v>
      </c>
      <c r="B59">
        <v>1</v>
      </c>
      <c r="C59" s="1">
        <v>14009390</v>
      </c>
      <c r="D59" s="2">
        <v>44931</v>
      </c>
      <c r="E59" s="2">
        <v>44935</v>
      </c>
      <c r="F59" s="2">
        <v>44956</v>
      </c>
      <c r="G59" s="2">
        <v>44963</v>
      </c>
      <c r="H59" s="2">
        <v>44967</v>
      </c>
      <c r="I59">
        <v>325646</v>
      </c>
      <c r="J59" t="s">
        <v>83</v>
      </c>
      <c r="K59" t="s">
        <v>85</v>
      </c>
      <c r="L59" t="s">
        <v>98</v>
      </c>
      <c r="M59" t="s">
        <v>72</v>
      </c>
      <c r="N59" t="s">
        <v>82</v>
      </c>
      <c r="O59">
        <v>133217</v>
      </c>
      <c r="P59">
        <v>6</v>
      </c>
      <c r="Q59" t="s">
        <v>75</v>
      </c>
      <c r="R59" t="s">
        <v>76</v>
      </c>
      <c r="S59" t="s">
        <v>79</v>
      </c>
      <c r="T59" t="s">
        <v>75</v>
      </c>
      <c r="U59">
        <v>1</v>
      </c>
      <c r="V59" t="s">
        <v>80</v>
      </c>
      <c r="W59">
        <v>1</v>
      </c>
      <c r="X59">
        <v>5</v>
      </c>
      <c r="Y59" t="s">
        <v>25</v>
      </c>
      <c r="Z59" t="s">
        <v>1242</v>
      </c>
      <c r="AA59">
        <v>118990456</v>
      </c>
      <c r="AB59">
        <v>31271650</v>
      </c>
      <c r="AC59" t="s">
        <v>80</v>
      </c>
      <c r="AD59" t="s">
        <v>504</v>
      </c>
      <c r="AE59" t="s">
        <v>128</v>
      </c>
      <c r="AF59" t="s">
        <v>117</v>
      </c>
      <c r="AG59">
        <v>459428</v>
      </c>
      <c r="AH59" t="s">
        <v>121</v>
      </c>
      <c r="AI59">
        <v>0</v>
      </c>
      <c r="AJ59" t="s">
        <v>77</v>
      </c>
      <c r="AK59">
        <v>100</v>
      </c>
      <c r="AL59" t="s">
        <v>96</v>
      </c>
      <c r="AM59" t="s">
        <v>82</v>
      </c>
      <c r="AN59" t="s">
        <v>82</v>
      </c>
      <c r="AO59">
        <v>1</v>
      </c>
      <c r="AP59" t="s">
        <v>73</v>
      </c>
      <c r="AQ59" t="s">
        <v>78</v>
      </c>
      <c r="AR59" t="s">
        <v>82</v>
      </c>
      <c r="AS59" t="s">
        <v>82</v>
      </c>
      <c r="AT59">
        <v>19</v>
      </c>
      <c r="AU59" t="s">
        <v>88</v>
      </c>
      <c r="AV59" t="s">
        <v>89</v>
      </c>
      <c r="AW59" t="s">
        <v>89</v>
      </c>
      <c r="AX59" t="s">
        <v>89</v>
      </c>
      <c r="AY59" t="s">
        <v>89</v>
      </c>
      <c r="AZ59" t="s">
        <v>81</v>
      </c>
      <c r="BA59" t="s">
        <v>1243</v>
      </c>
      <c r="BB59">
        <v>17.48</v>
      </c>
      <c r="BC59" t="s">
        <v>82</v>
      </c>
      <c r="BD59" t="s">
        <v>340</v>
      </c>
      <c r="BE59" t="s">
        <v>341</v>
      </c>
      <c r="BF59" t="s">
        <v>87</v>
      </c>
      <c r="BG59" t="s">
        <v>1244</v>
      </c>
      <c r="BH59">
        <v>3</v>
      </c>
      <c r="BI59">
        <v>2021</v>
      </c>
      <c r="BJ59">
        <v>2</v>
      </c>
      <c r="BK59">
        <v>100</v>
      </c>
      <c r="BL59">
        <v>25196700</v>
      </c>
      <c r="BM59" t="s">
        <v>95</v>
      </c>
      <c r="BN59" t="s">
        <v>117</v>
      </c>
      <c r="BO59">
        <v>1</v>
      </c>
      <c r="BP59" t="s">
        <v>86</v>
      </c>
      <c r="BQ59" t="s">
        <v>1116</v>
      </c>
    </row>
    <row r="60" spans="1:69" hidden="1" x14ac:dyDescent="0.25">
      <c r="A60">
        <v>133343</v>
      </c>
      <c r="B60">
        <v>1</v>
      </c>
      <c r="C60" s="1">
        <v>8375000</v>
      </c>
      <c r="D60" s="2">
        <v>44900</v>
      </c>
      <c r="E60" s="2">
        <v>44919</v>
      </c>
      <c r="F60" s="2">
        <v>44946</v>
      </c>
      <c r="G60" s="2">
        <v>44985</v>
      </c>
      <c r="H60" s="2">
        <v>44985</v>
      </c>
      <c r="I60">
        <v>323771</v>
      </c>
      <c r="J60" t="s">
        <v>83</v>
      </c>
      <c r="K60" t="s">
        <v>85</v>
      </c>
      <c r="L60" t="s">
        <v>98</v>
      </c>
      <c r="M60" t="s">
        <v>72</v>
      </c>
      <c r="N60" t="s">
        <v>82</v>
      </c>
      <c r="O60">
        <v>133343</v>
      </c>
      <c r="P60">
        <v>8</v>
      </c>
      <c r="Q60" t="s">
        <v>75</v>
      </c>
      <c r="R60" t="s">
        <v>212</v>
      </c>
      <c r="S60" t="s">
        <v>79</v>
      </c>
      <c r="T60" t="s">
        <v>75</v>
      </c>
      <c r="U60">
        <v>2</v>
      </c>
      <c r="V60" t="s">
        <v>139</v>
      </c>
      <c r="W60">
        <v>5</v>
      </c>
      <c r="X60">
        <v>1</v>
      </c>
      <c r="Y60" t="s">
        <v>24</v>
      </c>
      <c r="Z60" t="s">
        <v>2115</v>
      </c>
      <c r="AA60">
        <v>207480050</v>
      </c>
      <c r="AB60">
        <v>31273460</v>
      </c>
      <c r="AC60" t="s">
        <v>254</v>
      </c>
      <c r="AD60" t="s">
        <v>254</v>
      </c>
      <c r="AE60" t="s">
        <v>251</v>
      </c>
      <c r="AF60" t="s">
        <v>250</v>
      </c>
      <c r="AG60">
        <v>550000</v>
      </c>
      <c r="AH60" t="s">
        <v>171</v>
      </c>
      <c r="AI60">
        <v>0</v>
      </c>
      <c r="AJ60" t="s">
        <v>77</v>
      </c>
      <c r="AK60">
        <v>100</v>
      </c>
      <c r="AL60" t="s">
        <v>96</v>
      </c>
      <c r="AM60" t="s">
        <v>82</v>
      </c>
      <c r="AN60" t="s">
        <v>82</v>
      </c>
      <c r="AO60">
        <v>1</v>
      </c>
      <c r="AP60" t="s">
        <v>73</v>
      </c>
      <c r="AQ60" t="s">
        <v>78</v>
      </c>
      <c r="AR60" t="s">
        <v>82</v>
      </c>
      <c r="AS60" t="s">
        <v>82</v>
      </c>
      <c r="AT60">
        <v>27</v>
      </c>
      <c r="AU60" t="s">
        <v>101</v>
      </c>
      <c r="AV60" t="s">
        <v>89</v>
      </c>
      <c r="AW60" t="s">
        <v>89</v>
      </c>
      <c r="AX60" t="s">
        <v>89</v>
      </c>
      <c r="AY60" t="s">
        <v>89</v>
      </c>
      <c r="AZ60" t="s">
        <v>81</v>
      </c>
      <c r="BA60" t="s">
        <v>2116</v>
      </c>
      <c r="BB60">
        <v>17.600000000000001</v>
      </c>
      <c r="BC60" t="s">
        <v>82</v>
      </c>
      <c r="BD60" t="s">
        <v>340</v>
      </c>
      <c r="BE60" t="s">
        <v>341</v>
      </c>
      <c r="BF60" t="s">
        <v>87</v>
      </c>
      <c r="BG60" t="s">
        <v>2117</v>
      </c>
      <c r="BH60">
        <v>4</v>
      </c>
      <c r="BI60">
        <v>2013</v>
      </c>
      <c r="BJ60">
        <v>10</v>
      </c>
      <c r="BK60">
        <v>90</v>
      </c>
      <c r="BL60">
        <v>22832525</v>
      </c>
      <c r="BM60" t="s">
        <v>95</v>
      </c>
      <c r="BN60" t="s">
        <v>252</v>
      </c>
      <c r="BO60">
        <v>1</v>
      </c>
      <c r="BP60" t="s">
        <v>86</v>
      </c>
      <c r="BQ60" t="s">
        <v>1116</v>
      </c>
    </row>
    <row r="61" spans="1:69" hidden="1" x14ac:dyDescent="0.25">
      <c r="A61">
        <v>132874</v>
      </c>
      <c r="B61">
        <v>1</v>
      </c>
      <c r="C61" s="1">
        <v>2658580</v>
      </c>
      <c r="D61" s="2">
        <v>44887</v>
      </c>
      <c r="E61" s="2">
        <v>44910</v>
      </c>
      <c r="F61" s="2">
        <v>44914</v>
      </c>
      <c r="G61" s="2">
        <v>44963</v>
      </c>
      <c r="H61" s="2">
        <v>44986</v>
      </c>
      <c r="I61">
        <v>322820</v>
      </c>
      <c r="J61" t="s">
        <v>83</v>
      </c>
      <c r="K61" t="s">
        <v>85</v>
      </c>
      <c r="L61" t="s">
        <v>74</v>
      </c>
      <c r="M61" t="s">
        <v>72</v>
      </c>
      <c r="N61" t="s">
        <v>82</v>
      </c>
      <c r="O61">
        <v>132874</v>
      </c>
      <c r="P61">
        <v>6</v>
      </c>
      <c r="Q61" t="s">
        <v>75</v>
      </c>
      <c r="R61" t="s">
        <v>76</v>
      </c>
      <c r="S61" t="s">
        <v>79</v>
      </c>
      <c r="T61" t="s">
        <v>75</v>
      </c>
      <c r="U61">
        <v>6</v>
      </c>
      <c r="V61" t="s">
        <v>272</v>
      </c>
      <c r="W61">
        <v>7</v>
      </c>
      <c r="X61">
        <v>3</v>
      </c>
      <c r="Y61" t="s">
        <v>25</v>
      </c>
      <c r="Z61" t="s">
        <v>1155</v>
      </c>
      <c r="AA61">
        <v>604730535</v>
      </c>
      <c r="AB61">
        <v>31213860</v>
      </c>
      <c r="AC61" t="s">
        <v>286</v>
      </c>
      <c r="AD61" t="s">
        <v>287</v>
      </c>
      <c r="AE61" t="s">
        <v>353</v>
      </c>
      <c r="AF61" t="s">
        <v>117</v>
      </c>
      <c r="AG61" t="s">
        <v>82</v>
      </c>
      <c r="AH61" t="s">
        <v>82</v>
      </c>
      <c r="AI61">
        <v>0</v>
      </c>
      <c r="AJ61" t="s">
        <v>77</v>
      </c>
      <c r="AK61">
        <v>100</v>
      </c>
      <c r="AL61" t="s">
        <v>96</v>
      </c>
      <c r="AM61" t="s">
        <v>82</v>
      </c>
      <c r="AN61" t="s">
        <v>82</v>
      </c>
      <c r="AO61">
        <v>1</v>
      </c>
      <c r="AP61" t="s">
        <v>73</v>
      </c>
      <c r="AQ61" t="s">
        <v>138</v>
      </c>
      <c r="AR61" t="s">
        <v>82</v>
      </c>
      <c r="AS61" t="s">
        <v>82</v>
      </c>
      <c r="AT61">
        <v>20</v>
      </c>
      <c r="AU61" t="s">
        <v>88</v>
      </c>
      <c r="AV61" t="s">
        <v>89</v>
      </c>
      <c r="AW61" t="s">
        <v>89</v>
      </c>
      <c r="AX61" t="s">
        <v>89</v>
      </c>
      <c r="AY61" t="s">
        <v>89</v>
      </c>
      <c r="AZ61" t="s">
        <v>81</v>
      </c>
      <c r="BA61" t="s">
        <v>1156</v>
      </c>
      <c r="BB61">
        <v>17.63</v>
      </c>
      <c r="BC61" t="s">
        <v>82</v>
      </c>
      <c r="BD61" t="s">
        <v>126</v>
      </c>
      <c r="BE61" t="s">
        <v>129</v>
      </c>
      <c r="BF61" t="s">
        <v>87</v>
      </c>
      <c r="BG61" t="s">
        <v>97</v>
      </c>
      <c r="BH61" t="s">
        <v>82</v>
      </c>
      <c r="BI61" t="s">
        <v>82</v>
      </c>
      <c r="BJ61" t="s">
        <v>82</v>
      </c>
      <c r="BK61" t="s">
        <v>82</v>
      </c>
      <c r="BL61">
        <v>22077288</v>
      </c>
      <c r="BM61" t="s">
        <v>95</v>
      </c>
      <c r="BN61" t="s">
        <v>117</v>
      </c>
      <c r="BO61">
        <v>1</v>
      </c>
      <c r="BP61" t="s">
        <v>86</v>
      </c>
      <c r="BQ61" t="s">
        <v>1116</v>
      </c>
    </row>
    <row r="62" spans="1:69" hidden="1" x14ac:dyDescent="0.25">
      <c r="A62">
        <v>132349</v>
      </c>
      <c r="B62">
        <v>1</v>
      </c>
      <c r="C62" s="1">
        <v>18802210</v>
      </c>
      <c r="D62" s="2">
        <v>44859</v>
      </c>
      <c r="E62" s="2">
        <v>44861</v>
      </c>
      <c r="F62" s="2">
        <v>44862</v>
      </c>
      <c r="G62" s="2">
        <v>44939</v>
      </c>
      <c r="H62" s="2">
        <v>44943</v>
      </c>
      <c r="I62">
        <v>321701</v>
      </c>
      <c r="J62" t="s">
        <v>83</v>
      </c>
      <c r="K62" t="s">
        <v>85</v>
      </c>
      <c r="L62" t="s">
        <v>98</v>
      </c>
      <c r="M62" t="s">
        <v>72</v>
      </c>
      <c r="N62" t="s">
        <v>82</v>
      </c>
      <c r="O62">
        <v>132349</v>
      </c>
      <c r="P62">
        <v>1</v>
      </c>
      <c r="Q62" t="s">
        <v>75</v>
      </c>
      <c r="R62" t="s">
        <v>76</v>
      </c>
      <c r="S62" t="s">
        <v>79</v>
      </c>
      <c r="T62" t="s">
        <v>75</v>
      </c>
      <c r="U62">
        <v>2</v>
      </c>
      <c r="V62" t="s">
        <v>139</v>
      </c>
      <c r="W62">
        <v>7</v>
      </c>
      <c r="X62">
        <v>3</v>
      </c>
      <c r="Y62" t="s">
        <v>25</v>
      </c>
      <c r="Z62" t="s">
        <v>1814</v>
      </c>
      <c r="AA62">
        <v>208280904</v>
      </c>
      <c r="AB62">
        <v>31269260</v>
      </c>
      <c r="AC62" t="s">
        <v>207</v>
      </c>
      <c r="AD62" t="s">
        <v>273</v>
      </c>
      <c r="AE62" t="s">
        <v>128</v>
      </c>
      <c r="AF62" t="s">
        <v>127</v>
      </c>
      <c r="AG62">
        <v>3398887</v>
      </c>
      <c r="AH62" t="s">
        <v>152</v>
      </c>
      <c r="AI62">
        <v>6</v>
      </c>
      <c r="AJ62" t="s">
        <v>195</v>
      </c>
      <c r="AK62">
        <v>100</v>
      </c>
      <c r="AL62" t="s">
        <v>96</v>
      </c>
      <c r="AM62" t="s">
        <v>82</v>
      </c>
      <c r="AN62" t="s">
        <v>82</v>
      </c>
      <c r="AO62">
        <v>1</v>
      </c>
      <c r="AP62" t="s">
        <v>73</v>
      </c>
      <c r="AQ62" t="s">
        <v>78</v>
      </c>
      <c r="AR62" t="s">
        <v>82</v>
      </c>
      <c r="AS62" t="s">
        <v>82</v>
      </c>
      <c r="AT62">
        <v>20</v>
      </c>
      <c r="AU62" t="s">
        <v>88</v>
      </c>
      <c r="AV62" t="s">
        <v>89</v>
      </c>
      <c r="AW62" t="s">
        <v>89</v>
      </c>
      <c r="AX62" t="s">
        <v>89</v>
      </c>
      <c r="AY62" t="s">
        <v>89</v>
      </c>
      <c r="AZ62" t="s">
        <v>81</v>
      </c>
      <c r="BA62" t="s">
        <v>1815</v>
      </c>
      <c r="BB62">
        <v>17.71</v>
      </c>
      <c r="BC62" t="s">
        <v>82</v>
      </c>
      <c r="BD62" t="s">
        <v>126</v>
      </c>
      <c r="BE62" t="s">
        <v>129</v>
      </c>
      <c r="BF62" t="s">
        <v>87</v>
      </c>
      <c r="BG62" t="s">
        <v>97</v>
      </c>
      <c r="BH62">
        <v>7</v>
      </c>
      <c r="BI62">
        <v>2019</v>
      </c>
      <c r="BJ62">
        <v>4</v>
      </c>
      <c r="BK62">
        <v>80.739999999999995</v>
      </c>
      <c r="BL62" t="s">
        <v>82</v>
      </c>
      <c r="BM62" t="s">
        <v>95</v>
      </c>
      <c r="BN62" t="s">
        <v>130</v>
      </c>
      <c r="BO62">
        <v>1</v>
      </c>
      <c r="BP62" t="s">
        <v>86</v>
      </c>
      <c r="BQ62" t="s">
        <v>1116</v>
      </c>
    </row>
    <row r="63" spans="1:69" hidden="1" x14ac:dyDescent="0.25">
      <c r="A63">
        <v>133191</v>
      </c>
      <c r="B63">
        <v>1</v>
      </c>
      <c r="C63" s="1">
        <v>8094570</v>
      </c>
      <c r="D63" s="2">
        <v>44939</v>
      </c>
      <c r="E63" s="2">
        <v>44939</v>
      </c>
      <c r="F63" s="2">
        <v>44952</v>
      </c>
      <c r="G63" s="2">
        <v>44985</v>
      </c>
      <c r="H63" s="2">
        <v>44985</v>
      </c>
      <c r="I63">
        <v>326330</v>
      </c>
      <c r="J63" t="s">
        <v>83</v>
      </c>
      <c r="K63" t="s">
        <v>85</v>
      </c>
      <c r="L63" t="s">
        <v>98</v>
      </c>
      <c r="M63" t="s">
        <v>72</v>
      </c>
      <c r="N63" t="s">
        <v>82</v>
      </c>
      <c r="O63">
        <v>133191</v>
      </c>
      <c r="P63">
        <v>8</v>
      </c>
      <c r="Q63" t="s">
        <v>75</v>
      </c>
      <c r="R63" t="s">
        <v>212</v>
      </c>
      <c r="S63" t="s">
        <v>79</v>
      </c>
      <c r="T63" t="s">
        <v>75</v>
      </c>
      <c r="U63">
        <v>7</v>
      </c>
      <c r="V63" t="s">
        <v>185</v>
      </c>
      <c r="W63">
        <v>1</v>
      </c>
      <c r="X63">
        <v>1</v>
      </c>
      <c r="Y63" t="s">
        <v>24</v>
      </c>
      <c r="Z63" t="s">
        <v>2131</v>
      </c>
      <c r="AA63">
        <v>703170536</v>
      </c>
      <c r="AB63">
        <v>31274420</v>
      </c>
      <c r="AC63" t="s">
        <v>185</v>
      </c>
      <c r="AD63" t="s">
        <v>185</v>
      </c>
      <c r="AE63" t="s">
        <v>232</v>
      </c>
      <c r="AF63" t="s">
        <v>2132</v>
      </c>
      <c r="AG63">
        <v>1443262</v>
      </c>
      <c r="AH63" t="s">
        <v>100</v>
      </c>
      <c r="AI63">
        <v>0</v>
      </c>
      <c r="AJ63" t="s">
        <v>77</v>
      </c>
      <c r="AK63">
        <v>100</v>
      </c>
      <c r="AL63" t="s">
        <v>96</v>
      </c>
      <c r="AM63" t="s">
        <v>82</v>
      </c>
      <c r="AN63" t="s">
        <v>82</v>
      </c>
      <c r="AO63">
        <v>1</v>
      </c>
      <c r="AP63" t="s">
        <v>73</v>
      </c>
      <c r="AQ63" t="s">
        <v>114</v>
      </c>
      <c r="AR63" t="s">
        <v>82</v>
      </c>
      <c r="AS63" t="s">
        <v>82</v>
      </c>
      <c r="AT63">
        <v>17</v>
      </c>
      <c r="AU63" t="s">
        <v>101</v>
      </c>
      <c r="AV63" t="s">
        <v>89</v>
      </c>
      <c r="AW63" t="s">
        <v>89</v>
      </c>
      <c r="AX63" t="s">
        <v>89</v>
      </c>
      <c r="AY63" t="s">
        <v>89</v>
      </c>
      <c r="AZ63" t="s">
        <v>167</v>
      </c>
      <c r="BA63" t="s">
        <v>2133</v>
      </c>
      <c r="BB63">
        <v>17.829999999999998</v>
      </c>
      <c r="BC63" t="s">
        <v>82</v>
      </c>
      <c r="BD63" t="s">
        <v>126</v>
      </c>
      <c r="BE63" t="s">
        <v>129</v>
      </c>
      <c r="BF63" t="s">
        <v>87</v>
      </c>
      <c r="BG63" t="s">
        <v>97</v>
      </c>
      <c r="BH63">
        <v>4</v>
      </c>
      <c r="BI63">
        <v>2022</v>
      </c>
      <c r="BJ63">
        <v>1</v>
      </c>
      <c r="BK63">
        <v>100</v>
      </c>
      <c r="BL63" t="s">
        <v>82</v>
      </c>
      <c r="BM63" t="s">
        <v>95</v>
      </c>
      <c r="BN63" t="s">
        <v>252</v>
      </c>
      <c r="BO63">
        <v>1</v>
      </c>
      <c r="BP63" t="s">
        <v>86</v>
      </c>
      <c r="BQ63" t="s">
        <v>1116</v>
      </c>
    </row>
    <row r="64" spans="1:69" hidden="1" x14ac:dyDescent="0.25">
      <c r="A64">
        <v>133404</v>
      </c>
      <c r="B64">
        <v>1</v>
      </c>
      <c r="C64" s="1">
        <v>21895216</v>
      </c>
      <c r="D64" s="2">
        <v>44922</v>
      </c>
      <c r="E64" s="2">
        <v>44933</v>
      </c>
      <c r="F64" s="2">
        <v>44964</v>
      </c>
      <c r="G64" s="2">
        <v>44977</v>
      </c>
      <c r="H64" s="2">
        <v>44978</v>
      </c>
      <c r="I64">
        <v>325275</v>
      </c>
      <c r="J64" t="s">
        <v>83</v>
      </c>
      <c r="K64" t="s">
        <v>85</v>
      </c>
      <c r="L64" t="s">
        <v>98</v>
      </c>
      <c r="M64" t="s">
        <v>72</v>
      </c>
      <c r="N64" t="s">
        <v>82</v>
      </c>
      <c r="O64">
        <v>133404</v>
      </c>
      <c r="P64">
        <v>7</v>
      </c>
      <c r="Q64" t="s">
        <v>75</v>
      </c>
      <c r="R64" t="s">
        <v>76</v>
      </c>
      <c r="S64" t="s">
        <v>79</v>
      </c>
      <c r="T64" t="s">
        <v>75</v>
      </c>
      <c r="U64">
        <v>4</v>
      </c>
      <c r="V64" t="s">
        <v>107</v>
      </c>
      <c r="W64">
        <v>1</v>
      </c>
      <c r="X64">
        <v>4</v>
      </c>
      <c r="Y64" t="s">
        <v>25</v>
      </c>
      <c r="Z64" t="s">
        <v>2586</v>
      </c>
      <c r="AA64">
        <v>119500213</v>
      </c>
      <c r="AB64">
        <v>31272890</v>
      </c>
      <c r="AC64" t="s">
        <v>107</v>
      </c>
      <c r="AD64" t="s">
        <v>112</v>
      </c>
      <c r="AE64" t="s">
        <v>174</v>
      </c>
      <c r="AF64" t="s">
        <v>201</v>
      </c>
      <c r="AG64">
        <v>920000</v>
      </c>
      <c r="AH64" t="s">
        <v>108</v>
      </c>
      <c r="AI64">
        <v>0</v>
      </c>
      <c r="AJ64" t="s">
        <v>77</v>
      </c>
      <c r="AK64">
        <v>100</v>
      </c>
      <c r="AL64" t="s">
        <v>96</v>
      </c>
      <c r="AM64" t="s">
        <v>82</v>
      </c>
      <c r="AN64" t="s">
        <v>82</v>
      </c>
      <c r="AO64">
        <v>1</v>
      </c>
      <c r="AP64" t="s">
        <v>73</v>
      </c>
      <c r="AQ64" t="s">
        <v>78</v>
      </c>
      <c r="AR64" t="s">
        <v>82</v>
      </c>
      <c r="AS64" t="s">
        <v>82</v>
      </c>
      <c r="AT64">
        <v>17</v>
      </c>
      <c r="AU64" t="s">
        <v>88</v>
      </c>
      <c r="AV64" t="s">
        <v>89</v>
      </c>
      <c r="AW64" t="s">
        <v>89</v>
      </c>
      <c r="AX64" t="s">
        <v>89</v>
      </c>
      <c r="AY64" t="s">
        <v>89</v>
      </c>
      <c r="AZ64" t="s">
        <v>167</v>
      </c>
      <c r="BA64" t="s">
        <v>2587</v>
      </c>
      <c r="BB64">
        <v>17.899999999999999</v>
      </c>
      <c r="BC64" t="s">
        <v>82</v>
      </c>
      <c r="BD64" t="s">
        <v>126</v>
      </c>
      <c r="BE64" t="s">
        <v>129</v>
      </c>
      <c r="BF64" t="s">
        <v>87</v>
      </c>
      <c r="BG64" t="s">
        <v>97</v>
      </c>
      <c r="BH64">
        <v>2</v>
      </c>
      <c r="BI64">
        <v>2022</v>
      </c>
      <c r="BJ64">
        <v>1</v>
      </c>
      <c r="BK64">
        <v>100</v>
      </c>
      <c r="BL64" t="s">
        <v>82</v>
      </c>
      <c r="BM64" t="s">
        <v>95</v>
      </c>
      <c r="BN64" t="s">
        <v>202</v>
      </c>
      <c r="BO64">
        <v>1</v>
      </c>
      <c r="BP64" t="s">
        <v>86</v>
      </c>
      <c r="BQ64" t="s">
        <v>1116</v>
      </c>
    </row>
    <row r="65" spans="1:69" hidden="1" x14ac:dyDescent="0.25">
      <c r="A65">
        <v>132818</v>
      </c>
      <c r="B65">
        <v>1</v>
      </c>
      <c r="C65" s="1">
        <v>5046447</v>
      </c>
      <c r="D65" s="2">
        <v>44906</v>
      </c>
      <c r="E65" s="2">
        <v>44909</v>
      </c>
      <c r="F65" s="2">
        <v>44914</v>
      </c>
      <c r="G65" s="2">
        <v>44985</v>
      </c>
      <c r="H65" s="2">
        <v>44985</v>
      </c>
      <c r="I65">
        <v>324330</v>
      </c>
      <c r="J65" t="s">
        <v>83</v>
      </c>
      <c r="K65" t="s">
        <v>85</v>
      </c>
      <c r="L65" t="s">
        <v>98</v>
      </c>
      <c r="M65" t="s">
        <v>72</v>
      </c>
      <c r="N65" t="s">
        <v>82</v>
      </c>
      <c r="O65">
        <v>132818</v>
      </c>
      <c r="P65">
        <v>8</v>
      </c>
      <c r="Q65" t="s">
        <v>136</v>
      </c>
      <c r="R65" t="s">
        <v>166</v>
      </c>
      <c r="S65" t="s">
        <v>79</v>
      </c>
      <c r="T65" t="s">
        <v>136</v>
      </c>
      <c r="U65">
        <v>3</v>
      </c>
      <c r="V65" t="s">
        <v>131</v>
      </c>
      <c r="W65">
        <v>5</v>
      </c>
      <c r="X65">
        <v>2</v>
      </c>
      <c r="Y65" t="s">
        <v>24</v>
      </c>
      <c r="Z65" t="s">
        <v>2019</v>
      </c>
      <c r="AA65">
        <v>305480884</v>
      </c>
      <c r="AB65">
        <v>31274510</v>
      </c>
      <c r="AC65" t="s">
        <v>240</v>
      </c>
      <c r="AD65" t="s">
        <v>241</v>
      </c>
      <c r="AE65" t="s">
        <v>196</v>
      </c>
      <c r="AF65" t="s">
        <v>2020</v>
      </c>
      <c r="AG65">
        <v>904979</v>
      </c>
      <c r="AH65" t="s">
        <v>108</v>
      </c>
      <c r="AI65">
        <v>0</v>
      </c>
      <c r="AJ65" t="s">
        <v>77</v>
      </c>
      <c r="AK65">
        <v>100</v>
      </c>
      <c r="AL65" t="s">
        <v>96</v>
      </c>
      <c r="AM65" t="s">
        <v>82</v>
      </c>
      <c r="AN65" t="s">
        <v>82</v>
      </c>
      <c r="AO65">
        <v>1</v>
      </c>
      <c r="AP65" t="s">
        <v>73</v>
      </c>
      <c r="AQ65" t="s">
        <v>138</v>
      </c>
      <c r="AR65" t="s">
        <v>82</v>
      </c>
      <c r="AS65" t="s">
        <v>82</v>
      </c>
      <c r="AT65">
        <v>19</v>
      </c>
      <c r="AU65" t="s">
        <v>101</v>
      </c>
      <c r="AV65" t="s">
        <v>89</v>
      </c>
      <c r="AW65" t="s">
        <v>89</v>
      </c>
      <c r="AX65" t="s">
        <v>89</v>
      </c>
      <c r="AY65" t="s">
        <v>89</v>
      </c>
      <c r="AZ65" t="s">
        <v>167</v>
      </c>
      <c r="BA65" t="s">
        <v>2021</v>
      </c>
      <c r="BB65">
        <v>17.93</v>
      </c>
      <c r="BC65" t="s">
        <v>82</v>
      </c>
      <c r="BD65" t="s">
        <v>340</v>
      </c>
      <c r="BE65" t="s">
        <v>341</v>
      </c>
      <c r="BF65" t="s">
        <v>87</v>
      </c>
      <c r="BG65" t="s">
        <v>97</v>
      </c>
      <c r="BH65">
        <v>4</v>
      </c>
      <c r="BI65">
        <v>2021</v>
      </c>
      <c r="BJ65">
        <v>2</v>
      </c>
      <c r="BK65">
        <v>89.16</v>
      </c>
      <c r="BL65" t="s">
        <v>82</v>
      </c>
      <c r="BM65" t="s">
        <v>95</v>
      </c>
      <c r="BN65" t="s">
        <v>283</v>
      </c>
      <c r="BO65">
        <v>1</v>
      </c>
      <c r="BP65" t="s">
        <v>86</v>
      </c>
      <c r="BQ65" t="s">
        <v>1116</v>
      </c>
    </row>
    <row r="66" spans="1:69" hidden="1" x14ac:dyDescent="0.25">
      <c r="A66">
        <v>133241</v>
      </c>
      <c r="B66">
        <v>1</v>
      </c>
      <c r="C66" s="1">
        <v>1614700</v>
      </c>
      <c r="D66" s="2">
        <v>44911</v>
      </c>
      <c r="E66" s="2">
        <v>44935</v>
      </c>
      <c r="F66" s="2">
        <v>44958</v>
      </c>
      <c r="G66" s="2">
        <v>44963</v>
      </c>
      <c r="H66" s="2">
        <v>44973</v>
      </c>
      <c r="I66">
        <v>324840</v>
      </c>
      <c r="J66" t="s">
        <v>83</v>
      </c>
      <c r="K66" t="s">
        <v>85</v>
      </c>
      <c r="L66" t="s">
        <v>74</v>
      </c>
      <c r="M66" t="s">
        <v>72</v>
      </c>
      <c r="N66" t="s">
        <v>82</v>
      </c>
      <c r="O66">
        <v>133241</v>
      </c>
      <c r="P66">
        <v>6</v>
      </c>
      <c r="Q66" t="s">
        <v>75</v>
      </c>
      <c r="R66" t="s">
        <v>212</v>
      </c>
      <c r="S66" t="s">
        <v>79</v>
      </c>
      <c r="T66" t="s">
        <v>75</v>
      </c>
      <c r="U66">
        <v>1</v>
      </c>
      <c r="V66" t="s">
        <v>80</v>
      </c>
      <c r="W66">
        <v>1</v>
      </c>
      <c r="X66">
        <v>1</v>
      </c>
      <c r="Y66" t="s">
        <v>24</v>
      </c>
      <c r="Z66" t="s">
        <v>1281</v>
      </c>
      <c r="AA66">
        <v>604720808</v>
      </c>
      <c r="AB66">
        <v>31187070</v>
      </c>
      <c r="AC66" t="s">
        <v>80</v>
      </c>
      <c r="AD66" t="s">
        <v>170</v>
      </c>
      <c r="AE66" t="s">
        <v>345</v>
      </c>
      <c r="AF66" t="s">
        <v>1037</v>
      </c>
      <c r="AG66">
        <v>1290000</v>
      </c>
      <c r="AH66" t="s">
        <v>100</v>
      </c>
      <c r="AI66">
        <v>0</v>
      </c>
      <c r="AJ66" t="s">
        <v>77</v>
      </c>
      <c r="AK66">
        <v>100</v>
      </c>
      <c r="AL66" t="s">
        <v>96</v>
      </c>
      <c r="AM66" t="s">
        <v>82</v>
      </c>
      <c r="AN66" t="s">
        <v>82</v>
      </c>
      <c r="AO66">
        <v>1</v>
      </c>
      <c r="AP66" t="s">
        <v>73</v>
      </c>
      <c r="AQ66" t="s">
        <v>78</v>
      </c>
      <c r="AR66" t="s">
        <v>82</v>
      </c>
      <c r="AS66" t="s">
        <v>82</v>
      </c>
      <c r="AT66">
        <v>20</v>
      </c>
      <c r="AU66" t="s">
        <v>88</v>
      </c>
      <c r="AV66" t="s">
        <v>89</v>
      </c>
      <c r="AW66" t="s">
        <v>89</v>
      </c>
      <c r="AX66" t="s">
        <v>89</v>
      </c>
      <c r="AY66" t="s">
        <v>89</v>
      </c>
      <c r="AZ66" t="s">
        <v>81</v>
      </c>
      <c r="BA66" t="s">
        <v>1282</v>
      </c>
      <c r="BB66">
        <v>17.97</v>
      </c>
      <c r="BC66" t="s">
        <v>82</v>
      </c>
      <c r="BD66" t="s">
        <v>126</v>
      </c>
      <c r="BE66" t="s">
        <v>129</v>
      </c>
      <c r="BF66" t="s">
        <v>87</v>
      </c>
      <c r="BG66" t="s">
        <v>97</v>
      </c>
      <c r="BH66">
        <v>3</v>
      </c>
      <c r="BI66">
        <v>2019</v>
      </c>
      <c r="BJ66">
        <v>4</v>
      </c>
      <c r="BK66">
        <v>100</v>
      </c>
      <c r="BL66" t="s">
        <v>82</v>
      </c>
      <c r="BM66" t="s">
        <v>95</v>
      </c>
      <c r="BN66" t="s">
        <v>252</v>
      </c>
      <c r="BO66">
        <v>1</v>
      </c>
      <c r="BP66" t="s">
        <v>86</v>
      </c>
      <c r="BQ66" t="s">
        <v>1116</v>
      </c>
    </row>
    <row r="67" spans="1:69" hidden="1" x14ac:dyDescent="0.25">
      <c r="A67">
        <v>133704</v>
      </c>
      <c r="B67">
        <v>7</v>
      </c>
      <c r="C67" s="1">
        <v>5654061</v>
      </c>
      <c r="D67" s="2">
        <v>44910</v>
      </c>
      <c r="E67" s="2">
        <v>44980</v>
      </c>
      <c r="F67" s="2">
        <v>44980</v>
      </c>
      <c r="G67" s="2">
        <v>44985</v>
      </c>
      <c r="H67" s="2">
        <v>44985</v>
      </c>
      <c r="I67">
        <v>324762</v>
      </c>
      <c r="J67" t="s">
        <v>83</v>
      </c>
      <c r="K67" t="s">
        <v>205</v>
      </c>
      <c r="L67" t="s">
        <v>119</v>
      </c>
      <c r="M67" t="s">
        <v>204</v>
      </c>
      <c r="N67" t="s">
        <v>82</v>
      </c>
      <c r="O67">
        <v>133704</v>
      </c>
      <c r="P67">
        <v>8</v>
      </c>
      <c r="Q67" t="s">
        <v>136</v>
      </c>
      <c r="R67" t="s">
        <v>137</v>
      </c>
      <c r="S67" t="s">
        <v>79</v>
      </c>
      <c r="T67" t="s">
        <v>136</v>
      </c>
      <c r="U67">
        <v>1</v>
      </c>
      <c r="V67" t="s">
        <v>80</v>
      </c>
      <c r="W67">
        <v>1</v>
      </c>
      <c r="X67">
        <v>1</v>
      </c>
      <c r="Y67" t="s">
        <v>25</v>
      </c>
      <c r="Z67" t="s">
        <v>2274</v>
      </c>
      <c r="AA67">
        <v>115560344</v>
      </c>
      <c r="AB67">
        <v>31274490</v>
      </c>
      <c r="AC67" t="s">
        <v>80</v>
      </c>
      <c r="AD67" t="s">
        <v>170</v>
      </c>
      <c r="AE67" t="s">
        <v>134</v>
      </c>
      <c r="AF67" t="s">
        <v>208</v>
      </c>
      <c r="AG67">
        <v>1020079</v>
      </c>
      <c r="AH67" t="s">
        <v>108</v>
      </c>
      <c r="AI67">
        <v>0</v>
      </c>
      <c r="AJ67" t="s">
        <v>77</v>
      </c>
      <c r="AK67">
        <v>100</v>
      </c>
      <c r="AL67" t="s">
        <v>96</v>
      </c>
      <c r="AM67" t="s">
        <v>82</v>
      </c>
      <c r="AN67" t="s">
        <v>82</v>
      </c>
      <c r="AO67">
        <v>1</v>
      </c>
      <c r="AP67" t="s">
        <v>73</v>
      </c>
      <c r="AQ67" t="s">
        <v>78</v>
      </c>
      <c r="AR67" t="s">
        <v>82</v>
      </c>
      <c r="AS67" t="s">
        <v>82</v>
      </c>
      <c r="AT67">
        <v>29</v>
      </c>
      <c r="AU67" t="s">
        <v>206</v>
      </c>
      <c r="AV67" t="s">
        <v>89</v>
      </c>
      <c r="AW67" t="s">
        <v>89</v>
      </c>
      <c r="AX67" t="s">
        <v>89</v>
      </c>
      <c r="AY67" t="s">
        <v>89</v>
      </c>
      <c r="AZ67" t="s">
        <v>167</v>
      </c>
      <c r="BA67" t="s">
        <v>2275</v>
      </c>
      <c r="BB67">
        <v>18.04</v>
      </c>
      <c r="BC67" t="s">
        <v>82</v>
      </c>
      <c r="BD67" t="s">
        <v>126</v>
      </c>
      <c r="BE67" t="s">
        <v>129</v>
      </c>
      <c r="BF67" t="s">
        <v>156</v>
      </c>
      <c r="BG67" t="s">
        <v>97</v>
      </c>
      <c r="BH67">
        <v>2</v>
      </c>
      <c r="BI67">
        <v>2012</v>
      </c>
      <c r="BJ67">
        <v>11</v>
      </c>
      <c r="BK67">
        <v>80</v>
      </c>
      <c r="BL67" t="s">
        <v>82</v>
      </c>
      <c r="BM67" t="s">
        <v>95</v>
      </c>
      <c r="BN67" t="s">
        <v>198</v>
      </c>
      <c r="BO67">
        <v>1</v>
      </c>
      <c r="BP67" t="s">
        <v>86</v>
      </c>
      <c r="BQ67" t="s">
        <v>1116</v>
      </c>
    </row>
    <row r="68" spans="1:69" hidden="1" x14ac:dyDescent="0.25">
      <c r="A68">
        <v>133219</v>
      </c>
      <c r="B68">
        <v>1</v>
      </c>
      <c r="C68" s="1">
        <v>8037500</v>
      </c>
      <c r="D68" s="2">
        <v>44938</v>
      </c>
      <c r="E68" s="2">
        <v>44938</v>
      </c>
      <c r="F68" s="2">
        <v>44953</v>
      </c>
      <c r="G68" s="2">
        <v>44977</v>
      </c>
      <c r="H68" s="2">
        <v>44978</v>
      </c>
      <c r="I68">
        <v>326196</v>
      </c>
      <c r="J68" t="s">
        <v>83</v>
      </c>
      <c r="K68" t="s">
        <v>85</v>
      </c>
      <c r="L68" t="s">
        <v>98</v>
      </c>
      <c r="M68" t="s">
        <v>72</v>
      </c>
      <c r="N68" t="s">
        <v>82</v>
      </c>
      <c r="O68">
        <v>133219</v>
      </c>
      <c r="P68">
        <v>7</v>
      </c>
      <c r="Q68" t="s">
        <v>75</v>
      </c>
      <c r="R68" t="s">
        <v>99</v>
      </c>
      <c r="S68" t="s">
        <v>79</v>
      </c>
      <c r="T68" t="s">
        <v>75</v>
      </c>
      <c r="U68">
        <v>4</v>
      </c>
      <c r="V68" t="s">
        <v>107</v>
      </c>
      <c r="W68">
        <v>4</v>
      </c>
      <c r="X68">
        <v>3</v>
      </c>
      <c r="Y68" t="s">
        <v>24</v>
      </c>
      <c r="Z68" t="s">
        <v>1226</v>
      </c>
      <c r="AA68">
        <v>305510838</v>
      </c>
      <c r="AB68">
        <v>31271530</v>
      </c>
      <c r="AC68" t="s">
        <v>641</v>
      </c>
      <c r="AD68" t="s">
        <v>258</v>
      </c>
      <c r="AE68" t="s">
        <v>148</v>
      </c>
      <c r="AF68" t="s">
        <v>1108</v>
      </c>
      <c r="AG68">
        <v>428040</v>
      </c>
      <c r="AH68" t="s">
        <v>121</v>
      </c>
      <c r="AI68">
        <v>0</v>
      </c>
      <c r="AJ68" t="s">
        <v>77</v>
      </c>
      <c r="AK68">
        <v>100</v>
      </c>
      <c r="AL68" t="s">
        <v>96</v>
      </c>
      <c r="AM68" t="s">
        <v>82</v>
      </c>
      <c r="AN68" t="s">
        <v>82</v>
      </c>
      <c r="AO68">
        <v>1</v>
      </c>
      <c r="AP68" t="s">
        <v>73</v>
      </c>
      <c r="AQ68" t="s">
        <v>78</v>
      </c>
      <c r="AR68" t="s">
        <v>82</v>
      </c>
      <c r="AS68" t="s">
        <v>82</v>
      </c>
      <c r="AT68">
        <v>18</v>
      </c>
      <c r="AU68" t="s">
        <v>101</v>
      </c>
      <c r="AV68" t="s">
        <v>89</v>
      </c>
      <c r="AW68" t="s">
        <v>89</v>
      </c>
      <c r="AX68" t="s">
        <v>89</v>
      </c>
      <c r="AY68" t="s">
        <v>89</v>
      </c>
      <c r="AZ68" t="s">
        <v>81</v>
      </c>
      <c r="BA68" t="s">
        <v>1227</v>
      </c>
      <c r="BB68">
        <v>18.100000000000001</v>
      </c>
      <c r="BC68" t="s">
        <v>82</v>
      </c>
      <c r="BD68" t="s">
        <v>126</v>
      </c>
      <c r="BE68" t="s">
        <v>129</v>
      </c>
      <c r="BF68" t="s">
        <v>87</v>
      </c>
      <c r="BG68" t="s">
        <v>1228</v>
      </c>
      <c r="BH68">
        <v>1</v>
      </c>
      <c r="BI68">
        <v>2022</v>
      </c>
      <c r="BJ68">
        <v>1</v>
      </c>
      <c r="BK68">
        <v>100</v>
      </c>
      <c r="BL68">
        <v>25099999</v>
      </c>
      <c r="BM68" t="s">
        <v>95</v>
      </c>
      <c r="BN68" t="s">
        <v>105</v>
      </c>
      <c r="BO68">
        <v>1</v>
      </c>
      <c r="BP68" t="s">
        <v>86</v>
      </c>
      <c r="BQ68" t="s">
        <v>1116</v>
      </c>
    </row>
    <row r="69" spans="1:69" hidden="1" x14ac:dyDescent="0.25">
      <c r="A69">
        <v>133448</v>
      </c>
      <c r="B69">
        <v>1</v>
      </c>
      <c r="C69" s="1">
        <v>6852600</v>
      </c>
      <c r="D69" s="2">
        <v>44942</v>
      </c>
      <c r="E69" s="2">
        <v>44942</v>
      </c>
      <c r="F69" s="2">
        <v>44967</v>
      </c>
      <c r="G69" s="2">
        <v>44977</v>
      </c>
      <c r="H69" s="2">
        <v>44979</v>
      </c>
      <c r="I69">
        <v>326491</v>
      </c>
      <c r="J69" t="s">
        <v>83</v>
      </c>
      <c r="K69" t="s">
        <v>85</v>
      </c>
      <c r="L69" t="s">
        <v>98</v>
      </c>
      <c r="M69" t="s">
        <v>72</v>
      </c>
      <c r="N69" t="s">
        <v>82</v>
      </c>
      <c r="O69">
        <v>133448</v>
      </c>
      <c r="P69">
        <v>7</v>
      </c>
      <c r="Q69" t="s">
        <v>75</v>
      </c>
      <c r="R69" t="s">
        <v>99</v>
      </c>
      <c r="S69" t="s">
        <v>79</v>
      </c>
      <c r="T69" t="s">
        <v>75</v>
      </c>
      <c r="U69">
        <v>3</v>
      </c>
      <c r="V69" t="s">
        <v>131</v>
      </c>
      <c r="W69">
        <v>1</v>
      </c>
      <c r="X69">
        <v>5</v>
      </c>
      <c r="Y69" t="s">
        <v>25</v>
      </c>
      <c r="Z69" t="s">
        <v>2627</v>
      </c>
      <c r="AA69">
        <v>305500374</v>
      </c>
      <c r="AB69">
        <v>31273410</v>
      </c>
      <c r="AC69" t="s">
        <v>131</v>
      </c>
      <c r="AD69" t="s">
        <v>416</v>
      </c>
      <c r="AE69" t="s">
        <v>343</v>
      </c>
      <c r="AF69" t="s">
        <v>123</v>
      </c>
      <c r="AG69">
        <v>1251097</v>
      </c>
      <c r="AH69" t="s">
        <v>100</v>
      </c>
      <c r="AI69">
        <v>0</v>
      </c>
      <c r="AJ69" t="s">
        <v>77</v>
      </c>
      <c r="AK69">
        <v>100</v>
      </c>
      <c r="AL69" t="s">
        <v>96</v>
      </c>
      <c r="AM69" t="s">
        <v>82</v>
      </c>
      <c r="AN69" t="s">
        <v>82</v>
      </c>
      <c r="AO69">
        <v>1</v>
      </c>
      <c r="AP69" t="s">
        <v>73</v>
      </c>
      <c r="AQ69" t="s">
        <v>114</v>
      </c>
      <c r="AR69" t="s">
        <v>82</v>
      </c>
      <c r="AS69" t="s">
        <v>82</v>
      </c>
      <c r="AT69">
        <v>19</v>
      </c>
      <c r="AU69" t="s">
        <v>101</v>
      </c>
      <c r="AV69" t="s">
        <v>89</v>
      </c>
      <c r="AW69" t="s">
        <v>89</v>
      </c>
      <c r="AX69" t="s">
        <v>89</v>
      </c>
      <c r="AY69" t="s">
        <v>89</v>
      </c>
      <c r="AZ69" t="s">
        <v>167</v>
      </c>
      <c r="BA69" t="s">
        <v>2628</v>
      </c>
      <c r="BB69">
        <v>18.260000000000002</v>
      </c>
      <c r="BC69" t="s">
        <v>82</v>
      </c>
      <c r="BD69" t="s">
        <v>126</v>
      </c>
      <c r="BE69" t="s">
        <v>129</v>
      </c>
      <c r="BF69" t="s">
        <v>87</v>
      </c>
      <c r="BG69" t="s">
        <v>97</v>
      </c>
      <c r="BH69">
        <v>4</v>
      </c>
      <c r="BI69">
        <v>2022</v>
      </c>
      <c r="BJ69">
        <v>1</v>
      </c>
      <c r="BK69">
        <v>100</v>
      </c>
      <c r="BL69" t="s">
        <v>82</v>
      </c>
      <c r="BM69" t="s">
        <v>95</v>
      </c>
      <c r="BN69" t="s">
        <v>125</v>
      </c>
      <c r="BO69">
        <v>1</v>
      </c>
      <c r="BP69" t="s">
        <v>86</v>
      </c>
      <c r="BQ69" t="s">
        <v>1116</v>
      </c>
    </row>
    <row r="70" spans="1:69" hidden="1" x14ac:dyDescent="0.25">
      <c r="A70">
        <v>131403</v>
      </c>
      <c r="B70">
        <v>1</v>
      </c>
      <c r="C70" s="1">
        <v>2633870</v>
      </c>
      <c r="D70" s="2">
        <v>44764</v>
      </c>
      <c r="E70" s="2">
        <v>44781</v>
      </c>
      <c r="F70" s="2">
        <v>44782</v>
      </c>
      <c r="G70" s="2">
        <v>44963</v>
      </c>
      <c r="H70" s="2">
        <v>44970</v>
      </c>
      <c r="I70">
        <v>317430</v>
      </c>
      <c r="J70" t="s">
        <v>83</v>
      </c>
      <c r="K70" t="s">
        <v>85</v>
      </c>
      <c r="L70" t="s">
        <v>74</v>
      </c>
      <c r="M70" t="s">
        <v>72</v>
      </c>
      <c r="N70" t="s">
        <v>82</v>
      </c>
      <c r="O70">
        <v>131403</v>
      </c>
      <c r="P70">
        <v>6</v>
      </c>
      <c r="Q70" t="s">
        <v>75</v>
      </c>
      <c r="R70" t="s">
        <v>99</v>
      </c>
      <c r="S70" t="s">
        <v>79</v>
      </c>
      <c r="T70" t="s">
        <v>75</v>
      </c>
      <c r="U70">
        <v>1</v>
      </c>
      <c r="V70" t="s">
        <v>80</v>
      </c>
      <c r="W70">
        <v>14</v>
      </c>
      <c r="X70">
        <v>1</v>
      </c>
      <c r="Y70" t="s">
        <v>24</v>
      </c>
      <c r="Z70" t="s">
        <v>1114</v>
      </c>
      <c r="AA70">
        <v>116940539</v>
      </c>
      <c r="AB70">
        <v>31131730</v>
      </c>
      <c r="AC70" t="s">
        <v>102</v>
      </c>
      <c r="AD70" t="s">
        <v>106</v>
      </c>
      <c r="AE70" t="s">
        <v>134</v>
      </c>
      <c r="AF70" t="s">
        <v>486</v>
      </c>
      <c r="AG70" t="s">
        <v>82</v>
      </c>
      <c r="AH70" t="s">
        <v>82</v>
      </c>
      <c r="AI70">
        <v>0</v>
      </c>
      <c r="AJ70" t="s">
        <v>77</v>
      </c>
      <c r="AK70">
        <v>100</v>
      </c>
      <c r="AL70" t="s">
        <v>96</v>
      </c>
      <c r="AM70" t="s">
        <v>82</v>
      </c>
      <c r="AN70" t="s">
        <v>82</v>
      </c>
      <c r="AO70">
        <v>1</v>
      </c>
      <c r="AP70" t="s">
        <v>73</v>
      </c>
      <c r="AQ70" t="s">
        <v>78</v>
      </c>
      <c r="AR70" t="s">
        <v>82</v>
      </c>
      <c r="AS70" t="s">
        <v>82</v>
      </c>
      <c r="AT70">
        <v>25</v>
      </c>
      <c r="AU70" t="s">
        <v>101</v>
      </c>
      <c r="AV70" t="s">
        <v>89</v>
      </c>
      <c r="AW70" t="s">
        <v>89</v>
      </c>
      <c r="AX70" t="s">
        <v>89</v>
      </c>
      <c r="AY70" t="s">
        <v>89</v>
      </c>
      <c r="AZ70" t="s">
        <v>167</v>
      </c>
      <c r="BA70" t="s">
        <v>1115</v>
      </c>
      <c r="BB70">
        <v>18.28</v>
      </c>
      <c r="BC70" t="s">
        <v>82</v>
      </c>
      <c r="BD70" t="s">
        <v>126</v>
      </c>
      <c r="BE70" t="s">
        <v>129</v>
      </c>
      <c r="BF70" t="s">
        <v>87</v>
      </c>
      <c r="BG70" t="s">
        <v>97</v>
      </c>
      <c r="BH70" t="s">
        <v>82</v>
      </c>
      <c r="BI70" t="s">
        <v>82</v>
      </c>
      <c r="BJ70" t="s">
        <v>82</v>
      </c>
      <c r="BK70" t="s">
        <v>82</v>
      </c>
      <c r="BL70">
        <v>85634253</v>
      </c>
      <c r="BM70" t="s">
        <v>487</v>
      </c>
      <c r="BN70" t="s">
        <v>105</v>
      </c>
      <c r="BO70">
        <v>1</v>
      </c>
      <c r="BP70" t="s">
        <v>86</v>
      </c>
      <c r="BQ70" t="s">
        <v>1116</v>
      </c>
    </row>
    <row r="71" spans="1:69" hidden="1" x14ac:dyDescent="0.25">
      <c r="A71">
        <v>133471</v>
      </c>
      <c r="B71">
        <v>1</v>
      </c>
      <c r="C71" s="1">
        <v>15953300</v>
      </c>
      <c r="D71" s="2">
        <v>44942</v>
      </c>
      <c r="E71" s="2">
        <v>44943</v>
      </c>
      <c r="F71" s="2">
        <v>44967</v>
      </c>
      <c r="G71" s="2">
        <v>44977</v>
      </c>
      <c r="H71" s="2">
        <v>44978</v>
      </c>
      <c r="I71">
        <v>326520</v>
      </c>
      <c r="J71" t="s">
        <v>83</v>
      </c>
      <c r="K71" t="s">
        <v>85</v>
      </c>
      <c r="L71" t="s">
        <v>98</v>
      </c>
      <c r="M71" t="s">
        <v>72</v>
      </c>
      <c r="N71" t="s">
        <v>82</v>
      </c>
      <c r="O71">
        <v>133471</v>
      </c>
      <c r="P71">
        <v>7</v>
      </c>
      <c r="Q71" t="s">
        <v>75</v>
      </c>
      <c r="R71" t="s">
        <v>99</v>
      </c>
      <c r="S71" t="s">
        <v>79</v>
      </c>
      <c r="T71" t="s">
        <v>75</v>
      </c>
      <c r="U71">
        <v>4</v>
      </c>
      <c r="V71" t="s">
        <v>107</v>
      </c>
      <c r="W71">
        <v>1</v>
      </c>
      <c r="X71">
        <v>1</v>
      </c>
      <c r="Y71" t="s">
        <v>25</v>
      </c>
      <c r="Z71" t="s">
        <v>2644</v>
      </c>
      <c r="AA71">
        <v>402690648</v>
      </c>
      <c r="AB71">
        <v>31272280</v>
      </c>
      <c r="AC71" t="s">
        <v>107</v>
      </c>
      <c r="AD71" t="s">
        <v>107</v>
      </c>
      <c r="AE71" t="s">
        <v>104</v>
      </c>
      <c r="AF71" t="s">
        <v>349</v>
      </c>
      <c r="AG71">
        <v>1383942</v>
      </c>
      <c r="AH71" t="s">
        <v>100</v>
      </c>
      <c r="AI71">
        <v>0</v>
      </c>
      <c r="AJ71" t="s">
        <v>77</v>
      </c>
      <c r="AK71">
        <v>100</v>
      </c>
      <c r="AL71" t="s">
        <v>96</v>
      </c>
      <c r="AM71" t="s">
        <v>82</v>
      </c>
      <c r="AN71" t="s">
        <v>82</v>
      </c>
      <c r="AO71">
        <v>1</v>
      </c>
      <c r="AP71" t="s">
        <v>73</v>
      </c>
      <c r="AQ71" t="s">
        <v>78</v>
      </c>
      <c r="AR71" t="s">
        <v>82</v>
      </c>
      <c r="AS71" t="s">
        <v>82</v>
      </c>
      <c r="AT71">
        <v>17</v>
      </c>
      <c r="AU71" t="s">
        <v>88</v>
      </c>
      <c r="AV71" t="s">
        <v>89</v>
      </c>
      <c r="AW71" t="s">
        <v>89</v>
      </c>
      <c r="AX71" t="s">
        <v>89</v>
      </c>
      <c r="AY71" t="s">
        <v>89</v>
      </c>
      <c r="AZ71" t="s">
        <v>81</v>
      </c>
      <c r="BA71" t="s">
        <v>2645</v>
      </c>
      <c r="BB71">
        <v>18.29</v>
      </c>
      <c r="BC71" t="s">
        <v>82</v>
      </c>
      <c r="BD71" t="s">
        <v>126</v>
      </c>
      <c r="BE71" t="s">
        <v>129</v>
      </c>
      <c r="BF71" t="s">
        <v>87</v>
      </c>
      <c r="BG71" t="s">
        <v>97</v>
      </c>
      <c r="BH71">
        <v>2</v>
      </c>
      <c r="BI71">
        <v>2022</v>
      </c>
      <c r="BJ71">
        <v>1</v>
      </c>
      <c r="BK71">
        <v>100</v>
      </c>
      <c r="BL71" t="s">
        <v>82</v>
      </c>
      <c r="BM71" t="s">
        <v>95</v>
      </c>
      <c r="BN71" t="s">
        <v>105</v>
      </c>
      <c r="BO71">
        <v>1</v>
      </c>
      <c r="BP71" t="s">
        <v>86</v>
      </c>
      <c r="BQ71" t="s">
        <v>1116</v>
      </c>
    </row>
    <row r="72" spans="1:69" hidden="1" x14ac:dyDescent="0.25">
      <c r="A72">
        <v>133370</v>
      </c>
      <c r="B72">
        <v>1</v>
      </c>
      <c r="C72" s="1">
        <v>11851000</v>
      </c>
      <c r="D72" s="2">
        <v>44939</v>
      </c>
      <c r="E72" s="2">
        <v>44944</v>
      </c>
      <c r="F72" s="2">
        <v>44963</v>
      </c>
      <c r="G72" s="2">
        <v>44977</v>
      </c>
      <c r="H72" s="2">
        <v>44978</v>
      </c>
      <c r="I72">
        <v>326310</v>
      </c>
      <c r="J72" t="s">
        <v>83</v>
      </c>
      <c r="K72" t="s">
        <v>85</v>
      </c>
      <c r="L72" t="s">
        <v>98</v>
      </c>
      <c r="M72" t="s">
        <v>72</v>
      </c>
      <c r="N72" t="s">
        <v>82</v>
      </c>
      <c r="O72">
        <v>133370</v>
      </c>
      <c r="P72">
        <v>7</v>
      </c>
      <c r="Q72" t="s">
        <v>75</v>
      </c>
      <c r="R72" t="s">
        <v>76</v>
      </c>
      <c r="S72" t="s">
        <v>79</v>
      </c>
      <c r="T72" t="s">
        <v>75</v>
      </c>
      <c r="U72">
        <v>6</v>
      </c>
      <c r="V72" t="s">
        <v>272</v>
      </c>
      <c r="W72">
        <v>1</v>
      </c>
      <c r="X72">
        <v>8</v>
      </c>
      <c r="Y72" t="s">
        <v>24</v>
      </c>
      <c r="Z72" t="s">
        <v>2568</v>
      </c>
      <c r="AA72">
        <v>604950788</v>
      </c>
      <c r="AB72">
        <v>31272820</v>
      </c>
      <c r="AC72" t="s">
        <v>272</v>
      </c>
      <c r="AD72" t="s">
        <v>2569</v>
      </c>
      <c r="AE72" t="s">
        <v>146</v>
      </c>
      <c r="AF72" t="s">
        <v>325</v>
      </c>
      <c r="AG72">
        <v>668000</v>
      </c>
      <c r="AH72" t="s">
        <v>171</v>
      </c>
      <c r="AI72">
        <v>0</v>
      </c>
      <c r="AJ72" t="s">
        <v>77</v>
      </c>
      <c r="AK72">
        <v>100</v>
      </c>
      <c r="AL72" t="s">
        <v>96</v>
      </c>
      <c r="AM72" t="s">
        <v>82</v>
      </c>
      <c r="AN72" t="s">
        <v>82</v>
      </c>
      <c r="AO72">
        <v>1</v>
      </c>
      <c r="AP72" t="s">
        <v>73</v>
      </c>
      <c r="AQ72" t="s">
        <v>138</v>
      </c>
      <c r="AR72" t="s">
        <v>82</v>
      </c>
      <c r="AS72" t="s">
        <v>82</v>
      </c>
      <c r="AT72">
        <v>17</v>
      </c>
      <c r="AU72" t="s">
        <v>101</v>
      </c>
      <c r="AV72" t="s">
        <v>88</v>
      </c>
      <c r="AW72" t="s">
        <v>89</v>
      </c>
      <c r="AX72" t="s">
        <v>89</v>
      </c>
      <c r="AY72" t="s">
        <v>89</v>
      </c>
      <c r="AZ72" t="s">
        <v>81</v>
      </c>
      <c r="BA72" t="s">
        <v>2570</v>
      </c>
      <c r="BB72">
        <v>18.34</v>
      </c>
      <c r="BC72" t="s">
        <v>82</v>
      </c>
      <c r="BD72" t="s">
        <v>126</v>
      </c>
      <c r="BE72" t="s">
        <v>129</v>
      </c>
      <c r="BF72" t="s">
        <v>278</v>
      </c>
      <c r="BG72" t="s">
        <v>97</v>
      </c>
      <c r="BH72">
        <v>4</v>
      </c>
      <c r="BI72">
        <v>2022</v>
      </c>
      <c r="BJ72">
        <v>1</v>
      </c>
      <c r="BK72">
        <v>100</v>
      </c>
      <c r="BL72" t="s">
        <v>82</v>
      </c>
      <c r="BM72" t="s">
        <v>95</v>
      </c>
      <c r="BN72" t="s">
        <v>130</v>
      </c>
      <c r="BO72">
        <v>1</v>
      </c>
      <c r="BP72" t="s">
        <v>86</v>
      </c>
      <c r="BQ72" t="s">
        <v>1116</v>
      </c>
    </row>
    <row r="73" spans="1:69" hidden="1" x14ac:dyDescent="0.25">
      <c r="A73">
        <v>133183</v>
      </c>
      <c r="B73">
        <v>1</v>
      </c>
      <c r="C73" s="1">
        <v>5200000</v>
      </c>
      <c r="D73" s="2">
        <v>44916</v>
      </c>
      <c r="E73" s="2">
        <v>44916</v>
      </c>
      <c r="F73" s="2">
        <v>44952</v>
      </c>
      <c r="G73" s="2">
        <v>44953</v>
      </c>
      <c r="H73" s="2">
        <v>44971</v>
      </c>
      <c r="I73">
        <v>325059</v>
      </c>
      <c r="J73" t="s">
        <v>83</v>
      </c>
      <c r="K73" t="s">
        <v>85</v>
      </c>
      <c r="L73" t="s">
        <v>74</v>
      </c>
      <c r="M73" t="s">
        <v>72</v>
      </c>
      <c r="N73" t="s">
        <v>82</v>
      </c>
      <c r="O73">
        <v>133183</v>
      </c>
      <c r="P73">
        <v>5</v>
      </c>
      <c r="Q73" t="s">
        <v>136</v>
      </c>
      <c r="R73" t="s">
        <v>137</v>
      </c>
      <c r="S73" t="s">
        <v>79</v>
      </c>
      <c r="T73" t="s">
        <v>136</v>
      </c>
      <c r="U73">
        <v>7</v>
      </c>
      <c r="V73" t="s">
        <v>185</v>
      </c>
      <c r="W73">
        <v>1</v>
      </c>
      <c r="X73">
        <v>1</v>
      </c>
      <c r="Y73" t="s">
        <v>25</v>
      </c>
      <c r="Z73" t="s">
        <v>1548</v>
      </c>
      <c r="AA73">
        <v>702810073</v>
      </c>
      <c r="AB73">
        <v>31169130</v>
      </c>
      <c r="AC73" t="s">
        <v>185</v>
      </c>
      <c r="AD73" t="s">
        <v>185</v>
      </c>
      <c r="AE73" t="s">
        <v>218</v>
      </c>
      <c r="AF73" t="s">
        <v>297</v>
      </c>
      <c r="AG73">
        <v>378650</v>
      </c>
      <c r="AH73" t="s">
        <v>121</v>
      </c>
      <c r="AI73">
        <v>0</v>
      </c>
      <c r="AJ73" t="s">
        <v>77</v>
      </c>
      <c r="AK73">
        <v>100</v>
      </c>
      <c r="AL73" t="s">
        <v>96</v>
      </c>
      <c r="AM73" t="s">
        <v>82</v>
      </c>
      <c r="AN73" t="s">
        <v>82</v>
      </c>
      <c r="AO73">
        <v>1</v>
      </c>
      <c r="AP73" t="s">
        <v>73</v>
      </c>
      <c r="AQ73" t="s">
        <v>114</v>
      </c>
      <c r="AR73" t="s">
        <v>82</v>
      </c>
      <c r="AS73" t="s">
        <v>82</v>
      </c>
      <c r="AT73">
        <v>22</v>
      </c>
      <c r="AU73" t="s">
        <v>88</v>
      </c>
      <c r="AV73" t="s">
        <v>89</v>
      </c>
      <c r="AW73" t="s">
        <v>89</v>
      </c>
      <c r="AX73" t="s">
        <v>89</v>
      </c>
      <c r="AY73" t="s">
        <v>89</v>
      </c>
      <c r="AZ73" t="s">
        <v>81</v>
      </c>
      <c r="BA73" t="s">
        <v>1549</v>
      </c>
      <c r="BB73">
        <v>18.440000000000001</v>
      </c>
      <c r="BC73" t="s">
        <v>82</v>
      </c>
      <c r="BD73" t="s">
        <v>126</v>
      </c>
      <c r="BE73" t="s">
        <v>129</v>
      </c>
      <c r="BF73" t="s">
        <v>87</v>
      </c>
      <c r="BG73" t="s">
        <v>97</v>
      </c>
      <c r="BH73">
        <v>4</v>
      </c>
      <c r="BI73">
        <v>2018</v>
      </c>
      <c r="BJ73">
        <v>5</v>
      </c>
      <c r="BK73">
        <v>100</v>
      </c>
      <c r="BL73" t="s">
        <v>82</v>
      </c>
      <c r="BM73" t="s">
        <v>1550</v>
      </c>
      <c r="BN73" t="s">
        <v>298</v>
      </c>
      <c r="BO73">
        <v>1</v>
      </c>
      <c r="BP73" t="s">
        <v>86</v>
      </c>
      <c r="BQ73" t="s">
        <v>1116</v>
      </c>
    </row>
    <row r="74" spans="1:69" hidden="1" x14ac:dyDescent="0.25">
      <c r="A74">
        <v>133399</v>
      </c>
      <c r="B74">
        <v>1</v>
      </c>
      <c r="C74" s="1">
        <v>7821241</v>
      </c>
      <c r="D74" s="2">
        <v>44941</v>
      </c>
      <c r="E74" s="2">
        <v>44942</v>
      </c>
      <c r="F74" s="2">
        <v>44964</v>
      </c>
      <c r="G74" s="2">
        <v>44985</v>
      </c>
      <c r="H74" s="2">
        <v>44985</v>
      </c>
      <c r="I74">
        <v>326414</v>
      </c>
      <c r="J74" t="s">
        <v>83</v>
      </c>
      <c r="K74" t="s">
        <v>85</v>
      </c>
      <c r="L74" t="s">
        <v>98</v>
      </c>
      <c r="M74" t="s">
        <v>72</v>
      </c>
      <c r="N74" t="s">
        <v>82</v>
      </c>
      <c r="O74">
        <v>133399</v>
      </c>
      <c r="P74">
        <v>8</v>
      </c>
      <c r="Q74" t="s">
        <v>136</v>
      </c>
      <c r="R74" t="s">
        <v>137</v>
      </c>
      <c r="S74" t="s">
        <v>79</v>
      </c>
      <c r="T74" t="s">
        <v>136</v>
      </c>
      <c r="U74">
        <v>1</v>
      </c>
      <c r="V74" t="s">
        <v>80</v>
      </c>
      <c r="W74">
        <v>12</v>
      </c>
      <c r="X74">
        <v>1</v>
      </c>
      <c r="Y74" t="s">
        <v>25</v>
      </c>
      <c r="Z74" t="s">
        <v>2171</v>
      </c>
      <c r="AA74">
        <v>119110182</v>
      </c>
      <c r="AB74">
        <v>31274040</v>
      </c>
      <c r="AC74" t="s">
        <v>2090</v>
      </c>
      <c r="AD74" t="s">
        <v>2091</v>
      </c>
      <c r="AE74" t="s">
        <v>134</v>
      </c>
      <c r="AF74" t="s">
        <v>2041</v>
      </c>
      <c r="AG74">
        <v>1462755</v>
      </c>
      <c r="AH74" t="s">
        <v>100</v>
      </c>
      <c r="AI74">
        <v>0</v>
      </c>
      <c r="AJ74" t="s">
        <v>77</v>
      </c>
      <c r="AK74">
        <v>100</v>
      </c>
      <c r="AL74" t="s">
        <v>96</v>
      </c>
      <c r="AM74" t="s">
        <v>82</v>
      </c>
      <c r="AN74" t="s">
        <v>82</v>
      </c>
      <c r="AO74">
        <v>1</v>
      </c>
      <c r="AP74" t="s">
        <v>73</v>
      </c>
      <c r="AQ74" t="s">
        <v>114</v>
      </c>
      <c r="AR74" t="s">
        <v>82</v>
      </c>
      <c r="AS74" t="s">
        <v>82</v>
      </c>
      <c r="AT74">
        <v>18</v>
      </c>
      <c r="AU74" t="s">
        <v>101</v>
      </c>
      <c r="AV74" t="s">
        <v>89</v>
      </c>
      <c r="AW74" t="s">
        <v>89</v>
      </c>
      <c r="AX74" t="s">
        <v>89</v>
      </c>
      <c r="AY74" t="s">
        <v>89</v>
      </c>
      <c r="AZ74" t="s">
        <v>81</v>
      </c>
      <c r="BA74" t="s">
        <v>2172</v>
      </c>
      <c r="BB74">
        <v>18.7</v>
      </c>
      <c r="BC74" t="s">
        <v>82</v>
      </c>
      <c r="BD74" t="s">
        <v>126</v>
      </c>
      <c r="BE74" t="s">
        <v>129</v>
      </c>
      <c r="BF74" t="s">
        <v>87</v>
      </c>
      <c r="BG74" t="s">
        <v>97</v>
      </c>
      <c r="BH74">
        <v>4</v>
      </c>
      <c r="BI74">
        <v>2022</v>
      </c>
      <c r="BJ74">
        <v>1</v>
      </c>
      <c r="BK74">
        <v>100</v>
      </c>
      <c r="BL74" t="s">
        <v>82</v>
      </c>
      <c r="BM74" t="s">
        <v>95</v>
      </c>
      <c r="BN74" t="s">
        <v>183</v>
      </c>
      <c r="BO74">
        <v>1</v>
      </c>
      <c r="BP74" t="s">
        <v>86</v>
      </c>
      <c r="BQ74" t="s">
        <v>1116</v>
      </c>
    </row>
    <row r="75" spans="1:69" hidden="1" x14ac:dyDescent="0.25">
      <c r="A75">
        <v>132631</v>
      </c>
      <c r="B75">
        <v>1</v>
      </c>
      <c r="C75" s="1">
        <v>10872740</v>
      </c>
      <c r="D75" s="2">
        <v>44902</v>
      </c>
      <c r="E75" s="2">
        <v>44902</v>
      </c>
      <c r="F75" s="2">
        <v>44903</v>
      </c>
      <c r="G75" s="2">
        <v>44953</v>
      </c>
      <c r="H75" s="2">
        <v>44957</v>
      </c>
      <c r="I75">
        <v>323952</v>
      </c>
      <c r="J75" t="s">
        <v>83</v>
      </c>
      <c r="K75" t="s">
        <v>85</v>
      </c>
      <c r="L75" t="s">
        <v>98</v>
      </c>
      <c r="M75" t="s">
        <v>72</v>
      </c>
      <c r="N75" t="s">
        <v>82</v>
      </c>
      <c r="O75">
        <v>132631</v>
      </c>
      <c r="P75">
        <v>5</v>
      </c>
      <c r="Q75" t="s">
        <v>75</v>
      </c>
      <c r="R75" t="s">
        <v>76</v>
      </c>
      <c r="S75" t="s">
        <v>79</v>
      </c>
      <c r="T75" t="s">
        <v>75</v>
      </c>
      <c r="U75">
        <v>4</v>
      </c>
      <c r="V75" t="s">
        <v>107</v>
      </c>
      <c r="W75">
        <v>1</v>
      </c>
      <c r="X75">
        <v>2</v>
      </c>
      <c r="Y75" t="s">
        <v>25</v>
      </c>
      <c r="Z75" t="s">
        <v>1390</v>
      </c>
      <c r="AA75">
        <v>118210879</v>
      </c>
      <c r="AB75">
        <v>31270830</v>
      </c>
      <c r="AC75" t="s">
        <v>107</v>
      </c>
      <c r="AD75" t="s">
        <v>255</v>
      </c>
      <c r="AE75" t="s">
        <v>174</v>
      </c>
      <c r="AF75" t="s">
        <v>201</v>
      </c>
      <c r="AG75">
        <v>2036306</v>
      </c>
      <c r="AH75" t="s">
        <v>100</v>
      </c>
      <c r="AI75">
        <v>0</v>
      </c>
      <c r="AJ75" t="s">
        <v>77</v>
      </c>
      <c r="AK75">
        <v>100</v>
      </c>
      <c r="AL75" t="s">
        <v>96</v>
      </c>
      <c r="AM75" t="s">
        <v>82</v>
      </c>
      <c r="AN75" t="s">
        <v>82</v>
      </c>
      <c r="AO75">
        <v>1</v>
      </c>
      <c r="AP75" t="s">
        <v>73</v>
      </c>
      <c r="AQ75" t="s">
        <v>78</v>
      </c>
      <c r="AR75" t="s">
        <v>82</v>
      </c>
      <c r="AS75" t="s">
        <v>82</v>
      </c>
      <c r="AT75">
        <v>21</v>
      </c>
      <c r="AU75" t="s">
        <v>101</v>
      </c>
      <c r="AV75" t="s">
        <v>88</v>
      </c>
      <c r="AW75" t="s">
        <v>89</v>
      </c>
      <c r="AX75" t="s">
        <v>89</v>
      </c>
      <c r="AY75" t="s">
        <v>89</v>
      </c>
      <c r="AZ75" t="s">
        <v>167</v>
      </c>
      <c r="BA75" t="s">
        <v>1391</v>
      </c>
      <c r="BB75">
        <v>18.73</v>
      </c>
      <c r="BC75" t="s">
        <v>82</v>
      </c>
      <c r="BD75" t="s">
        <v>126</v>
      </c>
      <c r="BE75" t="s">
        <v>129</v>
      </c>
      <c r="BF75" t="s">
        <v>87</v>
      </c>
      <c r="BG75" t="s">
        <v>97</v>
      </c>
      <c r="BH75">
        <v>5</v>
      </c>
      <c r="BI75">
        <v>2018</v>
      </c>
      <c r="BJ75">
        <v>5</v>
      </c>
      <c r="BK75">
        <v>90</v>
      </c>
      <c r="BL75" t="s">
        <v>82</v>
      </c>
      <c r="BM75" t="s">
        <v>95</v>
      </c>
      <c r="BN75" t="s">
        <v>202</v>
      </c>
      <c r="BO75">
        <v>1</v>
      </c>
      <c r="BP75" t="s">
        <v>86</v>
      </c>
      <c r="BQ75" t="s">
        <v>1116</v>
      </c>
    </row>
    <row r="76" spans="1:69" hidden="1" x14ac:dyDescent="0.25">
      <c r="A76">
        <v>133116</v>
      </c>
      <c r="B76">
        <v>1</v>
      </c>
      <c r="C76" s="1">
        <v>2431495</v>
      </c>
      <c r="D76" s="2">
        <v>44908</v>
      </c>
      <c r="E76" s="2">
        <v>44918</v>
      </c>
      <c r="F76" s="2">
        <v>44946</v>
      </c>
      <c r="G76" s="2">
        <v>44953</v>
      </c>
      <c r="H76" s="2">
        <v>44957</v>
      </c>
      <c r="I76">
        <v>324547</v>
      </c>
      <c r="J76" t="s">
        <v>83</v>
      </c>
      <c r="K76" t="s">
        <v>85</v>
      </c>
      <c r="L76" t="s">
        <v>98</v>
      </c>
      <c r="M76" t="s">
        <v>72</v>
      </c>
      <c r="N76" t="s">
        <v>82</v>
      </c>
      <c r="O76">
        <v>133116</v>
      </c>
      <c r="P76">
        <v>5</v>
      </c>
      <c r="Q76" t="s">
        <v>75</v>
      </c>
      <c r="R76" t="s">
        <v>99</v>
      </c>
      <c r="S76" t="s">
        <v>79</v>
      </c>
      <c r="T76" t="s">
        <v>75</v>
      </c>
      <c r="U76">
        <v>1</v>
      </c>
      <c r="V76" t="s">
        <v>80</v>
      </c>
      <c r="W76">
        <v>3</v>
      </c>
      <c r="X76">
        <v>3</v>
      </c>
      <c r="Y76" t="s">
        <v>25</v>
      </c>
      <c r="Z76" t="s">
        <v>1517</v>
      </c>
      <c r="AA76">
        <v>116580734</v>
      </c>
      <c r="AB76">
        <v>31271100</v>
      </c>
      <c r="AC76" t="s">
        <v>236</v>
      </c>
      <c r="AD76" t="s">
        <v>924</v>
      </c>
      <c r="AE76" t="s">
        <v>274</v>
      </c>
      <c r="AF76" t="s">
        <v>123</v>
      </c>
      <c r="AG76">
        <v>469846</v>
      </c>
      <c r="AH76" t="s">
        <v>171</v>
      </c>
      <c r="AI76">
        <v>0</v>
      </c>
      <c r="AJ76" t="s">
        <v>77</v>
      </c>
      <c r="AK76">
        <v>100</v>
      </c>
      <c r="AL76" t="s">
        <v>96</v>
      </c>
      <c r="AM76" t="s">
        <v>82</v>
      </c>
      <c r="AN76" t="s">
        <v>82</v>
      </c>
      <c r="AO76">
        <v>1</v>
      </c>
      <c r="AP76" t="s">
        <v>73</v>
      </c>
      <c r="AQ76" t="s">
        <v>114</v>
      </c>
      <c r="AR76" t="s">
        <v>82</v>
      </c>
      <c r="AS76" t="s">
        <v>82</v>
      </c>
      <c r="AT76">
        <v>26</v>
      </c>
      <c r="AU76" t="s">
        <v>101</v>
      </c>
      <c r="AV76" t="s">
        <v>89</v>
      </c>
      <c r="AW76" t="s">
        <v>89</v>
      </c>
      <c r="AX76" t="s">
        <v>89</v>
      </c>
      <c r="AY76" t="s">
        <v>89</v>
      </c>
      <c r="AZ76" t="s">
        <v>81</v>
      </c>
      <c r="BA76" t="s">
        <v>1518</v>
      </c>
      <c r="BB76">
        <v>19.32</v>
      </c>
      <c r="BC76" t="s">
        <v>82</v>
      </c>
      <c r="BD76" t="s">
        <v>340</v>
      </c>
      <c r="BE76" t="s">
        <v>341</v>
      </c>
      <c r="BF76" t="s">
        <v>87</v>
      </c>
      <c r="BG76" t="s">
        <v>97</v>
      </c>
      <c r="BH76">
        <v>1</v>
      </c>
      <c r="BI76">
        <v>2018</v>
      </c>
      <c r="BJ76">
        <v>5</v>
      </c>
      <c r="BK76">
        <v>76.83</v>
      </c>
      <c r="BL76" t="s">
        <v>82</v>
      </c>
      <c r="BM76" t="s">
        <v>95</v>
      </c>
      <c r="BN76" t="s">
        <v>125</v>
      </c>
      <c r="BO76">
        <v>1</v>
      </c>
      <c r="BP76" t="s">
        <v>86</v>
      </c>
      <c r="BQ76" t="s">
        <v>1116</v>
      </c>
    </row>
    <row r="77" spans="1:69" hidden="1" x14ac:dyDescent="0.25">
      <c r="A77">
        <v>132378</v>
      </c>
      <c r="B77">
        <v>1</v>
      </c>
      <c r="C77" s="1">
        <v>15199161</v>
      </c>
      <c r="D77" s="2">
        <v>44862</v>
      </c>
      <c r="E77" s="2">
        <v>44865</v>
      </c>
      <c r="F77" s="2">
        <v>44866</v>
      </c>
      <c r="G77" s="2">
        <v>44953</v>
      </c>
      <c r="H77" s="2">
        <v>44957</v>
      </c>
      <c r="I77">
        <v>321833</v>
      </c>
      <c r="J77" t="s">
        <v>83</v>
      </c>
      <c r="K77" t="s">
        <v>85</v>
      </c>
      <c r="L77" t="s">
        <v>98</v>
      </c>
      <c r="M77" t="s">
        <v>72</v>
      </c>
      <c r="N77" t="s">
        <v>82</v>
      </c>
      <c r="O77">
        <v>132378</v>
      </c>
      <c r="P77">
        <v>5</v>
      </c>
      <c r="Q77" t="s">
        <v>75</v>
      </c>
      <c r="R77" t="s">
        <v>76</v>
      </c>
      <c r="S77" t="s">
        <v>79</v>
      </c>
      <c r="T77" t="s">
        <v>75</v>
      </c>
      <c r="U77">
        <v>2</v>
      </c>
      <c r="V77" t="s">
        <v>139</v>
      </c>
      <c r="W77">
        <v>10</v>
      </c>
      <c r="X77">
        <v>5</v>
      </c>
      <c r="Y77" t="s">
        <v>24</v>
      </c>
      <c r="Z77" t="s">
        <v>1341</v>
      </c>
      <c r="AA77">
        <v>702990438</v>
      </c>
      <c r="AB77">
        <v>31270720</v>
      </c>
      <c r="AC77" t="s">
        <v>140</v>
      </c>
      <c r="AD77" t="s">
        <v>653</v>
      </c>
      <c r="AE77" t="s">
        <v>128</v>
      </c>
      <c r="AF77" t="s">
        <v>127</v>
      </c>
      <c r="AG77">
        <v>1486203</v>
      </c>
      <c r="AH77" t="s">
        <v>100</v>
      </c>
      <c r="AI77">
        <v>0</v>
      </c>
      <c r="AJ77" t="s">
        <v>77</v>
      </c>
      <c r="AK77">
        <v>100</v>
      </c>
      <c r="AL77" t="s">
        <v>96</v>
      </c>
      <c r="AM77" t="s">
        <v>82</v>
      </c>
      <c r="AN77" t="s">
        <v>82</v>
      </c>
      <c r="AO77">
        <v>1</v>
      </c>
      <c r="AP77" t="s">
        <v>73</v>
      </c>
      <c r="AQ77" t="s">
        <v>114</v>
      </c>
      <c r="AR77" t="s">
        <v>82</v>
      </c>
      <c r="AS77" t="s">
        <v>82</v>
      </c>
      <c r="AT77">
        <v>19</v>
      </c>
      <c r="AU77" t="s">
        <v>88</v>
      </c>
      <c r="AV77" t="s">
        <v>89</v>
      </c>
      <c r="AW77" t="s">
        <v>89</v>
      </c>
      <c r="AX77" t="s">
        <v>89</v>
      </c>
      <c r="AY77" t="s">
        <v>89</v>
      </c>
      <c r="AZ77" t="s">
        <v>81</v>
      </c>
      <c r="BA77" t="s">
        <v>1342</v>
      </c>
      <c r="BB77">
        <v>19.34</v>
      </c>
      <c r="BC77" t="s">
        <v>82</v>
      </c>
      <c r="BD77" t="s">
        <v>126</v>
      </c>
      <c r="BE77" t="s">
        <v>129</v>
      </c>
      <c r="BF77" t="s">
        <v>87</v>
      </c>
      <c r="BG77" t="s">
        <v>97</v>
      </c>
      <c r="BH77">
        <v>3</v>
      </c>
      <c r="BI77">
        <v>2021</v>
      </c>
      <c r="BJ77">
        <v>2</v>
      </c>
      <c r="BK77">
        <v>87.29</v>
      </c>
      <c r="BL77" t="s">
        <v>82</v>
      </c>
      <c r="BM77" t="s">
        <v>95</v>
      </c>
      <c r="BN77" t="s">
        <v>130</v>
      </c>
      <c r="BO77">
        <v>1</v>
      </c>
      <c r="BP77" t="s">
        <v>86</v>
      </c>
      <c r="BQ77" t="s">
        <v>1116</v>
      </c>
    </row>
    <row r="78" spans="1:69" hidden="1" x14ac:dyDescent="0.25">
      <c r="A78">
        <v>133220</v>
      </c>
      <c r="B78">
        <v>1</v>
      </c>
      <c r="C78" s="1">
        <v>8696775</v>
      </c>
      <c r="D78" s="2">
        <v>44922</v>
      </c>
      <c r="E78" s="2">
        <v>44940</v>
      </c>
      <c r="F78" s="2">
        <v>44957</v>
      </c>
      <c r="G78" s="2">
        <v>44963</v>
      </c>
      <c r="H78" s="2">
        <v>44967</v>
      </c>
      <c r="I78">
        <v>325286</v>
      </c>
      <c r="J78" t="s">
        <v>83</v>
      </c>
      <c r="K78" t="s">
        <v>85</v>
      </c>
      <c r="L78" t="s">
        <v>98</v>
      </c>
      <c r="M78" t="s">
        <v>72</v>
      </c>
      <c r="N78" t="s">
        <v>82</v>
      </c>
      <c r="O78">
        <v>133220</v>
      </c>
      <c r="P78">
        <v>6</v>
      </c>
      <c r="Q78" t="s">
        <v>136</v>
      </c>
      <c r="R78" t="s">
        <v>242</v>
      </c>
      <c r="S78" t="s">
        <v>79</v>
      </c>
      <c r="T78" t="s">
        <v>136</v>
      </c>
      <c r="U78">
        <v>1</v>
      </c>
      <c r="V78" t="s">
        <v>80</v>
      </c>
      <c r="W78">
        <v>8</v>
      </c>
      <c r="X78">
        <v>5</v>
      </c>
      <c r="Y78" t="s">
        <v>25</v>
      </c>
      <c r="Z78" t="s">
        <v>1269</v>
      </c>
      <c r="AA78">
        <v>118980526</v>
      </c>
      <c r="AB78">
        <v>31271860</v>
      </c>
      <c r="AC78" t="s">
        <v>290</v>
      </c>
      <c r="AD78" t="s">
        <v>470</v>
      </c>
      <c r="AE78" t="s">
        <v>469</v>
      </c>
      <c r="AF78" t="s">
        <v>518</v>
      </c>
      <c r="AG78">
        <v>1682591</v>
      </c>
      <c r="AH78" t="s">
        <v>100</v>
      </c>
      <c r="AI78">
        <v>0</v>
      </c>
      <c r="AJ78" t="s">
        <v>77</v>
      </c>
      <c r="AK78">
        <v>100</v>
      </c>
      <c r="AL78" t="s">
        <v>96</v>
      </c>
      <c r="AM78" t="s">
        <v>82</v>
      </c>
      <c r="AN78" t="s">
        <v>82</v>
      </c>
      <c r="AO78">
        <v>1</v>
      </c>
      <c r="AP78" t="s">
        <v>73</v>
      </c>
      <c r="AQ78" t="s">
        <v>114</v>
      </c>
      <c r="AR78" t="s">
        <v>82</v>
      </c>
      <c r="AS78" t="s">
        <v>82</v>
      </c>
      <c r="AT78">
        <v>18</v>
      </c>
      <c r="AU78" t="s">
        <v>101</v>
      </c>
      <c r="AV78" t="s">
        <v>89</v>
      </c>
      <c r="AW78" t="s">
        <v>89</v>
      </c>
      <c r="AX78" t="s">
        <v>89</v>
      </c>
      <c r="AY78" t="s">
        <v>89</v>
      </c>
      <c r="AZ78" t="s">
        <v>81</v>
      </c>
      <c r="BA78" t="s">
        <v>1270</v>
      </c>
      <c r="BB78">
        <v>19.350000000000001</v>
      </c>
      <c r="BC78" t="s">
        <v>82</v>
      </c>
      <c r="BD78" t="s">
        <v>126</v>
      </c>
      <c r="BE78" t="s">
        <v>129</v>
      </c>
      <c r="BF78" t="s">
        <v>87</v>
      </c>
      <c r="BG78" t="s">
        <v>97</v>
      </c>
      <c r="BH78">
        <v>5</v>
      </c>
      <c r="BI78">
        <v>2022</v>
      </c>
      <c r="BJ78">
        <v>1</v>
      </c>
      <c r="BK78">
        <v>100</v>
      </c>
      <c r="BL78" t="s">
        <v>82</v>
      </c>
      <c r="BM78" t="s">
        <v>95</v>
      </c>
      <c r="BN78" t="s">
        <v>439</v>
      </c>
      <c r="BO78">
        <v>1</v>
      </c>
      <c r="BP78" t="s">
        <v>86</v>
      </c>
      <c r="BQ78" t="s">
        <v>1116</v>
      </c>
    </row>
    <row r="79" spans="1:69" hidden="1" x14ac:dyDescent="0.25">
      <c r="A79">
        <v>133246</v>
      </c>
      <c r="B79">
        <v>1</v>
      </c>
      <c r="C79" s="1">
        <v>18450429</v>
      </c>
      <c r="D79" s="2">
        <v>44919</v>
      </c>
      <c r="E79" s="2">
        <v>44919</v>
      </c>
      <c r="F79" s="2">
        <v>44949</v>
      </c>
      <c r="G79" s="2">
        <v>44977</v>
      </c>
      <c r="H79" s="2">
        <v>44978</v>
      </c>
      <c r="I79">
        <v>325197</v>
      </c>
      <c r="J79" t="s">
        <v>83</v>
      </c>
      <c r="K79" t="s">
        <v>85</v>
      </c>
      <c r="L79" t="s">
        <v>98</v>
      </c>
      <c r="M79" t="s">
        <v>72</v>
      </c>
      <c r="N79" t="s">
        <v>82</v>
      </c>
      <c r="O79">
        <v>133246</v>
      </c>
      <c r="P79">
        <v>7</v>
      </c>
      <c r="Q79" t="s">
        <v>75</v>
      </c>
      <c r="R79" t="s">
        <v>76</v>
      </c>
      <c r="S79" t="s">
        <v>79</v>
      </c>
      <c r="T79" t="s">
        <v>75</v>
      </c>
      <c r="U79">
        <v>7</v>
      </c>
      <c r="V79" t="s">
        <v>185</v>
      </c>
      <c r="W79">
        <v>2</v>
      </c>
      <c r="X79">
        <v>1</v>
      </c>
      <c r="Y79" t="s">
        <v>24</v>
      </c>
      <c r="Z79" t="s">
        <v>2453</v>
      </c>
      <c r="AA79">
        <v>703170021</v>
      </c>
      <c r="AB79">
        <v>31272150</v>
      </c>
      <c r="AC79" t="s">
        <v>226</v>
      </c>
      <c r="AD79" t="s">
        <v>227</v>
      </c>
      <c r="AE79" t="s">
        <v>322</v>
      </c>
      <c r="AF79" t="s">
        <v>222</v>
      </c>
      <c r="AG79">
        <v>1857189</v>
      </c>
      <c r="AH79" t="s">
        <v>100</v>
      </c>
      <c r="AI79">
        <v>0</v>
      </c>
      <c r="AJ79" t="s">
        <v>77</v>
      </c>
      <c r="AK79">
        <v>100</v>
      </c>
      <c r="AL79" t="s">
        <v>96</v>
      </c>
      <c r="AM79" t="s">
        <v>82</v>
      </c>
      <c r="AN79" t="s">
        <v>82</v>
      </c>
      <c r="AO79">
        <v>1</v>
      </c>
      <c r="AP79" t="s">
        <v>73</v>
      </c>
      <c r="AQ79" t="s">
        <v>114</v>
      </c>
      <c r="AR79" t="s">
        <v>82</v>
      </c>
      <c r="AS79" t="s">
        <v>82</v>
      </c>
      <c r="AT79">
        <v>17</v>
      </c>
      <c r="AU79" t="s">
        <v>88</v>
      </c>
      <c r="AV79" t="s">
        <v>89</v>
      </c>
      <c r="AW79" t="s">
        <v>89</v>
      </c>
      <c r="AX79" t="s">
        <v>89</v>
      </c>
      <c r="AY79" t="s">
        <v>89</v>
      </c>
      <c r="AZ79" t="s">
        <v>167</v>
      </c>
      <c r="BA79" t="s">
        <v>2454</v>
      </c>
      <c r="BB79">
        <v>19.63</v>
      </c>
      <c r="BC79" t="s">
        <v>82</v>
      </c>
      <c r="BD79" t="s">
        <v>126</v>
      </c>
      <c r="BE79" t="s">
        <v>129</v>
      </c>
      <c r="BF79" t="s">
        <v>87</v>
      </c>
      <c r="BG79" t="s">
        <v>97</v>
      </c>
      <c r="BH79">
        <v>3</v>
      </c>
      <c r="BI79">
        <v>2022</v>
      </c>
      <c r="BJ79">
        <v>1</v>
      </c>
      <c r="BK79">
        <v>100</v>
      </c>
      <c r="BL79" t="s">
        <v>82</v>
      </c>
      <c r="BM79" t="s">
        <v>95</v>
      </c>
      <c r="BN79" t="s">
        <v>222</v>
      </c>
      <c r="BO79">
        <v>1</v>
      </c>
      <c r="BP79" t="s">
        <v>86</v>
      </c>
      <c r="BQ79" t="s">
        <v>1116</v>
      </c>
    </row>
    <row r="80" spans="1:69" hidden="1" x14ac:dyDescent="0.25">
      <c r="A80">
        <v>133487</v>
      </c>
      <c r="B80">
        <v>1</v>
      </c>
      <c r="C80" s="1">
        <v>10723970</v>
      </c>
      <c r="D80" s="2">
        <v>44966</v>
      </c>
      <c r="E80" s="2">
        <v>44966</v>
      </c>
      <c r="F80" s="2">
        <v>44970</v>
      </c>
      <c r="G80" s="2">
        <v>44985</v>
      </c>
      <c r="H80" s="2">
        <v>44985</v>
      </c>
      <c r="I80">
        <v>328206</v>
      </c>
      <c r="J80" t="s">
        <v>83</v>
      </c>
      <c r="K80" t="s">
        <v>85</v>
      </c>
      <c r="L80" t="s">
        <v>98</v>
      </c>
      <c r="M80" t="s">
        <v>72</v>
      </c>
      <c r="N80" t="s">
        <v>82</v>
      </c>
      <c r="O80">
        <v>133487</v>
      </c>
      <c r="P80">
        <v>8</v>
      </c>
      <c r="Q80" t="s">
        <v>75</v>
      </c>
      <c r="R80" t="s">
        <v>76</v>
      </c>
      <c r="S80" t="s">
        <v>79</v>
      </c>
      <c r="T80" t="s">
        <v>75</v>
      </c>
      <c r="U80">
        <v>3</v>
      </c>
      <c r="V80" t="s">
        <v>131</v>
      </c>
      <c r="W80">
        <v>4</v>
      </c>
      <c r="X80">
        <v>1</v>
      </c>
      <c r="Y80" t="s">
        <v>25</v>
      </c>
      <c r="Z80" t="s">
        <v>2216</v>
      </c>
      <c r="AA80">
        <v>305490062</v>
      </c>
      <c r="AB80">
        <v>31273800</v>
      </c>
      <c r="AC80" t="s">
        <v>288</v>
      </c>
      <c r="AD80" t="s">
        <v>2217</v>
      </c>
      <c r="AE80" t="s">
        <v>128</v>
      </c>
      <c r="AF80" t="s">
        <v>117</v>
      </c>
      <c r="AG80">
        <v>2127307</v>
      </c>
      <c r="AH80" t="s">
        <v>100</v>
      </c>
      <c r="AI80">
        <v>6</v>
      </c>
      <c r="AJ80" t="s">
        <v>195</v>
      </c>
      <c r="AK80">
        <v>100</v>
      </c>
      <c r="AL80" t="s">
        <v>96</v>
      </c>
      <c r="AM80" t="s">
        <v>82</v>
      </c>
      <c r="AN80" t="s">
        <v>82</v>
      </c>
      <c r="AO80">
        <v>1</v>
      </c>
      <c r="AP80" t="s">
        <v>73</v>
      </c>
      <c r="AQ80" t="s">
        <v>114</v>
      </c>
      <c r="AR80" t="s">
        <v>82</v>
      </c>
      <c r="AS80" t="s">
        <v>82</v>
      </c>
      <c r="AT80">
        <v>19</v>
      </c>
      <c r="AU80" t="s">
        <v>88</v>
      </c>
      <c r="AV80" t="s">
        <v>89</v>
      </c>
      <c r="AW80" t="s">
        <v>89</v>
      </c>
      <c r="AX80" t="s">
        <v>89</v>
      </c>
      <c r="AY80" t="s">
        <v>89</v>
      </c>
      <c r="AZ80" t="s">
        <v>81</v>
      </c>
      <c r="BA80" t="s">
        <v>2218</v>
      </c>
      <c r="BB80">
        <v>19.84</v>
      </c>
      <c r="BC80" t="s">
        <v>82</v>
      </c>
      <c r="BD80" t="s">
        <v>126</v>
      </c>
      <c r="BE80" t="s">
        <v>129</v>
      </c>
      <c r="BF80" t="s">
        <v>87</v>
      </c>
      <c r="BG80" t="s">
        <v>97</v>
      </c>
      <c r="BH80">
        <v>4</v>
      </c>
      <c r="BI80">
        <v>2021</v>
      </c>
      <c r="BJ80">
        <v>2</v>
      </c>
      <c r="BK80">
        <v>100</v>
      </c>
      <c r="BL80" t="s">
        <v>82</v>
      </c>
      <c r="BM80" t="s">
        <v>95</v>
      </c>
      <c r="BN80" t="s">
        <v>117</v>
      </c>
      <c r="BO80">
        <v>1</v>
      </c>
      <c r="BP80" t="s">
        <v>86</v>
      </c>
      <c r="BQ80" t="s">
        <v>1116</v>
      </c>
    </row>
    <row r="81" spans="1:69" hidden="1" x14ac:dyDescent="0.25">
      <c r="A81">
        <v>132668</v>
      </c>
      <c r="B81">
        <v>1</v>
      </c>
      <c r="C81" s="1">
        <v>7904082</v>
      </c>
      <c r="D81" s="2">
        <v>44757</v>
      </c>
      <c r="E81" s="2">
        <v>44902</v>
      </c>
      <c r="F81" s="2">
        <v>44903</v>
      </c>
      <c r="G81" s="2">
        <v>44953</v>
      </c>
      <c r="H81" s="2">
        <v>44957</v>
      </c>
      <c r="I81">
        <v>317060</v>
      </c>
      <c r="J81" t="s">
        <v>83</v>
      </c>
      <c r="K81" t="s">
        <v>85</v>
      </c>
      <c r="L81" t="s">
        <v>98</v>
      </c>
      <c r="M81" t="s">
        <v>72</v>
      </c>
      <c r="N81" t="s">
        <v>82</v>
      </c>
      <c r="O81">
        <v>132668</v>
      </c>
      <c r="P81">
        <v>5</v>
      </c>
      <c r="Q81" t="s">
        <v>75</v>
      </c>
      <c r="R81" t="s">
        <v>76</v>
      </c>
      <c r="S81" t="s">
        <v>79</v>
      </c>
      <c r="T81" t="s">
        <v>75</v>
      </c>
      <c r="U81">
        <v>4</v>
      </c>
      <c r="V81" t="s">
        <v>107</v>
      </c>
      <c r="W81">
        <v>1</v>
      </c>
      <c r="X81">
        <v>1</v>
      </c>
      <c r="Y81" t="s">
        <v>25</v>
      </c>
      <c r="Z81" t="s">
        <v>1404</v>
      </c>
      <c r="AA81">
        <v>402200576</v>
      </c>
      <c r="AB81">
        <v>31270240</v>
      </c>
      <c r="AC81" t="s">
        <v>107</v>
      </c>
      <c r="AD81" t="s">
        <v>107</v>
      </c>
      <c r="AE81" t="s">
        <v>177</v>
      </c>
      <c r="AF81" t="s">
        <v>173</v>
      </c>
      <c r="AG81">
        <v>1576772</v>
      </c>
      <c r="AH81" t="s">
        <v>100</v>
      </c>
      <c r="AI81">
        <v>0</v>
      </c>
      <c r="AJ81" t="s">
        <v>77</v>
      </c>
      <c r="AK81">
        <v>100</v>
      </c>
      <c r="AL81" t="s">
        <v>96</v>
      </c>
      <c r="AM81" t="s">
        <v>82</v>
      </c>
      <c r="AN81" t="s">
        <v>82</v>
      </c>
      <c r="AO81">
        <v>1</v>
      </c>
      <c r="AP81" t="s">
        <v>73</v>
      </c>
      <c r="AQ81" t="s">
        <v>78</v>
      </c>
      <c r="AR81" t="s">
        <v>82</v>
      </c>
      <c r="AS81" t="s">
        <v>82</v>
      </c>
      <c r="AT81">
        <v>29</v>
      </c>
      <c r="AU81" t="s">
        <v>88</v>
      </c>
      <c r="AV81" t="s">
        <v>89</v>
      </c>
      <c r="AW81" t="s">
        <v>89</v>
      </c>
      <c r="AX81" t="s">
        <v>89</v>
      </c>
      <c r="AY81" t="s">
        <v>89</v>
      </c>
      <c r="AZ81" t="s">
        <v>81</v>
      </c>
      <c r="BA81" t="s">
        <v>1405</v>
      </c>
      <c r="BB81">
        <v>19.95</v>
      </c>
      <c r="BC81" t="s">
        <v>82</v>
      </c>
      <c r="BD81" t="s">
        <v>126</v>
      </c>
      <c r="BE81" t="s">
        <v>129</v>
      </c>
      <c r="BF81" t="s">
        <v>87</v>
      </c>
      <c r="BG81" t="s">
        <v>97</v>
      </c>
      <c r="BH81">
        <v>2</v>
      </c>
      <c r="BI81">
        <v>2011</v>
      </c>
      <c r="BJ81">
        <v>12</v>
      </c>
      <c r="BK81">
        <v>80</v>
      </c>
      <c r="BL81" t="s">
        <v>82</v>
      </c>
      <c r="BM81" t="s">
        <v>95</v>
      </c>
      <c r="BN81" t="s">
        <v>130</v>
      </c>
      <c r="BO81">
        <v>1</v>
      </c>
      <c r="BP81" t="s">
        <v>86</v>
      </c>
      <c r="BQ81" t="s">
        <v>1116</v>
      </c>
    </row>
    <row r="82" spans="1:69" hidden="1" x14ac:dyDescent="0.25">
      <c r="A82">
        <v>132800</v>
      </c>
      <c r="B82">
        <v>1</v>
      </c>
      <c r="C82" s="1">
        <v>9097700</v>
      </c>
      <c r="D82" s="2">
        <v>44897</v>
      </c>
      <c r="E82" s="2">
        <v>44908</v>
      </c>
      <c r="F82" s="2">
        <v>44914</v>
      </c>
      <c r="G82" s="2">
        <v>44953</v>
      </c>
      <c r="H82" s="2">
        <v>44957</v>
      </c>
      <c r="I82">
        <v>323580</v>
      </c>
      <c r="J82" t="s">
        <v>83</v>
      </c>
      <c r="K82" t="s">
        <v>85</v>
      </c>
      <c r="L82" t="s">
        <v>98</v>
      </c>
      <c r="M82" t="s">
        <v>72</v>
      </c>
      <c r="N82" t="s">
        <v>82</v>
      </c>
      <c r="O82">
        <v>132800</v>
      </c>
      <c r="P82">
        <v>5</v>
      </c>
      <c r="Q82" t="s">
        <v>75</v>
      </c>
      <c r="R82" t="s">
        <v>99</v>
      </c>
      <c r="S82" t="s">
        <v>79</v>
      </c>
      <c r="T82" t="s">
        <v>75</v>
      </c>
      <c r="U82">
        <v>4</v>
      </c>
      <c r="V82" t="s">
        <v>107</v>
      </c>
      <c r="W82">
        <v>1</v>
      </c>
      <c r="X82">
        <v>4</v>
      </c>
      <c r="Y82" t="s">
        <v>24</v>
      </c>
      <c r="Z82" t="s">
        <v>1449</v>
      </c>
      <c r="AA82">
        <v>118460405</v>
      </c>
      <c r="AB82">
        <v>31270870</v>
      </c>
      <c r="AC82" t="s">
        <v>107</v>
      </c>
      <c r="AD82" t="s">
        <v>112</v>
      </c>
      <c r="AE82" t="s">
        <v>104</v>
      </c>
      <c r="AF82" t="s">
        <v>349</v>
      </c>
      <c r="AG82">
        <v>1815216</v>
      </c>
      <c r="AH82" t="s">
        <v>100</v>
      </c>
      <c r="AI82">
        <v>0</v>
      </c>
      <c r="AJ82" t="s">
        <v>77</v>
      </c>
      <c r="AK82">
        <v>100</v>
      </c>
      <c r="AL82" t="s">
        <v>96</v>
      </c>
      <c r="AM82" t="s">
        <v>82</v>
      </c>
      <c r="AN82" t="s">
        <v>82</v>
      </c>
      <c r="AO82">
        <v>1</v>
      </c>
      <c r="AP82" t="s">
        <v>73</v>
      </c>
      <c r="AQ82" t="s">
        <v>78</v>
      </c>
      <c r="AR82" t="s">
        <v>82</v>
      </c>
      <c r="AS82" t="s">
        <v>82</v>
      </c>
      <c r="AT82">
        <v>20</v>
      </c>
      <c r="AU82" t="s">
        <v>88</v>
      </c>
      <c r="AV82" t="s">
        <v>89</v>
      </c>
      <c r="AW82" t="s">
        <v>89</v>
      </c>
      <c r="AX82" t="s">
        <v>89</v>
      </c>
      <c r="AY82" t="s">
        <v>89</v>
      </c>
      <c r="AZ82" t="s">
        <v>81</v>
      </c>
      <c r="BA82" t="s">
        <v>1450</v>
      </c>
      <c r="BB82">
        <v>19.95</v>
      </c>
      <c r="BC82" t="s">
        <v>82</v>
      </c>
      <c r="BD82" t="s">
        <v>126</v>
      </c>
      <c r="BE82" t="s">
        <v>129</v>
      </c>
      <c r="BF82" t="s">
        <v>87</v>
      </c>
      <c r="BG82" t="s">
        <v>97</v>
      </c>
      <c r="BH82">
        <v>3</v>
      </c>
      <c r="BI82">
        <v>2020</v>
      </c>
      <c r="BJ82">
        <v>3</v>
      </c>
      <c r="BK82">
        <v>80</v>
      </c>
      <c r="BL82" t="s">
        <v>82</v>
      </c>
      <c r="BM82" t="s">
        <v>95</v>
      </c>
      <c r="BN82" t="s">
        <v>105</v>
      </c>
      <c r="BO82">
        <v>1</v>
      </c>
      <c r="BP82" t="s">
        <v>86</v>
      </c>
      <c r="BQ82" t="s">
        <v>1116</v>
      </c>
    </row>
    <row r="83" spans="1:69" hidden="1" x14ac:dyDescent="0.25">
      <c r="A83">
        <v>132876</v>
      </c>
      <c r="B83">
        <v>1</v>
      </c>
      <c r="C83" s="1">
        <v>8393390</v>
      </c>
      <c r="D83" s="2">
        <v>44808</v>
      </c>
      <c r="E83" s="2">
        <v>44910</v>
      </c>
      <c r="F83" s="2">
        <v>44914</v>
      </c>
      <c r="G83" s="2">
        <v>44985</v>
      </c>
      <c r="H83" s="2">
        <v>44985</v>
      </c>
      <c r="I83">
        <v>319691</v>
      </c>
      <c r="J83" t="s">
        <v>83</v>
      </c>
      <c r="K83" t="s">
        <v>85</v>
      </c>
      <c r="L83" t="s">
        <v>98</v>
      </c>
      <c r="M83" t="s">
        <v>72</v>
      </c>
      <c r="N83" t="s">
        <v>82</v>
      </c>
      <c r="O83">
        <v>132876</v>
      </c>
      <c r="P83">
        <v>8</v>
      </c>
      <c r="Q83" t="s">
        <v>75</v>
      </c>
      <c r="R83" t="s">
        <v>99</v>
      </c>
      <c r="S83" t="s">
        <v>79</v>
      </c>
      <c r="T83" t="s">
        <v>75</v>
      </c>
      <c r="U83">
        <v>1</v>
      </c>
      <c r="V83" t="s">
        <v>80</v>
      </c>
      <c r="W83">
        <v>6</v>
      </c>
      <c r="X83">
        <v>7</v>
      </c>
      <c r="Y83" t="s">
        <v>24</v>
      </c>
      <c r="Z83" t="s">
        <v>2048</v>
      </c>
      <c r="AA83">
        <v>118470944</v>
      </c>
      <c r="AB83">
        <v>31274370</v>
      </c>
      <c r="AC83" t="s">
        <v>221</v>
      </c>
      <c r="AD83" t="s">
        <v>2049</v>
      </c>
      <c r="AE83" t="s">
        <v>247</v>
      </c>
      <c r="AF83" t="s">
        <v>123</v>
      </c>
      <c r="AG83">
        <v>2293214</v>
      </c>
      <c r="AH83" t="s">
        <v>100</v>
      </c>
      <c r="AI83">
        <v>0</v>
      </c>
      <c r="AJ83" t="s">
        <v>77</v>
      </c>
      <c r="AK83">
        <v>100</v>
      </c>
      <c r="AL83" t="s">
        <v>96</v>
      </c>
      <c r="AM83" t="s">
        <v>82</v>
      </c>
      <c r="AN83" t="s">
        <v>82</v>
      </c>
      <c r="AO83">
        <v>1</v>
      </c>
      <c r="AP83" t="s">
        <v>73</v>
      </c>
      <c r="AQ83" t="s">
        <v>114</v>
      </c>
      <c r="AR83" t="s">
        <v>82</v>
      </c>
      <c r="AS83" t="s">
        <v>82</v>
      </c>
      <c r="AT83">
        <v>20</v>
      </c>
      <c r="AU83" t="s">
        <v>88</v>
      </c>
      <c r="AV83" t="s">
        <v>89</v>
      </c>
      <c r="AW83" t="s">
        <v>89</v>
      </c>
      <c r="AX83" t="s">
        <v>89</v>
      </c>
      <c r="AY83" t="s">
        <v>89</v>
      </c>
      <c r="AZ83" t="s">
        <v>81</v>
      </c>
      <c r="BA83" t="s">
        <v>2050</v>
      </c>
      <c r="BB83">
        <v>20</v>
      </c>
      <c r="BC83" t="s">
        <v>82</v>
      </c>
      <c r="BD83" t="s">
        <v>126</v>
      </c>
      <c r="BE83" t="s">
        <v>129</v>
      </c>
      <c r="BF83" t="s">
        <v>87</v>
      </c>
      <c r="BG83" t="s">
        <v>97</v>
      </c>
      <c r="BH83">
        <v>5</v>
      </c>
      <c r="BI83">
        <v>2020</v>
      </c>
      <c r="BJ83">
        <v>3</v>
      </c>
      <c r="BK83">
        <v>92.27</v>
      </c>
      <c r="BL83" t="s">
        <v>82</v>
      </c>
      <c r="BM83" t="s">
        <v>95</v>
      </c>
      <c r="BN83" t="s">
        <v>125</v>
      </c>
      <c r="BO83">
        <v>1</v>
      </c>
      <c r="BP83" t="s">
        <v>86</v>
      </c>
      <c r="BQ83" t="s">
        <v>1116</v>
      </c>
    </row>
    <row r="84" spans="1:69" hidden="1" x14ac:dyDescent="0.25">
      <c r="A84">
        <v>133354</v>
      </c>
      <c r="B84">
        <v>1</v>
      </c>
      <c r="C84" s="1">
        <v>2955000</v>
      </c>
      <c r="D84" s="2">
        <v>44943</v>
      </c>
      <c r="E84" s="2">
        <v>44945</v>
      </c>
      <c r="F84" s="2">
        <v>44959</v>
      </c>
      <c r="G84" s="2">
        <v>44985</v>
      </c>
      <c r="H84" s="2">
        <v>44985</v>
      </c>
      <c r="I84">
        <v>326606</v>
      </c>
      <c r="J84" t="s">
        <v>83</v>
      </c>
      <c r="K84" t="s">
        <v>85</v>
      </c>
      <c r="L84" t="s">
        <v>98</v>
      </c>
      <c r="M84" t="s">
        <v>72</v>
      </c>
      <c r="N84" t="s">
        <v>82</v>
      </c>
      <c r="O84">
        <v>133354</v>
      </c>
      <c r="P84">
        <v>8</v>
      </c>
      <c r="Q84" t="s">
        <v>75</v>
      </c>
      <c r="R84" t="s">
        <v>212</v>
      </c>
      <c r="S84" t="s">
        <v>79</v>
      </c>
      <c r="T84" t="s">
        <v>75</v>
      </c>
      <c r="U84">
        <v>7</v>
      </c>
      <c r="V84" t="s">
        <v>185</v>
      </c>
      <c r="W84">
        <v>1</v>
      </c>
      <c r="X84">
        <v>1</v>
      </c>
      <c r="Y84" t="s">
        <v>25</v>
      </c>
      <c r="Z84" t="s">
        <v>2145</v>
      </c>
      <c r="AA84">
        <v>702870733</v>
      </c>
      <c r="AB84">
        <v>31273720</v>
      </c>
      <c r="AC84" t="s">
        <v>185</v>
      </c>
      <c r="AD84" t="s">
        <v>185</v>
      </c>
      <c r="AE84" t="s">
        <v>251</v>
      </c>
      <c r="AF84" t="s">
        <v>2146</v>
      </c>
      <c r="AG84">
        <v>591024</v>
      </c>
      <c r="AH84" t="s">
        <v>171</v>
      </c>
      <c r="AI84">
        <v>0</v>
      </c>
      <c r="AJ84" t="s">
        <v>77</v>
      </c>
      <c r="AK84">
        <v>100</v>
      </c>
      <c r="AL84" t="s">
        <v>96</v>
      </c>
      <c r="AM84" t="s">
        <v>82</v>
      </c>
      <c r="AN84" t="s">
        <v>82</v>
      </c>
      <c r="AO84">
        <v>1</v>
      </c>
      <c r="AP84" t="s">
        <v>73</v>
      </c>
      <c r="AQ84" t="s">
        <v>114</v>
      </c>
      <c r="AR84" t="s">
        <v>82</v>
      </c>
      <c r="AS84" t="s">
        <v>82</v>
      </c>
      <c r="AT84">
        <v>21</v>
      </c>
      <c r="AU84" t="s">
        <v>253</v>
      </c>
      <c r="AV84" t="s">
        <v>89</v>
      </c>
      <c r="AW84" t="s">
        <v>89</v>
      </c>
      <c r="AX84" t="s">
        <v>89</v>
      </c>
      <c r="AY84" t="s">
        <v>89</v>
      </c>
      <c r="AZ84" t="s">
        <v>81</v>
      </c>
      <c r="BA84" t="s">
        <v>2147</v>
      </c>
      <c r="BB84">
        <v>20</v>
      </c>
      <c r="BC84" t="s">
        <v>82</v>
      </c>
      <c r="BD84" t="s">
        <v>126</v>
      </c>
      <c r="BE84" t="s">
        <v>129</v>
      </c>
      <c r="BF84" t="s">
        <v>87</v>
      </c>
      <c r="BG84" t="s">
        <v>97</v>
      </c>
      <c r="BH84">
        <v>8</v>
      </c>
      <c r="BI84">
        <v>2020</v>
      </c>
      <c r="BJ84">
        <v>3</v>
      </c>
      <c r="BK84">
        <v>100</v>
      </c>
      <c r="BL84" t="s">
        <v>82</v>
      </c>
      <c r="BM84" t="s">
        <v>95</v>
      </c>
      <c r="BN84" t="s">
        <v>252</v>
      </c>
      <c r="BO84">
        <v>1</v>
      </c>
      <c r="BP84" t="s">
        <v>86</v>
      </c>
      <c r="BQ84" t="s">
        <v>1116</v>
      </c>
    </row>
    <row r="85" spans="1:69" hidden="1" x14ac:dyDescent="0.25">
      <c r="A85">
        <v>133349</v>
      </c>
      <c r="B85">
        <v>5</v>
      </c>
      <c r="C85" s="1">
        <v>2635955</v>
      </c>
      <c r="D85" s="2">
        <v>44901</v>
      </c>
      <c r="E85" s="2">
        <v>44937</v>
      </c>
      <c r="F85" s="2">
        <v>44960</v>
      </c>
      <c r="G85" s="2">
        <v>44985</v>
      </c>
      <c r="H85" s="2">
        <v>44985</v>
      </c>
      <c r="I85">
        <v>323811</v>
      </c>
      <c r="J85" t="s">
        <v>83</v>
      </c>
      <c r="K85" t="s">
        <v>120</v>
      </c>
      <c r="L85" t="s">
        <v>119</v>
      </c>
      <c r="M85" t="s">
        <v>72</v>
      </c>
      <c r="N85" t="s">
        <v>82</v>
      </c>
      <c r="O85">
        <v>133349</v>
      </c>
      <c r="P85">
        <v>8</v>
      </c>
      <c r="Q85" t="s">
        <v>136</v>
      </c>
      <c r="R85" t="s">
        <v>137</v>
      </c>
      <c r="S85" t="s">
        <v>79</v>
      </c>
      <c r="T85" t="s">
        <v>136</v>
      </c>
      <c r="U85">
        <v>4</v>
      </c>
      <c r="V85" t="s">
        <v>107</v>
      </c>
      <c r="W85">
        <v>5</v>
      </c>
      <c r="X85">
        <v>3</v>
      </c>
      <c r="Y85" t="s">
        <v>24</v>
      </c>
      <c r="Z85" t="s">
        <v>2148</v>
      </c>
      <c r="AA85">
        <v>402220096</v>
      </c>
      <c r="AB85">
        <v>31273610</v>
      </c>
      <c r="AC85" t="s">
        <v>184</v>
      </c>
      <c r="AD85" t="s">
        <v>231</v>
      </c>
      <c r="AE85" t="s">
        <v>1067</v>
      </c>
      <c r="AF85" t="s">
        <v>183</v>
      </c>
      <c r="AG85">
        <v>612054</v>
      </c>
      <c r="AH85" t="s">
        <v>171</v>
      </c>
      <c r="AI85">
        <v>0</v>
      </c>
      <c r="AJ85" t="s">
        <v>77</v>
      </c>
      <c r="AK85">
        <v>100</v>
      </c>
      <c r="AL85" t="s">
        <v>96</v>
      </c>
      <c r="AM85" t="s">
        <v>82</v>
      </c>
      <c r="AN85" t="s">
        <v>82</v>
      </c>
      <c r="AO85">
        <v>1</v>
      </c>
      <c r="AP85" t="s">
        <v>73</v>
      </c>
      <c r="AQ85" t="s">
        <v>78</v>
      </c>
      <c r="AR85" t="s">
        <v>82</v>
      </c>
      <c r="AS85" t="s">
        <v>82</v>
      </c>
      <c r="AT85">
        <v>29</v>
      </c>
      <c r="AU85" t="s">
        <v>101</v>
      </c>
      <c r="AV85" t="s">
        <v>89</v>
      </c>
      <c r="AW85" t="s">
        <v>89</v>
      </c>
      <c r="AX85" t="s">
        <v>89</v>
      </c>
      <c r="AY85" t="s">
        <v>89</v>
      </c>
      <c r="AZ85" t="s">
        <v>81</v>
      </c>
      <c r="BA85" t="s">
        <v>2149</v>
      </c>
      <c r="BB85">
        <v>20</v>
      </c>
      <c r="BC85" t="s">
        <v>82</v>
      </c>
      <c r="BD85" t="s">
        <v>126</v>
      </c>
      <c r="BE85" t="s">
        <v>129</v>
      </c>
      <c r="BF85" t="s">
        <v>87</v>
      </c>
      <c r="BG85" t="s">
        <v>2150</v>
      </c>
      <c r="BH85">
        <v>2</v>
      </c>
      <c r="BI85">
        <v>2016</v>
      </c>
      <c r="BJ85">
        <v>7</v>
      </c>
      <c r="BK85">
        <v>70</v>
      </c>
      <c r="BL85">
        <v>22430483</v>
      </c>
      <c r="BM85" t="s">
        <v>95</v>
      </c>
      <c r="BN85" t="s">
        <v>183</v>
      </c>
      <c r="BO85">
        <v>1</v>
      </c>
      <c r="BP85" t="s">
        <v>86</v>
      </c>
      <c r="BQ85" t="s">
        <v>1116</v>
      </c>
    </row>
    <row r="86" spans="1:69" hidden="1" x14ac:dyDescent="0.25">
      <c r="A86">
        <v>133048</v>
      </c>
      <c r="B86">
        <v>1</v>
      </c>
      <c r="C86" s="1">
        <v>3500000</v>
      </c>
      <c r="D86" s="2">
        <v>44911</v>
      </c>
      <c r="E86" s="2">
        <v>44935</v>
      </c>
      <c r="F86" s="2">
        <v>44936</v>
      </c>
      <c r="G86" s="2">
        <v>44977</v>
      </c>
      <c r="H86" s="2">
        <v>44979</v>
      </c>
      <c r="I86">
        <v>324825</v>
      </c>
      <c r="J86" t="s">
        <v>83</v>
      </c>
      <c r="K86" t="s">
        <v>85</v>
      </c>
      <c r="L86" t="s">
        <v>98</v>
      </c>
      <c r="M86" t="s">
        <v>72</v>
      </c>
      <c r="N86" t="s">
        <v>82</v>
      </c>
      <c r="O86">
        <v>133048</v>
      </c>
      <c r="P86">
        <v>7</v>
      </c>
      <c r="Q86" t="s">
        <v>75</v>
      </c>
      <c r="R86" t="s">
        <v>76</v>
      </c>
      <c r="S86" t="s">
        <v>79</v>
      </c>
      <c r="T86" t="s">
        <v>75</v>
      </c>
      <c r="U86">
        <v>2</v>
      </c>
      <c r="V86" t="s">
        <v>139</v>
      </c>
      <c r="W86">
        <v>8</v>
      </c>
      <c r="X86">
        <v>1</v>
      </c>
      <c r="Y86" t="s">
        <v>24</v>
      </c>
      <c r="Z86" t="s">
        <v>2433</v>
      </c>
      <c r="AA86">
        <v>118180833</v>
      </c>
      <c r="AB86">
        <v>31273070</v>
      </c>
      <c r="AC86" t="s">
        <v>172</v>
      </c>
      <c r="AD86" t="s">
        <v>175</v>
      </c>
      <c r="AE86" t="s">
        <v>291</v>
      </c>
      <c r="AF86" t="s">
        <v>222</v>
      </c>
      <c r="AG86">
        <v>1029066</v>
      </c>
      <c r="AH86" t="s">
        <v>108</v>
      </c>
      <c r="AI86">
        <v>0</v>
      </c>
      <c r="AJ86" t="s">
        <v>77</v>
      </c>
      <c r="AK86">
        <v>100</v>
      </c>
      <c r="AL86" t="s">
        <v>96</v>
      </c>
      <c r="AM86" t="s">
        <v>82</v>
      </c>
      <c r="AN86" t="s">
        <v>82</v>
      </c>
      <c r="AO86">
        <v>1</v>
      </c>
      <c r="AP86" t="s">
        <v>73</v>
      </c>
      <c r="AQ86" t="s">
        <v>114</v>
      </c>
      <c r="AR86" t="s">
        <v>82</v>
      </c>
      <c r="AS86" t="s">
        <v>82</v>
      </c>
      <c r="AT86">
        <v>21</v>
      </c>
      <c r="AU86" t="s">
        <v>88</v>
      </c>
      <c r="AV86" t="s">
        <v>89</v>
      </c>
      <c r="AW86" t="s">
        <v>89</v>
      </c>
      <c r="AX86" t="s">
        <v>89</v>
      </c>
      <c r="AY86" t="s">
        <v>89</v>
      </c>
      <c r="AZ86" t="s">
        <v>81</v>
      </c>
      <c r="BA86" t="s">
        <v>2434</v>
      </c>
      <c r="BB86">
        <v>20</v>
      </c>
      <c r="BC86" t="s">
        <v>82</v>
      </c>
      <c r="BD86" t="s">
        <v>126</v>
      </c>
      <c r="BE86" t="s">
        <v>129</v>
      </c>
      <c r="BF86" t="s">
        <v>87</v>
      </c>
      <c r="BG86" t="s">
        <v>97</v>
      </c>
      <c r="BH86">
        <v>4</v>
      </c>
      <c r="BI86">
        <v>2018</v>
      </c>
      <c r="BJ86">
        <v>5</v>
      </c>
      <c r="BK86">
        <v>89.25</v>
      </c>
      <c r="BL86" t="s">
        <v>82</v>
      </c>
      <c r="BM86" t="s">
        <v>95</v>
      </c>
      <c r="BN86" t="s">
        <v>222</v>
      </c>
      <c r="BO86">
        <v>2</v>
      </c>
      <c r="BP86" t="s">
        <v>179</v>
      </c>
      <c r="BQ86" t="s">
        <v>1121</v>
      </c>
    </row>
    <row r="87" spans="1:69" hidden="1" x14ac:dyDescent="0.25">
      <c r="A87">
        <v>133415</v>
      </c>
      <c r="B87">
        <v>5</v>
      </c>
      <c r="C87" s="1">
        <v>11065710</v>
      </c>
      <c r="D87" s="2">
        <v>44917</v>
      </c>
      <c r="E87" s="2">
        <v>44918</v>
      </c>
      <c r="F87" s="2">
        <v>44946</v>
      </c>
      <c r="G87" s="2">
        <v>44977</v>
      </c>
      <c r="H87" s="2">
        <v>44978</v>
      </c>
      <c r="I87">
        <v>325138</v>
      </c>
      <c r="J87" t="s">
        <v>83</v>
      </c>
      <c r="K87" t="s">
        <v>120</v>
      </c>
      <c r="L87" t="s">
        <v>119</v>
      </c>
      <c r="M87" t="s">
        <v>72</v>
      </c>
      <c r="N87" t="s">
        <v>82</v>
      </c>
      <c r="O87">
        <v>133415</v>
      </c>
      <c r="P87">
        <v>7</v>
      </c>
      <c r="Q87" t="s">
        <v>75</v>
      </c>
      <c r="R87" t="s">
        <v>99</v>
      </c>
      <c r="S87" t="s">
        <v>79</v>
      </c>
      <c r="T87" t="s">
        <v>75</v>
      </c>
      <c r="U87">
        <v>2</v>
      </c>
      <c r="V87" t="s">
        <v>139</v>
      </c>
      <c r="W87">
        <v>2</v>
      </c>
      <c r="X87">
        <v>3</v>
      </c>
      <c r="Y87" t="s">
        <v>24</v>
      </c>
      <c r="Z87" t="s">
        <v>2449</v>
      </c>
      <c r="AA87">
        <v>115750740</v>
      </c>
      <c r="AB87">
        <v>31273110</v>
      </c>
      <c r="AC87" t="s">
        <v>292</v>
      </c>
      <c r="AD87" t="s">
        <v>258</v>
      </c>
      <c r="AE87" t="s">
        <v>218</v>
      </c>
      <c r="AF87" t="s">
        <v>123</v>
      </c>
      <c r="AG87">
        <v>2213142</v>
      </c>
      <c r="AH87" t="s">
        <v>100</v>
      </c>
      <c r="AI87">
        <v>0</v>
      </c>
      <c r="AJ87" t="s">
        <v>77</v>
      </c>
      <c r="AK87">
        <v>100</v>
      </c>
      <c r="AL87" t="s">
        <v>96</v>
      </c>
      <c r="AM87" t="s">
        <v>82</v>
      </c>
      <c r="AN87" t="s">
        <v>82</v>
      </c>
      <c r="AO87">
        <v>1</v>
      </c>
      <c r="AP87" t="s">
        <v>73</v>
      </c>
      <c r="AQ87" t="s">
        <v>114</v>
      </c>
      <c r="AR87" t="s">
        <v>82</v>
      </c>
      <c r="AS87" t="s">
        <v>82</v>
      </c>
      <c r="AT87">
        <v>28</v>
      </c>
      <c r="AU87" t="s">
        <v>88</v>
      </c>
      <c r="AV87" t="s">
        <v>89</v>
      </c>
      <c r="AW87" t="s">
        <v>89</v>
      </c>
      <c r="AX87" t="s">
        <v>89</v>
      </c>
      <c r="AY87" t="s">
        <v>89</v>
      </c>
      <c r="AZ87" t="s">
        <v>81</v>
      </c>
      <c r="BA87" t="s">
        <v>2450</v>
      </c>
      <c r="BB87">
        <v>20</v>
      </c>
      <c r="BC87" t="s">
        <v>82</v>
      </c>
      <c r="BD87" t="s">
        <v>340</v>
      </c>
      <c r="BE87" t="s">
        <v>341</v>
      </c>
      <c r="BF87" t="s">
        <v>87</v>
      </c>
      <c r="BG87" t="s">
        <v>97</v>
      </c>
      <c r="BH87">
        <v>3</v>
      </c>
      <c r="BI87">
        <v>2013</v>
      </c>
      <c r="BJ87">
        <v>10</v>
      </c>
      <c r="BK87">
        <v>79</v>
      </c>
      <c r="BL87" t="s">
        <v>82</v>
      </c>
      <c r="BM87" t="s">
        <v>95</v>
      </c>
      <c r="BN87" t="s">
        <v>125</v>
      </c>
      <c r="BO87">
        <v>1</v>
      </c>
      <c r="BP87" t="s">
        <v>86</v>
      </c>
      <c r="BQ87" t="s">
        <v>1116</v>
      </c>
    </row>
    <row r="88" spans="1:69" hidden="1" x14ac:dyDescent="0.25">
      <c r="A88">
        <v>133333</v>
      </c>
      <c r="B88">
        <v>1</v>
      </c>
      <c r="C88" s="1">
        <v>6305895</v>
      </c>
      <c r="D88" s="2">
        <v>44921</v>
      </c>
      <c r="E88" s="2">
        <v>44932</v>
      </c>
      <c r="F88" s="2">
        <v>44952</v>
      </c>
      <c r="G88" s="2">
        <v>44977</v>
      </c>
      <c r="H88" s="2">
        <v>44978</v>
      </c>
      <c r="I88">
        <v>325242</v>
      </c>
      <c r="J88" t="s">
        <v>83</v>
      </c>
      <c r="K88" t="s">
        <v>85</v>
      </c>
      <c r="L88" t="s">
        <v>98</v>
      </c>
      <c r="M88" t="s">
        <v>72</v>
      </c>
      <c r="N88" t="s">
        <v>82</v>
      </c>
      <c r="O88">
        <v>133333</v>
      </c>
      <c r="P88">
        <v>7</v>
      </c>
      <c r="Q88" t="s">
        <v>75</v>
      </c>
      <c r="R88" t="s">
        <v>76</v>
      </c>
      <c r="S88" t="s">
        <v>79</v>
      </c>
      <c r="T88" t="s">
        <v>75</v>
      </c>
      <c r="U88">
        <v>5</v>
      </c>
      <c r="V88" t="s">
        <v>115</v>
      </c>
      <c r="W88">
        <v>2</v>
      </c>
      <c r="X88">
        <v>3</v>
      </c>
      <c r="Y88" t="s">
        <v>25</v>
      </c>
      <c r="Z88" t="s">
        <v>2489</v>
      </c>
      <c r="AA88">
        <v>504570237</v>
      </c>
      <c r="AB88">
        <v>31272220</v>
      </c>
      <c r="AC88" t="s">
        <v>228</v>
      </c>
      <c r="AD88" t="s">
        <v>165</v>
      </c>
      <c r="AE88" t="s">
        <v>92</v>
      </c>
      <c r="AF88" t="s">
        <v>91</v>
      </c>
      <c r="AG88">
        <v>1261179</v>
      </c>
      <c r="AH88" t="s">
        <v>100</v>
      </c>
      <c r="AI88">
        <v>0</v>
      </c>
      <c r="AJ88" t="s">
        <v>77</v>
      </c>
      <c r="AK88">
        <v>100</v>
      </c>
      <c r="AL88" t="s">
        <v>96</v>
      </c>
      <c r="AM88" t="s">
        <v>82</v>
      </c>
      <c r="AN88" t="s">
        <v>82</v>
      </c>
      <c r="AO88">
        <v>1</v>
      </c>
      <c r="AP88" t="s">
        <v>73</v>
      </c>
      <c r="AQ88" t="s">
        <v>138</v>
      </c>
      <c r="AR88" t="s">
        <v>82</v>
      </c>
      <c r="AS88" t="s">
        <v>82</v>
      </c>
      <c r="AT88">
        <v>18</v>
      </c>
      <c r="AU88" t="s">
        <v>88</v>
      </c>
      <c r="AV88" t="s">
        <v>89</v>
      </c>
      <c r="AW88" t="s">
        <v>89</v>
      </c>
      <c r="AX88" t="s">
        <v>89</v>
      </c>
      <c r="AY88" t="s">
        <v>89</v>
      </c>
      <c r="AZ88" t="s">
        <v>81</v>
      </c>
      <c r="BA88" t="s">
        <v>2490</v>
      </c>
      <c r="BB88">
        <v>20</v>
      </c>
      <c r="BC88" t="s">
        <v>82</v>
      </c>
      <c r="BD88" t="s">
        <v>126</v>
      </c>
      <c r="BE88" t="s">
        <v>129</v>
      </c>
      <c r="BF88" t="s">
        <v>87</v>
      </c>
      <c r="BG88" t="s">
        <v>97</v>
      </c>
      <c r="BH88">
        <v>4</v>
      </c>
      <c r="BI88">
        <v>2022</v>
      </c>
      <c r="BJ88">
        <v>1</v>
      </c>
      <c r="BK88">
        <v>100</v>
      </c>
      <c r="BL88" t="s">
        <v>82</v>
      </c>
      <c r="BM88" t="s">
        <v>95</v>
      </c>
      <c r="BN88" t="s">
        <v>93</v>
      </c>
      <c r="BO88">
        <v>1</v>
      </c>
      <c r="BP88" t="s">
        <v>86</v>
      </c>
      <c r="BQ88" t="s">
        <v>1116</v>
      </c>
    </row>
    <row r="89" spans="1:69" hidden="1" x14ac:dyDescent="0.25">
      <c r="A89">
        <v>132233</v>
      </c>
      <c r="B89">
        <v>1</v>
      </c>
      <c r="C89" s="1">
        <v>7800000</v>
      </c>
      <c r="D89" s="2">
        <v>44793</v>
      </c>
      <c r="E89" s="2">
        <v>44846</v>
      </c>
      <c r="F89" s="2">
        <v>44847</v>
      </c>
      <c r="G89" s="2">
        <v>44953</v>
      </c>
      <c r="H89" s="2">
        <v>44957</v>
      </c>
      <c r="I89">
        <v>318900</v>
      </c>
      <c r="J89" t="s">
        <v>83</v>
      </c>
      <c r="K89" t="s">
        <v>85</v>
      </c>
      <c r="L89" t="s">
        <v>98</v>
      </c>
      <c r="M89" t="s">
        <v>72</v>
      </c>
      <c r="N89" t="s">
        <v>82</v>
      </c>
      <c r="O89">
        <v>132233</v>
      </c>
      <c r="P89">
        <v>5</v>
      </c>
      <c r="Q89" t="s">
        <v>75</v>
      </c>
      <c r="R89" t="s">
        <v>76</v>
      </c>
      <c r="S89" t="s">
        <v>79</v>
      </c>
      <c r="T89" t="s">
        <v>75</v>
      </c>
      <c r="U89">
        <v>5</v>
      </c>
      <c r="V89" t="s">
        <v>115</v>
      </c>
      <c r="W89">
        <v>1</v>
      </c>
      <c r="X89">
        <v>1</v>
      </c>
      <c r="Y89" t="s">
        <v>25</v>
      </c>
      <c r="Z89" t="s">
        <v>1337</v>
      </c>
      <c r="AA89">
        <v>504500293</v>
      </c>
      <c r="AB89">
        <v>31270740</v>
      </c>
      <c r="AC89" t="s">
        <v>116</v>
      </c>
      <c r="AD89" t="s">
        <v>116</v>
      </c>
      <c r="AE89" t="s">
        <v>118</v>
      </c>
      <c r="AF89" t="s">
        <v>117</v>
      </c>
      <c r="AG89">
        <v>985112</v>
      </c>
      <c r="AH89" t="s">
        <v>108</v>
      </c>
      <c r="AI89">
        <v>0</v>
      </c>
      <c r="AJ89" t="s">
        <v>77</v>
      </c>
      <c r="AK89">
        <v>100</v>
      </c>
      <c r="AL89" t="s">
        <v>96</v>
      </c>
      <c r="AM89" t="s">
        <v>82</v>
      </c>
      <c r="AN89" t="s">
        <v>82</v>
      </c>
      <c r="AO89">
        <v>1</v>
      </c>
      <c r="AP89" t="s">
        <v>73</v>
      </c>
      <c r="AQ89" t="s">
        <v>114</v>
      </c>
      <c r="AR89" t="s">
        <v>82</v>
      </c>
      <c r="AS89" t="s">
        <v>82</v>
      </c>
      <c r="AT89">
        <v>19</v>
      </c>
      <c r="AU89" t="s">
        <v>101</v>
      </c>
      <c r="AV89" t="s">
        <v>88</v>
      </c>
      <c r="AW89" t="s">
        <v>89</v>
      </c>
      <c r="AX89" t="s">
        <v>89</v>
      </c>
      <c r="AY89" t="s">
        <v>89</v>
      </c>
      <c r="AZ89" t="s">
        <v>81</v>
      </c>
      <c r="BA89" t="s">
        <v>1338</v>
      </c>
      <c r="BB89">
        <v>20</v>
      </c>
      <c r="BC89" t="s">
        <v>82</v>
      </c>
      <c r="BD89" t="s">
        <v>340</v>
      </c>
      <c r="BE89" t="s">
        <v>341</v>
      </c>
      <c r="BF89" t="s">
        <v>87</v>
      </c>
      <c r="BG89" t="s">
        <v>97</v>
      </c>
      <c r="BH89">
        <v>5</v>
      </c>
      <c r="BI89">
        <v>2000</v>
      </c>
      <c r="BJ89">
        <v>23</v>
      </c>
      <c r="BK89">
        <v>90</v>
      </c>
      <c r="BL89" t="s">
        <v>82</v>
      </c>
      <c r="BM89" t="s">
        <v>95</v>
      </c>
      <c r="BN89" t="s">
        <v>117</v>
      </c>
      <c r="BO89">
        <v>1</v>
      </c>
      <c r="BP89" t="s">
        <v>86</v>
      </c>
      <c r="BQ89" t="s">
        <v>1116</v>
      </c>
    </row>
    <row r="90" spans="1:69" hidden="1" x14ac:dyDescent="0.25">
      <c r="A90">
        <v>133157</v>
      </c>
      <c r="B90">
        <v>5</v>
      </c>
      <c r="C90" s="1">
        <v>5000000</v>
      </c>
      <c r="D90" s="2">
        <v>44917</v>
      </c>
      <c r="E90" s="2">
        <v>44917</v>
      </c>
      <c r="F90" s="2">
        <v>44950</v>
      </c>
      <c r="G90" s="2">
        <v>44953</v>
      </c>
      <c r="H90" s="2">
        <v>44957</v>
      </c>
      <c r="I90">
        <v>325153</v>
      </c>
      <c r="J90" t="s">
        <v>83</v>
      </c>
      <c r="K90" t="s">
        <v>120</v>
      </c>
      <c r="L90" t="s">
        <v>119</v>
      </c>
      <c r="M90" t="s">
        <v>72</v>
      </c>
      <c r="N90" t="s">
        <v>82</v>
      </c>
      <c r="O90">
        <v>133157</v>
      </c>
      <c r="P90">
        <v>5</v>
      </c>
      <c r="Q90" t="s">
        <v>75</v>
      </c>
      <c r="R90" t="s">
        <v>76</v>
      </c>
      <c r="S90" t="s">
        <v>79</v>
      </c>
      <c r="T90" t="s">
        <v>75</v>
      </c>
      <c r="U90">
        <v>1</v>
      </c>
      <c r="V90" t="s">
        <v>80</v>
      </c>
      <c r="W90">
        <v>1</v>
      </c>
      <c r="X90">
        <v>1</v>
      </c>
      <c r="Y90" t="s">
        <v>25</v>
      </c>
      <c r="Z90" t="s">
        <v>1522</v>
      </c>
      <c r="AA90">
        <v>701870215</v>
      </c>
      <c r="AB90">
        <v>31270710</v>
      </c>
      <c r="AC90" t="s">
        <v>80</v>
      </c>
      <c r="AD90" t="s">
        <v>170</v>
      </c>
      <c r="AE90" t="s">
        <v>104</v>
      </c>
      <c r="AF90" t="s">
        <v>431</v>
      </c>
      <c r="AG90">
        <v>1000000</v>
      </c>
      <c r="AH90" t="s">
        <v>108</v>
      </c>
      <c r="AI90">
        <v>0</v>
      </c>
      <c r="AJ90" t="s">
        <v>77</v>
      </c>
      <c r="AK90">
        <v>100</v>
      </c>
      <c r="AL90" t="s">
        <v>96</v>
      </c>
      <c r="AM90" t="s">
        <v>82</v>
      </c>
      <c r="AN90" t="s">
        <v>82</v>
      </c>
      <c r="AO90">
        <v>1</v>
      </c>
      <c r="AP90" t="s">
        <v>73</v>
      </c>
      <c r="AQ90" t="s">
        <v>78</v>
      </c>
      <c r="AR90" t="s">
        <v>82</v>
      </c>
      <c r="AS90" t="s">
        <v>82</v>
      </c>
      <c r="AT90">
        <v>34</v>
      </c>
      <c r="AU90" t="s">
        <v>88</v>
      </c>
      <c r="AV90" t="s">
        <v>89</v>
      </c>
      <c r="AW90" t="s">
        <v>89</v>
      </c>
      <c r="AX90" t="s">
        <v>89</v>
      </c>
      <c r="AY90" t="s">
        <v>89</v>
      </c>
      <c r="AZ90" t="s">
        <v>81</v>
      </c>
      <c r="BA90" t="s">
        <v>1523</v>
      </c>
      <c r="BB90">
        <v>20</v>
      </c>
      <c r="BC90" t="s">
        <v>82</v>
      </c>
      <c r="BD90" t="s">
        <v>126</v>
      </c>
      <c r="BE90" t="s">
        <v>129</v>
      </c>
      <c r="BF90" t="s">
        <v>156</v>
      </c>
      <c r="BG90" t="s">
        <v>1524</v>
      </c>
      <c r="BH90">
        <v>4</v>
      </c>
      <c r="BI90">
        <v>2005</v>
      </c>
      <c r="BJ90">
        <v>18</v>
      </c>
      <c r="BK90">
        <v>100</v>
      </c>
      <c r="BL90">
        <v>89680986</v>
      </c>
      <c r="BM90" t="s">
        <v>432</v>
      </c>
      <c r="BN90" t="s">
        <v>130</v>
      </c>
      <c r="BO90">
        <v>1</v>
      </c>
      <c r="BP90" t="s">
        <v>86</v>
      </c>
      <c r="BQ90" t="s">
        <v>1116</v>
      </c>
    </row>
    <row r="91" spans="1:69" hidden="1" x14ac:dyDescent="0.25">
      <c r="A91">
        <v>133159</v>
      </c>
      <c r="B91">
        <v>1</v>
      </c>
      <c r="C91" s="1">
        <v>6757510</v>
      </c>
      <c r="D91" s="2">
        <v>44915</v>
      </c>
      <c r="E91" s="2">
        <v>44916</v>
      </c>
      <c r="F91" s="2">
        <v>44950</v>
      </c>
      <c r="G91" s="2">
        <v>44953</v>
      </c>
      <c r="H91" s="2">
        <v>44957</v>
      </c>
      <c r="I91">
        <v>325008</v>
      </c>
      <c r="J91" t="s">
        <v>83</v>
      </c>
      <c r="K91" t="s">
        <v>85</v>
      </c>
      <c r="L91" t="s">
        <v>98</v>
      </c>
      <c r="M91" t="s">
        <v>72</v>
      </c>
      <c r="N91" t="s">
        <v>82</v>
      </c>
      <c r="O91">
        <v>133159</v>
      </c>
      <c r="P91">
        <v>5</v>
      </c>
      <c r="Q91" t="s">
        <v>136</v>
      </c>
      <c r="R91" t="s">
        <v>137</v>
      </c>
      <c r="S91" t="s">
        <v>79</v>
      </c>
      <c r="T91" t="s">
        <v>136</v>
      </c>
      <c r="U91">
        <v>2</v>
      </c>
      <c r="V91" t="s">
        <v>139</v>
      </c>
      <c r="W91">
        <v>1</v>
      </c>
      <c r="X91">
        <v>4</v>
      </c>
      <c r="Y91" t="s">
        <v>25</v>
      </c>
      <c r="Z91" t="s">
        <v>1527</v>
      </c>
      <c r="AA91">
        <v>117880050</v>
      </c>
      <c r="AB91">
        <v>31270480</v>
      </c>
      <c r="AC91" t="s">
        <v>139</v>
      </c>
      <c r="AD91" t="s">
        <v>165</v>
      </c>
      <c r="AE91" t="s">
        <v>128</v>
      </c>
      <c r="AF91" t="s">
        <v>417</v>
      </c>
      <c r="AG91">
        <v>2197563</v>
      </c>
      <c r="AH91" t="s">
        <v>100</v>
      </c>
      <c r="AI91">
        <v>0</v>
      </c>
      <c r="AJ91" t="s">
        <v>77</v>
      </c>
      <c r="AK91">
        <v>100</v>
      </c>
      <c r="AL91" t="s">
        <v>96</v>
      </c>
      <c r="AM91" t="s">
        <v>82</v>
      </c>
      <c r="AN91" t="s">
        <v>82</v>
      </c>
      <c r="AO91">
        <v>1</v>
      </c>
      <c r="AP91" t="s">
        <v>73</v>
      </c>
      <c r="AQ91" t="s">
        <v>114</v>
      </c>
      <c r="AR91" t="s">
        <v>82</v>
      </c>
      <c r="AS91" t="s">
        <v>82</v>
      </c>
      <c r="AT91">
        <v>22</v>
      </c>
      <c r="AU91" t="s">
        <v>101</v>
      </c>
      <c r="AV91" t="s">
        <v>89</v>
      </c>
      <c r="AW91" t="s">
        <v>89</v>
      </c>
      <c r="AX91" t="s">
        <v>89</v>
      </c>
      <c r="AY91" t="s">
        <v>89</v>
      </c>
      <c r="AZ91" t="s">
        <v>81</v>
      </c>
      <c r="BA91" t="s">
        <v>1528</v>
      </c>
      <c r="BB91">
        <v>20</v>
      </c>
      <c r="BC91" t="s">
        <v>82</v>
      </c>
      <c r="BD91" t="s">
        <v>126</v>
      </c>
      <c r="BE91" t="s">
        <v>129</v>
      </c>
      <c r="BF91" t="s">
        <v>278</v>
      </c>
      <c r="BG91" t="s">
        <v>97</v>
      </c>
      <c r="BH91">
        <v>3</v>
      </c>
      <c r="BI91">
        <v>2017</v>
      </c>
      <c r="BJ91">
        <v>6</v>
      </c>
      <c r="BK91">
        <v>100</v>
      </c>
      <c r="BL91" t="s">
        <v>82</v>
      </c>
      <c r="BM91" t="s">
        <v>95</v>
      </c>
      <c r="BN91" t="s">
        <v>298</v>
      </c>
      <c r="BO91">
        <v>1</v>
      </c>
      <c r="BP91" t="s">
        <v>86</v>
      </c>
      <c r="BQ91" t="s">
        <v>1116</v>
      </c>
    </row>
    <row r="92" spans="1:69" hidden="1" x14ac:dyDescent="0.25">
      <c r="A92">
        <v>132152</v>
      </c>
      <c r="B92">
        <v>1</v>
      </c>
      <c r="C92" s="1">
        <v>2717000</v>
      </c>
      <c r="D92" s="2">
        <v>44763</v>
      </c>
      <c r="E92" s="2">
        <v>44838</v>
      </c>
      <c r="F92" s="2">
        <v>44839</v>
      </c>
      <c r="G92" s="2">
        <v>44949</v>
      </c>
      <c r="H92" s="2">
        <v>44951</v>
      </c>
      <c r="I92">
        <v>317372</v>
      </c>
      <c r="J92" t="s">
        <v>83</v>
      </c>
      <c r="K92" t="s">
        <v>85</v>
      </c>
      <c r="L92" t="s">
        <v>98</v>
      </c>
      <c r="M92" t="s">
        <v>72</v>
      </c>
      <c r="N92" t="s">
        <v>82</v>
      </c>
      <c r="O92">
        <v>132152</v>
      </c>
      <c r="P92">
        <v>3</v>
      </c>
      <c r="Q92" t="s">
        <v>75</v>
      </c>
      <c r="R92" t="s">
        <v>99</v>
      </c>
      <c r="S92" t="s">
        <v>79</v>
      </c>
      <c r="T92" t="s">
        <v>75</v>
      </c>
      <c r="U92">
        <v>3</v>
      </c>
      <c r="V92" t="s">
        <v>131</v>
      </c>
      <c r="W92">
        <v>8</v>
      </c>
      <c r="X92">
        <v>3</v>
      </c>
      <c r="Y92" t="s">
        <v>25</v>
      </c>
      <c r="Z92" t="s">
        <v>1575</v>
      </c>
      <c r="AA92">
        <v>113200717</v>
      </c>
      <c r="AB92">
        <v>31269700</v>
      </c>
      <c r="AC92" t="s">
        <v>265</v>
      </c>
      <c r="AD92" t="s">
        <v>996</v>
      </c>
      <c r="AE92" t="s">
        <v>267</v>
      </c>
      <c r="AF92" t="s">
        <v>109</v>
      </c>
      <c r="AG92">
        <v>543510</v>
      </c>
      <c r="AH92" t="s">
        <v>171</v>
      </c>
      <c r="AI92">
        <v>0</v>
      </c>
      <c r="AJ92" t="s">
        <v>77</v>
      </c>
      <c r="AK92">
        <v>100</v>
      </c>
      <c r="AL92" t="s">
        <v>96</v>
      </c>
      <c r="AM92" t="s">
        <v>82</v>
      </c>
      <c r="AN92" t="s">
        <v>82</v>
      </c>
      <c r="AO92">
        <v>1</v>
      </c>
      <c r="AP92" t="s">
        <v>73</v>
      </c>
      <c r="AQ92" t="s">
        <v>114</v>
      </c>
      <c r="AR92" t="s">
        <v>82</v>
      </c>
      <c r="AS92" t="s">
        <v>82</v>
      </c>
      <c r="AT92">
        <v>35</v>
      </c>
      <c r="AU92" t="s">
        <v>101</v>
      </c>
      <c r="AV92" t="s">
        <v>89</v>
      </c>
      <c r="AW92" t="s">
        <v>89</v>
      </c>
      <c r="AX92" t="s">
        <v>89</v>
      </c>
      <c r="AY92" t="s">
        <v>89</v>
      </c>
      <c r="AZ92" t="s">
        <v>81</v>
      </c>
      <c r="BA92" t="s">
        <v>1576</v>
      </c>
      <c r="BB92">
        <v>20</v>
      </c>
      <c r="BC92" t="s">
        <v>82</v>
      </c>
      <c r="BD92" t="s">
        <v>126</v>
      </c>
      <c r="BE92" t="s">
        <v>129</v>
      </c>
      <c r="BF92" t="s">
        <v>87</v>
      </c>
      <c r="BG92" t="s">
        <v>1577</v>
      </c>
      <c r="BH92">
        <v>3</v>
      </c>
      <c r="BI92" t="s">
        <v>82</v>
      </c>
      <c r="BJ92" t="s">
        <v>82</v>
      </c>
      <c r="BK92" t="s">
        <v>82</v>
      </c>
      <c r="BL92">
        <v>20003826</v>
      </c>
      <c r="BM92" t="s">
        <v>95</v>
      </c>
      <c r="BN92" t="s">
        <v>111</v>
      </c>
      <c r="BO92">
        <v>1</v>
      </c>
      <c r="BP92" t="s">
        <v>86</v>
      </c>
      <c r="BQ92" t="s">
        <v>1116</v>
      </c>
    </row>
    <row r="93" spans="1:69" hidden="1" x14ac:dyDescent="0.25">
      <c r="A93">
        <v>132594</v>
      </c>
      <c r="B93">
        <v>1</v>
      </c>
      <c r="C93" s="1">
        <v>1702070</v>
      </c>
      <c r="D93" s="2">
        <v>44880</v>
      </c>
      <c r="E93" s="2">
        <v>44897</v>
      </c>
      <c r="F93" s="2">
        <v>44901</v>
      </c>
      <c r="G93" s="2">
        <v>44949</v>
      </c>
      <c r="H93" s="2">
        <v>44953</v>
      </c>
      <c r="I93">
        <v>322468</v>
      </c>
      <c r="J93" t="s">
        <v>83</v>
      </c>
      <c r="K93" t="s">
        <v>85</v>
      </c>
      <c r="L93" t="s">
        <v>74</v>
      </c>
      <c r="M93" t="s">
        <v>72</v>
      </c>
      <c r="N93" t="s">
        <v>82</v>
      </c>
      <c r="O93">
        <v>132594</v>
      </c>
      <c r="P93">
        <v>3</v>
      </c>
      <c r="Q93" t="s">
        <v>75</v>
      </c>
      <c r="R93" t="s">
        <v>76</v>
      </c>
      <c r="S93" t="s">
        <v>79</v>
      </c>
      <c r="T93" t="s">
        <v>75</v>
      </c>
      <c r="U93">
        <v>6</v>
      </c>
      <c r="V93" t="s">
        <v>272</v>
      </c>
      <c r="W93">
        <v>8</v>
      </c>
      <c r="X93">
        <v>2</v>
      </c>
      <c r="Y93" t="s">
        <v>25</v>
      </c>
      <c r="Z93" t="s">
        <v>1658</v>
      </c>
      <c r="AA93">
        <v>603660737</v>
      </c>
      <c r="AB93">
        <v>31097820</v>
      </c>
      <c r="AC93" t="s">
        <v>396</v>
      </c>
      <c r="AD93" t="s">
        <v>764</v>
      </c>
      <c r="AE93" t="s">
        <v>353</v>
      </c>
      <c r="AF93" t="s">
        <v>117</v>
      </c>
      <c r="AG93" t="s">
        <v>82</v>
      </c>
      <c r="AH93" t="s">
        <v>82</v>
      </c>
      <c r="AI93">
        <v>0</v>
      </c>
      <c r="AJ93" t="s">
        <v>77</v>
      </c>
      <c r="AK93">
        <v>100</v>
      </c>
      <c r="AL93" t="s">
        <v>96</v>
      </c>
      <c r="AM93" t="s">
        <v>82</v>
      </c>
      <c r="AN93" t="s">
        <v>82</v>
      </c>
      <c r="AO93">
        <v>1</v>
      </c>
      <c r="AP93" t="s">
        <v>73</v>
      </c>
      <c r="AQ93" t="s">
        <v>138</v>
      </c>
      <c r="AR93" t="s">
        <v>82</v>
      </c>
      <c r="AS93" t="s">
        <v>82</v>
      </c>
      <c r="AT93">
        <v>35</v>
      </c>
      <c r="AU93" t="s">
        <v>88</v>
      </c>
      <c r="AV93" t="s">
        <v>89</v>
      </c>
      <c r="AW93" t="s">
        <v>89</v>
      </c>
      <c r="AX93" t="s">
        <v>89</v>
      </c>
      <c r="AY93" t="s">
        <v>89</v>
      </c>
      <c r="AZ93" t="s">
        <v>81</v>
      </c>
      <c r="BA93" t="s">
        <v>1659</v>
      </c>
      <c r="BB93">
        <v>20</v>
      </c>
      <c r="BC93" t="s">
        <v>82</v>
      </c>
      <c r="BD93" t="s">
        <v>126</v>
      </c>
      <c r="BE93" t="s">
        <v>129</v>
      </c>
      <c r="BF93" t="s">
        <v>156</v>
      </c>
      <c r="BG93" t="s">
        <v>97</v>
      </c>
      <c r="BH93" t="s">
        <v>82</v>
      </c>
      <c r="BI93" t="s">
        <v>82</v>
      </c>
      <c r="BJ93" t="s">
        <v>82</v>
      </c>
      <c r="BK93" t="s">
        <v>82</v>
      </c>
      <c r="BL93" t="s">
        <v>82</v>
      </c>
      <c r="BM93" t="s">
        <v>95</v>
      </c>
      <c r="BN93" t="s">
        <v>117</v>
      </c>
      <c r="BO93">
        <v>1</v>
      </c>
      <c r="BP93" t="s">
        <v>86</v>
      </c>
      <c r="BQ93" t="s">
        <v>1116</v>
      </c>
    </row>
    <row r="94" spans="1:69" hidden="1" x14ac:dyDescent="0.25">
      <c r="A94">
        <v>132660</v>
      </c>
      <c r="B94">
        <v>1</v>
      </c>
      <c r="C94" s="1">
        <v>2388960</v>
      </c>
      <c r="D94" s="2">
        <v>44880</v>
      </c>
      <c r="E94" s="2">
        <v>44902</v>
      </c>
      <c r="F94" s="2">
        <v>44903</v>
      </c>
      <c r="G94" s="2">
        <v>44949</v>
      </c>
      <c r="H94" s="2">
        <v>44967</v>
      </c>
      <c r="I94">
        <v>322463</v>
      </c>
      <c r="J94" t="s">
        <v>83</v>
      </c>
      <c r="K94" t="s">
        <v>85</v>
      </c>
      <c r="L94" t="s">
        <v>74</v>
      </c>
      <c r="M94" t="s">
        <v>72</v>
      </c>
      <c r="N94" t="s">
        <v>82</v>
      </c>
      <c r="O94">
        <v>132660</v>
      </c>
      <c r="P94">
        <v>3</v>
      </c>
      <c r="Q94" t="s">
        <v>75</v>
      </c>
      <c r="R94" t="s">
        <v>76</v>
      </c>
      <c r="S94" t="s">
        <v>79</v>
      </c>
      <c r="T94" t="s">
        <v>75</v>
      </c>
      <c r="U94">
        <v>7</v>
      </c>
      <c r="V94" t="s">
        <v>185</v>
      </c>
      <c r="W94">
        <v>2</v>
      </c>
      <c r="X94">
        <v>2</v>
      </c>
      <c r="Y94" t="s">
        <v>24</v>
      </c>
      <c r="Z94" t="s">
        <v>1699</v>
      </c>
      <c r="AA94">
        <v>702810791</v>
      </c>
      <c r="AB94">
        <v>31176780</v>
      </c>
      <c r="AC94" t="s">
        <v>226</v>
      </c>
      <c r="AD94" t="s">
        <v>288</v>
      </c>
      <c r="AE94" t="s">
        <v>177</v>
      </c>
      <c r="AF94" t="s">
        <v>230</v>
      </c>
      <c r="AG94" t="s">
        <v>82</v>
      </c>
      <c r="AH94" t="s">
        <v>82</v>
      </c>
      <c r="AI94">
        <v>0</v>
      </c>
      <c r="AJ94" t="s">
        <v>77</v>
      </c>
      <c r="AK94">
        <v>100</v>
      </c>
      <c r="AL94" t="s">
        <v>96</v>
      </c>
      <c r="AM94" t="s">
        <v>82</v>
      </c>
      <c r="AN94" t="s">
        <v>82</v>
      </c>
      <c r="AO94">
        <v>1</v>
      </c>
      <c r="AP94" t="s">
        <v>73</v>
      </c>
      <c r="AQ94" t="s">
        <v>114</v>
      </c>
      <c r="AR94" t="s">
        <v>82</v>
      </c>
      <c r="AS94" t="s">
        <v>82</v>
      </c>
      <c r="AT94">
        <v>22</v>
      </c>
      <c r="AU94" t="s">
        <v>101</v>
      </c>
      <c r="AV94" t="s">
        <v>89</v>
      </c>
      <c r="AW94" t="s">
        <v>89</v>
      </c>
      <c r="AX94" t="s">
        <v>89</v>
      </c>
      <c r="AY94" t="s">
        <v>89</v>
      </c>
      <c r="AZ94" t="s">
        <v>81</v>
      </c>
      <c r="BA94" t="s">
        <v>1700</v>
      </c>
      <c r="BB94">
        <v>20</v>
      </c>
      <c r="BC94" t="s">
        <v>82</v>
      </c>
      <c r="BD94" t="s">
        <v>126</v>
      </c>
      <c r="BE94" t="s">
        <v>129</v>
      </c>
      <c r="BF94" t="s">
        <v>87</v>
      </c>
      <c r="BG94" t="s">
        <v>97</v>
      </c>
      <c r="BH94" t="s">
        <v>82</v>
      </c>
      <c r="BI94" t="s">
        <v>82</v>
      </c>
      <c r="BJ94" t="s">
        <v>82</v>
      </c>
      <c r="BK94" t="s">
        <v>82</v>
      </c>
      <c r="BL94" t="s">
        <v>82</v>
      </c>
      <c r="BM94" t="s">
        <v>95</v>
      </c>
      <c r="BN94" t="s">
        <v>230</v>
      </c>
      <c r="BO94">
        <v>1</v>
      </c>
      <c r="BP94" t="s">
        <v>86</v>
      </c>
      <c r="BQ94" t="s">
        <v>1116</v>
      </c>
    </row>
    <row r="95" spans="1:69" hidden="1" x14ac:dyDescent="0.25">
      <c r="A95">
        <v>132434</v>
      </c>
      <c r="B95">
        <v>1</v>
      </c>
      <c r="C95" s="1">
        <v>1915585</v>
      </c>
      <c r="D95" s="2">
        <v>44865</v>
      </c>
      <c r="E95" s="2">
        <v>44872</v>
      </c>
      <c r="F95" s="2">
        <v>44873</v>
      </c>
      <c r="G95" s="2">
        <v>44939</v>
      </c>
      <c r="H95" s="2">
        <v>44950</v>
      </c>
      <c r="I95">
        <v>321926</v>
      </c>
      <c r="J95" t="s">
        <v>83</v>
      </c>
      <c r="K95" t="s">
        <v>85</v>
      </c>
      <c r="L95" t="s">
        <v>74</v>
      </c>
      <c r="M95" t="s">
        <v>72</v>
      </c>
      <c r="N95" t="s">
        <v>82</v>
      </c>
      <c r="O95">
        <v>132434</v>
      </c>
      <c r="P95">
        <v>1</v>
      </c>
      <c r="Q95" t="s">
        <v>75</v>
      </c>
      <c r="R95" t="s">
        <v>76</v>
      </c>
      <c r="S95" t="s">
        <v>79</v>
      </c>
      <c r="T95" t="s">
        <v>75</v>
      </c>
      <c r="U95">
        <v>5</v>
      </c>
      <c r="V95" t="s">
        <v>115</v>
      </c>
      <c r="W95">
        <v>3</v>
      </c>
      <c r="X95">
        <v>1</v>
      </c>
      <c r="Y95" t="s">
        <v>25</v>
      </c>
      <c r="Z95" t="s">
        <v>1835</v>
      </c>
      <c r="AA95">
        <v>504270364</v>
      </c>
      <c r="AB95">
        <v>31156790</v>
      </c>
      <c r="AC95" t="s">
        <v>153</v>
      </c>
      <c r="AD95" t="s">
        <v>153</v>
      </c>
      <c r="AE95" t="s">
        <v>118</v>
      </c>
      <c r="AF95" t="s">
        <v>117</v>
      </c>
      <c r="AG95" t="s">
        <v>82</v>
      </c>
      <c r="AH95" t="s">
        <v>82</v>
      </c>
      <c r="AI95">
        <v>0</v>
      </c>
      <c r="AJ95" t="s">
        <v>77</v>
      </c>
      <c r="AK95">
        <v>100</v>
      </c>
      <c r="AL95" t="s">
        <v>96</v>
      </c>
      <c r="AM95" t="s">
        <v>82</v>
      </c>
      <c r="AN95" t="s">
        <v>82</v>
      </c>
      <c r="AO95">
        <v>1</v>
      </c>
      <c r="AP95" t="s">
        <v>73</v>
      </c>
      <c r="AQ95" t="s">
        <v>114</v>
      </c>
      <c r="AR95" t="s">
        <v>82</v>
      </c>
      <c r="AS95" t="s">
        <v>82</v>
      </c>
      <c r="AT95">
        <v>23</v>
      </c>
      <c r="AU95" t="s">
        <v>88</v>
      </c>
      <c r="AV95" t="s">
        <v>89</v>
      </c>
      <c r="AW95" t="s">
        <v>89</v>
      </c>
      <c r="AX95" t="s">
        <v>89</v>
      </c>
      <c r="AY95" t="s">
        <v>89</v>
      </c>
      <c r="AZ95" t="s">
        <v>81</v>
      </c>
      <c r="BA95" t="s">
        <v>1836</v>
      </c>
      <c r="BB95">
        <v>20</v>
      </c>
      <c r="BC95" t="s">
        <v>82</v>
      </c>
      <c r="BD95" t="s">
        <v>126</v>
      </c>
      <c r="BE95" t="s">
        <v>129</v>
      </c>
      <c r="BF95" t="s">
        <v>87</v>
      </c>
      <c r="BG95" t="s">
        <v>97</v>
      </c>
      <c r="BH95" t="s">
        <v>82</v>
      </c>
      <c r="BI95" t="s">
        <v>82</v>
      </c>
      <c r="BJ95" t="s">
        <v>82</v>
      </c>
      <c r="BK95" t="s">
        <v>82</v>
      </c>
      <c r="BL95">
        <v>85755180</v>
      </c>
      <c r="BM95" t="s">
        <v>95</v>
      </c>
      <c r="BN95" t="s">
        <v>117</v>
      </c>
      <c r="BO95">
        <v>1</v>
      </c>
      <c r="BP95" t="s">
        <v>86</v>
      </c>
      <c r="BQ95" t="s">
        <v>1116</v>
      </c>
    </row>
    <row r="96" spans="1:69" hidden="1" x14ac:dyDescent="0.25">
      <c r="A96">
        <v>132683</v>
      </c>
      <c r="B96">
        <v>1</v>
      </c>
      <c r="C96" s="1">
        <v>6019620</v>
      </c>
      <c r="D96" s="2">
        <v>44900</v>
      </c>
      <c r="E96" s="2">
        <v>44903</v>
      </c>
      <c r="F96" s="2">
        <v>44904</v>
      </c>
      <c r="G96" s="2">
        <v>44939</v>
      </c>
      <c r="H96" s="2">
        <v>44943</v>
      </c>
      <c r="I96">
        <v>323774</v>
      </c>
      <c r="J96" t="s">
        <v>83</v>
      </c>
      <c r="K96" t="s">
        <v>85</v>
      </c>
      <c r="L96" t="s">
        <v>98</v>
      </c>
      <c r="M96" t="s">
        <v>72</v>
      </c>
      <c r="N96" t="s">
        <v>82</v>
      </c>
      <c r="O96">
        <v>132683</v>
      </c>
      <c r="P96">
        <v>1</v>
      </c>
      <c r="Q96" t="s">
        <v>75</v>
      </c>
      <c r="R96" t="s">
        <v>76</v>
      </c>
      <c r="S96" t="s">
        <v>79</v>
      </c>
      <c r="T96" t="s">
        <v>75</v>
      </c>
      <c r="U96">
        <v>1</v>
      </c>
      <c r="V96" t="s">
        <v>80</v>
      </c>
      <c r="W96">
        <v>10</v>
      </c>
      <c r="X96">
        <v>2</v>
      </c>
      <c r="Y96" t="s">
        <v>24</v>
      </c>
      <c r="Z96" t="s">
        <v>1907</v>
      </c>
      <c r="AA96">
        <v>117030594</v>
      </c>
      <c r="AB96">
        <v>31268920</v>
      </c>
      <c r="AC96" t="s">
        <v>150</v>
      </c>
      <c r="AD96" t="s">
        <v>151</v>
      </c>
      <c r="AE96" t="s">
        <v>174</v>
      </c>
      <c r="AF96" t="s">
        <v>173</v>
      </c>
      <c r="AG96">
        <v>1203924</v>
      </c>
      <c r="AH96" t="s">
        <v>100</v>
      </c>
      <c r="AI96">
        <v>0</v>
      </c>
      <c r="AJ96" t="s">
        <v>77</v>
      </c>
      <c r="AK96">
        <v>100</v>
      </c>
      <c r="AL96" t="s">
        <v>96</v>
      </c>
      <c r="AM96" t="s">
        <v>82</v>
      </c>
      <c r="AN96" t="s">
        <v>82</v>
      </c>
      <c r="AO96">
        <v>1</v>
      </c>
      <c r="AP96" t="s">
        <v>73</v>
      </c>
      <c r="AQ96" t="s">
        <v>114</v>
      </c>
      <c r="AR96" t="s">
        <v>82</v>
      </c>
      <c r="AS96" t="s">
        <v>82</v>
      </c>
      <c r="AT96">
        <v>24</v>
      </c>
      <c r="AU96" t="s">
        <v>88</v>
      </c>
      <c r="AV96" t="s">
        <v>89</v>
      </c>
      <c r="AW96" t="s">
        <v>89</v>
      </c>
      <c r="AX96" t="s">
        <v>89</v>
      </c>
      <c r="AY96" t="s">
        <v>89</v>
      </c>
      <c r="AZ96" t="s">
        <v>81</v>
      </c>
      <c r="BA96" t="s">
        <v>1908</v>
      </c>
      <c r="BB96">
        <v>20</v>
      </c>
      <c r="BC96" t="s">
        <v>82</v>
      </c>
      <c r="BD96" t="s">
        <v>340</v>
      </c>
      <c r="BE96" t="s">
        <v>341</v>
      </c>
      <c r="BF96" t="s">
        <v>87</v>
      </c>
      <c r="BG96" t="s">
        <v>1909</v>
      </c>
      <c r="BH96">
        <v>1</v>
      </c>
      <c r="BI96">
        <v>2018</v>
      </c>
      <c r="BJ96">
        <v>5</v>
      </c>
      <c r="BK96">
        <v>90</v>
      </c>
      <c r="BL96">
        <v>22780008</v>
      </c>
      <c r="BM96" t="s">
        <v>95</v>
      </c>
      <c r="BN96" t="s">
        <v>130</v>
      </c>
      <c r="BO96">
        <v>1</v>
      </c>
      <c r="BP96" t="s">
        <v>86</v>
      </c>
      <c r="BQ96" t="s">
        <v>1116</v>
      </c>
    </row>
    <row r="97" spans="1:69" hidden="1" x14ac:dyDescent="0.25">
      <c r="A97">
        <v>132614</v>
      </c>
      <c r="B97">
        <v>1</v>
      </c>
      <c r="C97" s="1">
        <v>12198000</v>
      </c>
      <c r="D97" s="2">
        <v>44896</v>
      </c>
      <c r="E97" s="2">
        <v>44901</v>
      </c>
      <c r="F97" s="2">
        <v>44902</v>
      </c>
      <c r="G97" s="2">
        <v>44977</v>
      </c>
      <c r="H97" s="2">
        <v>44978</v>
      </c>
      <c r="I97">
        <v>323401</v>
      </c>
      <c r="J97" t="s">
        <v>83</v>
      </c>
      <c r="K97" t="s">
        <v>85</v>
      </c>
      <c r="L97" t="s">
        <v>98</v>
      </c>
      <c r="M97" t="s">
        <v>72</v>
      </c>
      <c r="N97" t="s">
        <v>82</v>
      </c>
      <c r="O97">
        <v>132614</v>
      </c>
      <c r="P97">
        <v>7</v>
      </c>
      <c r="Q97" t="s">
        <v>75</v>
      </c>
      <c r="R97" t="s">
        <v>76</v>
      </c>
      <c r="S97" t="s">
        <v>79</v>
      </c>
      <c r="T97" t="s">
        <v>75</v>
      </c>
      <c r="U97">
        <v>3</v>
      </c>
      <c r="V97" t="s">
        <v>131</v>
      </c>
      <c r="W97">
        <v>3</v>
      </c>
      <c r="X97">
        <v>4</v>
      </c>
      <c r="Y97" t="s">
        <v>25</v>
      </c>
      <c r="Z97" t="s">
        <v>2314</v>
      </c>
      <c r="AA97">
        <v>116880636</v>
      </c>
      <c r="AB97">
        <v>31272560</v>
      </c>
      <c r="AC97" t="s">
        <v>193</v>
      </c>
      <c r="AD97" t="s">
        <v>184</v>
      </c>
      <c r="AE97" t="s">
        <v>274</v>
      </c>
      <c r="AF97" t="s">
        <v>127</v>
      </c>
      <c r="AG97">
        <v>1851061</v>
      </c>
      <c r="AH97" t="s">
        <v>100</v>
      </c>
      <c r="AI97">
        <v>0</v>
      </c>
      <c r="AJ97" t="s">
        <v>77</v>
      </c>
      <c r="AK97">
        <v>100</v>
      </c>
      <c r="AL97" t="s">
        <v>96</v>
      </c>
      <c r="AM97" t="s">
        <v>82</v>
      </c>
      <c r="AN97" t="s">
        <v>82</v>
      </c>
      <c r="AO97">
        <v>1</v>
      </c>
      <c r="AP97" t="s">
        <v>73</v>
      </c>
      <c r="AQ97" t="s">
        <v>114</v>
      </c>
      <c r="AR97" t="s">
        <v>82</v>
      </c>
      <c r="AS97" t="s">
        <v>82</v>
      </c>
      <c r="AT97">
        <v>25</v>
      </c>
      <c r="AU97" t="s">
        <v>88</v>
      </c>
      <c r="AV97" t="s">
        <v>89</v>
      </c>
      <c r="AW97" t="s">
        <v>89</v>
      </c>
      <c r="AX97" t="s">
        <v>89</v>
      </c>
      <c r="AY97" t="s">
        <v>89</v>
      </c>
      <c r="AZ97" t="s">
        <v>81</v>
      </c>
      <c r="BA97" t="s">
        <v>2315</v>
      </c>
      <c r="BB97">
        <v>20.010000000000002</v>
      </c>
      <c r="BC97" t="s">
        <v>82</v>
      </c>
      <c r="BD97" t="s">
        <v>82</v>
      </c>
      <c r="BE97" t="s">
        <v>82</v>
      </c>
      <c r="BF97" t="s">
        <v>87</v>
      </c>
      <c r="BG97" t="s">
        <v>97</v>
      </c>
      <c r="BH97">
        <v>4</v>
      </c>
      <c r="BI97">
        <v>2014</v>
      </c>
      <c r="BJ97">
        <v>9</v>
      </c>
      <c r="BK97">
        <v>75</v>
      </c>
      <c r="BL97" t="s">
        <v>82</v>
      </c>
      <c r="BM97" t="s">
        <v>95</v>
      </c>
      <c r="BN97" t="s">
        <v>130</v>
      </c>
      <c r="BO97">
        <v>1</v>
      </c>
      <c r="BP97" t="s">
        <v>86</v>
      </c>
      <c r="BQ97" t="s">
        <v>1116</v>
      </c>
    </row>
    <row r="98" spans="1:69" hidden="1" x14ac:dyDescent="0.25">
      <c r="A98">
        <v>133263</v>
      </c>
      <c r="B98">
        <v>5</v>
      </c>
      <c r="C98" s="1">
        <v>19979724</v>
      </c>
      <c r="D98" s="2">
        <v>44916</v>
      </c>
      <c r="E98" s="2">
        <v>44937</v>
      </c>
      <c r="F98" s="2">
        <v>44949</v>
      </c>
      <c r="G98" s="2">
        <v>44963</v>
      </c>
      <c r="H98" s="2">
        <v>44967</v>
      </c>
      <c r="I98">
        <v>325081</v>
      </c>
      <c r="J98" t="s">
        <v>83</v>
      </c>
      <c r="K98" t="s">
        <v>120</v>
      </c>
      <c r="L98" t="s">
        <v>119</v>
      </c>
      <c r="M98" t="s">
        <v>72</v>
      </c>
      <c r="N98" t="s">
        <v>82</v>
      </c>
      <c r="O98">
        <v>133263</v>
      </c>
      <c r="P98">
        <v>6</v>
      </c>
      <c r="Q98" t="s">
        <v>75</v>
      </c>
      <c r="R98" t="s">
        <v>76</v>
      </c>
      <c r="S98" t="s">
        <v>79</v>
      </c>
      <c r="T98" t="s">
        <v>75</v>
      </c>
      <c r="U98">
        <v>1</v>
      </c>
      <c r="V98" t="s">
        <v>80</v>
      </c>
      <c r="W98">
        <v>1</v>
      </c>
      <c r="X98">
        <v>1</v>
      </c>
      <c r="Y98" t="s">
        <v>25</v>
      </c>
      <c r="Z98" t="s">
        <v>1186</v>
      </c>
      <c r="AA98">
        <v>116580434</v>
      </c>
      <c r="AB98">
        <v>31271840</v>
      </c>
      <c r="AC98" t="s">
        <v>80</v>
      </c>
      <c r="AD98" t="s">
        <v>170</v>
      </c>
      <c r="AE98" t="s">
        <v>174</v>
      </c>
      <c r="AF98" t="s">
        <v>201</v>
      </c>
      <c r="AG98">
        <v>3101875</v>
      </c>
      <c r="AH98" t="s">
        <v>152</v>
      </c>
      <c r="AI98">
        <v>0</v>
      </c>
      <c r="AJ98" t="s">
        <v>77</v>
      </c>
      <c r="AK98">
        <v>100</v>
      </c>
      <c r="AL98" t="s">
        <v>96</v>
      </c>
      <c r="AM98" t="s">
        <v>82</v>
      </c>
      <c r="AN98" t="s">
        <v>82</v>
      </c>
      <c r="AO98">
        <v>1</v>
      </c>
      <c r="AP98" t="s">
        <v>73</v>
      </c>
      <c r="AQ98" t="s">
        <v>78</v>
      </c>
      <c r="AR98" t="s">
        <v>82</v>
      </c>
      <c r="AS98" t="s">
        <v>82</v>
      </c>
      <c r="AT98">
        <v>26</v>
      </c>
      <c r="AU98" t="s">
        <v>101</v>
      </c>
      <c r="AV98" t="s">
        <v>89</v>
      </c>
      <c r="AW98" t="s">
        <v>89</v>
      </c>
      <c r="AX98" t="s">
        <v>89</v>
      </c>
      <c r="AY98" t="s">
        <v>89</v>
      </c>
      <c r="AZ98" t="s">
        <v>81</v>
      </c>
      <c r="BA98" t="s">
        <v>1187</v>
      </c>
      <c r="BB98">
        <v>20.010000000000002</v>
      </c>
      <c r="BC98" t="s">
        <v>82</v>
      </c>
      <c r="BD98" t="s">
        <v>82</v>
      </c>
      <c r="BE98" t="s">
        <v>82</v>
      </c>
      <c r="BF98" t="s">
        <v>87</v>
      </c>
      <c r="BG98" t="s">
        <v>97</v>
      </c>
      <c r="BH98">
        <v>5</v>
      </c>
      <c r="BI98">
        <v>2014</v>
      </c>
      <c r="BJ98">
        <v>9</v>
      </c>
      <c r="BK98">
        <v>100</v>
      </c>
      <c r="BL98" t="s">
        <v>82</v>
      </c>
      <c r="BM98" t="s">
        <v>95</v>
      </c>
      <c r="BN98" t="s">
        <v>202</v>
      </c>
      <c r="BO98">
        <v>1</v>
      </c>
      <c r="BP98" t="s">
        <v>86</v>
      </c>
      <c r="BQ98" t="s">
        <v>1116</v>
      </c>
    </row>
    <row r="99" spans="1:69" hidden="1" x14ac:dyDescent="0.25">
      <c r="A99">
        <v>133273</v>
      </c>
      <c r="B99">
        <v>1</v>
      </c>
      <c r="C99" s="1">
        <v>4316000</v>
      </c>
      <c r="D99" s="2">
        <v>44899</v>
      </c>
      <c r="E99" s="2">
        <v>44939</v>
      </c>
      <c r="F99" s="2">
        <v>44958</v>
      </c>
      <c r="G99" s="2">
        <v>44963</v>
      </c>
      <c r="H99" s="2">
        <v>44967</v>
      </c>
      <c r="I99">
        <v>323686</v>
      </c>
      <c r="J99" t="s">
        <v>83</v>
      </c>
      <c r="K99" t="s">
        <v>85</v>
      </c>
      <c r="L99" t="s">
        <v>98</v>
      </c>
      <c r="M99" t="s">
        <v>72</v>
      </c>
      <c r="N99" t="s">
        <v>82</v>
      </c>
      <c r="O99">
        <v>133273</v>
      </c>
      <c r="P99">
        <v>6</v>
      </c>
      <c r="Q99" t="s">
        <v>75</v>
      </c>
      <c r="R99" t="s">
        <v>76</v>
      </c>
      <c r="S99" t="s">
        <v>79</v>
      </c>
      <c r="T99" t="s">
        <v>75</v>
      </c>
      <c r="U99">
        <v>2</v>
      </c>
      <c r="V99" t="s">
        <v>139</v>
      </c>
      <c r="W99">
        <v>10</v>
      </c>
      <c r="X99">
        <v>7</v>
      </c>
      <c r="Y99" t="s">
        <v>25</v>
      </c>
      <c r="Z99" t="s">
        <v>1290</v>
      </c>
      <c r="AA99">
        <v>604900837</v>
      </c>
      <c r="AB99">
        <v>31271720</v>
      </c>
      <c r="AC99" t="s">
        <v>140</v>
      </c>
      <c r="AD99" t="s">
        <v>460</v>
      </c>
      <c r="AE99" t="s">
        <v>411</v>
      </c>
      <c r="AF99" t="s">
        <v>117</v>
      </c>
      <c r="AG99">
        <v>635877</v>
      </c>
      <c r="AH99" t="s">
        <v>171</v>
      </c>
      <c r="AI99">
        <v>0</v>
      </c>
      <c r="AJ99" t="s">
        <v>77</v>
      </c>
      <c r="AK99">
        <v>100</v>
      </c>
      <c r="AL99" t="s">
        <v>96</v>
      </c>
      <c r="AM99" t="s">
        <v>82</v>
      </c>
      <c r="AN99" t="s">
        <v>82</v>
      </c>
      <c r="AO99">
        <v>1</v>
      </c>
      <c r="AP99" t="s">
        <v>73</v>
      </c>
      <c r="AQ99" t="s">
        <v>138</v>
      </c>
      <c r="AR99" t="s">
        <v>82</v>
      </c>
      <c r="AS99" t="s">
        <v>82</v>
      </c>
      <c r="AT99">
        <v>17</v>
      </c>
      <c r="AU99" t="s">
        <v>101</v>
      </c>
      <c r="AV99" t="s">
        <v>89</v>
      </c>
      <c r="AW99" t="s">
        <v>89</v>
      </c>
      <c r="AX99" t="s">
        <v>89</v>
      </c>
      <c r="AY99" t="s">
        <v>89</v>
      </c>
      <c r="AZ99" t="s">
        <v>81</v>
      </c>
      <c r="BA99" t="s">
        <v>1291</v>
      </c>
      <c r="BB99">
        <v>20.010000000000002</v>
      </c>
      <c r="BC99" t="s">
        <v>82</v>
      </c>
      <c r="BD99" t="s">
        <v>82</v>
      </c>
      <c r="BE99" t="s">
        <v>82</v>
      </c>
      <c r="BF99" t="s">
        <v>87</v>
      </c>
      <c r="BG99" t="s">
        <v>97</v>
      </c>
      <c r="BH99">
        <v>3</v>
      </c>
      <c r="BI99">
        <v>2022</v>
      </c>
      <c r="BJ99">
        <v>1</v>
      </c>
      <c r="BK99">
        <v>92.94</v>
      </c>
      <c r="BL99" t="s">
        <v>82</v>
      </c>
      <c r="BM99" t="s">
        <v>95</v>
      </c>
      <c r="BN99" t="s">
        <v>117</v>
      </c>
      <c r="BO99">
        <v>1</v>
      </c>
      <c r="BP99" t="s">
        <v>86</v>
      </c>
      <c r="BQ99" t="s">
        <v>1116</v>
      </c>
    </row>
    <row r="100" spans="1:69" hidden="1" x14ac:dyDescent="0.25">
      <c r="A100">
        <v>132695</v>
      </c>
      <c r="B100">
        <v>1</v>
      </c>
      <c r="C100" s="1">
        <v>7184070</v>
      </c>
      <c r="D100" s="2">
        <v>44894</v>
      </c>
      <c r="E100" s="2">
        <v>44903</v>
      </c>
      <c r="F100" s="2">
        <v>44904</v>
      </c>
      <c r="G100" s="2">
        <v>44963</v>
      </c>
      <c r="H100" s="2">
        <v>44967</v>
      </c>
      <c r="I100">
        <v>323201</v>
      </c>
      <c r="J100" t="s">
        <v>83</v>
      </c>
      <c r="K100" t="s">
        <v>85</v>
      </c>
      <c r="L100" t="s">
        <v>98</v>
      </c>
      <c r="M100" t="s">
        <v>72</v>
      </c>
      <c r="N100" t="s">
        <v>82</v>
      </c>
      <c r="O100">
        <v>132695</v>
      </c>
      <c r="P100">
        <v>6</v>
      </c>
      <c r="Q100" t="s">
        <v>75</v>
      </c>
      <c r="R100" t="s">
        <v>76</v>
      </c>
      <c r="S100" t="s">
        <v>79</v>
      </c>
      <c r="T100" t="s">
        <v>75</v>
      </c>
      <c r="U100">
        <v>3</v>
      </c>
      <c r="V100" t="s">
        <v>131</v>
      </c>
      <c r="W100">
        <v>1</v>
      </c>
      <c r="X100">
        <v>9</v>
      </c>
      <c r="Y100" t="s">
        <v>25</v>
      </c>
      <c r="Z100" t="s">
        <v>1139</v>
      </c>
      <c r="AA100">
        <v>119300536</v>
      </c>
      <c r="AB100">
        <v>31270220</v>
      </c>
      <c r="AC100" t="s">
        <v>131</v>
      </c>
      <c r="AD100" t="s">
        <v>350</v>
      </c>
      <c r="AE100" t="s">
        <v>128</v>
      </c>
      <c r="AF100" t="s">
        <v>164</v>
      </c>
      <c r="AG100">
        <v>1438144</v>
      </c>
      <c r="AH100" t="s">
        <v>100</v>
      </c>
      <c r="AI100">
        <v>0</v>
      </c>
      <c r="AJ100" t="s">
        <v>77</v>
      </c>
      <c r="AK100">
        <v>100</v>
      </c>
      <c r="AL100" t="s">
        <v>96</v>
      </c>
      <c r="AM100" t="s">
        <v>82</v>
      </c>
      <c r="AN100" t="s">
        <v>82</v>
      </c>
      <c r="AO100">
        <v>1</v>
      </c>
      <c r="AP100" t="s">
        <v>73</v>
      </c>
      <c r="AQ100" t="s">
        <v>78</v>
      </c>
      <c r="AR100" t="s">
        <v>82</v>
      </c>
      <c r="AS100" t="s">
        <v>82</v>
      </c>
      <c r="AT100">
        <v>17</v>
      </c>
      <c r="AU100" t="s">
        <v>88</v>
      </c>
      <c r="AV100" t="s">
        <v>89</v>
      </c>
      <c r="AW100" t="s">
        <v>89</v>
      </c>
      <c r="AX100" t="s">
        <v>89</v>
      </c>
      <c r="AY100" t="s">
        <v>89</v>
      </c>
      <c r="AZ100" t="s">
        <v>81</v>
      </c>
      <c r="BA100" t="s">
        <v>1140</v>
      </c>
      <c r="BB100">
        <v>20.02</v>
      </c>
      <c r="BC100" t="s">
        <v>82</v>
      </c>
      <c r="BD100" t="s">
        <v>82</v>
      </c>
      <c r="BE100" t="s">
        <v>82</v>
      </c>
      <c r="BF100" t="s">
        <v>87</v>
      </c>
      <c r="BG100" t="s">
        <v>97</v>
      </c>
      <c r="BH100">
        <v>3</v>
      </c>
      <c r="BI100">
        <v>2022</v>
      </c>
      <c r="BJ100">
        <v>1</v>
      </c>
      <c r="BK100">
        <v>85</v>
      </c>
      <c r="BL100" t="s">
        <v>82</v>
      </c>
      <c r="BM100" t="s">
        <v>95</v>
      </c>
      <c r="BN100" t="s">
        <v>130</v>
      </c>
      <c r="BO100">
        <v>1</v>
      </c>
      <c r="BP100" t="s">
        <v>86</v>
      </c>
      <c r="BQ100" t="s">
        <v>1116</v>
      </c>
    </row>
    <row r="101" spans="1:69" hidden="1" x14ac:dyDescent="0.25">
      <c r="A101">
        <v>132710</v>
      </c>
      <c r="B101">
        <v>1</v>
      </c>
      <c r="C101" s="1">
        <v>2279100</v>
      </c>
      <c r="D101" s="2">
        <v>44901</v>
      </c>
      <c r="E101" s="2">
        <v>44904</v>
      </c>
      <c r="F101" s="2">
        <v>44907</v>
      </c>
      <c r="G101" s="2">
        <v>44953</v>
      </c>
      <c r="H101" s="2">
        <v>44957</v>
      </c>
      <c r="I101">
        <v>323902</v>
      </c>
      <c r="J101" t="s">
        <v>83</v>
      </c>
      <c r="K101" t="s">
        <v>85</v>
      </c>
      <c r="L101" t="s">
        <v>98</v>
      </c>
      <c r="M101" t="s">
        <v>72</v>
      </c>
      <c r="N101" t="s">
        <v>82</v>
      </c>
      <c r="O101">
        <v>132710</v>
      </c>
      <c r="P101">
        <v>5</v>
      </c>
      <c r="Q101" t="s">
        <v>136</v>
      </c>
      <c r="R101" t="s">
        <v>137</v>
      </c>
      <c r="S101" t="s">
        <v>79</v>
      </c>
      <c r="T101" t="s">
        <v>136</v>
      </c>
      <c r="U101">
        <v>1</v>
      </c>
      <c r="V101" t="s">
        <v>80</v>
      </c>
      <c r="W101">
        <v>1</v>
      </c>
      <c r="X101">
        <v>1</v>
      </c>
      <c r="Y101" t="s">
        <v>25</v>
      </c>
      <c r="Z101" t="s">
        <v>1412</v>
      </c>
      <c r="AA101">
        <v>115660471</v>
      </c>
      <c r="AB101">
        <v>31270990</v>
      </c>
      <c r="AC101" t="s">
        <v>80</v>
      </c>
      <c r="AD101" t="s">
        <v>170</v>
      </c>
      <c r="AE101" t="s">
        <v>196</v>
      </c>
      <c r="AF101" t="s">
        <v>263</v>
      </c>
      <c r="AG101">
        <v>441161</v>
      </c>
      <c r="AH101" t="s">
        <v>121</v>
      </c>
      <c r="AI101">
        <v>0</v>
      </c>
      <c r="AJ101" t="s">
        <v>77</v>
      </c>
      <c r="AK101">
        <v>100</v>
      </c>
      <c r="AL101" t="s">
        <v>96</v>
      </c>
      <c r="AM101" t="s">
        <v>82</v>
      </c>
      <c r="AN101" t="s">
        <v>82</v>
      </c>
      <c r="AO101">
        <v>1</v>
      </c>
      <c r="AP101" t="s">
        <v>73</v>
      </c>
      <c r="AQ101" t="s">
        <v>78</v>
      </c>
      <c r="AR101" t="s">
        <v>82</v>
      </c>
      <c r="AS101" t="s">
        <v>82</v>
      </c>
      <c r="AT101">
        <v>28</v>
      </c>
      <c r="AU101" t="s">
        <v>101</v>
      </c>
      <c r="AV101" t="s">
        <v>89</v>
      </c>
      <c r="AW101" t="s">
        <v>89</v>
      </c>
      <c r="AX101" t="s">
        <v>89</v>
      </c>
      <c r="AY101" t="s">
        <v>89</v>
      </c>
      <c r="AZ101" t="s">
        <v>81</v>
      </c>
      <c r="BA101" t="s">
        <v>1413</v>
      </c>
      <c r="BB101">
        <v>20.02</v>
      </c>
      <c r="BC101" t="s">
        <v>82</v>
      </c>
      <c r="BD101" t="s">
        <v>82</v>
      </c>
      <c r="BE101" t="s">
        <v>82</v>
      </c>
      <c r="BF101" t="s">
        <v>197</v>
      </c>
      <c r="BG101" t="s">
        <v>1414</v>
      </c>
      <c r="BH101">
        <v>4</v>
      </c>
      <c r="BI101">
        <v>2014</v>
      </c>
      <c r="BJ101">
        <v>9</v>
      </c>
      <c r="BK101">
        <v>98.25</v>
      </c>
      <c r="BL101">
        <v>22022900</v>
      </c>
      <c r="BM101" t="s">
        <v>95</v>
      </c>
      <c r="BN101" t="s">
        <v>183</v>
      </c>
      <c r="BO101">
        <v>1</v>
      </c>
      <c r="BP101" t="s">
        <v>86</v>
      </c>
      <c r="BQ101" t="s">
        <v>1116</v>
      </c>
    </row>
    <row r="102" spans="1:69" hidden="1" x14ac:dyDescent="0.25">
      <c r="A102">
        <v>131989</v>
      </c>
      <c r="B102">
        <v>1</v>
      </c>
      <c r="C102" s="1">
        <v>13742609</v>
      </c>
      <c r="D102" s="2">
        <v>44819</v>
      </c>
      <c r="E102" s="2">
        <v>44820</v>
      </c>
      <c r="F102" s="2">
        <v>44824</v>
      </c>
      <c r="G102" s="2">
        <v>44949</v>
      </c>
      <c r="H102" s="2">
        <v>44986</v>
      </c>
      <c r="I102">
        <v>320218</v>
      </c>
      <c r="J102" t="s">
        <v>83</v>
      </c>
      <c r="K102" t="s">
        <v>85</v>
      </c>
      <c r="L102" t="s">
        <v>74</v>
      </c>
      <c r="M102" t="s">
        <v>72</v>
      </c>
      <c r="N102" t="s">
        <v>82</v>
      </c>
      <c r="O102">
        <v>131989</v>
      </c>
      <c r="P102">
        <v>3</v>
      </c>
      <c r="Q102" t="s">
        <v>75</v>
      </c>
      <c r="R102" t="s">
        <v>76</v>
      </c>
      <c r="S102" t="s">
        <v>79</v>
      </c>
      <c r="T102" t="s">
        <v>75</v>
      </c>
      <c r="U102">
        <v>1</v>
      </c>
      <c r="V102" t="s">
        <v>80</v>
      </c>
      <c r="W102">
        <v>13</v>
      </c>
      <c r="X102">
        <v>1</v>
      </c>
      <c r="Y102" t="s">
        <v>25</v>
      </c>
      <c r="Z102" t="s">
        <v>1567</v>
      </c>
      <c r="AA102">
        <v>118420447</v>
      </c>
      <c r="AB102">
        <v>31214460</v>
      </c>
      <c r="AC102" t="s">
        <v>256</v>
      </c>
      <c r="AD102" t="s">
        <v>258</v>
      </c>
      <c r="AE102" t="s">
        <v>174</v>
      </c>
      <c r="AF102" t="s">
        <v>201</v>
      </c>
      <c r="AG102" t="s">
        <v>82</v>
      </c>
      <c r="AH102" t="s">
        <v>82</v>
      </c>
      <c r="AI102">
        <v>0</v>
      </c>
      <c r="AJ102" t="s">
        <v>77</v>
      </c>
      <c r="AK102">
        <v>100</v>
      </c>
      <c r="AL102" t="s">
        <v>96</v>
      </c>
      <c r="AM102" t="s">
        <v>82</v>
      </c>
      <c r="AN102" t="s">
        <v>82</v>
      </c>
      <c r="AO102">
        <v>1</v>
      </c>
      <c r="AP102" t="s">
        <v>73</v>
      </c>
      <c r="AQ102" t="s">
        <v>78</v>
      </c>
      <c r="AR102" t="s">
        <v>82</v>
      </c>
      <c r="AS102" t="s">
        <v>82</v>
      </c>
      <c r="AT102">
        <v>20</v>
      </c>
      <c r="AU102" t="s">
        <v>101</v>
      </c>
      <c r="AV102" t="s">
        <v>88</v>
      </c>
      <c r="AW102" t="s">
        <v>89</v>
      </c>
      <c r="AX102" t="s">
        <v>89</v>
      </c>
      <c r="AY102" t="s">
        <v>89</v>
      </c>
      <c r="AZ102" t="s">
        <v>81</v>
      </c>
      <c r="BA102" t="s">
        <v>1568</v>
      </c>
      <c r="BB102">
        <v>20.02</v>
      </c>
      <c r="BC102" t="s">
        <v>82</v>
      </c>
      <c r="BD102" t="s">
        <v>82</v>
      </c>
      <c r="BE102" t="s">
        <v>82</v>
      </c>
      <c r="BF102" t="s">
        <v>87</v>
      </c>
      <c r="BG102" t="s">
        <v>97</v>
      </c>
      <c r="BH102" t="s">
        <v>82</v>
      </c>
      <c r="BI102" t="s">
        <v>82</v>
      </c>
      <c r="BJ102" t="s">
        <v>82</v>
      </c>
      <c r="BK102" t="s">
        <v>82</v>
      </c>
      <c r="BL102" t="s">
        <v>82</v>
      </c>
      <c r="BM102" t="s">
        <v>95</v>
      </c>
      <c r="BN102" t="s">
        <v>202</v>
      </c>
      <c r="BO102">
        <v>1</v>
      </c>
      <c r="BP102" t="s">
        <v>86</v>
      </c>
      <c r="BQ102" t="s">
        <v>1116</v>
      </c>
    </row>
    <row r="103" spans="1:69" hidden="1" x14ac:dyDescent="0.25">
      <c r="A103">
        <v>133278</v>
      </c>
      <c r="B103">
        <v>1</v>
      </c>
      <c r="C103" s="1">
        <v>6038600</v>
      </c>
      <c r="D103" s="2">
        <v>44915</v>
      </c>
      <c r="E103" s="2">
        <v>44936</v>
      </c>
      <c r="F103" s="2">
        <v>44958</v>
      </c>
      <c r="G103" s="2">
        <v>44963</v>
      </c>
      <c r="H103" s="2">
        <v>44967</v>
      </c>
      <c r="I103">
        <v>325016</v>
      </c>
      <c r="J103" t="s">
        <v>83</v>
      </c>
      <c r="K103" t="s">
        <v>85</v>
      </c>
      <c r="L103" t="s">
        <v>98</v>
      </c>
      <c r="M103" t="s">
        <v>72</v>
      </c>
      <c r="N103" t="s">
        <v>82</v>
      </c>
      <c r="O103">
        <v>133278</v>
      </c>
      <c r="P103">
        <v>6</v>
      </c>
      <c r="Q103" t="s">
        <v>75</v>
      </c>
      <c r="R103" t="s">
        <v>99</v>
      </c>
      <c r="S103" t="s">
        <v>79</v>
      </c>
      <c r="T103" t="s">
        <v>75</v>
      </c>
      <c r="U103">
        <v>2</v>
      </c>
      <c r="V103" t="s">
        <v>139</v>
      </c>
      <c r="W103">
        <v>1</v>
      </c>
      <c r="X103">
        <v>4</v>
      </c>
      <c r="Y103" t="s">
        <v>24</v>
      </c>
      <c r="Z103" t="s">
        <v>1287</v>
      </c>
      <c r="AA103">
        <v>113140333</v>
      </c>
      <c r="AB103">
        <v>31271780</v>
      </c>
      <c r="AC103" t="s">
        <v>139</v>
      </c>
      <c r="AD103" t="s">
        <v>165</v>
      </c>
      <c r="AE103" t="s">
        <v>104</v>
      </c>
      <c r="AF103" t="s">
        <v>1087</v>
      </c>
      <c r="AG103">
        <v>1981303</v>
      </c>
      <c r="AH103" t="s">
        <v>100</v>
      </c>
      <c r="AI103">
        <v>0</v>
      </c>
      <c r="AJ103" t="s">
        <v>77</v>
      </c>
      <c r="AK103">
        <v>100</v>
      </c>
      <c r="AL103" t="s">
        <v>96</v>
      </c>
      <c r="AM103" t="s">
        <v>82</v>
      </c>
      <c r="AN103" t="s">
        <v>82</v>
      </c>
      <c r="AO103">
        <v>1</v>
      </c>
      <c r="AP103" t="s">
        <v>73</v>
      </c>
      <c r="AQ103" t="s">
        <v>114</v>
      </c>
      <c r="AR103" t="s">
        <v>82</v>
      </c>
      <c r="AS103" t="s">
        <v>82</v>
      </c>
      <c r="AT103">
        <v>35</v>
      </c>
      <c r="AU103" t="s">
        <v>101</v>
      </c>
      <c r="AV103" t="s">
        <v>89</v>
      </c>
      <c r="AW103" t="s">
        <v>89</v>
      </c>
      <c r="AX103" t="s">
        <v>89</v>
      </c>
      <c r="AY103" t="s">
        <v>89</v>
      </c>
      <c r="AZ103" t="s">
        <v>81</v>
      </c>
      <c r="BA103" t="s">
        <v>1288</v>
      </c>
      <c r="BB103">
        <v>20.03</v>
      </c>
      <c r="BC103" t="s">
        <v>82</v>
      </c>
      <c r="BD103" t="s">
        <v>82</v>
      </c>
      <c r="BE103" t="s">
        <v>82</v>
      </c>
      <c r="BF103" t="s">
        <v>156</v>
      </c>
      <c r="BG103" t="s">
        <v>1289</v>
      </c>
      <c r="BH103">
        <v>2</v>
      </c>
      <c r="BI103">
        <v>2006</v>
      </c>
      <c r="BJ103">
        <v>17</v>
      </c>
      <c r="BK103">
        <v>100</v>
      </c>
      <c r="BL103">
        <v>22439000</v>
      </c>
      <c r="BM103" t="s">
        <v>95</v>
      </c>
      <c r="BN103" t="s">
        <v>105</v>
      </c>
      <c r="BO103">
        <v>1</v>
      </c>
      <c r="BP103" t="s">
        <v>86</v>
      </c>
      <c r="BQ103" t="s">
        <v>1116</v>
      </c>
    </row>
    <row r="104" spans="1:69" hidden="1" x14ac:dyDescent="0.25">
      <c r="A104">
        <v>131670</v>
      </c>
      <c r="B104">
        <v>1</v>
      </c>
      <c r="C104" s="1">
        <v>6663000</v>
      </c>
      <c r="D104" s="2">
        <v>44673</v>
      </c>
      <c r="E104" s="2">
        <v>44798</v>
      </c>
      <c r="F104" s="2">
        <v>44799</v>
      </c>
      <c r="G104" s="2">
        <v>44953</v>
      </c>
      <c r="H104" s="2">
        <v>44957</v>
      </c>
      <c r="I104">
        <v>312703</v>
      </c>
      <c r="J104" t="s">
        <v>83</v>
      </c>
      <c r="K104" t="s">
        <v>85</v>
      </c>
      <c r="L104" t="s">
        <v>98</v>
      </c>
      <c r="M104" t="s">
        <v>72</v>
      </c>
      <c r="N104" t="s">
        <v>82</v>
      </c>
      <c r="O104">
        <v>131670</v>
      </c>
      <c r="P104">
        <v>5</v>
      </c>
      <c r="Q104" t="s">
        <v>75</v>
      </c>
      <c r="R104" t="s">
        <v>76</v>
      </c>
      <c r="S104" t="s">
        <v>79</v>
      </c>
      <c r="T104" t="s">
        <v>75</v>
      </c>
      <c r="U104">
        <v>7</v>
      </c>
      <c r="V104" t="s">
        <v>185</v>
      </c>
      <c r="W104">
        <v>3</v>
      </c>
      <c r="X104">
        <v>1</v>
      </c>
      <c r="Y104" t="s">
        <v>25</v>
      </c>
      <c r="Z104" t="s">
        <v>1331</v>
      </c>
      <c r="AA104">
        <v>703050046</v>
      </c>
      <c r="AB104">
        <v>31270350</v>
      </c>
      <c r="AC104" t="s">
        <v>259</v>
      </c>
      <c r="AD104" t="s">
        <v>259</v>
      </c>
      <c r="AE104" t="s">
        <v>146</v>
      </c>
      <c r="AF104" t="s">
        <v>325</v>
      </c>
      <c r="AG104">
        <v>1335439</v>
      </c>
      <c r="AH104" t="s">
        <v>100</v>
      </c>
      <c r="AI104">
        <v>0</v>
      </c>
      <c r="AJ104" t="s">
        <v>77</v>
      </c>
      <c r="AK104">
        <v>100</v>
      </c>
      <c r="AL104" t="s">
        <v>96</v>
      </c>
      <c r="AM104" t="s">
        <v>82</v>
      </c>
      <c r="AN104" t="s">
        <v>82</v>
      </c>
      <c r="AO104">
        <v>1</v>
      </c>
      <c r="AP104" t="s">
        <v>73</v>
      </c>
      <c r="AQ104" t="s">
        <v>138</v>
      </c>
      <c r="AR104" t="s">
        <v>82</v>
      </c>
      <c r="AS104" t="s">
        <v>82</v>
      </c>
      <c r="AT104">
        <v>19</v>
      </c>
      <c r="AU104" t="s">
        <v>101</v>
      </c>
      <c r="AV104" t="s">
        <v>88</v>
      </c>
      <c r="AW104" t="s">
        <v>89</v>
      </c>
      <c r="AX104" t="s">
        <v>89</v>
      </c>
      <c r="AY104" t="s">
        <v>89</v>
      </c>
      <c r="AZ104" t="s">
        <v>81</v>
      </c>
      <c r="BA104" t="s">
        <v>1332</v>
      </c>
      <c r="BB104">
        <v>20.04</v>
      </c>
      <c r="BC104" t="s">
        <v>82</v>
      </c>
      <c r="BD104" t="s">
        <v>82</v>
      </c>
      <c r="BE104" t="s">
        <v>82</v>
      </c>
      <c r="BF104" t="s">
        <v>87</v>
      </c>
      <c r="BG104" t="s">
        <v>97</v>
      </c>
      <c r="BH104">
        <v>5</v>
      </c>
      <c r="BI104">
        <v>2022</v>
      </c>
      <c r="BJ104">
        <v>1</v>
      </c>
      <c r="BK104">
        <v>95.47</v>
      </c>
      <c r="BL104" t="s">
        <v>82</v>
      </c>
      <c r="BM104" t="s">
        <v>95</v>
      </c>
      <c r="BN104" t="s">
        <v>130</v>
      </c>
      <c r="BO104">
        <v>1</v>
      </c>
      <c r="BP104" t="s">
        <v>86</v>
      </c>
      <c r="BQ104" t="s">
        <v>1116</v>
      </c>
    </row>
    <row r="105" spans="1:69" hidden="1" x14ac:dyDescent="0.25">
      <c r="A105">
        <v>132989</v>
      </c>
      <c r="B105">
        <v>1</v>
      </c>
      <c r="C105" s="1">
        <v>3298800</v>
      </c>
      <c r="D105" s="2">
        <v>44860</v>
      </c>
      <c r="E105" s="2">
        <v>44916</v>
      </c>
      <c r="F105" s="2">
        <v>44917</v>
      </c>
      <c r="G105" s="2">
        <v>44953</v>
      </c>
      <c r="H105" s="2">
        <v>44972</v>
      </c>
      <c r="I105">
        <v>321726</v>
      </c>
      <c r="J105" t="s">
        <v>83</v>
      </c>
      <c r="K105" t="s">
        <v>85</v>
      </c>
      <c r="L105" t="s">
        <v>74</v>
      </c>
      <c r="M105" t="s">
        <v>72</v>
      </c>
      <c r="N105" t="s">
        <v>82</v>
      </c>
      <c r="O105">
        <v>132989</v>
      </c>
      <c r="P105">
        <v>5</v>
      </c>
      <c r="Q105" t="s">
        <v>75</v>
      </c>
      <c r="R105" t="s">
        <v>76</v>
      </c>
      <c r="S105" t="s">
        <v>79</v>
      </c>
      <c r="T105" t="s">
        <v>75</v>
      </c>
      <c r="U105">
        <v>1</v>
      </c>
      <c r="V105" t="s">
        <v>80</v>
      </c>
      <c r="W105">
        <v>1</v>
      </c>
      <c r="X105">
        <v>8</v>
      </c>
      <c r="Y105" t="s">
        <v>24</v>
      </c>
      <c r="Z105" t="s">
        <v>1492</v>
      </c>
      <c r="AA105">
        <v>117960653</v>
      </c>
      <c r="AB105">
        <v>31165160</v>
      </c>
      <c r="AC105" t="s">
        <v>80</v>
      </c>
      <c r="AD105" t="s">
        <v>269</v>
      </c>
      <c r="AE105" t="s">
        <v>128</v>
      </c>
      <c r="AF105" t="s">
        <v>117</v>
      </c>
      <c r="AG105" t="s">
        <v>82</v>
      </c>
      <c r="AH105" t="s">
        <v>82</v>
      </c>
      <c r="AI105">
        <v>0</v>
      </c>
      <c r="AJ105" t="s">
        <v>77</v>
      </c>
      <c r="AK105">
        <v>100</v>
      </c>
      <c r="AL105" t="s">
        <v>96</v>
      </c>
      <c r="AM105" t="s">
        <v>82</v>
      </c>
      <c r="AN105" t="s">
        <v>82</v>
      </c>
      <c r="AO105">
        <v>1</v>
      </c>
      <c r="AP105" t="s">
        <v>73</v>
      </c>
      <c r="AQ105" t="s">
        <v>78</v>
      </c>
      <c r="AR105" t="s">
        <v>82</v>
      </c>
      <c r="AS105" t="s">
        <v>82</v>
      </c>
      <c r="AT105">
        <v>22</v>
      </c>
      <c r="AU105" t="s">
        <v>88</v>
      </c>
      <c r="AV105" t="s">
        <v>89</v>
      </c>
      <c r="AW105" t="s">
        <v>89</v>
      </c>
      <c r="AX105" t="s">
        <v>89</v>
      </c>
      <c r="AY105" t="s">
        <v>89</v>
      </c>
      <c r="AZ105" t="s">
        <v>81</v>
      </c>
      <c r="BA105" t="s">
        <v>1493</v>
      </c>
      <c r="BB105">
        <v>20.04</v>
      </c>
      <c r="BC105" t="s">
        <v>82</v>
      </c>
      <c r="BD105" t="s">
        <v>82</v>
      </c>
      <c r="BE105" t="s">
        <v>82</v>
      </c>
      <c r="BF105" t="s">
        <v>87</v>
      </c>
      <c r="BG105" t="s">
        <v>1494</v>
      </c>
      <c r="BH105" t="s">
        <v>82</v>
      </c>
      <c r="BI105" t="s">
        <v>82</v>
      </c>
      <c r="BJ105" t="s">
        <v>82</v>
      </c>
      <c r="BK105" t="s">
        <v>82</v>
      </c>
      <c r="BL105" t="s">
        <v>82</v>
      </c>
      <c r="BM105" t="s">
        <v>95</v>
      </c>
      <c r="BN105" t="s">
        <v>117</v>
      </c>
      <c r="BO105">
        <v>1</v>
      </c>
      <c r="BP105" t="s">
        <v>86</v>
      </c>
      <c r="BQ105" t="s">
        <v>1116</v>
      </c>
    </row>
    <row r="106" spans="1:69" hidden="1" x14ac:dyDescent="0.25">
      <c r="A106">
        <v>132580</v>
      </c>
      <c r="B106">
        <v>1</v>
      </c>
      <c r="C106" s="1">
        <v>4727900</v>
      </c>
      <c r="D106" s="2">
        <v>44896</v>
      </c>
      <c r="E106" s="2">
        <v>44897</v>
      </c>
      <c r="F106" s="2">
        <v>44901</v>
      </c>
      <c r="G106" s="2">
        <v>44949</v>
      </c>
      <c r="H106" s="2">
        <v>44951</v>
      </c>
      <c r="I106">
        <v>323428</v>
      </c>
      <c r="J106" t="s">
        <v>83</v>
      </c>
      <c r="K106" t="s">
        <v>85</v>
      </c>
      <c r="L106" t="s">
        <v>98</v>
      </c>
      <c r="M106" t="s">
        <v>72</v>
      </c>
      <c r="N106" t="s">
        <v>82</v>
      </c>
      <c r="O106">
        <v>132580</v>
      </c>
      <c r="P106">
        <v>3</v>
      </c>
      <c r="Q106" t="s">
        <v>75</v>
      </c>
      <c r="R106" t="s">
        <v>76</v>
      </c>
      <c r="S106" t="s">
        <v>79</v>
      </c>
      <c r="T106" t="s">
        <v>75</v>
      </c>
      <c r="U106">
        <v>1</v>
      </c>
      <c r="V106" t="s">
        <v>80</v>
      </c>
      <c r="W106">
        <v>18</v>
      </c>
      <c r="X106">
        <v>1</v>
      </c>
      <c r="Y106" t="s">
        <v>24</v>
      </c>
      <c r="Z106" t="s">
        <v>1643</v>
      </c>
      <c r="AA106">
        <v>118510732</v>
      </c>
      <c r="AB106">
        <v>31270000</v>
      </c>
      <c r="AC106" t="s">
        <v>189</v>
      </c>
      <c r="AD106" t="s">
        <v>189</v>
      </c>
      <c r="AE106" t="s">
        <v>124</v>
      </c>
      <c r="AF106" t="s">
        <v>117</v>
      </c>
      <c r="AG106">
        <v>1249696</v>
      </c>
      <c r="AH106" t="s">
        <v>100</v>
      </c>
      <c r="AI106">
        <v>0</v>
      </c>
      <c r="AJ106" t="s">
        <v>77</v>
      </c>
      <c r="AK106">
        <v>100</v>
      </c>
      <c r="AL106" t="s">
        <v>96</v>
      </c>
      <c r="AM106" t="s">
        <v>82</v>
      </c>
      <c r="AN106" t="s">
        <v>82</v>
      </c>
      <c r="AO106">
        <v>1</v>
      </c>
      <c r="AP106" t="s">
        <v>73</v>
      </c>
      <c r="AQ106" t="s">
        <v>78</v>
      </c>
      <c r="AR106" t="s">
        <v>82</v>
      </c>
      <c r="AS106" t="s">
        <v>82</v>
      </c>
      <c r="AT106">
        <v>20</v>
      </c>
      <c r="AU106" t="s">
        <v>101</v>
      </c>
      <c r="AV106" t="s">
        <v>88</v>
      </c>
      <c r="AW106" t="s">
        <v>89</v>
      </c>
      <c r="AX106" t="s">
        <v>89</v>
      </c>
      <c r="AY106" t="s">
        <v>89</v>
      </c>
      <c r="AZ106" t="s">
        <v>81</v>
      </c>
      <c r="BA106" t="s">
        <v>1644</v>
      </c>
      <c r="BB106">
        <v>20.09</v>
      </c>
      <c r="BC106" t="s">
        <v>82</v>
      </c>
      <c r="BD106" t="s">
        <v>82</v>
      </c>
      <c r="BE106" t="s">
        <v>82</v>
      </c>
      <c r="BF106" t="s">
        <v>87</v>
      </c>
      <c r="BG106" t="s">
        <v>97</v>
      </c>
      <c r="BH106">
        <v>4</v>
      </c>
      <c r="BI106">
        <v>2019</v>
      </c>
      <c r="BJ106">
        <v>4</v>
      </c>
      <c r="BK106">
        <v>95.85</v>
      </c>
      <c r="BL106" t="s">
        <v>82</v>
      </c>
      <c r="BM106" t="s">
        <v>95</v>
      </c>
      <c r="BN106" t="s">
        <v>117</v>
      </c>
      <c r="BO106">
        <v>1</v>
      </c>
      <c r="BP106" t="s">
        <v>86</v>
      </c>
      <c r="BQ106" t="s">
        <v>1116</v>
      </c>
    </row>
    <row r="107" spans="1:69" hidden="1" x14ac:dyDescent="0.25">
      <c r="A107">
        <v>132565</v>
      </c>
      <c r="B107">
        <v>1</v>
      </c>
      <c r="C107" s="1">
        <v>2470100</v>
      </c>
      <c r="D107" s="2">
        <v>44890</v>
      </c>
      <c r="E107" s="2">
        <v>44896</v>
      </c>
      <c r="F107" s="2">
        <v>44897</v>
      </c>
      <c r="G107" s="2">
        <v>44939</v>
      </c>
      <c r="H107" s="2">
        <v>44943</v>
      </c>
      <c r="I107">
        <v>322973</v>
      </c>
      <c r="J107" t="s">
        <v>83</v>
      </c>
      <c r="K107" t="s">
        <v>85</v>
      </c>
      <c r="L107" t="s">
        <v>98</v>
      </c>
      <c r="M107" t="s">
        <v>72</v>
      </c>
      <c r="N107" t="s">
        <v>82</v>
      </c>
      <c r="O107">
        <v>132565</v>
      </c>
      <c r="P107">
        <v>1</v>
      </c>
      <c r="Q107" t="s">
        <v>136</v>
      </c>
      <c r="R107" t="s">
        <v>137</v>
      </c>
      <c r="S107" t="s">
        <v>79</v>
      </c>
      <c r="T107" t="s">
        <v>136</v>
      </c>
      <c r="U107">
        <v>1</v>
      </c>
      <c r="V107" t="s">
        <v>80</v>
      </c>
      <c r="W107">
        <v>11</v>
      </c>
      <c r="X107">
        <v>1</v>
      </c>
      <c r="Y107" t="s">
        <v>24</v>
      </c>
      <c r="Z107" t="s">
        <v>1868</v>
      </c>
      <c r="AA107">
        <v>116860216</v>
      </c>
      <c r="AB107">
        <v>31269420</v>
      </c>
      <c r="AC107" t="s">
        <v>90</v>
      </c>
      <c r="AD107" t="s">
        <v>296</v>
      </c>
      <c r="AE107" t="s">
        <v>104</v>
      </c>
      <c r="AF107" t="s">
        <v>1092</v>
      </c>
      <c r="AG107">
        <v>496300</v>
      </c>
      <c r="AH107" t="s">
        <v>171</v>
      </c>
      <c r="AI107">
        <v>0</v>
      </c>
      <c r="AJ107" t="s">
        <v>77</v>
      </c>
      <c r="AK107">
        <v>100</v>
      </c>
      <c r="AL107" t="s">
        <v>96</v>
      </c>
      <c r="AM107" t="s">
        <v>82</v>
      </c>
      <c r="AN107" t="s">
        <v>82</v>
      </c>
      <c r="AO107">
        <v>1</v>
      </c>
      <c r="AP107" t="s">
        <v>73</v>
      </c>
      <c r="AQ107" t="s">
        <v>78</v>
      </c>
      <c r="AR107" t="s">
        <v>82</v>
      </c>
      <c r="AS107" t="s">
        <v>82</v>
      </c>
      <c r="AT107">
        <v>25</v>
      </c>
      <c r="AU107" t="s">
        <v>88</v>
      </c>
      <c r="AV107" t="s">
        <v>89</v>
      </c>
      <c r="AW107" t="s">
        <v>89</v>
      </c>
      <c r="AX107" t="s">
        <v>89</v>
      </c>
      <c r="AY107" t="s">
        <v>89</v>
      </c>
      <c r="AZ107" t="s">
        <v>81</v>
      </c>
      <c r="BA107" t="s">
        <v>1869</v>
      </c>
      <c r="BB107">
        <v>20.09</v>
      </c>
      <c r="BC107" t="s">
        <v>82</v>
      </c>
      <c r="BD107" t="s">
        <v>82</v>
      </c>
      <c r="BE107" t="s">
        <v>82</v>
      </c>
      <c r="BF107" t="s">
        <v>87</v>
      </c>
      <c r="BG107" t="s">
        <v>390</v>
      </c>
      <c r="BH107">
        <v>6</v>
      </c>
      <c r="BI107">
        <v>2015</v>
      </c>
      <c r="BJ107">
        <v>8</v>
      </c>
      <c r="BK107">
        <v>80</v>
      </c>
      <c r="BL107">
        <v>22959797</v>
      </c>
      <c r="BM107" t="s">
        <v>95</v>
      </c>
      <c r="BN107" t="s">
        <v>183</v>
      </c>
      <c r="BO107">
        <v>1</v>
      </c>
      <c r="BP107" t="s">
        <v>86</v>
      </c>
      <c r="BQ107" t="s">
        <v>1116</v>
      </c>
    </row>
    <row r="108" spans="1:69" hidden="1" x14ac:dyDescent="0.25">
      <c r="A108">
        <v>133206</v>
      </c>
      <c r="B108">
        <v>1</v>
      </c>
      <c r="C108" s="1">
        <v>7570583</v>
      </c>
      <c r="D108" s="2">
        <v>44932</v>
      </c>
      <c r="E108" s="2">
        <v>44934</v>
      </c>
      <c r="F108" s="2">
        <v>44956</v>
      </c>
      <c r="G108" s="2">
        <v>44963</v>
      </c>
      <c r="H108" s="2">
        <v>44967</v>
      </c>
      <c r="I108">
        <v>325697</v>
      </c>
      <c r="J108" t="s">
        <v>83</v>
      </c>
      <c r="K108" t="s">
        <v>85</v>
      </c>
      <c r="L108" t="s">
        <v>98</v>
      </c>
      <c r="M108" t="s">
        <v>72</v>
      </c>
      <c r="N108" t="s">
        <v>82</v>
      </c>
      <c r="O108">
        <v>133206</v>
      </c>
      <c r="P108">
        <v>6</v>
      </c>
      <c r="Q108" t="s">
        <v>75</v>
      </c>
      <c r="R108" t="s">
        <v>99</v>
      </c>
      <c r="S108" t="s">
        <v>79</v>
      </c>
      <c r="T108" t="s">
        <v>75</v>
      </c>
      <c r="U108">
        <v>5</v>
      </c>
      <c r="V108" t="s">
        <v>115</v>
      </c>
      <c r="W108">
        <v>11</v>
      </c>
      <c r="X108">
        <v>2</v>
      </c>
      <c r="Y108" t="s">
        <v>25</v>
      </c>
      <c r="Z108" t="s">
        <v>1240</v>
      </c>
      <c r="AA108">
        <v>117930179</v>
      </c>
      <c r="AB108">
        <v>31271560</v>
      </c>
      <c r="AC108" t="s">
        <v>387</v>
      </c>
      <c r="AD108" t="s">
        <v>388</v>
      </c>
      <c r="AE108" t="s">
        <v>148</v>
      </c>
      <c r="AF108" t="s">
        <v>187</v>
      </c>
      <c r="AG108">
        <v>1522100</v>
      </c>
      <c r="AH108" t="s">
        <v>100</v>
      </c>
      <c r="AI108">
        <v>0</v>
      </c>
      <c r="AJ108" t="s">
        <v>77</v>
      </c>
      <c r="AK108">
        <v>100</v>
      </c>
      <c r="AL108" t="s">
        <v>96</v>
      </c>
      <c r="AM108" t="s">
        <v>82</v>
      </c>
      <c r="AN108" t="s">
        <v>82</v>
      </c>
      <c r="AO108">
        <v>1</v>
      </c>
      <c r="AP108" t="s">
        <v>73</v>
      </c>
      <c r="AQ108" t="s">
        <v>138</v>
      </c>
      <c r="AR108" t="s">
        <v>82</v>
      </c>
      <c r="AS108" t="s">
        <v>82</v>
      </c>
      <c r="AT108">
        <v>22</v>
      </c>
      <c r="AU108" t="s">
        <v>88</v>
      </c>
      <c r="AV108" t="s">
        <v>89</v>
      </c>
      <c r="AW108" t="s">
        <v>89</v>
      </c>
      <c r="AX108" t="s">
        <v>89</v>
      </c>
      <c r="AY108" t="s">
        <v>89</v>
      </c>
      <c r="AZ108" t="s">
        <v>81</v>
      </c>
      <c r="BA108" t="s">
        <v>1241</v>
      </c>
      <c r="BB108">
        <v>20.11</v>
      </c>
      <c r="BC108" t="s">
        <v>82</v>
      </c>
      <c r="BD108" t="s">
        <v>161</v>
      </c>
      <c r="BE108" t="s">
        <v>162</v>
      </c>
      <c r="BF108" t="s">
        <v>87</v>
      </c>
      <c r="BG108" t="s">
        <v>97</v>
      </c>
      <c r="BH108">
        <v>3</v>
      </c>
      <c r="BI108">
        <v>2017</v>
      </c>
      <c r="BJ108">
        <v>6</v>
      </c>
      <c r="BK108">
        <v>100</v>
      </c>
      <c r="BL108" t="s">
        <v>82</v>
      </c>
      <c r="BM108" t="s">
        <v>95</v>
      </c>
      <c r="BN108" t="s">
        <v>125</v>
      </c>
      <c r="BO108">
        <v>1</v>
      </c>
      <c r="BP108" t="s">
        <v>86</v>
      </c>
      <c r="BQ108" t="s">
        <v>1116</v>
      </c>
    </row>
    <row r="109" spans="1:69" hidden="1" x14ac:dyDescent="0.25">
      <c r="A109">
        <v>133416</v>
      </c>
      <c r="B109">
        <v>1</v>
      </c>
      <c r="C109" s="1">
        <v>3044500</v>
      </c>
      <c r="D109" s="2">
        <v>44963</v>
      </c>
      <c r="E109" s="2">
        <v>44964</v>
      </c>
      <c r="F109" s="2">
        <v>44964</v>
      </c>
      <c r="G109" s="2">
        <v>44977</v>
      </c>
      <c r="H109" s="2">
        <v>44978</v>
      </c>
      <c r="I109">
        <v>327917</v>
      </c>
      <c r="J109" t="s">
        <v>83</v>
      </c>
      <c r="K109" t="s">
        <v>85</v>
      </c>
      <c r="L109" t="s">
        <v>98</v>
      </c>
      <c r="M109" t="s">
        <v>72</v>
      </c>
      <c r="N109" t="s">
        <v>82</v>
      </c>
      <c r="O109">
        <v>133416</v>
      </c>
      <c r="P109">
        <v>7</v>
      </c>
      <c r="Q109" t="s">
        <v>75</v>
      </c>
      <c r="R109" t="s">
        <v>76</v>
      </c>
      <c r="S109" t="s">
        <v>79</v>
      </c>
      <c r="T109" t="s">
        <v>75</v>
      </c>
      <c r="U109">
        <v>3</v>
      </c>
      <c r="V109" t="s">
        <v>131</v>
      </c>
      <c r="W109">
        <v>3</v>
      </c>
      <c r="X109">
        <v>1</v>
      </c>
      <c r="Y109" t="s">
        <v>25</v>
      </c>
      <c r="Z109" t="s">
        <v>2588</v>
      </c>
      <c r="AA109">
        <v>116810140</v>
      </c>
      <c r="AB109">
        <v>31272130</v>
      </c>
      <c r="AC109" t="s">
        <v>193</v>
      </c>
      <c r="AD109" t="s">
        <v>310</v>
      </c>
      <c r="AE109" t="s">
        <v>274</v>
      </c>
      <c r="AF109" t="s">
        <v>224</v>
      </c>
      <c r="AG109">
        <v>612471</v>
      </c>
      <c r="AH109" t="s">
        <v>171</v>
      </c>
      <c r="AI109">
        <v>0</v>
      </c>
      <c r="AJ109" t="s">
        <v>77</v>
      </c>
      <c r="AK109">
        <v>100</v>
      </c>
      <c r="AL109" t="s">
        <v>96</v>
      </c>
      <c r="AM109" t="s">
        <v>82</v>
      </c>
      <c r="AN109" t="s">
        <v>82</v>
      </c>
      <c r="AO109">
        <v>1</v>
      </c>
      <c r="AP109" t="s">
        <v>73</v>
      </c>
      <c r="AQ109" t="s">
        <v>78</v>
      </c>
      <c r="AR109" t="s">
        <v>82</v>
      </c>
      <c r="AS109" t="s">
        <v>82</v>
      </c>
      <c r="AT109">
        <v>25</v>
      </c>
      <c r="AU109" t="s">
        <v>88</v>
      </c>
      <c r="AV109" t="s">
        <v>89</v>
      </c>
      <c r="AW109" t="s">
        <v>89</v>
      </c>
      <c r="AX109" t="s">
        <v>89</v>
      </c>
      <c r="AY109" t="s">
        <v>89</v>
      </c>
      <c r="AZ109" t="s">
        <v>81</v>
      </c>
      <c r="BA109" t="s">
        <v>2589</v>
      </c>
      <c r="BB109">
        <v>20.12</v>
      </c>
      <c r="BC109" t="s">
        <v>82</v>
      </c>
      <c r="BD109" t="s">
        <v>82</v>
      </c>
      <c r="BE109" t="s">
        <v>82</v>
      </c>
      <c r="BF109" t="s">
        <v>87</v>
      </c>
      <c r="BG109" t="s">
        <v>2590</v>
      </c>
      <c r="BH109">
        <v>4</v>
      </c>
      <c r="BI109">
        <v>2015</v>
      </c>
      <c r="BJ109">
        <v>8</v>
      </c>
      <c r="BK109">
        <v>100</v>
      </c>
      <c r="BL109">
        <v>22206976</v>
      </c>
      <c r="BM109" t="s">
        <v>95</v>
      </c>
      <c r="BN109" t="s">
        <v>130</v>
      </c>
      <c r="BO109">
        <v>1</v>
      </c>
      <c r="BP109" t="s">
        <v>86</v>
      </c>
      <c r="BQ109" t="s">
        <v>1116</v>
      </c>
    </row>
    <row r="110" spans="1:69" hidden="1" x14ac:dyDescent="0.25">
      <c r="A110">
        <v>132661</v>
      </c>
      <c r="B110">
        <v>1</v>
      </c>
      <c r="C110" s="1">
        <v>3051000</v>
      </c>
      <c r="D110" s="2">
        <v>44878</v>
      </c>
      <c r="E110" s="2">
        <v>44902</v>
      </c>
      <c r="F110" s="2">
        <v>44903</v>
      </c>
      <c r="G110" s="2">
        <v>44953</v>
      </c>
      <c r="H110" s="2">
        <v>44957</v>
      </c>
      <c r="I110">
        <v>322386</v>
      </c>
      <c r="J110" t="s">
        <v>83</v>
      </c>
      <c r="K110" t="s">
        <v>85</v>
      </c>
      <c r="L110" t="s">
        <v>98</v>
      </c>
      <c r="M110" t="s">
        <v>72</v>
      </c>
      <c r="N110" t="s">
        <v>82</v>
      </c>
      <c r="O110">
        <v>132661</v>
      </c>
      <c r="P110">
        <v>5</v>
      </c>
      <c r="Q110" t="s">
        <v>75</v>
      </c>
      <c r="R110" t="s">
        <v>76</v>
      </c>
      <c r="S110" t="s">
        <v>79</v>
      </c>
      <c r="T110" t="s">
        <v>75</v>
      </c>
      <c r="U110">
        <v>2</v>
      </c>
      <c r="V110" t="s">
        <v>139</v>
      </c>
      <c r="W110">
        <v>10</v>
      </c>
      <c r="X110">
        <v>1</v>
      </c>
      <c r="Y110" t="s">
        <v>25</v>
      </c>
      <c r="Z110" t="s">
        <v>1399</v>
      </c>
      <c r="AA110">
        <v>208350718</v>
      </c>
      <c r="AB110">
        <v>31270950</v>
      </c>
      <c r="AC110" t="s">
        <v>140</v>
      </c>
      <c r="AD110" t="s">
        <v>312</v>
      </c>
      <c r="AE110" t="s">
        <v>411</v>
      </c>
      <c r="AF110" t="s">
        <v>117</v>
      </c>
      <c r="AG110">
        <v>614000</v>
      </c>
      <c r="AH110" t="s">
        <v>171</v>
      </c>
      <c r="AI110">
        <v>0</v>
      </c>
      <c r="AJ110" t="s">
        <v>77</v>
      </c>
      <c r="AK110">
        <v>100</v>
      </c>
      <c r="AL110" t="s">
        <v>96</v>
      </c>
      <c r="AM110" t="s">
        <v>82</v>
      </c>
      <c r="AN110" t="s">
        <v>82</v>
      </c>
      <c r="AO110">
        <v>1</v>
      </c>
      <c r="AP110" t="s">
        <v>73</v>
      </c>
      <c r="AQ110" t="s">
        <v>114</v>
      </c>
      <c r="AR110" t="s">
        <v>82</v>
      </c>
      <c r="AS110" t="s">
        <v>82</v>
      </c>
      <c r="AT110">
        <v>20</v>
      </c>
      <c r="AU110" t="s">
        <v>101</v>
      </c>
      <c r="AV110" t="s">
        <v>89</v>
      </c>
      <c r="AW110" t="s">
        <v>89</v>
      </c>
      <c r="AX110" t="s">
        <v>89</v>
      </c>
      <c r="AY110" t="s">
        <v>89</v>
      </c>
      <c r="AZ110" t="s">
        <v>81</v>
      </c>
      <c r="BA110" t="s">
        <v>1400</v>
      </c>
      <c r="BB110">
        <v>20.12</v>
      </c>
      <c r="BC110" t="s">
        <v>82</v>
      </c>
      <c r="BD110" t="s">
        <v>82</v>
      </c>
      <c r="BE110" t="s">
        <v>82</v>
      </c>
      <c r="BF110" t="s">
        <v>87</v>
      </c>
      <c r="BG110" t="s">
        <v>97</v>
      </c>
      <c r="BH110">
        <v>4</v>
      </c>
      <c r="BI110">
        <v>2020</v>
      </c>
      <c r="BJ110">
        <v>3</v>
      </c>
      <c r="BK110">
        <v>87.6</v>
      </c>
      <c r="BL110" t="s">
        <v>82</v>
      </c>
      <c r="BM110" t="s">
        <v>95</v>
      </c>
      <c r="BN110" t="s">
        <v>117</v>
      </c>
      <c r="BO110">
        <v>1</v>
      </c>
      <c r="BP110" t="s">
        <v>86</v>
      </c>
      <c r="BQ110" t="s">
        <v>1116</v>
      </c>
    </row>
    <row r="111" spans="1:69" hidden="1" x14ac:dyDescent="0.25">
      <c r="A111">
        <v>132655</v>
      </c>
      <c r="B111">
        <v>1</v>
      </c>
      <c r="C111" s="1">
        <v>2483250</v>
      </c>
      <c r="D111" s="2">
        <v>44890</v>
      </c>
      <c r="E111" s="2">
        <v>44902</v>
      </c>
      <c r="F111" s="2">
        <v>44903</v>
      </c>
      <c r="G111" s="2">
        <v>44985</v>
      </c>
      <c r="H111" s="2">
        <v>44985</v>
      </c>
      <c r="I111">
        <v>322983</v>
      </c>
      <c r="J111" t="s">
        <v>83</v>
      </c>
      <c r="K111" t="s">
        <v>85</v>
      </c>
      <c r="L111" t="s">
        <v>98</v>
      </c>
      <c r="M111" t="s">
        <v>72</v>
      </c>
      <c r="N111" t="s">
        <v>82</v>
      </c>
      <c r="O111">
        <v>132655</v>
      </c>
      <c r="P111">
        <v>8</v>
      </c>
      <c r="Q111" t="s">
        <v>75</v>
      </c>
      <c r="R111" t="s">
        <v>76</v>
      </c>
      <c r="S111" t="s">
        <v>79</v>
      </c>
      <c r="T111" t="s">
        <v>75</v>
      </c>
      <c r="U111">
        <v>5</v>
      </c>
      <c r="V111" t="s">
        <v>115</v>
      </c>
      <c r="W111">
        <v>5</v>
      </c>
      <c r="X111">
        <v>4</v>
      </c>
      <c r="Y111" t="s">
        <v>25</v>
      </c>
      <c r="Z111" t="s">
        <v>1987</v>
      </c>
      <c r="AA111">
        <v>504530474</v>
      </c>
      <c r="AB111">
        <v>31273580</v>
      </c>
      <c r="AC111" t="s">
        <v>373</v>
      </c>
      <c r="AD111" t="s">
        <v>216</v>
      </c>
      <c r="AE111" t="s">
        <v>118</v>
      </c>
      <c r="AF111" t="s">
        <v>117</v>
      </c>
      <c r="AG111">
        <v>346253</v>
      </c>
      <c r="AH111" t="s">
        <v>121</v>
      </c>
      <c r="AI111">
        <v>0</v>
      </c>
      <c r="AJ111" t="s">
        <v>77</v>
      </c>
      <c r="AK111">
        <v>100</v>
      </c>
      <c r="AL111" t="s">
        <v>96</v>
      </c>
      <c r="AM111" t="s">
        <v>82</v>
      </c>
      <c r="AN111" t="s">
        <v>82</v>
      </c>
      <c r="AO111">
        <v>1</v>
      </c>
      <c r="AP111" t="s">
        <v>73</v>
      </c>
      <c r="AQ111" t="s">
        <v>138</v>
      </c>
      <c r="AR111" t="s">
        <v>82</v>
      </c>
      <c r="AS111" t="s">
        <v>82</v>
      </c>
      <c r="AT111">
        <v>18</v>
      </c>
      <c r="AU111" t="s">
        <v>88</v>
      </c>
      <c r="AV111" t="s">
        <v>89</v>
      </c>
      <c r="AW111" t="s">
        <v>89</v>
      </c>
      <c r="AX111" t="s">
        <v>89</v>
      </c>
      <c r="AY111" t="s">
        <v>89</v>
      </c>
      <c r="AZ111" t="s">
        <v>81</v>
      </c>
      <c r="BA111" t="s">
        <v>1988</v>
      </c>
      <c r="BB111">
        <v>20.13</v>
      </c>
      <c r="BC111" t="s">
        <v>82</v>
      </c>
      <c r="BD111" t="s">
        <v>82</v>
      </c>
      <c r="BE111" t="s">
        <v>82</v>
      </c>
      <c r="BF111" t="s">
        <v>87</v>
      </c>
      <c r="BG111" t="s">
        <v>97</v>
      </c>
      <c r="BH111">
        <v>4</v>
      </c>
      <c r="BI111">
        <v>2022</v>
      </c>
      <c r="BJ111">
        <v>1</v>
      </c>
      <c r="BK111">
        <v>98.25</v>
      </c>
      <c r="BL111" t="s">
        <v>82</v>
      </c>
      <c r="BM111" t="s">
        <v>95</v>
      </c>
      <c r="BN111" t="s">
        <v>117</v>
      </c>
      <c r="BO111">
        <v>1</v>
      </c>
      <c r="BP111" t="s">
        <v>86</v>
      </c>
      <c r="BQ111" t="s">
        <v>1116</v>
      </c>
    </row>
    <row r="112" spans="1:69" hidden="1" x14ac:dyDescent="0.25">
      <c r="A112">
        <v>133379</v>
      </c>
      <c r="B112">
        <v>1</v>
      </c>
      <c r="C112" s="1">
        <v>8777694</v>
      </c>
      <c r="D112" s="2">
        <v>44902</v>
      </c>
      <c r="E112" s="2">
        <v>44939</v>
      </c>
      <c r="F112" s="2">
        <v>44958</v>
      </c>
      <c r="G112" s="2">
        <v>44985</v>
      </c>
      <c r="H112" s="2">
        <v>44985</v>
      </c>
      <c r="I112">
        <v>323992</v>
      </c>
      <c r="J112" t="s">
        <v>83</v>
      </c>
      <c r="K112" t="s">
        <v>85</v>
      </c>
      <c r="L112" t="s">
        <v>98</v>
      </c>
      <c r="M112" t="s">
        <v>72</v>
      </c>
      <c r="N112" t="s">
        <v>82</v>
      </c>
      <c r="O112">
        <v>133379</v>
      </c>
      <c r="P112">
        <v>8</v>
      </c>
      <c r="Q112" t="s">
        <v>75</v>
      </c>
      <c r="R112" t="s">
        <v>517</v>
      </c>
      <c r="S112" t="s">
        <v>79</v>
      </c>
      <c r="T112" t="s">
        <v>75</v>
      </c>
      <c r="U112">
        <v>1</v>
      </c>
      <c r="V112" t="s">
        <v>80</v>
      </c>
      <c r="W112">
        <v>13</v>
      </c>
      <c r="X112">
        <v>3</v>
      </c>
      <c r="Y112" t="s">
        <v>24</v>
      </c>
      <c r="Z112" t="s">
        <v>2138</v>
      </c>
      <c r="AA112">
        <v>118100101</v>
      </c>
      <c r="AB112">
        <v>31273960</v>
      </c>
      <c r="AC112" t="s">
        <v>256</v>
      </c>
      <c r="AD112" t="s">
        <v>257</v>
      </c>
      <c r="AE112" t="s">
        <v>2139</v>
      </c>
      <c r="AF112" t="s">
        <v>2140</v>
      </c>
      <c r="AG112">
        <v>2316912</v>
      </c>
      <c r="AH112" t="s">
        <v>100</v>
      </c>
      <c r="AI112">
        <v>0</v>
      </c>
      <c r="AJ112" t="s">
        <v>77</v>
      </c>
      <c r="AK112">
        <v>100</v>
      </c>
      <c r="AL112" t="s">
        <v>96</v>
      </c>
      <c r="AM112" t="s">
        <v>82</v>
      </c>
      <c r="AN112" t="s">
        <v>82</v>
      </c>
      <c r="AO112">
        <v>1</v>
      </c>
      <c r="AP112" t="s">
        <v>73</v>
      </c>
      <c r="AQ112" t="s">
        <v>78</v>
      </c>
      <c r="AR112" t="s">
        <v>82</v>
      </c>
      <c r="AS112" t="s">
        <v>82</v>
      </c>
      <c r="AT112">
        <v>21</v>
      </c>
      <c r="AU112" t="s">
        <v>253</v>
      </c>
      <c r="AV112" t="s">
        <v>89</v>
      </c>
      <c r="AW112" t="s">
        <v>89</v>
      </c>
      <c r="AX112" t="s">
        <v>89</v>
      </c>
      <c r="AY112" t="s">
        <v>89</v>
      </c>
      <c r="AZ112" t="s">
        <v>81</v>
      </c>
      <c r="BA112" t="s">
        <v>2141</v>
      </c>
      <c r="BB112">
        <v>20.13</v>
      </c>
      <c r="BC112" t="s">
        <v>82</v>
      </c>
      <c r="BD112" t="s">
        <v>82</v>
      </c>
      <c r="BE112" t="s">
        <v>82</v>
      </c>
      <c r="BF112" t="s">
        <v>87</v>
      </c>
      <c r="BG112" t="s">
        <v>97</v>
      </c>
      <c r="BH112">
        <v>4</v>
      </c>
      <c r="BI112">
        <v>2018</v>
      </c>
      <c r="BJ112">
        <v>5</v>
      </c>
      <c r="BK112">
        <v>100</v>
      </c>
      <c r="BL112" t="s">
        <v>82</v>
      </c>
      <c r="BM112" t="s">
        <v>95</v>
      </c>
      <c r="BN112" t="s">
        <v>253</v>
      </c>
      <c r="BO112">
        <v>1</v>
      </c>
      <c r="BP112" t="s">
        <v>86</v>
      </c>
      <c r="BQ112" t="s">
        <v>1116</v>
      </c>
    </row>
    <row r="113" spans="1:69" hidden="1" x14ac:dyDescent="0.25">
      <c r="A113">
        <v>132526</v>
      </c>
      <c r="B113">
        <v>1</v>
      </c>
      <c r="C113" s="1">
        <v>4275072</v>
      </c>
      <c r="D113" s="2">
        <v>44831</v>
      </c>
      <c r="E113" s="2">
        <v>44887</v>
      </c>
      <c r="F113" s="2">
        <v>44888</v>
      </c>
      <c r="G113" s="2">
        <v>44949</v>
      </c>
      <c r="H113" s="2">
        <v>44951</v>
      </c>
      <c r="I113">
        <v>320656</v>
      </c>
      <c r="J113" t="s">
        <v>83</v>
      </c>
      <c r="K113" t="s">
        <v>85</v>
      </c>
      <c r="L113" t="s">
        <v>98</v>
      </c>
      <c r="M113" t="s">
        <v>72</v>
      </c>
      <c r="N113" t="s">
        <v>82</v>
      </c>
      <c r="O113">
        <v>132526</v>
      </c>
      <c r="P113">
        <v>3</v>
      </c>
      <c r="Q113" t="s">
        <v>75</v>
      </c>
      <c r="R113" t="s">
        <v>517</v>
      </c>
      <c r="S113" t="s">
        <v>79</v>
      </c>
      <c r="T113" t="s">
        <v>75</v>
      </c>
      <c r="U113">
        <v>1</v>
      </c>
      <c r="V113" t="s">
        <v>80</v>
      </c>
      <c r="W113">
        <v>8</v>
      </c>
      <c r="X113">
        <v>1</v>
      </c>
      <c r="Y113" t="s">
        <v>24</v>
      </c>
      <c r="Z113" t="s">
        <v>1631</v>
      </c>
      <c r="AA113">
        <v>115180725</v>
      </c>
      <c r="AB113">
        <v>31270170</v>
      </c>
      <c r="AC113" t="s">
        <v>290</v>
      </c>
      <c r="AD113" t="s">
        <v>135</v>
      </c>
      <c r="AE113" t="s">
        <v>1073</v>
      </c>
      <c r="AF113" t="s">
        <v>1072</v>
      </c>
      <c r="AG113">
        <v>860580</v>
      </c>
      <c r="AH113" t="s">
        <v>108</v>
      </c>
      <c r="AI113">
        <v>0</v>
      </c>
      <c r="AJ113" t="s">
        <v>77</v>
      </c>
      <c r="AK113">
        <v>100</v>
      </c>
      <c r="AL113" t="s">
        <v>96</v>
      </c>
      <c r="AM113" t="s">
        <v>82</v>
      </c>
      <c r="AN113" t="s">
        <v>82</v>
      </c>
      <c r="AO113">
        <v>1</v>
      </c>
      <c r="AP113" t="s">
        <v>73</v>
      </c>
      <c r="AQ113" t="s">
        <v>78</v>
      </c>
      <c r="AR113" t="s">
        <v>82</v>
      </c>
      <c r="AS113" t="s">
        <v>82</v>
      </c>
      <c r="AT113">
        <v>30</v>
      </c>
      <c r="AU113" t="s">
        <v>253</v>
      </c>
      <c r="AV113" t="s">
        <v>89</v>
      </c>
      <c r="AW113" t="s">
        <v>89</v>
      </c>
      <c r="AX113" t="s">
        <v>89</v>
      </c>
      <c r="AY113" t="s">
        <v>89</v>
      </c>
      <c r="AZ113" t="s">
        <v>81</v>
      </c>
      <c r="BA113" t="s">
        <v>1632</v>
      </c>
      <c r="BB113">
        <v>20.13</v>
      </c>
      <c r="BC113" t="s">
        <v>82</v>
      </c>
      <c r="BD113" t="s">
        <v>82</v>
      </c>
      <c r="BE113" t="s">
        <v>82</v>
      </c>
      <c r="BF113" t="s">
        <v>87</v>
      </c>
      <c r="BG113" t="s">
        <v>1096</v>
      </c>
      <c r="BH113">
        <v>1</v>
      </c>
      <c r="BI113">
        <v>2010</v>
      </c>
      <c r="BJ113">
        <v>13</v>
      </c>
      <c r="BK113">
        <v>94</v>
      </c>
      <c r="BL113">
        <v>25017000</v>
      </c>
      <c r="BM113" t="s">
        <v>1074</v>
      </c>
      <c r="BN113" t="s">
        <v>253</v>
      </c>
      <c r="BO113">
        <v>1</v>
      </c>
      <c r="BP113" t="s">
        <v>86</v>
      </c>
      <c r="BQ113" t="s">
        <v>1116</v>
      </c>
    </row>
    <row r="114" spans="1:69" hidden="1" x14ac:dyDescent="0.25">
      <c r="A114">
        <v>133233</v>
      </c>
      <c r="B114">
        <v>1</v>
      </c>
      <c r="C114" s="1">
        <v>8024000</v>
      </c>
      <c r="D114" s="2">
        <v>44909</v>
      </c>
      <c r="E114" s="2">
        <v>44920</v>
      </c>
      <c r="F114" s="2">
        <v>44958</v>
      </c>
      <c r="G114" s="2">
        <v>44963</v>
      </c>
      <c r="H114" s="2">
        <v>44967</v>
      </c>
      <c r="I114">
        <v>324659</v>
      </c>
      <c r="J114" t="s">
        <v>83</v>
      </c>
      <c r="K114" t="s">
        <v>85</v>
      </c>
      <c r="L114" t="s">
        <v>98</v>
      </c>
      <c r="M114" t="s">
        <v>72</v>
      </c>
      <c r="N114" t="s">
        <v>82</v>
      </c>
      <c r="O114">
        <v>133233</v>
      </c>
      <c r="P114">
        <v>6</v>
      </c>
      <c r="Q114" t="s">
        <v>75</v>
      </c>
      <c r="R114" t="s">
        <v>76</v>
      </c>
      <c r="S114" t="s">
        <v>79</v>
      </c>
      <c r="T114" t="s">
        <v>75</v>
      </c>
      <c r="U114">
        <v>3</v>
      </c>
      <c r="V114" t="s">
        <v>131</v>
      </c>
      <c r="W114">
        <v>1</v>
      </c>
      <c r="X114">
        <v>4</v>
      </c>
      <c r="Y114" t="s">
        <v>25</v>
      </c>
      <c r="Z114" t="s">
        <v>1307</v>
      </c>
      <c r="AA114">
        <v>305070063</v>
      </c>
      <c r="AB114">
        <v>31271690</v>
      </c>
      <c r="AC114" t="s">
        <v>131</v>
      </c>
      <c r="AD114" t="s">
        <v>381</v>
      </c>
      <c r="AE114" t="s">
        <v>146</v>
      </c>
      <c r="AF114" t="s">
        <v>325</v>
      </c>
      <c r="AG114">
        <v>408992</v>
      </c>
      <c r="AH114" t="s">
        <v>121</v>
      </c>
      <c r="AI114">
        <v>0</v>
      </c>
      <c r="AJ114" t="s">
        <v>77</v>
      </c>
      <c r="AK114">
        <v>100</v>
      </c>
      <c r="AL114" t="s">
        <v>96</v>
      </c>
      <c r="AM114" t="s">
        <v>82</v>
      </c>
      <c r="AN114" t="s">
        <v>82</v>
      </c>
      <c r="AO114">
        <v>1</v>
      </c>
      <c r="AP114" t="s">
        <v>73</v>
      </c>
      <c r="AQ114" t="s">
        <v>114</v>
      </c>
      <c r="AR114" t="s">
        <v>82</v>
      </c>
      <c r="AS114" t="s">
        <v>82</v>
      </c>
      <c r="AT114">
        <v>25</v>
      </c>
      <c r="AU114" t="s">
        <v>101</v>
      </c>
      <c r="AV114" t="s">
        <v>88</v>
      </c>
      <c r="AW114" t="s">
        <v>89</v>
      </c>
      <c r="AX114" t="s">
        <v>89</v>
      </c>
      <c r="AY114" t="s">
        <v>89</v>
      </c>
      <c r="AZ114" t="s">
        <v>81</v>
      </c>
      <c r="BA114" t="s">
        <v>1308</v>
      </c>
      <c r="BB114">
        <v>20.149999999999999</v>
      </c>
      <c r="BC114" t="s">
        <v>82</v>
      </c>
      <c r="BD114" t="s">
        <v>82</v>
      </c>
      <c r="BE114" t="s">
        <v>82</v>
      </c>
      <c r="BF114" t="s">
        <v>87</v>
      </c>
      <c r="BG114" t="s">
        <v>421</v>
      </c>
      <c r="BH114">
        <v>4</v>
      </c>
      <c r="BI114">
        <v>2015</v>
      </c>
      <c r="BJ114">
        <v>8</v>
      </c>
      <c r="BK114">
        <v>83.5</v>
      </c>
      <c r="BL114">
        <v>22257676</v>
      </c>
      <c r="BM114" t="s">
        <v>95</v>
      </c>
      <c r="BN114" t="s">
        <v>130</v>
      </c>
      <c r="BO114">
        <v>1</v>
      </c>
      <c r="BP114" t="s">
        <v>86</v>
      </c>
      <c r="BQ114" t="s">
        <v>1116</v>
      </c>
    </row>
    <row r="115" spans="1:69" hidden="1" x14ac:dyDescent="0.25">
      <c r="A115">
        <v>133121</v>
      </c>
      <c r="B115">
        <v>1</v>
      </c>
      <c r="C115" s="1">
        <v>4156000</v>
      </c>
      <c r="D115" s="2">
        <v>44917</v>
      </c>
      <c r="E115" s="2">
        <v>44928</v>
      </c>
      <c r="F115" s="2">
        <v>44946</v>
      </c>
      <c r="G115" s="2">
        <v>44977</v>
      </c>
      <c r="H115" s="2">
        <v>44978</v>
      </c>
      <c r="I115">
        <v>325156</v>
      </c>
      <c r="J115" t="s">
        <v>83</v>
      </c>
      <c r="K115" t="s">
        <v>85</v>
      </c>
      <c r="L115" t="s">
        <v>98</v>
      </c>
      <c r="M115" t="s">
        <v>72</v>
      </c>
      <c r="N115" t="s">
        <v>82</v>
      </c>
      <c r="O115">
        <v>133121</v>
      </c>
      <c r="P115">
        <v>7</v>
      </c>
      <c r="Q115" t="s">
        <v>136</v>
      </c>
      <c r="R115" t="s">
        <v>137</v>
      </c>
      <c r="S115" t="s">
        <v>79</v>
      </c>
      <c r="T115" t="s">
        <v>136</v>
      </c>
      <c r="U115">
        <v>1</v>
      </c>
      <c r="V115" t="s">
        <v>80</v>
      </c>
      <c r="W115">
        <v>11</v>
      </c>
      <c r="X115">
        <v>3</v>
      </c>
      <c r="Y115" t="s">
        <v>25</v>
      </c>
      <c r="Z115" t="s">
        <v>2451</v>
      </c>
      <c r="AA115">
        <v>113970940</v>
      </c>
      <c r="AB115">
        <v>31270460</v>
      </c>
      <c r="AC115" t="s">
        <v>90</v>
      </c>
      <c r="AD115" t="s">
        <v>461</v>
      </c>
      <c r="AE115" t="s">
        <v>264</v>
      </c>
      <c r="AF115" t="s">
        <v>248</v>
      </c>
      <c r="AG115">
        <v>838000</v>
      </c>
      <c r="AH115" t="s">
        <v>108</v>
      </c>
      <c r="AI115">
        <v>0</v>
      </c>
      <c r="AJ115" t="s">
        <v>77</v>
      </c>
      <c r="AK115">
        <v>100</v>
      </c>
      <c r="AL115" t="s">
        <v>96</v>
      </c>
      <c r="AM115" t="s">
        <v>82</v>
      </c>
      <c r="AN115" t="s">
        <v>82</v>
      </c>
      <c r="AO115">
        <v>1</v>
      </c>
      <c r="AP115" t="s">
        <v>73</v>
      </c>
      <c r="AQ115" t="s">
        <v>78</v>
      </c>
      <c r="AR115" t="s">
        <v>82</v>
      </c>
      <c r="AS115" t="s">
        <v>82</v>
      </c>
      <c r="AT115">
        <v>33</v>
      </c>
      <c r="AU115" t="s">
        <v>101</v>
      </c>
      <c r="AV115" t="s">
        <v>89</v>
      </c>
      <c r="AW115" t="s">
        <v>89</v>
      </c>
      <c r="AX115" t="s">
        <v>89</v>
      </c>
      <c r="AY115" t="s">
        <v>89</v>
      </c>
      <c r="AZ115" t="s">
        <v>81</v>
      </c>
      <c r="BA115" t="s">
        <v>2452</v>
      </c>
      <c r="BB115">
        <v>20.18</v>
      </c>
      <c r="BC115" t="s">
        <v>82</v>
      </c>
      <c r="BD115" t="s">
        <v>82</v>
      </c>
      <c r="BE115" t="s">
        <v>82</v>
      </c>
      <c r="BF115" t="s">
        <v>278</v>
      </c>
      <c r="BG115" t="s">
        <v>97</v>
      </c>
      <c r="BH115">
        <v>3</v>
      </c>
      <c r="BI115">
        <v>2013</v>
      </c>
      <c r="BJ115">
        <v>10</v>
      </c>
      <c r="BK115">
        <v>100</v>
      </c>
      <c r="BL115" t="s">
        <v>82</v>
      </c>
      <c r="BM115" t="s">
        <v>95</v>
      </c>
      <c r="BN115" t="s">
        <v>183</v>
      </c>
      <c r="BO115">
        <v>1</v>
      </c>
      <c r="BP115" t="s">
        <v>86</v>
      </c>
      <c r="BQ115" t="s">
        <v>1116</v>
      </c>
    </row>
    <row r="116" spans="1:69" hidden="1" x14ac:dyDescent="0.25">
      <c r="A116">
        <v>132939</v>
      </c>
      <c r="B116">
        <v>1</v>
      </c>
      <c r="C116" s="1">
        <v>3309715</v>
      </c>
      <c r="D116" s="2">
        <v>44894</v>
      </c>
      <c r="E116" s="2">
        <v>44914</v>
      </c>
      <c r="F116" s="2">
        <v>44917</v>
      </c>
      <c r="G116" s="2">
        <v>44977</v>
      </c>
      <c r="H116" s="2">
        <v>44978</v>
      </c>
      <c r="I116">
        <v>323204</v>
      </c>
      <c r="J116" t="s">
        <v>83</v>
      </c>
      <c r="K116" t="s">
        <v>85</v>
      </c>
      <c r="L116" t="s">
        <v>98</v>
      </c>
      <c r="M116" t="s">
        <v>72</v>
      </c>
      <c r="N116" t="s">
        <v>82</v>
      </c>
      <c r="O116">
        <v>132939</v>
      </c>
      <c r="P116">
        <v>7</v>
      </c>
      <c r="Q116" t="s">
        <v>136</v>
      </c>
      <c r="R116" t="s">
        <v>166</v>
      </c>
      <c r="S116" t="s">
        <v>79</v>
      </c>
      <c r="T116" t="s">
        <v>136</v>
      </c>
      <c r="U116">
        <v>4</v>
      </c>
      <c r="V116" t="s">
        <v>107</v>
      </c>
      <c r="W116">
        <v>1</v>
      </c>
      <c r="X116">
        <v>4</v>
      </c>
      <c r="Y116" t="s">
        <v>25</v>
      </c>
      <c r="Z116" t="s">
        <v>2382</v>
      </c>
      <c r="AA116">
        <v>109150005</v>
      </c>
      <c r="AB116">
        <v>31273290</v>
      </c>
      <c r="AC116" t="s">
        <v>107</v>
      </c>
      <c r="AD116" t="s">
        <v>112</v>
      </c>
      <c r="AE116" t="s">
        <v>225</v>
      </c>
      <c r="AF116" t="s">
        <v>169</v>
      </c>
      <c r="AG116">
        <v>480490</v>
      </c>
      <c r="AH116" t="s">
        <v>171</v>
      </c>
      <c r="AI116">
        <v>0</v>
      </c>
      <c r="AJ116" t="s">
        <v>77</v>
      </c>
      <c r="AK116">
        <v>100</v>
      </c>
      <c r="AL116" t="s">
        <v>96</v>
      </c>
      <c r="AM116" t="s">
        <v>82</v>
      </c>
      <c r="AN116" t="s">
        <v>82</v>
      </c>
      <c r="AO116">
        <v>1</v>
      </c>
      <c r="AP116" t="s">
        <v>73</v>
      </c>
      <c r="AQ116" t="s">
        <v>78</v>
      </c>
      <c r="AR116" t="s">
        <v>82</v>
      </c>
      <c r="AS116" t="s">
        <v>82</v>
      </c>
      <c r="AT116">
        <v>47</v>
      </c>
      <c r="AU116" t="s">
        <v>88</v>
      </c>
      <c r="AV116" t="s">
        <v>89</v>
      </c>
      <c r="AW116" t="s">
        <v>89</v>
      </c>
      <c r="AX116" t="s">
        <v>89</v>
      </c>
      <c r="AY116" t="s">
        <v>89</v>
      </c>
      <c r="AZ116" t="s">
        <v>81</v>
      </c>
      <c r="BA116" t="s">
        <v>2383</v>
      </c>
      <c r="BB116">
        <v>20.2</v>
      </c>
      <c r="BC116" t="s">
        <v>82</v>
      </c>
      <c r="BD116" t="s">
        <v>161</v>
      </c>
      <c r="BE116" t="s">
        <v>162</v>
      </c>
      <c r="BF116" t="s">
        <v>197</v>
      </c>
      <c r="BG116" t="s">
        <v>2384</v>
      </c>
      <c r="BH116">
        <v>4</v>
      </c>
      <c r="BI116">
        <v>1992</v>
      </c>
      <c r="BJ116">
        <v>31</v>
      </c>
      <c r="BK116">
        <v>90</v>
      </c>
      <c r="BL116">
        <v>24879413</v>
      </c>
      <c r="BM116" t="s">
        <v>95</v>
      </c>
      <c r="BN116" t="s">
        <v>169</v>
      </c>
      <c r="BO116">
        <v>1</v>
      </c>
      <c r="BP116" t="s">
        <v>86</v>
      </c>
      <c r="BQ116" t="s">
        <v>1116</v>
      </c>
    </row>
    <row r="117" spans="1:69" hidden="1" x14ac:dyDescent="0.25">
      <c r="A117">
        <v>132871</v>
      </c>
      <c r="B117">
        <v>1</v>
      </c>
      <c r="C117" s="1">
        <v>5537400</v>
      </c>
      <c r="D117" s="2">
        <v>44896</v>
      </c>
      <c r="E117" s="2">
        <v>44910</v>
      </c>
      <c r="F117" s="2">
        <v>44914</v>
      </c>
      <c r="G117" s="2">
        <v>44953</v>
      </c>
      <c r="H117" s="2">
        <v>44957</v>
      </c>
      <c r="I117">
        <v>323348</v>
      </c>
      <c r="J117" t="s">
        <v>83</v>
      </c>
      <c r="K117" t="s">
        <v>85</v>
      </c>
      <c r="L117" t="s">
        <v>98</v>
      </c>
      <c r="M117" t="s">
        <v>72</v>
      </c>
      <c r="N117" t="s">
        <v>82</v>
      </c>
      <c r="O117">
        <v>132871</v>
      </c>
      <c r="P117">
        <v>5</v>
      </c>
      <c r="Q117" t="s">
        <v>136</v>
      </c>
      <c r="R117" t="s">
        <v>137</v>
      </c>
      <c r="S117" t="s">
        <v>79</v>
      </c>
      <c r="T117" t="s">
        <v>136</v>
      </c>
      <c r="U117">
        <v>1</v>
      </c>
      <c r="V117" t="s">
        <v>80</v>
      </c>
      <c r="W117">
        <v>11</v>
      </c>
      <c r="X117">
        <v>4</v>
      </c>
      <c r="Y117" t="s">
        <v>25</v>
      </c>
      <c r="Z117" t="s">
        <v>1471</v>
      </c>
      <c r="AA117">
        <v>115630887</v>
      </c>
      <c r="AB117">
        <v>31270770</v>
      </c>
      <c r="AC117" t="s">
        <v>90</v>
      </c>
      <c r="AD117" t="s">
        <v>94</v>
      </c>
      <c r="AE117" t="s">
        <v>237</v>
      </c>
      <c r="AF117" t="s">
        <v>181</v>
      </c>
      <c r="AG117">
        <v>1103070</v>
      </c>
      <c r="AH117" t="s">
        <v>108</v>
      </c>
      <c r="AI117">
        <v>0</v>
      </c>
      <c r="AJ117" t="s">
        <v>77</v>
      </c>
      <c r="AK117">
        <v>100</v>
      </c>
      <c r="AL117" t="s">
        <v>96</v>
      </c>
      <c r="AM117" t="s">
        <v>82</v>
      </c>
      <c r="AN117" t="s">
        <v>82</v>
      </c>
      <c r="AO117">
        <v>1</v>
      </c>
      <c r="AP117" t="s">
        <v>73</v>
      </c>
      <c r="AQ117" t="s">
        <v>78</v>
      </c>
      <c r="AR117" t="s">
        <v>82</v>
      </c>
      <c r="AS117" t="s">
        <v>82</v>
      </c>
      <c r="AT117">
        <v>28</v>
      </c>
      <c r="AU117" t="s">
        <v>101</v>
      </c>
      <c r="AV117" t="s">
        <v>88</v>
      </c>
      <c r="AW117" t="s">
        <v>89</v>
      </c>
      <c r="AX117" t="s">
        <v>89</v>
      </c>
      <c r="AY117" t="s">
        <v>89</v>
      </c>
      <c r="AZ117" t="s">
        <v>81</v>
      </c>
      <c r="BA117" t="s">
        <v>1472</v>
      </c>
      <c r="BB117">
        <v>20.21</v>
      </c>
      <c r="BC117" t="s">
        <v>82</v>
      </c>
      <c r="BD117" t="s">
        <v>82</v>
      </c>
      <c r="BE117" t="s">
        <v>82</v>
      </c>
      <c r="BF117" t="s">
        <v>156</v>
      </c>
      <c r="BG117" t="s">
        <v>1473</v>
      </c>
      <c r="BH117">
        <v>3</v>
      </c>
      <c r="BI117">
        <v>2012</v>
      </c>
      <c r="BJ117">
        <v>11</v>
      </c>
      <c r="BK117">
        <v>82.7</v>
      </c>
      <c r="BL117">
        <v>25115508</v>
      </c>
      <c r="BM117" t="s">
        <v>95</v>
      </c>
      <c r="BN117" t="s">
        <v>183</v>
      </c>
      <c r="BO117">
        <v>1</v>
      </c>
      <c r="BP117" t="s">
        <v>86</v>
      </c>
      <c r="BQ117" t="s">
        <v>1116</v>
      </c>
    </row>
    <row r="118" spans="1:69" hidden="1" x14ac:dyDescent="0.25">
      <c r="A118">
        <v>132708</v>
      </c>
      <c r="B118">
        <v>1</v>
      </c>
      <c r="C118" s="1">
        <v>8822500</v>
      </c>
      <c r="D118" s="2">
        <v>44902</v>
      </c>
      <c r="E118" s="2">
        <v>44904</v>
      </c>
      <c r="F118" s="2">
        <v>44907</v>
      </c>
      <c r="G118" s="2">
        <v>44949</v>
      </c>
      <c r="H118" s="2">
        <v>44951</v>
      </c>
      <c r="I118">
        <v>324019</v>
      </c>
      <c r="J118" t="s">
        <v>83</v>
      </c>
      <c r="K118" t="s">
        <v>85</v>
      </c>
      <c r="L118" t="s">
        <v>98</v>
      </c>
      <c r="M118" t="s">
        <v>72</v>
      </c>
      <c r="N118" t="s">
        <v>82</v>
      </c>
      <c r="O118">
        <v>132708</v>
      </c>
      <c r="P118">
        <v>3</v>
      </c>
      <c r="Q118" t="s">
        <v>75</v>
      </c>
      <c r="R118" t="s">
        <v>76</v>
      </c>
      <c r="S118" t="s">
        <v>79</v>
      </c>
      <c r="T118" t="s">
        <v>75</v>
      </c>
      <c r="U118">
        <v>1</v>
      </c>
      <c r="V118" t="s">
        <v>80</v>
      </c>
      <c r="W118">
        <v>10</v>
      </c>
      <c r="X118">
        <v>5</v>
      </c>
      <c r="Y118" t="s">
        <v>24</v>
      </c>
      <c r="Z118" t="s">
        <v>1722</v>
      </c>
      <c r="AA118">
        <v>119230282</v>
      </c>
      <c r="AB118">
        <v>31269710</v>
      </c>
      <c r="AC118" t="s">
        <v>150</v>
      </c>
      <c r="AD118" t="s">
        <v>477</v>
      </c>
      <c r="AE118" t="s">
        <v>274</v>
      </c>
      <c r="AF118" t="s">
        <v>117</v>
      </c>
      <c r="AG118">
        <v>898587</v>
      </c>
      <c r="AH118" t="s">
        <v>108</v>
      </c>
      <c r="AI118">
        <v>0</v>
      </c>
      <c r="AJ118" t="s">
        <v>77</v>
      </c>
      <c r="AK118">
        <v>100</v>
      </c>
      <c r="AL118" t="s">
        <v>96</v>
      </c>
      <c r="AM118" t="s">
        <v>82</v>
      </c>
      <c r="AN118" t="s">
        <v>82</v>
      </c>
      <c r="AO118">
        <v>1</v>
      </c>
      <c r="AP118" t="s">
        <v>73</v>
      </c>
      <c r="AQ118" t="s">
        <v>114</v>
      </c>
      <c r="AR118" t="s">
        <v>82</v>
      </c>
      <c r="AS118" t="s">
        <v>82</v>
      </c>
      <c r="AT118">
        <v>18</v>
      </c>
      <c r="AU118" t="s">
        <v>88</v>
      </c>
      <c r="AV118" t="s">
        <v>89</v>
      </c>
      <c r="AW118" t="s">
        <v>89</v>
      </c>
      <c r="AX118" t="s">
        <v>89</v>
      </c>
      <c r="AY118" t="s">
        <v>89</v>
      </c>
      <c r="AZ118" t="s">
        <v>81</v>
      </c>
      <c r="BA118" t="s">
        <v>1723</v>
      </c>
      <c r="BB118">
        <v>20.21</v>
      </c>
      <c r="BC118" t="s">
        <v>82</v>
      </c>
      <c r="BD118" t="s">
        <v>82</v>
      </c>
      <c r="BE118" t="s">
        <v>82</v>
      </c>
      <c r="BF118" t="s">
        <v>87</v>
      </c>
      <c r="BG118" t="s">
        <v>97</v>
      </c>
      <c r="BH118">
        <v>4</v>
      </c>
      <c r="BI118">
        <v>2022</v>
      </c>
      <c r="BJ118">
        <v>1</v>
      </c>
      <c r="BK118">
        <v>83.22</v>
      </c>
      <c r="BL118" t="s">
        <v>82</v>
      </c>
      <c r="BM118" t="s">
        <v>95</v>
      </c>
      <c r="BN118" t="s">
        <v>117</v>
      </c>
      <c r="BO118">
        <v>1</v>
      </c>
      <c r="BP118" t="s">
        <v>86</v>
      </c>
      <c r="BQ118" t="s">
        <v>1116</v>
      </c>
    </row>
    <row r="119" spans="1:69" hidden="1" x14ac:dyDescent="0.25">
      <c r="A119">
        <v>133003</v>
      </c>
      <c r="B119">
        <v>1</v>
      </c>
      <c r="C119" s="1">
        <v>2150612</v>
      </c>
      <c r="D119" s="2">
        <v>44909</v>
      </c>
      <c r="E119" s="2">
        <v>44917</v>
      </c>
      <c r="F119" s="2">
        <v>44918</v>
      </c>
      <c r="G119" s="2">
        <v>44977</v>
      </c>
      <c r="H119" s="2">
        <v>44978</v>
      </c>
      <c r="I119">
        <v>324629</v>
      </c>
      <c r="J119" t="s">
        <v>83</v>
      </c>
      <c r="K119" t="s">
        <v>85</v>
      </c>
      <c r="L119" t="s">
        <v>98</v>
      </c>
      <c r="M119" t="s">
        <v>72</v>
      </c>
      <c r="N119" t="s">
        <v>82</v>
      </c>
      <c r="O119">
        <v>133003</v>
      </c>
      <c r="P119">
        <v>7</v>
      </c>
      <c r="Q119" t="s">
        <v>75</v>
      </c>
      <c r="R119" t="s">
        <v>76</v>
      </c>
      <c r="S119" t="s">
        <v>79</v>
      </c>
      <c r="T119" t="s">
        <v>75</v>
      </c>
      <c r="U119">
        <v>5</v>
      </c>
      <c r="V119" t="s">
        <v>115</v>
      </c>
      <c r="W119">
        <v>1</v>
      </c>
      <c r="X119">
        <v>1</v>
      </c>
      <c r="Y119" t="s">
        <v>25</v>
      </c>
      <c r="Z119" t="s">
        <v>2418</v>
      </c>
      <c r="AA119">
        <v>504590647</v>
      </c>
      <c r="AB119">
        <v>31272760</v>
      </c>
      <c r="AC119" t="s">
        <v>116</v>
      </c>
      <c r="AD119" t="s">
        <v>116</v>
      </c>
      <c r="AE119" t="s">
        <v>177</v>
      </c>
      <c r="AF119" t="s">
        <v>319</v>
      </c>
      <c r="AG119">
        <v>1276056</v>
      </c>
      <c r="AH119" t="s">
        <v>100</v>
      </c>
      <c r="AI119">
        <v>0</v>
      </c>
      <c r="AJ119" t="s">
        <v>77</v>
      </c>
      <c r="AK119">
        <v>100</v>
      </c>
      <c r="AL119" t="s">
        <v>96</v>
      </c>
      <c r="AM119" t="s">
        <v>82</v>
      </c>
      <c r="AN119" t="s">
        <v>82</v>
      </c>
      <c r="AO119">
        <v>1</v>
      </c>
      <c r="AP119" t="s">
        <v>73</v>
      </c>
      <c r="AQ119" t="s">
        <v>114</v>
      </c>
      <c r="AR119" t="s">
        <v>82</v>
      </c>
      <c r="AS119" t="s">
        <v>82</v>
      </c>
      <c r="AT119">
        <v>17</v>
      </c>
      <c r="AU119" t="s">
        <v>253</v>
      </c>
      <c r="AV119" t="s">
        <v>89</v>
      </c>
      <c r="AW119" t="s">
        <v>89</v>
      </c>
      <c r="AX119" t="s">
        <v>89</v>
      </c>
      <c r="AY119" t="s">
        <v>89</v>
      </c>
      <c r="AZ119" t="s">
        <v>81</v>
      </c>
      <c r="BA119" t="s">
        <v>2419</v>
      </c>
      <c r="BB119">
        <v>20.260000000000002</v>
      </c>
      <c r="BC119" t="s">
        <v>82</v>
      </c>
      <c r="BD119" t="s">
        <v>82</v>
      </c>
      <c r="BE119" t="s">
        <v>82</v>
      </c>
      <c r="BF119" t="s">
        <v>87</v>
      </c>
      <c r="BG119" t="s">
        <v>97</v>
      </c>
      <c r="BH119">
        <v>4</v>
      </c>
      <c r="BI119">
        <v>2022</v>
      </c>
      <c r="BJ119">
        <v>1</v>
      </c>
      <c r="BK119">
        <v>82.76</v>
      </c>
      <c r="BL119" t="s">
        <v>82</v>
      </c>
      <c r="BM119" t="s">
        <v>95</v>
      </c>
      <c r="BN119" t="s">
        <v>130</v>
      </c>
      <c r="BO119">
        <v>1</v>
      </c>
      <c r="BP119" t="s">
        <v>86</v>
      </c>
      <c r="BQ119" t="s">
        <v>1116</v>
      </c>
    </row>
    <row r="120" spans="1:69" hidden="1" x14ac:dyDescent="0.25">
      <c r="A120">
        <v>132949</v>
      </c>
      <c r="B120">
        <v>1</v>
      </c>
      <c r="C120" s="1">
        <v>7865000</v>
      </c>
      <c r="D120" s="2">
        <v>44911</v>
      </c>
      <c r="E120" s="2">
        <v>44915</v>
      </c>
      <c r="F120" s="2">
        <v>44917</v>
      </c>
      <c r="G120" s="2">
        <v>44977</v>
      </c>
      <c r="H120" s="2">
        <v>44978</v>
      </c>
      <c r="I120">
        <v>324864</v>
      </c>
      <c r="J120" t="s">
        <v>83</v>
      </c>
      <c r="K120" t="s">
        <v>85</v>
      </c>
      <c r="L120" t="s">
        <v>98</v>
      </c>
      <c r="M120" t="s">
        <v>72</v>
      </c>
      <c r="N120" t="s">
        <v>82</v>
      </c>
      <c r="O120">
        <v>132949</v>
      </c>
      <c r="P120">
        <v>7</v>
      </c>
      <c r="Q120" t="s">
        <v>75</v>
      </c>
      <c r="R120" t="s">
        <v>76</v>
      </c>
      <c r="S120" t="s">
        <v>79</v>
      </c>
      <c r="T120" t="s">
        <v>75</v>
      </c>
      <c r="U120">
        <v>1</v>
      </c>
      <c r="V120" t="s">
        <v>80</v>
      </c>
      <c r="W120">
        <v>11</v>
      </c>
      <c r="X120">
        <v>4</v>
      </c>
      <c r="Y120" t="s">
        <v>25</v>
      </c>
      <c r="Z120" t="s">
        <v>2385</v>
      </c>
      <c r="AA120">
        <v>119210279</v>
      </c>
      <c r="AB120">
        <v>31273210</v>
      </c>
      <c r="AC120" t="s">
        <v>90</v>
      </c>
      <c r="AD120" t="s">
        <v>94</v>
      </c>
      <c r="AE120" t="s">
        <v>274</v>
      </c>
      <c r="AF120" t="s">
        <v>117</v>
      </c>
      <c r="AG120">
        <v>1593973</v>
      </c>
      <c r="AH120" t="s">
        <v>100</v>
      </c>
      <c r="AI120">
        <v>0</v>
      </c>
      <c r="AJ120" t="s">
        <v>77</v>
      </c>
      <c r="AK120">
        <v>100</v>
      </c>
      <c r="AL120" t="s">
        <v>96</v>
      </c>
      <c r="AM120" t="s">
        <v>82</v>
      </c>
      <c r="AN120" t="s">
        <v>82</v>
      </c>
      <c r="AO120">
        <v>1</v>
      </c>
      <c r="AP120" t="s">
        <v>73</v>
      </c>
      <c r="AQ120" t="s">
        <v>78</v>
      </c>
      <c r="AR120" t="s">
        <v>82</v>
      </c>
      <c r="AS120" t="s">
        <v>82</v>
      </c>
      <c r="AT120">
        <v>18</v>
      </c>
      <c r="AU120" t="s">
        <v>88</v>
      </c>
      <c r="AV120" t="s">
        <v>89</v>
      </c>
      <c r="AW120" t="s">
        <v>89</v>
      </c>
      <c r="AX120" t="s">
        <v>89</v>
      </c>
      <c r="AY120" t="s">
        <v>89</v>
      </c>
      <c r="AZ120" t="s">
        <v>81</v>
      </c>
      <c r="BA120" t="s">
        <v>2386</v>
      </c>
      <c r="BB120">
        <v>20.27</v>
      </c>
      <c r="BC120" t="s">
        <v>82</v>
      </c>
      <c r="BD120" t="s">
        <v>82</v>
      </c>
      <c r="BE120" t="s">
        <v>82</v>
      </c>
      <c r="BF120" t="s">
        <v>87</v>
      </c>
      <c r="BG120" t="s">
        <v>97</v>
      </c>
      <c r="BH120">
        <v>2</v>
      </c>
      <c r="BI120">
        <v>2022</v>
      </c>
      <c r="BJ120">
        <v>1</v>
      </c>
      <c r="BK120">
        <v>85.58</v>
      </c>
      <c r="BL120" t="s">
        <v>82</v>
      </c>
      <c r="BM120" t="s">
        <v>95</v>
      </c>
      <c r="BN120" t="s">
        <v>117</v>
      </c>
      <c r="BO120">
        <v>1</v>
      </c>
      <c r="BP120" t="s">
        <v>86</v>
      </c>
      <c r="BQ120" t="s">
        <v>1116</v>
      </c>
    </row>
    <row r="121" spans="1:69" hidden="1" x14ac:dyDescent="0.25">
      <c r="A121">
        <v>132591</v>
      </c>
      <c r="B121">
        <v>1</v>
      </c>
      <c r="C121" s="1">
        <v>6559950</v>
      </c>
      <c r="D121" s="2">
        <v>44890</v>
      </c>
      <c r="E121" s="2">
        <v>44897</v>
      </c>
      <c r="F121" s="2">
        <v>44901</v>
      </c>
      <c r="G121" s="2">
        <v>44949</v>
      </c>
      <c r="H121" s="2">
        <v>44951</v>
      </c>
      <c r="I121">
        <v>322985</v>
      </c>
      <c r="J121" t="s">
        <v>83</v>
      </c>
      <c r="K121" t="s">
        <v>85</v>
      </c>
      <c r="L121" t="s">
        <v>98</v>
      </c>
      <c r="M121" t="s">
        <v>72</v>
      </c>
      <c r="N121" t="s">
        <v>82</v>
      </c>
      <c r="O121">
        <v>132591</v>
      </c>
      <c r="P121">
        <v>3</v>
      </c>
      <c r="Q121" t="s">
        <v>136</v>
      </c>
      <c r="R121" t="s">
        <v>166</v>
      </c>
      <c r="S121" t="s">
        <v>79</v>
      </c>
      <c r="T121" t="s">
        <v>136</v>
      </c>
      <c r="U121">
        <v>1</v>
      </c>
      <c r="V121" t="s">
        <v>80</v>
      </c>
      <c r="W121">
        <v>3</v>
      </c>
      <c r="X121">
        <v>13</v>
      </c>
      <c r="Y121" t="s">
        <v>25</v>
      </c>
      <c r="Z121" t="s">
        <v>1654</v>
      </c>
      <c r="AA121">
        <v>117800193</v>
      </c>
      <c r="AB121">
        <v>31269350</v>
      </c>
      <c r="AC121" t="s">
        <v>236</v>
      </c>
      <c r="AD121" t="s">
        <v>433</v>
      </c>
      <c r="AE121" t="s">
        <v>124</v>
      </c>
      <c r="AF121" t="s">
        <v>351</v>
      </c>
      <c r="AG121">
        <v>460239</v>
      </c>
      <c r="AH121" t="s">
        <v>121</v>
      </c>
      <c r="AI121">
        <v>0</v>
      </c>
      <c r="AJ121" t="s">
        <v>77</v>
      </c>
      <c r="AK121">
        <v>100</v>
      </c>
      <c r="AL121" t="s">
        <v>96</v>
      </c>
      <c r="AM121" t="s">
        <v>82</v>
      </c>
      <c r="AN121" t="s">
        <v>82</v>
      </c>
      <c r="AO121">
        <v>1</v>
      </c>
      <c r="AP121" t="s">
        <v>73</v>
      </c>
      <c r="AQ121" t="s">
        <v>138</v>
      </c>
      <c r="AR121" t="s">
        <v>82</v>
      </c>
      <c r="AS121" t="s">
        <v>82</v>
      </c>
      <c r="AT121">
        <v>22</v>
      </c>
      <c r="AU121" t="s">
        <v>101</v>
      </c>
      <c r="AV121" t="s">
        <v>89</v>
      </c>
      <c r="AW121" t="s">
        <v>89</v>
      </c>
      <c r="AX121" t="s">
        <v>89</v>
      </c>
      <c r="AY121" t="s">
        <v>89</v>
      </c>
      <c r="AZ121" t="s">
        <v>81</v>
      </c>
      <c r="BA121" t="s">
        <v>1655</v>
      </c>
      <c r="BB121">
        <v>20.36</v>
      </c>
      <c r="BC121" t="s">
        <v>82</v>
      </c>
      <c r="BD121" t="s">
        <v>161</v>
      </c>
      <c r="BE121" t="s">
        <v>162</v>
      </c>
      <c r="BF121" t="s">
        <v>87</v>
      </c>
      <c r="BG121" t="s">
        <v>97</v>
      </c>
      <c r="BH121">
        <v>4</v>
      </c>
      <c r="BI121">
        <v>2022</v>
      </c>
      <c r="BJ121">
        <v>1</v>
      </c>
      <c r="BK121">
        <v>72.83</v>
      </c>
      <c r="BL121" t="s">
        <v>82</v>
      </c>
      <c r="BM121" t="s">
        <v>534</v>
      </c>
      <c r="BN121" t="s">
        <v>283</v>
      </c>
      <c r="BO121">
        <v>1</v>
      </c>
      <c r="BP121" t="s">
        <v>86</v>
      </c>
      <c r="BQ121" t="s">
        <v>1116</v>
      </c>
    </row>
    <row r="122" spans="1:69" hidden="1" x14ac:dyDescent="0.25">
      <c r="A122">
        <v>132721</v>
      </c>
      <c r="B122">
        <v>1</v>
      </c>
      <c r="C122" s="1">
        <v>2755980</v>
      </c>
      <c r="D122" s="2">
        <v>44896</v>
      </c>
      <c r="E122" s="2">
        <v>44904</v>
      </c>
      <c r="F122" s="2">
        <v>44907</v>
      </c>
      <c r="G122" s="2">
        <v>44953</v>
      </c>
      <c r="H122" s="2">
        <v>44957</v>
      </c>
      <c r="I122">
        <v>323291</v>
      </c>
      <c r="J122" t="s">
        <v>83</v>
      </c>
      <c r="K122" t="s">
        <v>85</v>
      </c>
      <c r="L122" t="s">
        <v>98</v>
      </c>
      <c r="M122" t="s">
        <v>72</v>
      </c>
      <c r="N122" t="s">
        <v>82</v>
      </c>
      <c r="O122">
        <v>132721</v>
      </c>
      <c r="P122">
        <v>5</v>
      </c>
      <c r="Q122" t="s">
        <v>136</v>
      </c>
      <c r="R122" t="s">
        <v>166</v>
      </c>
      <c r="S122" t="s">
        <v>79</v>
      </c>
      <c r="T122" t="s">
        <v>136</v>
      </c>
      <c r="U122">
        <v>4</v>
      </c>
      <c r="V122" t="s">
        <v>107</v>
      </c>
      <c r="W122">
        <v>10</v>
      </c>
      <c r="X122">
        <v>3</v>
      </c>
      <c r="Y122" t="s">
        <v>24</v>
      </c>
      <c r="Z122" t="s">
        <v>1415</v>
      </c>
      <c r="AA122">
        <v>702370322</v>
      </c>
      <c r="AB122">
        <v>31271000</v>
      </c>
      <c r="AC122" t="s">
        <v>688</v>
      </c>
      <c r="AD122" t="s">
        <v>753</v>
      </c>
      <c r="AE122" t="s">
        <v>188</v>
      </c>
      <c r="AF122" t="s">
        <v>749</v>
      </c>
      <c r="AG122">
        <v>561633</v>
      </c>
      <c r="AH122" t="s">
        <v>171</v>
      </c>
      <c r="AI122">
        <v>0</v>
      </c>
      <c r="AJ122" t="s">
        <v>77</v>
      </c>
      <c r="AK122">
        <v>100</v>
      </c>
      <c r="AL122" t="s">
        <v>96</v>
      </c>
      <c r="AM122" t="s">
        <v>82</v>
      </c>
      <c r="AN122" t="s">
        <v>82</v>
      </c>
      <c r="AO122">
        <v>1</v>
      </c>
      <c r="AP122" t="s">
        <v>73</v>
      </c>
      <c r="AQ122" t="s">
        <v>138</v>
      </c>
      <c r="AR122" t="s">
        <v>82</v>
      </c>
      <c r="AS122" t="s">
        <v>82</v>
      </c>
      <c r="AT122">
        <v>28</v>
      </c>
      <c r="AU122" t="s">
        <v>101</v>
      </c>
      <c r="AV122" t="s">
        <v>89</v>
      </c>
      <c r="AW122" t="s">
        <v>89</v>
      </c>
      <c r="AX122" t="s">
        <v>89</v>
      </c>
      <c r="AY122" t="s">
        <v>89</v>
      </c>
      <c r="AZ122" t="s">
        <v>81</v>
      </c>
      <c r="BA122" t="s">
        <v>1416</v>
      </c>
      <c r="BB122">
        <v>20.38</v>
      </c>
      <c r="BC122" t="s">
        <v>82</v>
      </c>
      <c r="BD122" t="s">
        <v>82</v>
      </c>
      <c r="BE122" t="s">
        <v>82</v>
      </c>
      <c r="BF122" t="s">
        <v>156</v>
      </c>
      <c r="BG122" t="s">
        <v>97</v>
      </c>
      <c r="BH122">
        <v>3</v>
      </c>
      <c r="BI122">
        <v>2012</v>
      </c>
      <c r="BJ122">
        <v>11</v>
      </c>
      <c r="BK122">
        <v>85</v>
      </c>
      <c r="BL122" t="s">
        <v>82</v>
      </c>
      <c r="BM122" t="s">
        <v>95</v>
      </c>
      <c r="BN122" t="s">
        <v>234</v>
      </c>
      <c r="BO122">
        <v>1</v>
      </c>
      <c r="BP122" t="s">
        <v>86</v>
      </c>
      <c r="BQ122" t="s">
        <v>1116</v>
      </c>
    </row>
    <row r="123" spans="1:69" hidden="1" x14ac:dyDescent="0.25">
      <c r="A123">
        <v>132284</v>
      </c>
      <c r="B123">
        <v>1</v>
      </c>
      <c r="C123" s="1">
        <v>5525000</v>
      </c>
      <c r="D123" s="2">
        <v>44854</v>
      </c>
      <c r="E123" s="2">
        <v>44854</v>
      </c>
      <c r="F123" s="2">
        <v>44855</v>
      </c>
      <c r="G123" s="2">
        <v>44939</v>
      </c>
      <c r="H123" s="2">
        <v>44943</v>
      </c>
      <c r="I123">
        <v>321489</v>
      </c>
      <c r="J123" t="s">
        <v>83</v>
      </c>
      <c r="K123" t="s">
        <v>85</v>
      </c>
      <c r="L123" t="s">
        <v>98</v>
      </c>
      <c r="M123" t="s">
        <v>72</v>
      </c>
      <c r="N123" t="s">
        <v>82</v>
      </c>
      <c r="O123">
        <v>132284</v>
      </c>
      <c r="P123">
        <v>1</v>
      </c>
      <c r="Q123" t="s">
        <v>75</v>
      </c>
      <c r="R123" t="s">
        <v>76</v>
      </c>
      <c r="S123" t="s">
        <v>79</v>
      </c>
      <c r="T123" t="s">
        <v>75</v>
      </c>
      <c r="U123">
        <v>7</v>
      </c>
      <c r="V123" t="s">
        <v>185</v>
      </c>
      <c r="W123">
        <v>1</v>
      </c>
      <c r="X123">
        <v>2</v>
      </c>
      <c r="Y123" t="s">
        <v>25</v>
      </c>
      <c r="Z123" t="s">
        <v>1812</v>
      </c>
      <c r="AA123">
        <v>703080406</v>
      </c>
      <c r="AB123">
        <v>31268930</v>
      </c>
      <c r="AC123" t="s">
        <v>185</v>
      </c>
      <c r="AD123" t="s">
        <v>1056</v>
      </c>
      <c r="AE123" t="s">
        <v>530</v>
      </c>
      <c r="AF123" t="s">
        <v>117</v>
      </c>
      <c r="AG123">
        <v>1126123</v>
      </c>
      <c r="AH123" t="s">
        <v>108</v>
      </c>
      <c r="AI123">
        <v>0</v>
      </c>
      <c r="AJ123" t="s">
        <v>77</v>
      </c>
      <c r="AK123">
        <v>100</v>
      </c>
      <c r="AL123" t="s">
        <v>96</v>
      </c>
      <c r="AM123" t="s">
        <v>82</v>
      </c>
      <c r="AN123" t="s">
        <v>82</v>
      </c>
      <c r="AO123">
        <v>1</v>
      </c>
      <c r="AP123" t="s">
        <v>73</v>
      </c>
      <c r="AQ123" t="s">
        <v>176</v>
      </c>
      <c r="AR123" t="s">
        <v>82</v>
      </c>
      <c r="AS123" t="s">
        <v>82</v>
      </c>
      <c r="AT123">
        <v>18</v>
      </c>
      <c r="AU123" t="s">
        <v>101</v>
      </c>
      <c r="AV123" t="s">
        <v>89</v>
      </c>
      <c r="AW123" t="s">
        <v>89</v>
      </c>
      <c r="AX123" t="s">
        <v>89</v>
      </c>
      <c r="AY123" t="s">
        <v>89</v>
      </c>
      <c r="AZ123" t="s">
        <v>81</v>
      </c>
      <c r="BA123" t="s">
        <v>1813</v>
      </c>
      <c r="BB123">
        <v>20.38</v>
      </c>
      <c r="BC123" t="s">
        <v>82</v>
      </c>
      <c r="BD123" t="s">
        <v>82</v>
      </c>
      <c r="BE123" t="s">
        <v>82</v>
      </c>
      <c r="BF123" t="s">
        <v>87</v>
      </c>
      <c r="BG123" t="s">
        <v>97</v>
      </c>
      <c r="BH123">
        <v>4</v>
      </c>
      <c r="BI123">
        <v>2021</v>
      </c>
      <c r="BJ123">
        <v>2</v>
      </c>
      <c r="BK123">
        <v>100</v>
      </c>
      <c r="BL123" t="s">
        <v>82</v>
      </c>
      <c r="BM123" t="s">
        <v>95</v>
      </c>
      <c r="BN123" t="s">
        <v>117</v>
      </c>
      <c r="BO123">
        <v>1</v>
      </c>
      <c r="BP123" t="s">
        <v>86</v>
      </c>
      <c r="BQ123" t="s">
        <v>1116</v>
      </c>
    </row>
    <row r="124" spans="1:69" hidden="1" x14ac:dyDescent="0.25">
      <c r="A124">
        <v>132974</v>
      </c>
      <c r="B124">
        <v>1</v>
      </c>
      <c r="C124" s="1">
        <v>3999878</v>
      </c>
      <c r="D124" s="2">
        <v>44838</v>
      </c>
      <c r="E124" s="2">
        <v>44915</v>
      </c>
      <c r="F124" s="2">
        <v>44917</v>
      </c>
      <c r="G124" s="2">
        <v>44953</v>
      </c>
      <c r="H124" s="2">
        <v>44957</v>
      </c>
      <c r="I124">
        <v>320881</v>
      </c>
      <c r="J124" t="s">
        <v>83</v>
      </c>
      <c r="K124" t="s">
        <v>85</v>
      </c>
      <c r="L124" t="s">
        <v>98</v>
      </c>
      <c r="M124" t="s">
        <v>72</v>
      </c>
      <c r="N124" t="s">
        <v>82</v>
      </c>
      <c r="O124">
        <v>132974</v>
      </c>
      <c r="P124">
        <v>5</v>
      </c>
      <c r="Q124" t="s">
        <v>136</v>
      </c>
      <c r="R124" t="s">
        <v>166</v>
      </c>
      <c r="S124" t="s">
        <v>79</v>
      </c>
      <c r="T124" t="s">
        <v>136</v>
      </c>
      <c r="U124">
        <v>1</v>
      </c>
      <c r="V124" t="s">
        <v>80</v>
      </c>
      <c r="W124">
        <v>19</v>
      </c>
      <c r="X124">
        <v>3</v>
      </c>
      <c r="Y124" t="s">
        <v>24</v>
      </c>
      <c r="Z124" t="s">
        <v>1487</v>
      </c>
      <c r="AA124">
        <v>603370996</v>
      </c>
      <c r="AB124">
        <v>31270580</v>
      </c>
      <c r="AC124" t="s">
        <v>280</v>
      </c>
      <c r="AD124" t="s">
        <v>347</v>
      </c>
      <c r="AE124" t="s">
        <v>400</v>
      </c>
      <c r="AF124" t="s">
        <v>399</v>
      </c>
      <c r="AG124">
        <v>815848</v>
      </c>
      <c r="AH124" t="s">
        <v>108</v>
      </c>
      <c r="AI124">
        <v>0</v>
      </c>
      <c r="AJ124" t="s">
        <v>77</v>
      </c>
      <c r="AK124">
        <v>100</v>
      </c>
      <c r="AL124" t="s">
        <v>96</v>
      </c>
      <c r="AM124" t="s">
        <v>82</v>
      </c>
      <c r="AN124" t="s">
        <v>82</v>
      </c>
      <c r="AO124">
        <v>1</v>
      </c>
      <c r="AP124" t="s">
        <v>73</v>
      </c>
      <c r="AQ124" t="s">
        <v>114</v>
      </c>
      <c r="AR124" t="s">
        <v>82</v>
      </c>
      <c r="AS124" t="s">
        <v>82</v>
      </c>
      <c r="AT124">
        <v>38</v>
      </c>
      <c r="AU124" t="s">
        <v>101</v>
      </c>
      <c r="AV124" t="s">
        <v>88</v>
      </c>
      <c r="AW124" t="s">
        <v>89</v>
      </c>
      <c r="AX124" t="s">
        <v>89</v>
      </c>
      <c r="AY124" t="s">
        <v>89</v>
      </c>
      <c r="AZ124" t="s">
        <v>81</v>
      </c>
      <c r="BA124" t="s">
        <v>1488</v>
      </c>
      <c r="BB124">
        <v>20.399999999999999</v>
      </c>
      <c r="BC124" t="s">
        <v>82</v>
      </c>
      <c r="BD124" t="s">
        <v>82</v>
      </c>
      <c r="BE124" t="s">
        <v>82</v>
      </c>
      <c r="BF124" t="s">
        <v>156</v>
      </c>
      <c r="BG124" t="s">
        <v>97</v>
      </c>
      <c r="BH124">
        <v>3</v>
      </c>
      <c r="BI124">
        <v>2022</v>
      </c>
      <c r="BJ124">
        <v>1</v>
      </c>
      <c r="BK124">
        <v>97</v>
      </c>
      <c r="BL124" t="s">
        <v>82</v>
      </c>
      <c r="BM124" t="s">
        <v>95</v>
      </c>
      <c r="BN124" t="s">
        <v>234</v>
      </c>
      <c r="BO124">
        <v>1</v>
      </c>
      <c r="BP124" t="s">
        <v>86</v>
      </c>
      <c r="BQ124" t="s">
        <v>1116</v>
      </c>
    </row>
    <row r="125" spans="1:69" hidden="1" x14ac:dyDescent="0.25">
      <c r="A125">
        <v>132317</v>
      </c>
      <c r="B125">
        <v>1</v>
      </c>
      <c r="C125" s="1">
        <v>3020000</v>
      </c>
      <c r="D125" s="2">
        <v>44851</v>
      </c>
      <c r="E125" s="2">
        <v>44858</v>
      </c>
      <c r="F125" s="2">
        <v>44859</v>
      </c>
      <c r="G125" s="2">
        <v>44949</v>
      </c>
      <c r="H125" s="2">
        <v>44951</v>
      </c>
      <c r="I125">
        <v>321366</v>
      </c>
      <c r="J125" t="s">
        <v>83</v>
      </c>
      <c r="K125" t="s">
        <v>85</v>
      </c>
      <c r="L125" t="s">
        <v>98</v>
      </c>
      <c r="M125" t="s">
        <v>72</v>
      </c>
      <c r="N125" t="s">
        <v>82</v>
      </c>
      <c r="O125">
        <v>132317</v>
      </c>
      <c r="P125">
        <v>3</v>
      </c>
      <c r="Q125" t="s">
        <v>75</v>
      </c>
      <c r="R125" t="s">
        <v>76</v>
      </c>
      <c r="S125" t="s">
        <v>79</v>
      </c>
      <c r="T125" t="s">
        <v>75</v>
      </c>
      <c r="U125">
        <v>4</v>
      </c>
      <c r="V125" t="s">
        <v>107</v>
      </c>
      <c r="W125">
        <v>1</v>
      </c>
      <c r="X125">
        <v>2</v>
      </c>
      <c r="Y125" t="s">
        <v>25</v>
      </c>
      <c r="Z125" t="s">
        <v>1592</v>
      </c>
      <c r="AA125">
        <v>206180726</v>
      </c>
      <c r="AB125">
        <v>31269620</v>
      </c>
      <c r="AC125" t="s">
        <v>107</v>
      </c>
      <c r="AD125" t="s">
        <v>255</v>
      </c>
      <c r="AE125" t="s">
        <v>239</v>
      </c>
      <c r="AF125" t="s">
        <v>117</v>
      </c>
      <c r="AG125">
        <v>615000</v>
      </c>
      <c r="AH125" t="s">
        <v>171</v>
      </c>
      <c r="AI125">
        <v>0</v>
      </c>
      <c r="AJ125" t="s">
        <v>77</v>
      </c>
      <c r="AK125">
        <v>100</v>
      </c>
      <c r="AL125" t="s">
        <v>96</v>
      </c>
      <c r="AM125" t="s">
        <v>82</v>
      </c>
      <c r="AN125" t="s">
        <v>82</v>
      </c>
      <c r="AO125">
        <v>1</v>
      </c>
      <c r="AP125" t="s">
        <v>73</v>
      </c>
      <c r="AQ125" t="s">
        <v>78</v>
      </c>
      <c r="AR125" t="s">
        <v>82</v>
      </c>
      <c r="AS125" t="s">
        <v>82</v>
      </c>
      <c r="AT125">
        <v>36</v>
      </c>
      <c r="AU125" t="s">
        <v>101</v>
      </c>
      <c r="AV125" t="s">
        <v>89</v>
      </c>
      <c r="AW125" t="s">
        <v>89</v>
      </c>
      <c r="AX125" t="s">
        <v>89</v>
      </c>
      <c r="AY125" t="s">
        <v>89</v>
      </c>
      <c r="AZ125" t="s">
        <v>81</v>
      </c>
      <c r="BA125" t="s">
        <v>1593</v>
      </c>
      <c r="BB125">
        <v>20.399999999999999</v>
      </c>
      <c r="BC125" t="s">
        <v>82</v>
      </c>
      <c r="BD125" t="s">
        <v>82</v>
      </c>
      <c r="BE125" t="s">
        <v>82</v>
      </c>
      <c r="BF125" t="s">
        <v>197</v>
      </c>
      <c r="BG125" t="s">
        <v>1594</v>
      </c>
      <c r="BH125">
        <v>3</v>
      </c>
      <c r="BI125">
        <v>2016</v>
      </c>
      <c r="BJ125">
        <v>7</v>
      </c>
      <c r="BK125">
        <v>87.44</v>
      </c>
      <c r="BL125">
        <v>25090800</v>
      </c>
      <c r="BM125" t="s">
        <v>95</v>
      </c>
      <c r="BN125" t="s">
        <v>117</v>
      </c>
      <c r="BO125">
        <v>1</v>
      </c>
      <c r="BP125" t="s">
        <v>86</v>
      </c>
      <c r="BQ125" t="s">
        <v>1116</v>
      </c>
    </row>
    <row r="126" spans="1:69" hidden="1" x14ac:dyDescent="0.25">
      <c r="A126">
        <v>132812</v>
      </c>
      <c r="B126">
        <v>1</v>
      </c>
      <c r="C126" s="1">
        <v>1150000</v>
      </c>
      <c r="D126" s="2">
        <v>44867</v>
      </c>
      <c r="E126" s="2">
        <v>44908</v>
      </c>
      <c r="F126" s="2">
        <v>44914</v>
      </c>
      <c r="G126" s="2">
        <v>44985</v>
      </c>
      <c r="H126" t="s">
        <v>82</v>
      </c>
      <c r="I126">
        <v>322024</v>
      </c>
      <c r="J126" t="s">
        <v>83</v>
      </c>
      <c r="K126" t="s">
        <v>85</v>
      </c>
      <c r="L126" t="s">
        <v>74</v>
      </c>
      <c r="M126" t="s">
        <v>72</v>
      </c>
      <c r="N126" t="s">
        <v>82</v>
      </c>
      <c r="O126">
        <v>132812</v>
      </c>
      <c r="P126">
        <v>8</v>
      </c>
      <c r="Q126" t="s">
        <v>75</v>
      </c>
      <c r="R126" t="s">
        <v>76</v>
      </c>
      <c r="S126" t="s">
        <v>79</v>
      </c>
      <c r="T126" t="s">
        <v>75</v>
      </c>
      <c r="U126">
        <v>7</v>
      </c>
      <c r="V126" t="s">
        <v>185</v>
      </c>
      <c r="W126">
        <v>1</v>
      </c>
      <c r="X126">
        <v>1</v>
      </c>
      <c r="Y126" t="s">
        <v>24</v>
      </c>
      <c r="Z126" t="s">
        <v>2016</v>
      </c>
      <c r="AA126">
        <v>701830443</v>
      </c>
      <c r="AB126">
        <v>31212620</v>
      </c>
      <c r="AC126" t="s">
        <v>185</v>
      </c>
      <c r="AD126" t="s">
        <v>185</v>
      </c>
      <c r="AE126" t="s">
        <v>177</v>
      </c>
      <c r="AF126" t="s">
        <v>230</v>
      </c>
      <c r="AG126" t="s">
        <v>82</v>
      </c>
      <c r="AH126" t="s">
        <v>82</v>
      </c>
      <c r="AI126">
        <v>0</v>
      </c>
      <c r="AJ126" t="s">
        <v>77</v>
      </c>
      <c r="AK126">
        <v>100</v>
      </c>
      <c r="AL126" t="s">
        <v>96</v>
      </c>
      <c r="AM126" t="s">
        <v>82</v>
      </c>
      <c r="AN126" t="s">
        <v>82</v>
      </c>
      <c r="AO126">
        <v>1</v>
      </c>
      <c r="AP126" t="s">
        <v>73</v>
      </c>
      <c r="AQ126" t="s">
        <v>114</v>
      </c>
      <c r="AR126" t="s">
        <v>82</v>
      </c>
      <c r="AS126" t="s">
        <v>82</v>
      </c>
      <c r="AT126">
        <v>34</v>
      </c>
      <c r="AU126" t="s">
        <v>88</v>
      </c>
      <c r="AV126" t="s">
        <v>89</v>
      </c>
      <c r="AW126" t="s">
        <v>89</v>
      </c>
      <c r="AX126" t="s">
        <v>89</v>
      </c>
      <c r="AY126" t="s">
        <v>89</v>
      </c>
      <c r="AZ126" t="s">
        <v>81</v>
      </c>
      <c r="BA126" t="s">
        <v>2017</v>
      </c>
      <c r="BB126">
        <v>20.43</v>
      </c>
      <c r="BC126" t="s">
        <v>82</v>
      </c>
      <c r="BD126" t="s">
        <v>82</v>
      </c>
      <c r="BE126" t="s">
        <v>82</v>
      </c>
      <c r="BF126" t="s">
        <v>87</v>
      </c>
      <c r="BG126" t="s">
        <v>2018</v>
      </c>
      <c r="BH126" t="s">
        <v>82</v>
      </c>
      <c r="BI126" t="s">
        <v>82</v>
      </c>
      <c r="BJ126" t="s">
        <v>82</v>
      </c>
      <c r="BK126" t="s">
        <v>82</v>
      </c>
      <c r="BL126">
        <v>27954376</v>
      </c>
      <c r="BM126" t="s">
        <v>95</v>
      </c>
      <c r="BN126" t="s">
        <v>230</v>
      </c>
      <c r="BO126">
        <v>1</v>
      </c>
      <c r="BP126" t="s">
        <v>86</v>
      </c>
      <c r="BQ126" t="s">
        <v>1116</v>
      </c>
    </row>
    <row r="127" spans="1:69" hidden="1" x14ac:dyDescent="0.25">
      <c r="A127">
        <v>131988</v>
      </c>
      <c r="B127">
        <v>1</v>
      </c>
      <c r="C127" s="1">
        <v>9977113</v>
      </c>
      <c r="D127" s="2">
        <v>44819</v>
      </c>
      <c r="E127" s="2">
        <v>44820</v>
      </c>
      <c r="F127" s="2">
        <v>44824</v>
      </c>
      <c r="G127" s="2">
        <v>44939</v>
      </c>
      <c r="H127" s="2">
        <v>44943</v>
      </c>
      <c r="I127">
        <v>320232</v>
      </c>
      <c r="J127" t="s">
        <v>83</v>
      </c>
      <c r="K127" t="s">
        <v>85</v>
      </c>
      <c r="L127" t="s">
        <v>98</v>
      </c>
      <c r="M127" t="s">
        <v>72</v>
      </c>
      <c r="N127" t="s">
        <v>82</v>
      </c>
      <c r="O127">
        <v>131988</v>
      </c>
      <c r="P127">
        <v>1</v>
      </c>
      <c r="Q127" t="s">
        <v>75</v>
      </c>
      <c r="R127" t="s">
        <v>76</v>
      </c>
      <c r="S127" t="s">
        <v>79</v>
      </c>
      <c r="T127" t="s">
        <v>75</v>
      </c>
      <c r="U127">
        <v>1</v>
      </c>
      <c r="V127" t="s">
        <v>80</v>
      </c>
      <c r="W127">
        <v>13</v>
      </c>
      <c r="X127">
        <v>1</v>
      </c>
      <c r="Y127" t="s">
        <v>25</v>
      </c>
      <c r="Z127" t="s">
        <v>1779</v>
      </c>
      <c r="AA127">
        <v>604740881</v>
      </c>
      <c r="AB127">
        <v>31268890</v>
      </c>
      <c r="AC127" t="s">
        <v>256</v>
      </c>
      <c r="AD127" t="s">
        <v>258</v>
      </c>
      <c r="AE127" t="s">
        <v>177</v>
      </c>
      <c r="AF127" t="s">
        <v>230</v>
      </c>
      <c r="AG127">
        <v>505498</v>
      </c>
      <c r="AH127" t="s">
        <v>171</v>
      </c>
      <c r="AI127">
        <v>0</v>
      </c>
      <c r="AJ127" t="s">
        <v>77</v>
      </c>
      <c r="AK127">
        <v>100</v>
      </c>
      <c r="AL127" t="s">
        <v>96</v>
      </c>
      <c r="AM127" t="s">
        <v>82</v>
      </c>
      <c r="AN127" t="s">
        <v>82</v>
      </c>
      <c r="AO127">
        <v>1</v>
      </c>
      <c r="AP127" t="s">
        <v>73</v>
      </c>
      <c r="AQ127" t="s">
        <v>78</v>
      </c>
      <c r="AR127" t="s">
        <v>82</v>
      </c>
      <c r="AS127" t="s">
        <v>82</v>
      </c>
      <c r="AT127">
        <v>20</v>
      </c>
      <c r="AU127" t="s">
        <v>88</v>
      </c>
      <c r="AV127" t="s">
        <v>89</v>
      </c>
      <c r="AW127" t="s">
        <v>89</v>
      </c>
      <c r="AX127" t="s">
        <v>89</v>
      </c>
      <c r="AY127" t="s">
        <v>89</v>
      </c>
      <c r="AZ127" t="s">
        <v>81</v>
      </c>
      <c r="BA127" t="s">
        <v>1780</v>
      </c>
      <c r="BB127">
        <v>20.46</v>
      </c>
      <c r="BC127" t="s">
        <v>82</v>
      </c>
      <c r="BD127" t="s">
        <v>82</v>
      </c>
      <c r="BE127" t="s">
        <v>82</v>
      </c>
      <c r="BF127" t="s">
        <v>87</v>
      </c>
      <c r="BG127" t="s">
        <v>97</v>
      </c>
      <c r="BH127">
        <v>2</v>
      </c>
      <c r="BI127">
        <v>2019</v>
      </c>
      <c r="BJ127">
        <v>4</v>
      </c>
      <c r="BK127">
        <v>88.61</v>
      </c>
      <c r="BL127" t="s">
        <v>82</v>
      </c>
      <c r="BM127" t="s">
        <v>95</v>
      </c>
      <c r="BN127" t="s">
        <v>230</v>
      </c>
      <c r="BO127">
        <v>1</v>
      </c>
      <c r="BP127" t="s">
        <v>86</v>
      </c>
      <c r="BQ127" t="s">
        <v>1116</v>
      </c>
    </row>
    <row r="128" spans="1:69" hidden="1" x14ac:dyDescent="0.25">
      <c r="A128">
        <v>133670</v>
      </c>
      <c r="B128">
        <v>1</v>
      </c>
      <c r="C128" s="1">
        <v>4759000</v>
      </c>
      <c r="D128" s="2">
        <v>44951</v>
      </c>
      <c r="E128" s="2">
        <v>44971</v>
      </c>
      <c r="F128" s="2">
        <v>44979</v>
      </c>
      <c r="G128" s="2">
        <v>44985</v>
      </c>
      <c r="H128" s="2">
        <v>44985</v>
      </c>
      <c r="I128">
        <v>327263</v>
      </c>
      <c r="J128" t="s">
        <v>83</v>
      </c>
      <c r="K128" t="s">
        <v>85</v>
      </c>
      <c r="L128" t="s">
        <v>98</v>
      </c>
      <c r="M128" t="s">
        <v>72</v>
      </c>
      <c r="N128" t="s">
        <v>82</v>
      </c>
      <c r="O128">
        <v>133670</v>
      </c>
      <c r="P128">
        <v>8</v>
      </c>
      <c r="Q128" t="s">
        <v>136</v>
      </c>
      <c r="R128" t="s">
        <v>166</v>
      </c>
      <c r="S128" t="s">
        <v>79</v>
      </c>
      <c r="T128" t="s">
        <v>136</v>
      </c>
      <c r="U128">
        <v>2</v>
      </c>
      <c r="V128" t="s">
        <v>139</v>
      </c>
      <c r="W128">
        <v>13</v>
      </c>
      <c r="X128">
        <v>1</v>
      </c>
      <c r="Y128" t="s">
        <v>25</v>
      </c>
      <c r="Z128" t="s">
        <v>2256</v>
      </c>
      <c r="AA128">
        <v>119490442</v>
      </c>
      <c r="AB128">
        <v>31274610</v>
      </c>
      <c r="AC128" t="s">
        <v>144</v>
      </c>
      <c r="AD128" t="s">
        <v>144</v>
      </c>
      <c r="AE128" t="s">
        <v>538</v>
      </c>
      <c r="AF128" t="s">
        <v>2257</v>
      </c>
      <c r="AG128">
        <v>2642268</v>
      </c>
      <c r="AH128" t="s">
        <v>152</v>
      </c>
      <c r="AI128">
        <v>0</v>
      </c>
      <c r="AJ128" t="s">
        <v>77</v>
      </c>
      <c r="AK128">
        <v>100</v>
      </c>
      <c r="AL128" t="s">
        <v>96</v>
      </c>
      <c r="AM128" t="s">
        <v>82</v>
      </c>
      <c r="AN128" t="s">
        <v>82</v>
      </c>
      <c r="AO128">
        <v>1</v>
      </c>
      <c r="AP128" t="s">
        <v>73</v>
      </c>
      <c r="AQ128" t="s">
        <v>138</v>
      </c>
      <c r="AR128" t="s">
        <v>82</v>
      </c>
      <c r="AS128" t="s">
        <v>82</v>
      </c>
      <c r="AT128">
        <v>17</v>
      </c>
      <c r="AU128" t="s">
        <v>101</v>
      </c>
      <c r="AV128" t="s">
        <v>89</v>
      </c>
      <c r="AW128" t="s">
        <v>89</v>
      </c>
      <c r="AX128" t="s">
        <v>89</v>
      </c>
      <c r="AY128" t="s">
        <v>89</v>
      </c>
      <c r="AZ128" t="s">
        <v>81</v>
      </c>
      <c r="BA128" t="s">
        <v>2258</v>
      </c>
      <c r="BB128">
        <v>20.47</v>
      </c>
      <c r="BC128" t="s">
        <v>82</v>
      </c>
      <c r="BD128" t="s">
        <v>82</v>
      </c>
      <c r="BE128" t="s">
        <v>82</v>
      </c>
      <c r="BF128" t="s">
        <v>87</v>
      </c>
      <c r="BG128" t="s">
        <v>97</v>
      </c>
      <c r="BH128">
        <v>3</v>
      </c>
      <c r="BI128">
        <v>2022</v>
      </c>
      <c r="BJ128">
        <v>1</v>
      </c>
      <c r="BK128">
        <v>100</v>
      </c>
      <c r="BL128" t="s">
        <v>82</v>
      </c>
      <c r="BM128" t="s">
        <v>95</v>
      </c>
      <c r="BN128" t="s">
        <v>238</v>
      </c>
      <c r="BO128">
        <v>1</v>
      </c>
      <c r="BP128" t="s">
        <v>86</v>
      </c>
      <c r="BQ128" t="s">
        <v>1116</v>
      </c>
    </row>
    <row r="129" spans="1:69" hidden="1" x14ac:dyDescent="0.25">
      <c r="A129">
        <v>133179</v>
      </c>
      <c r="B129">
        <v>5</v>
      </c>
      <c r="C129" s="1">
        <v>3717775</v>
      </c>
      <c r="D129" s="2">
        <v>44925</v>
      </c>
      <c r="E129" s="2">
        <v>44928</v>
      </c>
      <c r="F129" s="2">
        <v>44951</v>
      </c>
      <c r="G129" s="2">
        <v>44977</v>
      </c>
      <c r="H129" s="2">
        <v>44978</v>
      </c>
      <c r="I129">
        <v>325381</v>
      </c>
      <c r="J129" t="s">
        <v>83</v>
      </c>
      <c r="K129" t="s">
        <v>120</v>
      </c>
      <c r="L129" t="s">
        <v>119</v>
      </c>
      <c r="M129" t="s">
        <v>72</v>
      </c>
      <c r="N129" t="s">
        <v>82</v>
      </c>
      <c r="O129">
        <v>133179</v>
      </c>
      <c r="P129">
        <v>7</v>
      </c>
      <c r="Q129" t="s">
        <v>75</v>
      </c>
      <c r="R129" t="s">
        <v>76</v>
      </c>
      <c r="S129" t="s">
        <v>79</v>
      </c>
      <c r="T129" t="s">
        <v>75</v>
      </c>
      <c r="U129">
        <v>5</v>
      </c>
      <c r="V129" t="s">
        <v>115</v>
      </c>
      <c r="W129">
        <v>3</v>
      </c>
      <c r="X129">
        <v>8</v>
      </c>
      <c r="Y129" t="s">
        <v>25</v>
      </c>
      <c r="Z129" t="s">
        <v>2480</v>
      </c>
      <c r="AA129">
        <v>503760611</v>
      </c>
      <c r="AB129">
        <v>31272190</v>
      </c>
      <c r="AC129" t="s">
        <v>153</v>
      </c>
      <c r="AD129" t="s">
        <v>2481</v>
      </c>
      <c r="AE129" t="s">
        <v>420</v>
      </c>
      <c r="AF129" t="s">
        <v>419</v>
      </c>
      <c r="AG129">
        <v>173985</v>
      </c>
      <c r="AH129" t="s">
        <v>132</v>
      </c>
      <c r="AI129">
        <v>0</v>
      </c>
      <c r="AJ129" t="s">
        <v>77</v>
      </c>
      <c r="AK129">
        <v>100</v>
      </c>
      <c r="AL129" t="s">
        <v>96</v>
      </c>
      <c r="AM129" t="s">
        <v>82</v>
      </c>
      <c r="AN129" t="s">
        <v>82</v>
      </c>
      <c r="AO129">
        <v>1</v>
      </c>
      <c r="AP129" t="s">
        <v>73</v>
      </c>
      <c r="AQ129" t="s">
        <v>114</v>
      </c>
      <c r="AR129" t="s">
        <v>82</v>
      </c>
      <c r="AS129" t="s">
        <v>82</v>
      </c>
      <c r="AT129">
        <v>32</v>
      </c>
      <c r="AU129" t="s">
        <v>244</v>
      </c>
      <c r="AV129" t="s">
        <v>89</v>
      </c>
      <c r="AW129" t="s">
        <v>89</v>
      </c>
      <c r="AX129" t="s">
        <v>89</v>
      </c>
      <c r="AY129" t="s">
        <v>89</v>
      </c>
      <c r="AZ129" t="s">
        <v>81</v>
      </c>
      <c r="BA129" t="s">
        <v>2482</v>
      </c>
      <c r="BB129">
        <v>20.47</v>
      </c>
      <c r="BC129" t="s">
        <v>82</v>
      </c>
      <c r="BD129" t="s">
        <v>82</v>
      </c>
      <c r="BE129" t="s">
        <v>82</v>
      </c>
      <c r="BF129" t="s">
        <v>87</v>
      </c>
      <c r="BG129" t="s">
        <v>2483</v>
      </c>
      <c r="BH129">
        <v>2</v>
      </c>
      <c r="BI129">
        <v>2006</v>
      </c>
      <c r="BJ129">
        <v>17</v>
      </c>
      <c r="BK129">
        <v>100</v>
      </c>
      <c r="BL129">
        <v>26537500</v>
      </c>
      <c r="BM129" t="s">
        <v>95</v>
      </c>
      <c r="BN129" t="s">
        <v>130</v>
      </c>
      <c r="BO129">
        <v>1</v>
      </c>
      <c r="BP129" t="s">
        <v>86</v>
      </c>
      <c r="BQ129" t="s">
        <v>1116</v>
      </c>
    </row>
    <row r="130" spans="1:69" hidden="1" x14ac:dyDescent="0.25">
      <c r="A130">
        <v>133236</v>
      </c>
      <c r="B130">
        <v>5</v>
      </c>
      <c r="C130" s="1">
        <v>6969843</v>
      </c>
      <c r="D130" s="2">
        <v>44919</v>
      </c>
      <c r="E130" s="2">
        <v>44931</v>
      </c>
      <c r="F130" s="2">
        <v>44957</v>
      </c>
      <c r="G130" s="2">
        <v>44985</v>
      </c>
      <c r="H130" s="2">
        <v>44985</v>
      </c>
      <c r="I130">
        <v>325205</v>
      </c>
      <c r="J130" t="s">
        <v>83</v>
      </c>
      <c r="K130" t="s">
        <v>120</v>
      </c>
      <c r="L130" t="s">
        <v>119</v>
      </c>
      <c r="M130" t="s">
        <v>72</v>
      </c>
      <c r="N130" t="s">
        <v>82</v>
      </c>
      <c r="O130">
        <v>133236</v>
      </c>
      <c r="P130">
        <v>8</v>
      </c>
      <c r="Q130" t="s">
        <v>75</v>
      </c>
      <c r="R130" t="s">
        <v>76</v>
      </c>
      <c r="S130" t="s">
        <v>79</v>
      </c>
      <c r="T130" t="s">
        <v>75</v>
      </c>
      <c r="U130">
        <v>1</v>
      </c>
      <c r="V130" t="s">
        <v>80</v>
      </c>
      <c r="W130">
        <v>1</v>
      </c>
      <c r="X130">
        <v>1</v>
      </c>
      <c r="Y130" t="s">
        <v>24</v>
      </c>
      <c r="Z130" t="s">
        <v>2134</v>
      </c>
      <c r="AA130">
        <v>304480097</v>
      </c>
      <c r="AB130">
        <v>31271750</v>
      </c>
      <c r="AC130" t="s">
        <v>80</v>
      </c>
      <c r="AD130" t="s">
        <v>170</v>
      </c>
      <c r="AE130" t="s">
        <v>174</v>
      </c>
      <c r="AF130" t="s">
        <v>201</v>
      </c>
      <c r="AG130">
        <v>877407</v>
      </c>
      <c r="AH130" t="s">
        <v>108</v>
      </c>
      <c r="AI130">
        <v>0</v>
      </c>
      <c r="AJ130" t="s">
        <v>77</v>
      </c>
      <c r="AK130">
        <v>100</v>
      </c>
      <c r="AL130" t="s">
        <v>96</v>
      </c>
      <c r="AM130" t="s">
        <v>82</v>
      </c>
      <c r="AN130" t="s">
        <v>82</v>
      </c>
      <c r="AO130">
        <v>1</v>
      </c>
      <c r="AP130" t="s">
        <v>73</v>
      </c>
      <c r="AQ130" t="s">
        <v>78</v>
      </c>
      <c r="AR130" t="s">
        <v>82</v>
      </c>
      <c r="AS130" t="s">
        <v>82</v>
      </c>
      <c r="AT130">
        <v>32</v>
      </c>
      <c r="AU130" t="s">
        <v>101</v>
      </c>
      <c r="AV130" t="s">
        <v>88</v>
      </c>
      <c r="AW130" t="s">
        <v>89</v>
      </c>
      <c r="AX130" t="s">
        <v>89</v>
      </c>
      <c r="AY130" t="s">
        <v>89</v>
      </c>
      <c r="AZ130" t="s">
        <v>81</v>
      </c>
      <c r="BA130" t="s">
        <v>2135</v>
      </c>
      <c r="BB130">
        <v>20.51</v>
      </c>
      <c r="BC130" t="s">
        <v>82</v>
      </c>
      <c r="BD130" t="s">
        <v>82</v>
      </c>
      <c r="BE130" t="s">
        <v>82</v>
      </c>
      <c r="BF130" t="s">
        <v>87</v>
      </c>
      <c r="BG130" t="s">
        <v>97</v>
      </c>
      <c r="BH130">
        <v>4</v>
      </c>
      <c r="BI130">
        <v>2007</v>
      </c>
      <c r="BJ130">
        <v>16</v>
      </c>
      <c r="BK130">
        <v>100</v>
      </c>
      <c r="BL130">
        <v>86235347</v>
      </c>
      <c r="BM130" t="s">
        <v>95</v>
      </c>
      <c r="BN130" t="s">
        <v>202</v>
      </c>
      <c r="BO130">
        <v>1</v>
      </c>
      <c r="BP130" t="s">
        <v>86</v>
      </c>
      <c r="BQ130" t="s">
        <v>1116</v>
      </c>
    </row>
    <row r="131" spans="1:69" hidden="1" x14ac:dyDescent="0.25">
      <c r="A131">
        <v>132621</v>
      </c>
      <c r="B131">
        <v>1</v>
      </c>
      <c r="C131" s="1">
        <v>2177000</v>
      </c>
      <c r="D131" s="2">
        <v>44891</v>
      </c>
      <c r="E131" s="2">
        <v>44901</v>
      </c>
      <c r="F131" s="2">
        <v>44902</v>
      </c>
      <c r="G131" s="2">
        <v>44949</v>
      </c>
      <c r="H131" s="2">
        <v>44951</v>
      </c>
      <c r="I131">
        <v>323017</v>
      </c>
      <c r="J131" t="s">
        <v>83</v>
      </c>
      <c r="K131" t="s">
        <v>85</v>
      </c>
      <c r="L131" t="s">
        <v>98</v>
      </c>
      <c r="M131" t="s">
        <v>72</v>
      </c>
      <c r="N131" t="s">
        <v>82</v>
      </c>
      <c r="O131">
        <v>132621</v>
      </c>
      <c r="P131">
        <v>3</v>
      </c>
      <c r="Q131" t="s">
        <v>136</v>
      </c>
      <c r="R131" t="s">
        <v>137</v>
      </c>
      <c r="S131" t="s">
        <v>79</v>
      </c>
      <c r="T131" t="s">
        <v>136</v>
      </c>
      <c r="U131">
        <v>7</v>
      </c>
      <c r="V131" t="s">
        <v>185</v>
      </c>
      <c r="W131">
        <v>2</v>
      </c>
      <c r="X131">
        <v>5</v>
      </c>
      <c r="Y131" t="s">
        <v>25</v>
      </c>
      <c r="Z131" t="s">
        <v>1685</v>
      </c>
      <c r="AA131">
        <v>702900584</v>
      </c>
      <c r="AB131">
        <v>31269870</v>
      </c>
      <c r="AC131" t="s">
        <v>226</v>
      </c>
      <c r="AD131" t="s">
        <v>336</v>
      </c>
      <c r="AE131" t="s">
        <v>191</v>
      </c>
      <c r="AF131" t="s">
        <v>190</v>
      </c>
      <c r="AG131">
        <v>82000</v>
      </c>
      <c r="AH131" t="s">
        <v>132</v>
      </c>
      <c r="AI131">
        <v>0</v>
      </c>
      <c r="AJ131" t="s">
        <v>77</v>
      </c>
      <c r="AK131">
        <v>100</v>
      </c>
      <c r="AL131" t="s">
        <v>96</v>
      </c>
      <c r="AM131" t="s">
        <v>82</v>
      </c>
      <c r="AN131" t="s">
        <v>82</v>
      </c>
      <c r="AO131">
        <v>1</v>
      </c>
      <c r="AP131" t="s">
        <v>73</v>
      </c>
      <c r="AQ131" t="s">
        <v>138</v>
      </c>
      <c r="AR131" t="s">
        <v>82</v>
      </c>
      <c r="AS131" t="s">
        <v>82</v>
      </c>
      <c r="AT131">
        <v>20</v>
      </c>
      <c r="AU131" t="s">
        <v>101</v>
      </c>
      <c r="AV131" t="s">
        <v>89</v>
      </c>
      <c r="AW131" t="s">
        <v>89</v>
      </c>
      <c r="AX131" t="s">
        <v>89</v>
      </c>
      <c r="AY131" t="s">
        <v>89</v>
      </c>
      <c r="AZ131" t="s">
        <v>81</v>
      </c>
      <c r="BA131" t="s">
        <v>1686</v>
      </c>
      <c r="BB131">
        <v>20.52</v>
      </c>
      <c r="BC131" t="s">
        <v>82</v>
      </c>
      <c r="BD131" t="s">
        <v>82</v>
      </c>
      <c r="BE131" t="s">
        <v>82</v>
      </c>
      <c r="BF131" t="s">
        <v>87</v>
      </c>
      <c r="BG131" t="s">
        <v>995</v>
      </c>
      <c r="BH131">
        <v>3</v>
      </c>
      <c r="BI131">
        <v>2020</v>
      </c>
      <c r="BJ131">
        <v>3</v>
      </c>
      <c r="BK131">
        <v>88.45</v>
      </c>
      <c r="BL131" t="s">
        <v>82</v>
      </c>
      <c r="BM131" t="s">
        <v>95</v>
      </c>
      <c r="BN131" t="s">
        <v>192</v>
      </c>
      <c r="BO131">
        <v>1</v>
      </c>
      <c r="BP131" t="s">
        <v>86</v>
      </c>
      <c r="BQ131" t="s">
        <v>1116</v>
      </c>
    </row>
    <row r="132" spans="1:69" hidden="1" x14ac:dyDescent="0.25">
      <c r="A132">
        <v>132536</v>
      </c>
      <c r="B132">
        <v>7</v>
      </c>
      <c r="C132" s="1">
        <v>11282707</v>
      </c>
      <c r="D132" s="2">
        <v>44844</v>
      </c>
      <c r="E132" s="2">
        <v>44889</v>
      </c>
      <c r="F132" s="2">
        <v>44890</v>
      </c>
      <c r="G132" s="2">
        <v>44953</v>
      </c>
      <c r="H132" s="2">
        <v>44957</v>
      </c>
      <c r="I132">
        <v>321068</v>
      </c>
      <c r="J132" t="s">
        <v>83</v>
      </c>
      <c r="K132" t="s">
        <v>205</v>
      </c>
      <c r="L132" t="s">
        <v>119</v>
      </c>
      <c r="M132" t="s">
        <v>204</v>
      </c>
      <c r="N132" t="s">
        <v>82</v>
      </c>
      <c r="O132">
        <v>132536</v>
      </c>
      <c r="P132">
        <v>5</v>
      </c>
      <c r="Q132" t="s">
        <v>136</v>
      </c>
      <c r="R132" t="s">
        <v>137</v>
      </c>
      <c r="S132" t="s">
        <v>79</v>
      </c>
      <c r="T132" t="s">
        <v>136</v>
      </c>
      <c r="U132">
        <v>4</v>
      </c>
      <c r="V132" t="s">
        <v>107</v>
      </c>
      <c r="W132">
        <v>3</v>
      </c>
      <c r="X132">
        <v>1</v>
      </c>
      <c r="Y132" t="s">
        <v>24</v>
      </c>
      <c r="Z132" t="s">
        <v>1359</v>
      </c>
      <c r="AA132">
        <v>603840710</v>
      </c>
      <c r="AB132">
        <v>31270800</v>
      </c>
      <c r="AC132" t="s">
        <v>157</v>
      </c>
      <c r="AD132" t="s">
        <v>157</v>
      </c>
      <c r="AE132" t="s">
        <v>426</v>
      </c>
      <c r="AF132" t="s">
        <v>181</v>
      </c>
      <c r="AG132">
        <v>1020800</v>
      </c>
      <c r="AH132" t="s">
        <v>108</v>
      </c>
      <c r="AI132">
        <v>0</v>
      </c>
      <c r="AJ132" t="s">
        <v>77</v>
      </c>
      <c r="AK132">
        <v>100</v>
      </c>
      <c r="AL132" t="s">
        <v>96</v>
      </c>
      <c r="AM132" t="s">
        <v>82</v>
      </c>
      <c r="AN132" t="s">
        <v>82</v>
      </c>
      <c r="AO132">
        <v>1</v>
      </c>
      <c r="AP132" t="s">
        <v>73</v>
      </c>
      <c r="AQ132" t="s">
        <v>78</v>
      </c>
      <c r="AR132" t="s">
        <v>82</v>
      </c>
      <c r="AS132" t="s">
        <v>82</v>
      </c>
      <c r="AT132">
        <v>33</v>
      </c>
      <c r="AU132" t="s">
        <v>215</v>
      </c>
      <c r="AV132" t="s">
        <v>89</v>
      </c>
      <c r="AW132" t="s">
        <v>89</v>
      </c>
      <c r="AX132" t="s">
        <v>89</v>
      </c>
      <c r="AY132" t="s">
        <v>89</v>
      </c>
      <c r="AZ132" t="s">
        <v>81</v>
      </c>
      <c r="BA132" t="s">
        <v>1360</v>
      </c>
      <c r="BB132">
        <v>20.55</v>
      </c>
      <c r="BC132" t="s">
        <v>82</v>
      </c>
      <c r="BD132" t="s">
        <v>82</v>
      </c>
      <c r="BE132" t="s">
        <v>82</v>
      </c>
      <c r="BF132" t="s">
        <v>87</v>
      </c>
      <c r="BG132" t="s">
        <v>1361</v>
      </c>
      <c r="BH132">
        <v>1</v>
      </c>
      <c r="BI132">
        <v>2007</v>
      </c>
      <c r="BJ132">
        <v>16</v>
      </c>
      <c r="BK132">
        <v>88.9</v>
      </c>
      <c r="BL132">
        <v>88699732</v>
      </c>
      <c r="BM132" t="s">
        <v>95</v>
      </c>
      <c r="BN132" t="s">
        <v>183</v>
      </c>
      <c r="BO132">
        <v>1</v>
      </c>
      <c r="BP132" t="s">
        <v>86</v>
      </c>
      <c r="BQ132" t="s">
        <v>1116</v>
      </c>
    </row>
    <row r="133" spans="1:69" hidden="1" x14ac:dyDescent="0.25">
      <c r="A133">
        <v>133384</v>
      </c>
      <c r="B133">
        <v>1</v>
      </c>
      <c r="C133" s="1">
        <v>2144460</v>
      </c>
      <c r="D133" s="2">
        <v>44943</v>
      </c>
      <c r="E133" s="2">
        <v>44943</v>
      </c>
      <c r="F133" s="2">
        <v>44958</v>
      </c>
      <c r="G133" s="2">
        <v>44977</v>
      </c>
      <c r="H133" s="2">
        <v>44981</v>
      </c>
      <c r="I133">
        <v>326640</v>
      </c>
      <c r="J133" t="s">
        <v>83</v>
      </c>
      <c r="K133" t="s">
        <v>85</v>
      </c>
      <c r="L133" t="s">
        <v>74</v>
      </c>
      <c r="M133" t="s">
        <v>72</v>
      </c>
      <c r="N133" t="s">
        <v>82</v>
      </c>
      <c r="O133">
        <v>133384</v>
      </c>
      <c r="P133">
        <v>7</v>
      </c>
      <c r="Q133" t="s">
        <v>136</v>
      </c>
      <c r="R133" t="s">
        <v>137</v>
      </c>
      <c r="S133" t="s">
        <v>79</v>
      </c>
      <c r="T133" t="s">
        <v>136</v>
      </c>
      <c r="U133">
        <v>7</v>
      </c>
      <c r="V133" t="s">
        <v>185</v>
      </c>
      <c r="W133">
        <v>1</v>
      </c>
      <c r="X133">
        <v>1</v>
      </c>
      <c r="Y133" t="s">
        <v>25</v>
      </c>
      <c r="Z133" t="s">
        <v>2549</v>
      </c>
      <c r="AA133">
        <v>702980999</v>
      </c>
      <c r="AB133">
        <v>31221920</v>
      </c>
      <c r="AC133" t="s">
        <v>185</v>
      </c>
      <c r="AD133" t="s">
        <v>185</v>
      </c>
      <c r="AE133" t="s">
        <v>196</v>
      </c>
      <c r="AF133" t="s">
        <v>198</v>
      </c>
      <c r="AG133">
        <v>1458336</v>
      </c>
      <c r="AH133" t="s">
        <v>100</v>
      </c>
      <c r="AI133">
        <v>0</v>
      </c>
      <c r="AJ133" t="s">
        <v>77</v>
      </c>
      <c r="AK133">
        <v>100</v>
      </c>
      <c r="AL133" t="s">
        <v>96</v>
      </c>
      <c r="AM133" t="s">
        <v>82</v>
      </c>
      <c r="AN133" t="s">
        <v>82</v>
      </c>
      <c r="AO133">
        <v>1</v>
      </c>
      <c r="AP133" t="s">
        <v>73</v>
      </c>
      <c r="AQ133" t="s">
        <v>114</v>
      </c>
      <c r="AR133" t="s">
        <v>82</v>
      </c>
      <c r="AS133" t="s">
        <v>82</v>
      </c>
      <c r="AT133">
        <v>19</v>
      </c>
      <c r="AU133" t="s">
        <v>101</v>
      </c>
      <c r="AV133" t="s">
        <v>88</v>
      </c>
      <c r="AW133" t="s">
        <v>89</v>
      </c>
      <c r="AX133" t="s">
        <v>89</v>
      </c>
      <c r="AY133" t="s">
        <v>89</v>
      </c>
      <c r="AZ133" t="s">
        <v>81</v>
      </c>
      <c r="BA133" t="s">
        <v>2550</v>
      </c>
      <c r="BB133">
        <v>20.56</v>
      </c>
      <c r="BC133" t="s">
        <v>82</v>
      </c>
      <c r="BD133" t="s">
        <v>82</v>
      </c>
      <c r="BE133" t="s">
        <v>82</v>
      </c>
      <c r="BF133" t="s">
        <v>87</v>
      </c>
      <c r="BG133" t="s">
        <v>97</v>
      </c>
      <c r="BH133">
        <v>5</v>
      </c>
      <c r="BI133">
        <v>2020</v>
      </c>
      <c r="BJ133">
        <v>3</v>
      </c>
      <c r="BK133">
        <v>100</v>
      </c>
      <c r="BL133" t="s">
        <v>82</v>
      </c>
      <c r="BM133" t="s">
        <v>95</v>
      </c>
      <c r="BN133" t="s">
        <v>198</v>
      </c>
      <c r="BO133">
        <v>1</v>
      </c>
      <c r="BP133" t="s">
        <v>86</v>
      </c>
      <c r="BQ133" t="s">
        <v>1116</v>
      </c>
    </row>
    <row r="134" spans="1:69" hidden="1" x14ac:dyDescent="0.25">
      <c r="A134">
        <v>132739</v>
      </c>
      <c r="B134">
        <v>1</v>
      </c>
      <c r="C134" s="1">
        <v>3056000</v>
      </c>
      <c r="D134" s="2">
        <v>44907</v>
      </c>
      <c r="E134" s="2">
        <v>44907</v>
      </c>
      <c r="F134" s="2">
        <v>44911</v>
      </c>
      <c r="G134" s="2">
        <v>44949</v>
      </c>
      <c r="H134" s="2">
        <v>44951</v>
      </c>
      <c r="I134">
        <v>324367</v>
      </c>
      <c r="J134" t="s">
        <v>83</v>
      </c>
      <c r="K134" t="s">
        <v>85</v>
      </c>
      <c r="L134" t="s">
        <v>98</v>
      </c>
      <c r="M134" t="s">
        <v>72</v>
      </c>
      <c r="N134" t="s">
        <v>82</v>
      </c>
      <c r="O134">
        <v>132739</v>
      </c>
      <c r="P134">
        <v>3</v>
      </c>
      <c r="Q134" t="s">
        <v>136</v>
      </c>
      <c r="R134" t="s">
        <v>137</v>
      </c>
      <c r="S134" t="s">
        <v>79</v>
      </c>
      <c r="T134" t="s">
        <v>136</v>
      </c>
      <c r="U134">
        <v>1</v>
      </c>
      <c r="V134" t="s">
        <v>80</v>
      </c>
      <c r="W134">
        <v>13</v>
      </c>
      <c r="X134">
        <v>5</v>
      </c>
      <c r="Y134" t="s">
        <v>25</v>
      </c>
      <c r="Z134" t="s">
        <v>1729</v>
      </c>
      <c r="AA134">
        <v>117420429</v>
      </c>
      <c r="AB134">
        <v>31269990</v>
      </c>
      <c r="AC134" t="s">
        <v>256</v>
      </c>
      <c r="AD134" t="s">
        <v>923</v>
      </c>
      <c r="AE134" t="s">
        <v>124</v>
      </c>
      <c r="AF134" t="s">
        <v>198</v>
      </c>
      <c r="AG134">
        <v>628197</v>
      </c>
      <c r="AH134" t="s">
        <v>171</v>
      </c>
      <c r="AI134">
        <v>0</v>
      </c>
      <c r="AJ134" t="s">
        <v>77</v>
      </c>
      <c r="AK134">
        <v>100</v>
      </c>
      <c r="AL134" t="s">
        <v>96</v>
      </c>
      <c r="AM134" t="s">
        <v>82</v>
      </c>
      <c r="AN134" t="s">
        <v>82</v>
      </c>
      <c r="AO134">
        <v>1</v>
      </c>
      <c r="AP134" t="s">
        <v>73</v>
      </c>
      <c r="AQ134" t="s">
        <v>114</v>
      </c>
      <c r="AR134" t="s">
        <v>82</v>
      </c>
      <c r="AS134" t="s">
        <v>82</v>
      </c>
      <c r="AT134">
        <v>23</v>
      </c>
      <c r="AU134" t="s">
        <v>101</v>
      </c>
      <c r="AV134" t="s">
        <v>88</v>
      </c>
      <c r="AW134" t="s">
        <v>89</v>
      </c>
      <c r="AX134" t="s">
        <v>89</v>
      </c>
      <c r="AY134" t="s">
        <v>89</v>
      </c>
      <c r="AZ134" t="s">
        <v>81</v>
      </c>
      <c r="BA134" t="s">
        <v>1730</v>
      </c>
      <c r="BB134">
        <v>20.56</v>
      </c>
      <c r="BC134" t="s">
        <v>82</v>
      </c>
      <c r="BD134" t="s">
        <v>82</v>
      </c>
      <c r="BE134" t="s">
        <v>82</v>
      </c>
      <c r="BF134" t="s">
        <v>156</v>
      </c>
      <c r="BG134" t="s">
        <v>1731</v>
      </c>
      <c r="BH134">
        <v>3</v>
      </c>
      <c r="BI134">
        <v>2016</v>
      </c>
      <c r="BJ134">
        <v>7</v>
      </c>
      <c r="BK134">
        <v>88</v>
      </c>
      <c r="BL134">
        <v>22953544</v>
      </c>
      <c r="BM134" t="s">
        <v>95</v>
      </c>
      <c r="BN134" t="s">
        <v>198</v>
      </c>
      <c r="BO134">
        <v>1</v>
      </c>
      <c r="BP134" t="s">
        <v>86</v>
      </c>
      <c r="BQ134" t="s">
        <v>1116</v>
      </c>
    </row>
    <row r="135" spans="1:69" hidden="1" x14ac:dyDescent="0.25">
      <c r="A135">
        <v>133667</v>
      </c>
      <c r="B135">
        <v>1</v>
      </c>
      <c r="C135" s="1">
        <v>6742779</v>
      </c>
      <c r="D135" s="2">
        <v>44948</v>
      </c>
      <c r="E135" s="2">
        <v>44951</v>
      </c>
      <c r="F135" s="2">
        <v>44979</v>
      </c>
      <c r="G135" s="2">
        <v>44985</v>
      </c>
      <c r="H135" s="2">
        <v>44985</v>
      </c>
      <c r="I135">
        <v>327024</v>
      </c>
      <c r="J135" t="s">
        <v>83</v>
      </c>
      <c r="K135" t="s">
        <v>85</v>
      </c>
      <c r="L135" t="s">
        <v>98</v>
      </c>
      <c r="M135" t="s">
        <v>72</v>
      </c>
      <c r="N135" t="s">
        <v>82</v>
      </c>
      <c r="O135">
        <v>133667</v>
      </c>
      <c r="P135">
        <v>8</v>
      </c>
      <c r="Q135" t="s">
        <v>75</v>
      </c>
      <c r="R135" t="s">
        <v>99</v>
      </c>
      <c r="S135" t="s">
        <v>79</v>
      </c>
      <c r="T135" t="s">
        <v>75</v>
      </c>
      <c r="U135">
        <v>1</v>
      </c>
      <c r="V135" t="s">
        <v>80</v>
      </c>
      <c r="W135">
        <v>1</v>
      </c>
      <c r="X135">
        <v>1</v>
      </c>
      <c r="Y135" t="s">
        <v>24</v>
      </c>
      <c r="Z135" t="s">
        <v>2254</v>
      </c>
      <c r="AA135">
        <v>305530308</v>
      </c>
      <c r="AB135">
        <v>31274620</v>
      </c>
      <c r="AC135" t="s">
        <v>80</v>
      </c>
      <c r="AD135" t="s">
        <v>170</v>
      </c>
      <c r="AE135" t="s">
        <v>134</v>
      </c>
      <c r="AF135" t="s">
        <v>109</v>
      </c>
      <c r="AG135">
        <v>1389106</v>
      </c>
      <c r="AH135" t="s">
        <v>100</v>
      </c>
      <c r="AI135">
        <v>0</v>
      </c>
      <c r="AJ135" t="s">
        <v>77</v>
      </c>
      <c r="AK135">
        <v>100</v>
      </c>
      <c r="AL135" t="s">
        <v>96</v>
      </c>
      <c r="AM135" t="s">
        <v>82</v>
      </c>
      <c r="AN135" t="s">
        <v>82</v>
      </c>
      <c r="AO135">
        <v>1</v>
      </c>
      <c r="AP135" t="s">
        <v>73</v>
      </c>
      <c r="AQ135" t="s">
        <v>78</v>
      </c>
      <c r="AR135" t="s">
        <v>82</v>
      </c>
      <c r="AS135" t="s">
        <v>82</v>
      </c>
      <c r="AT135">
        <v>18</v>
      </c>
      <c r="AU135" t="s">
        <v>101</v>
      </c>
      <c r="AV135" t="s">
        <v>89</v>
      </c>
      <c r="AW135" t="s">
        <v>89</v>
      </c>
      <c r="AX135" t="s">
        <v>89</v>
      </c>
      <c r="AY135" t="s">
        <v>89</v>
      </c>
      <c r="AZ135" t="s">
        <v>81</v>
      </c>
      <c r="BA135" t="s">
        <v>2255</v>
      </c>
      <c r="BB135">
        <v>20.6</v>
      </c>
      <c r="BC135" t="s">
        <v>82</v>
      </c>
      <c r="BD135" t="s">
        <v>82</v>
      </c>
      <c r="BE135" t="s">
        <v>82</v>
      </c>
      <c r="BF135" t="s">
        <v>87</v>
      </c>
      <c r="BG135" t="s">
        <v>97</v>
      </c>
      <c r="BH135">
        <v>3</v>
      </c>
      <c r="BI135">
        <v>2022</v>
      </c>
      <c r="BJ135">
        <v>1</v>
      </c>
      <c r="BK135">
        <v>100</v>
      </c>
      <c r="BL135" t="s">
        <v>82</v>
      </c>
      <c r="BM135" t="s">
        <v>95</v>
      </c>
      <c r="BN135" t="s">
        <v>105</v>
      </c>
      <c r="BO135">
        <v>1</v>
      </c>
      <c r="BP135" t="s">
        <v>86</v>
      </c>
      <c r="BQ135" t="s">
        <v>1116</v>
      </c>
    </row>
    <row r="136" spans="1:69" hidden="1" x14ac:dyDescent="0.25">
      <c r="A136">
        <v>132908</v>
      </c>
      <c r="B136">
        <v>1</v>
      </c>
      <c r="C136" s="1">
        <v>5334365</v>
      </c>
      <c r="D136" s="2">
        <v>44893</v>
      </c>
      <c r="E136" s="2">
        <v>44911</v>
      </c>
      <c r="F136" s="2">
        <v>44914</v>
      </c>
      <c r="G136" s="2">
        <v>44985</v>
      </c>
      <c r="H136" s="2">
        <v>44985</v>
      </c>
      <c r="I136">
        <v>323086</v>
      </c>
      <c r="J136" t="s">
        <v>83</v>
      </c>
      <c r="K136" t="s">
        <v>85</v>
      </c>
      <c r="L136" t="s">
        <v>98</v>
      </c>
      <c r="M136" t="s">
        <v>72</v>
      </c>
      <c r="N136" t="s">
        <v>82</v>
      </c>
      <c r="O136">
        <v>132908</v>
      </c>
      <c r="P136">
        <v>8</v>
      </c>
      <c r="Q136" t="s">
        <v>136</v>
      </c>
      <c r="R136" t="s">
        <v>137</v>
      </c>
      <c r="S136" t="s">
        <v>79</v>
      </c>
      <c r="T136" t="s">
        <v>136</v>
      </c>
      <c r="U136">
        <v>3</v>
      </c>
      <c r="V136" t="s">
        <v>131</v>
      </c>
      <c r="W136">
        <v>1</v>
      </c>
      <c r="X136">
        <v>2</v>
      </c>
      <c r="Y136" t="s">
        <v>25</v>
      </c>
      <c r="Z136" t="s">
        <v>2056</v>
      </c>
      <c r="AA136">
        <v>305220183</v>
      </c>
      <c r="AB136">
        <v>31274230</v>
      </c>
      <c r="AC136" t="s">
        <v>131</v>
      </c>
      <c r="AD136" t="s">
        <v>2057</v>
      </c>
      <c r="AE136" t="s">
        <v>104</v>
      </c>
      <c r="AF136" t="s">
        <v>690</v>
      </c>
      <c r="AG136">
        <v>913090</v>
      </c>
      <c r="AH136" t="s">
        <v>108</v>
      </c>
      <c r="AI136">
        <v>0</v>
      </c>
      <c r="AJ136" t="s">
        <v>77</v>
      </c>
      <c r="AK136">
        <v>100</v>
      </c>
      <c r="AL136" t="s">
        <v>96</v>
      </c>
      <c r="AM136" t="s">
        <v>82</v>
      </c>
      <c r="AN136" t="s">
        <v>82</v>
      </c>
      <c r="AO136">
        <v>1</v>
      </c>
      <c r="AP136" t="s">
        <v>73</v>
      </c>
      <c r="AQ136" t="s">
        <v>78</v>
      </c>
      <c r="AR136" t="s">
        <v>82</v>
      </c>
      <c r="AS136" t="s">
        <v>82</v>
      </c>
      <c r="AT136">
        <v>23</v>
      </c>
      <c r="AU136" t="s">
        <v>101</v>
      </c>
      <c r="AV136" t="s">
        <v>89</v>
      </c>
      <c r="AW136" t="s">
        <v>89</v>
      </c>
      <c r="AX136" t="s">
        <v>89</v>
      </c>
      <c r="AY136" t="s">
        <v>89</v>
      </c>
      <c r="AZ136" t="s">
        <v>81</v>
      </c>
      <c r="BA136" t="s">
        <v>2058</v>
      </c>
      <c r="BB136">
        <v>20.62</v>
      </c>
      <c r="BC136" t="s">
        <v>82</v>
      </c>
      <c r="BD136" t="s">
        <v>161</v>
      </c>
      <c r="BE136" t="s">
        <v>162</v>
      </c>
      <c r="BF136" t="s">
        <v>87</v>
      </c>
      <c r="BG136" t="s">
        <v>2059</v>
      </c>
      <c r="BH136">
        <v>4</v>
      </c>
      <c r="BI136">
        <v>2017</v>
      </c>
      <c r="BJ136">
        <v>6</v>
      </c>
      <c r="BK136">
        <v>85</v>
      </c>
      <c r="BL136">
        <v>52629000</v>
      </c>
      <c r="BM136" t="s">
        <v>95</v>
      </c>
      <c r="BN136" t="s">
        <v>183</v>
      </c>
      <c r="BO136">
        <v>1</v>
      </c>
      <c r="BP136" t="s">
        <v>86</v>
      </c>
      <c r="BQ136" t="s">
        <v>1116</v>
      </c>
    </row>
    <row r="137" spans="1:69" hidden="1" x14ac:dyDescent="0.25">
      <c r="A137">
        <v>132634</v>
      </c>
      <c r="B137">
        <v>1</v>
      </c>
      <c r="C137" s="1">
        <v>6230418</v>
      </c>
      <c r="D137" s="2">
        <v>44901</v>
      </c>
      <c r="E137" s="2">
        <v>44902</v>
      </c>
      <c r="F137" s="2">
        <v>44903</v>
      </c>
      <c r="G137" s="2">
        <v>44949</v>
      </c>
      <c r="H137" s="2">
        <v>44951</v>
      </c>
      <c r="I137">
        <v>323889</v>
      </c>
      <c r="J137" t="s">
        <v>83</v>
      </c>
      <c r="K137" t="s">
        <v>85</v>
      </c>
      <c r="L137" t="s">
        <v>98</v>
      </c>
      <c r="M137" t="s">
        <v>72</v>
      </c>
      <c r="N137" t="s">
        <v>82</v>
      </c>
      <c r="O137">
        <v>132634</v>
      </c>
      <c r="P137">
        <v>3</v>
      </c>
      <c r="Q137" t="s">
        <v>75</v>
      </c>
      <c r="R137" t="s">
        <v>99</v>
      </c>
      <c r="S137" t="s">
        <v>79</v>
      </c>
      <c r="T137" t="s">
        <v>75</v>
      </c>
      <c r="U137">
        <v>2</v>
      </c>
      <c r="V137" t="s">
        <v>139</v>
      </c>
      <c r="W137">
        <v>1</v>
      </c>
      <c r="X137">
        <v>3</v>
      </c>
      <c r="Y137" t="s">
        <v>24</v>
      </c>
      <c r="Z137" t="s">
        <v>1687</v>
      </c>
      <c r="AA137">
        <v>208500431</v>
      </c>
      <c r="AB137">
        <v>31269660</v>
      </c>
      <c r="AC137" t="s">
        <v>139</v>
      </c>
      <c r="AD137" t="s">
        <v>1081</v>
      </c>
      <c r="AE137" t="s">
        <v>134</v>
      </c>
      <c r="AF137" t="s">
        <v>187</v>
      </c>
      <c r="AG137">
        <v>1572388</v>
      </c>
      <c r="AH137" t="s">
        <v>100</v>
      </c>
      <c r="AI137">
        <v>0</v>
      </c>
      <c r="AJ137" t="s">
        <v>77</v>
      </c>
      <c r="AK137">
        <v>100</v>
      </c>
      <c r="AL137" t="s">
        <v>96</v>
      </c>
      <c r="AM137" t="s">
        <v>82</v>
      </c>
      <c r="AN137" t="s">
        <v>82</v>
      </c>
      <c r="AO137">
        <v>1</v>
      </c>
      <c r="AP137" t="s">
        <v>73</v>
      </c>
      <c r="AQ137" t="s">
        <v>114</v>
      </c>
      <c r="AR137" t="s">
        <v>82</v>
      </c>
      <c r="AS137" t="s">
        <v>82</v>
      </c>
      <c r="AT137">
        <v>18</v>
      </c>
      <c r="AU137" t="s">
        <v>88</v>
      </c>
      <c r="AV137" t="s">
        <v>89</v>
      </c>
      <c r="AW137" t="s">
        <v>89</v>
      </c>
      <c r="AX137" t="s">
        <v>89</v>
      </c>
      <c r="AY137" t="s">
        <v>89</v>
      </c>
      <c r="AZ137" t="s">
        <v>81</v>
      </c>
      <c r="BA137" t="s">
        <v>1688</v>
      </c>
      <c r="BB137">
        <v>20.63</v>
      </c>
      <c r="BC137" t="s">
        <v>82</v>
      </c>
      <c r="BD137" t="s">
        <v>82</v>
      </c>
      <c r="BE137" t="s">
        <v>82</v>
      </c>
      <c r="BF137" t="s">
        <v>87</v>
      </c>
      <c r="BG137" t="s">
        <v>97</v>
      </c>
      <c r="BH137">
        <v>4</v>
      </c>
      <c r="BI137">
        <v>2022</v>
      </c>
      <c r="BJ137">
        <v>1</v>
      </c>
      <c r="BK137">
        <v>96.82</v>
      </c>
      <c r="BL137" t="s">
        <v>82</v>
      </c>
      <c r="BM137" t="s">
        <v>95</v>
      </c>
      <c r="BN137" t="s">
        <v>125</v>
      </c>
      <c r="BO137">
        <v>1</v>
      </c>
      <c r="BP137" t="s">
        <v>86</v>
      </c>
      <c r="BQ137" t="s">
        <v>1116</v>
      </c>
    </row>
    <row r="138" spans="1:69" hidden="1" x14ac:dyDescent="0.25">
      <c r="A138">
        <v>132370</v>
      </c>
      <c r="B138">
        <v>1</v>
      </c>
      <c r="C138" s="1">
        <v>2738000</v>
      </c>
      <c r="D138" s="2">
        <v>44856</v>
      </c>
      <c r="E138" s="2">
        <v>44862</v>
      </c>
      <c r="F138" s="2">
        <v>44865</v>
      </c>
      <c r="G138" s="2">
        <v>44949</v>
      </c>
      <c r="H138" s="2">
        <v>44951</v>
      </c>
      <c r="I138">
        <v>321583</v>
      </c>
      <c r="J138" t="s">
        <v>83</v>
      </c>
      <c r="K138" t="s">
        <v>85</v>
      </c>
      <c r="L138" t="s">
        <v>98</v>
      </c>
      <c r="M138" t="s">
        <v>72</v>
      </c>
      <c r="N138" t="s">
        <v>82</v>
      </c>
      <c r="O138">
        <v>132370</v>
      </c>
      <c r="P138">
        <v>3</v>
      </c>
      <c r="Q138" t="s">
        <v>136</v>
      </c>
      <c r="R138" t="s">
        <v>166</v>
      </c>
      <c r="S138" t="s">
        <v>79</v>
      </c>
      <c r="T138" t="s">
        <v>136</v>
      </c>
      <c r="U138">
        <v>5</v>
      </c>
      <c r="V138" t="s">
        <v>115</v>
      </c>
      <c r="W138">
        <v>1</v>
      </c>
      <c r="X138">
        <v>1</v>
      </c>
      <c r="Y138" t="s">
        <v>25</v>
      </c>
      <c r="Z138" t="s">
        <v>1605</v>
      </c>
      <c r="AA138">
        <v>503950744</v>
      </c>
      <c r="AB138">
        <v>31268870</v>
      </c>
      <c r="AC138" t="s">
        <v>116</v>
      </c>
      <c r="AD138" t="s">
        <v>116</v>
      </c>
      <c r="AE138" t="s">
        <v>623</v>
      </c>
      <c r="AF138" t="s">
        <v>351</v>
      </c>
      <c r="AG138">
        <v>565000</v>
      </c>
      <c r="AH138" t="s">
        <v>171</v>
      </c>
      <c r="AI138">
        <v>0</v>
      </c>
      <c r="AJ138" t="s">
        <v>77</v>
      </c>
      <c r="AK138">
        <v>100</v>
      </c>
      <c r="AL138" t="s">
        <v>96</v>
      </c>
      <c r="AM138" t="s">
        <v>82</v>
      </c>
      <c r="AN138" t="s">
        <v>82</v>
      </c>
      <c r="AO138">
        <v>1</v>
      </c>
      <c r="AP138" t="s">
        <v>73</v>
      </c>
      <c r="AQ138" t="s">
        <v>114</v>
      </c>
      <c r="AR138" t="s">
        <v>82</v>
      </c>
      <c r="AS138" t="s">
        <v>82</v>
      </c>
      <c r="AT138">
        <v>29</v>
      </c>
      <c r="AU138" t="s">
        <v>101</v>
      </c>
      <c r="AV138" t="s">
        <v>89</v>
      </c>
      <c r="AW138" t="s">
        <v>89</v>
      </c>
      <c r="AX138" t="s">
        <v>89</v>
      </c>
      <c r="AY138" t="s">
        <v>89</v>
      </c>
      <c r="AZ138" t="s">
        <v>81</v>
      </c>
      <c r="BA138" t="s">
        <v>1606</v>
      </c>
      <c r="BB138">
        <v>20.64</v>
      </c>
      <c r="BC138" t="s">
        <v>82</v>
      </c>
      <c r="BD138" t="s">
        <v>82</v>
      </c>
      <c r="BE138" t="s">
        <v>82</v>
      </c>
      <c r="BF138" t="s">
        <v>87</v>
      </c>
      <c r="BG138" t="s">
        <v>97</v>
      </c>
      <c r="BH138">
        <v>4</v>
      </c>
      <c r="BI138">
        <v>2012</v>
      </c>
      <c r="BJ138">
        <v>11</v>
      </c>
      <c r="BK138">
        <v>76.489999999999995</v>
      </c>
      <c r="BL138" t="s">
        <v>82</v>
      </c>
      <c r="BM138" t="s">
        <v>1607</v>
      </c>
      <c r="BN138" t="s">
        <v>361</v>
      </c>
      <c r="BO138">
        <v>1</v>
      </c>
      <c r="BP138" t="s">
        <v>86</v>
      </c>
      <c r="BQ138" t="s">
        <v>1116</v>
      </c>
    </row>
    <row r="139" spans="1:69" hidden="1" x14ac:dyDescent="0.25">
      <c r="A139">
        <v>133153</v>
      </c>
      <c r="B139">
        <v>7</v>
      </c>
      <c r="C139" s="1">
        <v>7728608</v>
      </c>
      <c r="D139" s="2">
        <v>44914</v>
      </c>
      <c r="E139" s="2">
        <v>44916</v>
      </c>
      <c r="F139" s="2">
        <v>44950</v>
      </c>
      <c r="G139" s="2">
        <v>44953</v>
      </c>
      <c r="H139" s="2">
        <v>44957</v>
      </c>
      <c r="I139">
        <v>324876</v>
      </c>
      <c r="J139" t="s">
        <v>83</v>
      </c>
      <c r="K139" t="s">
        <v>205</v>
      </c>
      <c r="L139" t="s">
        <v>119</v>
      </c>
      <c r="M139" t="s">
        <v>204</v>
      </c>
      <c r="N139" t="s">
        <v>82</v>
      </c>
      <c r="O139">
        <v>133153</v>
      </c>
      <c r="P139">
        <v>5</v>
      </c>
      <c r="Q139" t="s">
        <v>136</v>
      </c>
      <c r="R139" t="s">
        <v>137</v>
      </c>
      <c r="S139" t="s">
        <v>79</v>
      </c>
      <c r="T139" t="s">
        <v>136</v>
      </c>
      <c r="U139">
        <v>1</v>
      </c>
      <c r="V139" t="s">
        <v>80</v>
      </c>
      <c r="W139">
        <v>3</v>
      </c>
      <c r="X139">
        <v>2</v>
      </c>
      <c r="Y139" t="s">
        <v>25</v>
      </c>
      <c r="Z139" t="s">
        <v>1529</v>
      </c>
      <c r="AA139">
        <v>111880373</v>
      </c>
      <c r="AB139">
        <v>31270550</v>
      </c>
      <c r="AC139" t="s">
        <v>236</v>
      </c>
      <c r="AD139" t="s">
        <v>159</v>
      </c>
      <c r="AE139" t="s">
        <v>134</v>
      </c>
      <c r="AF139" t="s">
        <v>208</v>
      </c>
      <c r="AG139">
        <v>1603191</v>
      </c>
      <c r="AH139" t="s">
        <v>100</v>
      </c>
      <c r="AI139">
        <v>0</v>
      </c>
      <c r="AJ139" t="s">
        <v>77</v>
      </c>
      <c r="AK139">
        <v>100</v>
      </c>
      <c r="AL139" t="s">
        <v>96</v>
      </c>
      <c r="AM139" t="s">
        <v>82</v>
      </c>
      <c r="AN139" t="s">
        <v>82</v>
      </c>
      <c r="AO139">
        <v>1</v>
      </c>
      <c r="AP139" t="s">
        <v>73</v>
      </c>
      <c r="AQ139" t="s">
        <v>114</v>
      </c>
      <c r="AR139" t="s">
        <v>82</v>
      </c>
      <c r="AS139" t="s">
        <v>82</v>
      </c>
      <c r="AT139">
        <v>39</v>
      </c>
      <c r="AU139" t="s">
        <v>206</v>
      </c>
      <c r="AV139" t="s">
        <v>89</v>
      </c>
      <c r="AW139" t="s">
        <v>89</v>
      </c>
      <c r="AX139" t="s">
        <v>89</v>
      </c>
      <c r="AY139" t="s">
        <v>89</v>
      </c>
      <c r="AZ139" t="s">
        <v>81</v>
      </c>
      <c r="BA139" t="s">
        <v>1530</v>
      </c>
      <c r="BB139">
        <v>20.74</v>
      </c>
      <c r="BC139" t="s">
        <v>82</v>
      </c>
      <c r="BD139" t="s">
        <v>82</v>
      </c>
      <c r="BE139" t="s">
        <v>82</v>
      </c>
      <c r="BF139" t="s">
        <v>156</v>
      </c>
      <c r="BG139" t="s">
        <v>97</v>
      </c>
      <c r="BH139">
        <v>1</v>
      </c>
      <c r="BI139">
        <v>2015</v>
      </c>
      <c r="BJ139">
        <v>8</v>
      </c>
      <c r="BK139">
        <v>85</v>
      </c>
      <c r="BL139" t="s">
        <v>82</v>
      </c>
      <c r="BM139" t="s">
        <v>95</v>
      </c>
      <c r="BN139" t="s">
        <v>198</v>
      </c>
      <c r="BO139">
        <v>1</v>
      </c>
      <c r="BP139" t="s">
        <v>86</v>
      </c>
      <c r="BQ139" t="s">
        <v>1116</v>
      </c>
    </row>
    <row r="140" spans="1:69" hidden="1" x14ac:dyDescent="0.25">
      <c r="A140">
        <v>133180</v>
      </c>
      <c r="B140">
        <v>7</v>
      </c>
      <c r="C140" s="1">
        <v>4891270</v>
      </c>
      <c r="D140" s="2">
        <v>44908</v>
      </c>
      <c r="E140" s="2">
        <v>44936</v>
      </c>
      <c r="F140" s="2">
        <v>44951</v>
      </c>
      <c r="G140" s="2">
        <v>44953</v>
      </c>
      <c r="H140" s="2">
        <v>44958</v>
      </c>
      <c r="I140">
        <v>324571</v>
      </c>
      <c r="J140" t="s">
        <v>83</v>
      </c>
      <c r="K140" t="s">
        <v>205</v>
      </c>
      <c r="L140" t="s">
        <v>119</v>
      </c>
      <c r="M140" t="s">
        <v>204</v>
      </c>
      <c r="N140" t="s">
        <v>82</v>
      </c>
      <c r="O140">
        <v>133180</v>
      </c>
      <c r="P140">
        <v>5</v>
      </c>
      <c r="Q140" t="s">
        <v>136</v>
      </c>
      <c r="R140" t="s">
        <v>166</v>
      </c>
      <c r="S140" t="s">
        <v>79</v>
      </c>
      <c r="T140" t="s">
        <v>136</v>
      </c>
      <c r="U140">
        <v>4</v>
      </c>
      <c r="V140" t="s">
        <v>107</v>
      </c>
      <c r="W140">
        <v>1</v>
      </c>
      <c r="X140">
        <v>3</v>
      </c>
      <c r="Y140" t="s">
        <v>24</v>
      </c>
      <c r="Z140" t="s">
        <v>1546</v>
      </c>
      <c r="AA140">
        <v>402350979</v>
      </c>
      <c r="AB140">
        <v>31271130</v>
      </c>
      <c r="AC140" t="s">
        <v>107</v>
      </c>
      <c r="AD140" t="s">
        <v>203</v>
      </c>
      <c r="AE140" t="s">
        <v>110</v>
      </c>
      <c r="AF140" t="s">
        <v>284</v>
      </c>
      <c r="AG140">
        <v>887982</v>
      </c>
      <c r="AH140" t="s">
        <v>108</v>
      </c>
      <c r="AI140">
        <v>0</v>
      </c>
      <c r="AJ140" t="s">
        <v>77</v>
      </c>
      <c r="AK140">
        <v>100</v>
      </c>
      <c r="AL140" t="s">
        <v>96</v>
      </c>
      <c r="AM140" t="s">
        <v>82</v>
      </c>
      <c r="AN140" t="s">
        <v>82</v>
      </c>
      <c r="AO140">
        <v>1</v>
      </c>
      <c r="AP140" t="s">
        <v>73</v>
      </c>
      <c r="AQ140" t="s">
        <v>114</v>
      </c>
      <c r="AR140" t="s">
        <v>82</v>
      </c>
      <c r="AS140" t="s">
        <v>82</v>
      </c>
      <c r="AT140">
        <v>25</v>
      </c>
      <c r="AU140" t="s">
        <v>215</v>
      </c>
      <c r="AV140" t="s">
        <v>89</v>
      </c>
      <c r="AW140" t="s">
        <v>89</v>
      </c>
      <c r="AX140" t="s">
        <v>89</v>
      </c>
      <c r="AY140" t="s">
        <v>89</v>
      </c>
      <c r="AZ140" t="s">
        <v>81</v>
      </c>
      <c r="BA140" t="s">
        <v>1547</v>
      </c>
      <c r="BB140">
        <v>20.84</v>
      </c>
      <c r="BC140" t="s">
        <v>82</v>
      </c>
      <c r="BD140" t="s">
        <v>82</v>
      </c>
      <c r="BE140" t="s">
        <v>82</v>
      </c>
      <c r="BF140" t="s">
        <v>87</v>
      </c>
      <c r="BG140" t="s">
        <v>97</v>
      </c>
      <c r="BH140">
        <v>5</v>
      </c>
      <c r="BI140">
        <v>2015</v>
      </c>
      <c r="BJ140">
        <v>8</v>
      </c>
      <c r="BK140">
        <v>100</v>
      </c>
      <c r="BL140">
        <v>44044661</v>
      </c>
      <c r="BM140" t="s">
        <v>95</v>
      </c>
      <c r="BN140" t="s">
        <v>283</v>
      </c>
      <c r="BO140">
        <v>1</v>
      </c>
      <c r="BP140" t="s">
        <v>86</v>
      </c>
      <c r="BQ140" t="s">
        <v>1116</v>
      </c>
    </row>
    <row r="141" spans="1:69" hidden="1" x14ac:dyDescent="0.25">
      <c r="A141">
        <v>132878</v>
      </c>
      <c r="B141">
        <v>1</v>
      </c>
      <c r="C141" s="1">
        <v>5740730</v>
      </c>
      <c r="D141" s="2">
        <v>44910</v>
      </c>
      <c r="E141" s="2">
        <v>44911</v>
      </c>
      <c r="F141" s="2">
        <v>44914</v>
      </c>
      <c r="G141" s="2">
        <v>44953</v>
      </c>
      <c r="H141" s="2">
        <v>44957</v>
      </c>
      <c r="I141">
        <v>324777</v>
      </c>
      <c r="J141" t="s">
        <v>83</v>
      </c>
      <c r="K141" t="s">
        <v>85</v>
      </c>
      <c r="L141" t="s">
        <v>98</v>
      </c>
      <c r="M141" t="s">
        <v>72</v>
      </c>
      <c r="N141" t="s">
        <v>82</v>
      </c>
      <c r="O141">
        <v>132878</v>
      </c>
      <c r="P141">
        <v>5</v>
      </c>
      <c r="Q141" t="s">
        <v>75</v>
      </c>
      <c r="R141" t="s">
        <v>99</v>
      </c>
      <c r="S141" t="s">
        <v>79</v>
      </c>
      <c r="T141" t="s">
        <v>75</v>
      </c>
      <c r="U141">
        <v>1</v>
      </c>
      <c r="V141" t="s">
        <v>80</v>
      </c>
      <c r="W141">
        <v>3</v>
      </c>
      <c r="X141">
        <v>4</v>
      </c>
      <c r="Y141" t="s">
        <v>24</v>
      </c>
      <c r="Z141" t="s">
        <v>1474</v>
      </c>
      <c r="AA141">
        <v>119110642</v>
      </c>
      <c r="AB141">
        <v>31271070</v>
      </c>
      <c r="AC141" t="s">
        <v>236</v>
      </c>
      <c r="AD141" t="s">
        <v>925</v>
      </c>
      <c r="AE141" t="s">
        <v>134</v>
      </c>
      <c r="AF141" t="s">
        <v>1108</v>
      </c>
      <c r="AG141">
        <v>1770203</v>
      </c>
      <c r="AH141" t="s">
        <v>100</v>
      </c>
      <c r="AI141">
        <v>0</v>
      </c>
      <c r="AJ141" t="s">
        <v>77</v>
      </c>
      <c r="AK141">
        <v>100</v>
      </c>
      <c r="AL141" t="s">
        <v>96</v>
      </c>
      <c r="AM141" t="s">
        <v>82</v>
      </c>
      <c r="AN141" t="s">
        <v>82</v>
      </c>
      <c r="AO141">
        <v>1</v>
      </c>
      <c r="AP141" t="s">
        <v>73</v>
      </c>
      <c r="AQ141" t="s">
        <v>114</v>
      </c>
      <c r="AR141" t="s">
        <v>82</v>
      </c>
      <c r="AS141" t="s">
        <v>82</v>
      </c>
      <c r="AT141">
        <v>18</v>
      </c>
      <c r="AU141" t="s">
        <v>101</v>
      </c>
      <c r="AV141" t="s">
        <v>89</v>
      </c>
      <c r="AW141" t="s">
        <v>89</v>
      </c>
      <c r="AX141" t="s">
        <v>89</v>
      </c>
      <c r="AY141" t="s">
        <v>89</v>
      </c>
      <c r="AZ141" t="s">
        <v>81</v>
      </c>
      <c r="BA141" t="s">
        <v>1475</v>
      </c>
      <c r="BB141">
        <v>20.85</v>
      </c>
      <c r="BC141" t="s">
        <v>82</v>
      </c>
      <c r="BD141" t="s">
        <v>82</v>
      </c>
      <c r="BE141" t="s">
        <v>82</v>
      </c>
      <c r="BF141" t="s">
        <v>87</v>
      </c>
      <c r="BG141" t="s">
        <v>97</v>
      </c>
      <c r="BH141">
        <v>4</v>
      </c>
      <c r="BI141">
        <v>2021</v>
      </c>
      <c r="BJ141">
        <v>2</v>
      </c>
      <c r="BK141">
        <v>90.76</v>
      </c>
      <c r="BL141" t="s">
        <v>82</v>
      </c>
      <c r="BM141" t="s">
        <v>95</v>
      </c>
      <c r="BN141" t="s">
        <v>105</v>
      </c>
      <c r="BO141">
        <v>1</v>
      </c>
      <c r="BP141" t="s">
        <v>86</v>
      </c>
      <c r="BQ141" t="s">
        <v>1116</v>
      </c>
    </row>
    <row r="142" spans="1:69" hidden="1" x14ac:dyDescent="0.25">
      <c r="A142">
        <v>132620</v>
      </c>
      <c r="B142">
        <v>1</v>
      </c>
      <c r="C142" s="1">
        <v>9964672</v>
      </c>
      <c r="D142" s="2">
        <v>44892</v>
      </c>
      <c r="E142" s="2">
        <v>44901</v>
      </c>
      <c r="F142" s="2">
        <v>44902</v>
      </c>
      <c r="G142" s="2">
        <v>44953</v>
      </c>
      <c r="H142" s="2">
        <v>44957</v>
      </c>
      <c r="I142">
        <v>323037</v>
      </c>
      <c r="J142" t="s">
        <v>83</v>
      </c>
      <c r="K142" t="s">
        <v>85</v>
      </c>
      <c r="L142" t="s">
        <v>98</v>
      </c>
      <c r="M142" t="s">
        <v>72</v>
      </c>
      <c r="N142" t="s">
        <v>82</v>
      </c>
      <c r="O142">
        <v>132620</v>
      </c>
      <c r="P142">
        <v>5</v>
      </c>
      <c r="Q142" t="s">
        <v>75</v>
      </c>
      <c r="R142" t="s">
        <v>76</v>
      </c>
      <c r="S142" t="s">
        <v>79</v>
      </c>
      <c r="T142" t="s">
        <v>75</v>
      </c>
      <c r="U142">
        <v>1</v>
      </c>
      <c r="V142" t="s">
        <v>80</v>
      </c>
      <c r="W142">
        <v>3</v>
      </c>
      <c r="X142">
        <v>11</v>
      </c>
      <c r="Y142" t="s">
        <v>25</v>
      </c>
      <c r="Z142" t="s">
        <v>1384</v>
      </c>
      <c r="AA142">
        <v>118990104</v>
      </c>
      <c r="AB142">
        <v>31270680</v>
      </c>
      <c r="AC142" t="s">
        <v>236</v>
      </c>
      <c r="AD142" t="s">
        <v>369</v>
      </c>
      <c r="AE142" t="s">
        <v>174</v>
      </c>
      <c r="AF142" t="s">
        <v>173</v>
      </c>
      <c r="AG142">
        <v>2074468</v>
      </c>
      <c r="AH142" t="s">
        <v>100</v>
      </c>
      <c r="AI142">
        <v>0</v>
      </c>
      <c r="AJ142" t="s">
        <v>77</v>
      </c>
      <c r="AK142">
        <v>100</v>
      </c>
      <c r="AL142" t="s">
        <v>96</v>
      </c>
      <c r="AM142" t="s">
        <v>82</v>
      </c>
      <c r="AN142" t="s">
        <v>82</v>
      </c>
      <c r="AO142">
        <v>1</v>
      </c>
      <c r="AP142" t="s">
        <v>73</v>
      </c>
      <c r="AQ142" t="s">
        <v>114</v>
      </c>
      <c r="AR142" t="s">
        <v>82</v>
      </c>
      <c r="AS142" t="s">
        <v>82</v>
      </c>
      <c r="AT142">
        <v>18</v>
      </c>
      <c r="AU142" t="s">
        <v>101</v>
      </c>
      <c r="AV142" t="s">
        <v>89</v>
      </c>
      <c r="AW142" t="s">
        <v>89</v>
      </c>
      <c r="AX142" t="s">
        <v>89</v>
      </c>
      <c r="AY142" t="s">
        <v>89</v>
      </c>
      <c r="AZ142" t="s">
        <v>81</v>
      </c>
      <c r="BA142" t="s">
        <v>1385</v>
      </c>
      <c r="BB142">
        <v>20.89</v>
      </c>
      <c r="BC142" t="s">
        <v>82</v>
      </c>
      <c r="BD142" t="s">
        <v>82</v>
      </c>
      <c r="BE142" t="s">
        <v>82</v>
      </c>
      <c r="BF142" t="s">
        <v>87</v>
      </c>
      <c r="BG142" t="s">
        <v>97</v>
      </c>
      <c r="BH142">
        <v>4</v>
      </c>
      <c r="BI142">
        <v>2021</v>
      </c>
      <c r="BJ142">
        <v>2</v>
      </c>
      <c r="BK142">
        <v>95.29</v>
      </c>
      <c r="BL142" t="s">
        <v>82</v>
      </c>
      <c r="BM142" t="s">
        <v>95</v>
      </c>
      <c r="BN142" t="s">
        <v>130</v>
      </c>
      <c r="BO142">
        <v>1</v>
      </c>
      <c r="BP142" t="s">
        <v>86</v>
      </c>
      <c r="BQ142" t="s">
        <v>1116</v>
      </c>
    </row>
    <row r="143" spans="1:69" hidden="1" x14ac:dyDescent="0.25">
      <c r="A143">
        <v>132955</v>
      </c>
      <c r="B143">
        <v>1</v>
      </c>
      <c r="C143" s="1">
        <v>12000000</v>
      </c>
      <c r="D143" s="2">
        <v>44908</v>
      </c>
      <c r="E143" s="2">
        <v>44915</v>
      </c>
      <c r="F143" s="2">
        <v>44917</v>
      </c>
      <c r="G143" s="2">
        <v>44977</v>
      </c>
      <c r="H143" s="2">
        <v>44978</v>
      </c>
      <c r="I143">
        <v>324499</v>
      </c>
      <c r="J143" t="s">
        <v>83</v>
      </c>
      <c r="K143" t="s">
        <v>85</v>
      </c>
      <c r="L143" t="s">
        <v>98</v>
      </c>
      <c r="M143" t="s">
        <v>72</v>
      </c>
      <c r="N143" t="s">
        <v>82</v>
      </c>
      <c r="O143">
        <v>132955</v>
      </c>
      <c r="P143">
        <v>7</v>
      </c>
      <c r="Q143" t="s">
        <v>75</v>
      </c>
      <c r="R143" t="s">
        <v>99</v>
      </c>
      <c r="S143" t="s">
        <v>79</v>
      </c>
      <c r="T143" t="s">
        <v>75</v>
      </c>
      <c r="U143">
        <v>2</v>
      </c>
      <c r="V143" t="s">
        <v>139</v>
      </c>
      <c r="W143">
        <v>10</v>
      </c>
      <c r="X143">
        <v>6</v>
      </c>
      <c r="Y143" t="s">
        <v>24</v>
      </c>
      <c r="Z143" t="s">
        <v>2387</v>
      </c>
      <c r="AA143">
        <v>208450354</v>
      </c>
      <c r="AB143">
        <v>31272640</v>
      </c>
      <c r="AC143" t="s">
        <v>140</v>
      </c>
      <c r="AD143" t="s">
        <v>2388</v>
      </c>
      <c r="AE143" t="s">
        <v>134</v>
      </c>
      <c r="AF143" t="s">
        <v>1109</v>
      </c>
      <c r="AG143">
        <v>557771</v>
      </c>
      <c r="AH143" t="s">
        <v>171</v>
      </c>
      <c r="AI143">
        <v>0</v>
      </c>
      <c r="AJ143" t="s">
        <v>77</v>
      </c>
      <c r="AK143">
        <v>100</v>
      </c>
      <c r="AL143" t="s">
        <v>96</v>
      </c>
      <c r="AM143" t="s">
        <v>82</v>
      </c>
      <c r="AN143" t="s">
        <v>82</v>
      </c>
      <c r="AO143">
        <v>1</v>
      </c>
      <c r="AP143" t="s">
        <v>73</v>
      </c>
      <c r="AQ143" t="s">
        <v>138</v>
      </c>
      <c r="AR143" t="s">
        <v>82</v>
      </c>
      <c r="AS143" t="s">
        <v>82</v>
      </c>
      <c r="AT143">
        <v>19</v>
      </c>
      <c r="AU143" t="s">
        <v>101</v>
      </c>
      <c r="AV143" t="s">
        <v>89</v>
      </c>
      <c r="AW143" t="s">
        <v>89</v>
      </c>
      <c r="AX143" t="s">
        <v>89</v>
      </c>
      <c r="AY143" t="s">
        <v>89</v>
      </c>
      <c r="AZ143" t="s">
        <v>81</v>
      </c>
      <c r="BA143" t="s">
        <v>2389</v>
      </c>
      <c r="BB143">
        <v>20.9</v>
      </c>
      <c r="BC143" t="s">
        <v>82</v>
      </c>
      <c r="BD143" t="s">
        <v>82</v>
      </c>
      <c r="BE143" t="s">
        <v>82</v>
      </c>
      <c r="BF143" t="s">
        <v>87</v>
      </c>
      <c r="BG143" t="s">
        <v>97</v>
      </c>
      <c r="BH143">
        <v>3</v>
      </c>
      <c r="BI143">
        <v>2022</v>
      </c>
      <c r="BJ143">
        <v>1</v>
      </c>
      <c r="BK143">
        <v>81.209999999999994</v>
      </c>
      <c r="BL143" t="s">
        <v>82</v>
      </c>
      <c r="BM143" t="s">
        <v>95</v>
      </c>
      <c r="BN143" t="s">
        <v>105</v>
      </c>
      <c r="BO143">
        <v>1</v>
      </c>
      <c r="BP143" t="s">
        <v>86</v>
      </c>
      <c r="BQ143" t="s">
        <v>1116</v>
      </c>
    </row>
    <row r="144" spans="1:69" hidden="1" x14ac:dyDescent="0.25">
      <c r="A144">
        <v>132907</v>
      </c>
      <c r="B144">
        <v>1</v>
      </c>
      <c r="C144" s="1">
        <v>7262940</v>
      </c>
      <c r="D144" s="2">
        <v>44894</v>
      </c>
      <c r="E144" s="2">
        <v>44911</v>
      </c>
      <c r="F144" s="2">
        <v>44914</v>
      </c>
      <c r="G144" s="2">
        <v>44985</v>
      </c>
      <c r="H144" s="2">
        <v>44985</v>
      </c>
      <c r="I144">
        <v>323158</v>
      </c>
      <c r="J144" t="s">
        <v>83</v>
      </c>
      <c r="K144" t="s">
        <v>85</v>
      </c>
      <c r="L144" t="s">
        <v>98</v>
      </c>
      <c r="M144" t="s">
        <v>72</v>
      </c>
      <c r="N144" t="s">
        <v>82</v>
      </c>
      <c r="O144">
        <v>132907</v>
      </c>
      <c r="P144">
        <v>8</v>
      </c>
      <c r="Q144" t="s">
        <v>136</v>
      </c>
      <c r="R144" t="s">
        <v>137</v>
      </c>
      <c r="S144" t="s">
        <v>79</v>
      </c>
      <c r="T144" t="s">
        <v>136</v>
      </c>
      <c r="U144">
        <v>7</v>
      </c>
      <c r="V144" t="s">
        <v>185</v>
      </c>
      <c r="W144">
        <v>2</v>
      </c>
      <c r="X144">
        <v>1</v>
      </c>
      <c r="Y144" t="s">
        <v>25</v>
      </c>
      <c r="Z144" t="s">
        <v>2054</v>
      </c>
      <c r="AA144">
        <v>703200371</v>
      </c>
      <c r="AB144">
        <v>31274220</v>
      </c>
      <c r="AC144" t="s">
        <v>226</v>
      </c>
      <c r="AD144" t="s">
        <v>227</v>
      </c>
      <c r="AE144" t="s">
        <v>232</v>
      </c>
      <c r="AF144" t="s">
        <v>198</v>
      </c>
      <c r="AG144">
        <v>676395</v>
      </c>
      <c r="AH144" t="s">
        <v>171</v>
      </c>
      <c r="AI144">
        <v>0</v>
      </c>
      <c r="AJ144" t="s">
        <v>77</v>
      </c>
      <c r="AK144">
        <v>100</v>
      </c>
      <c r="AL144" t="s">
        <v>96</v>
      </c>
      <c r="AM144" t="s">
        <v>82</v>
      </c>
      <c r="AN144" t="s">
        <v>82</v>
      </c>
      <c r="AO144">
        <v>1</v>
      </c>
      <c r="AP144" t="s">
        <v>73</v>
      </c>
      <c r="AQ144" t="s">
        <v>114</v>
      </c>
      <c r="AR144" t="s">
        <v>82</v>
      </c>
      <c r="AS144" t="s">
        <v>82</v>
      </c>
      <c r="AT144">
        <v>17</v>
      </c>
      <c r="AU144" t="s">
        <v>101</v>
      </c>
      <c r="AV144" t="s">
        <v>88</v>
      </c>
      <c r="AW144" t="s">
        <v>89</v>
      </c>
      <c r="AX144" t="s">
        <v>89</v>
      </c>
      <c r="AY144" t="s">
        <v>89</v>
      </c>
      <c r="AZ144" t="s">
        <v>81</v>
      </c>
      <c r="BA144" t="s">
        <v>2055</v>
      </c>
      <c r="BB144">
        <v>20.91</v>
      </c>
      <c r="BC144" t="s">
        <v>82</v>
      </c>
      <c r="BD144" t="s">
        <v>161</v>
      </c>
      <c r="BE144" t="s">
        <v>162</v>
      </c>
      <c r="BF144" t="s">
        <v>87</v>
      </c>
      <c r="BG144" t="s">
        <v>97</v>
      </c>
      <c r="BH144">
        <v>5</v>
      </c>
      <c r="BI144">
        <v>2022</v>
      </c>
      <c r="BJ144">
        <v>1</v>
      </c>
      <c r="BK144">
        <v>80</v>
      </c>
      <c r="BL144" t="s">
        <v>82</v>
      </c>
      <c r="BM144" t="s">
        <v>95</v>
      </c>
      <c r="BN144" t="s">
        <v>198</v>
      </c>
      <c r="BO144">
        <v>1</v>
      </c>
      <c r="BP144" t="s">
        <v>86</v>
      </c>
      <c r="BQ144" t="s">
        <v>1116</v>
      </c>
    </row>
    <row r="145" spans="1:69" hidden="1" x14ac:dyDescent="0.25">
      <c r="A145">
        <v>132687</v>
      </c>
      <c r="B145">
        <v>1</v>
      </c>
      <c r="C145" s="1">
        <v>7145874</v>
      </c>
      <c r="D145" s="2">
        <v>44897</v>
      </c>
      <c r="E145" s="2">
        <v>44903</v>
      </c>
      <c r="F145" s="2">
        <v>44904</v>
      </c>
      <c r="G145" s="2">
        <v>44939</v>
      </c>
      <c r="H145" s="2">
        <v>44943</v>
      </c>
      <c r="I145">
        <v>323564</v>
      </c>
      <c r="J145" t="s">
        <v>83</v>
      </c>
      <c r="K145" t="s">
        <v>85</v>
      </c>
      <c r="L145" t="s">
        <v>98</v>
      </c>
      <c r="M145" t="s">
        <v>72</v>
      </c>
      <c r="N145" t="s">
        <v>82</v>
      </c>
      <c r="O145">
        <v>132687</v>
      </c>
      <c r="P145">
        <v>1</v>
      </c>
      <c r="Q145" t="s">
        <v>75</v>
      </c>
      <c r="R145" t="s">
        <v>99</v>
      </c>
      <c r="S145" t="s">
        <v>79</v>
      </c>
      <c r="T145" t="s">
        <v>75</v>
      </c>
      <c r="U145">
        <v>1</v>
      </c>
      <c r="V145" t="s">
        <v>80</v>
      </c>
      <c r="W145">
        <v>1</v>
      </c>
      <c r="X145">
        <v>1</v>
      </c>
      <c r="Y145" t="s">
        <v>24</v>
      </c>
      <c r="Z145" t="s">
        <v>1912</v>
      </c>
      <c r="AA145">
        <v>208120778</v>
      </c>
      <c r="AB145">
        <v>31269540</v>
      </c>
      <c r="AC145" t="s">
        <v>80</v>
      </c>
      <c r="AD145" t="s">
        <v>170</v>
      </c>
      <c r="AE145" t="s">
        <v>104</v>
      </c>
      <c r="AF145" t="s">
        <v>382</v>
      </c>
      <c r="AG145">
        <v>2054617</v>
      </c>
      <c r="AH145" t="s">
        <v>100</v>
      </c>
      <c r="AI145">
        <v>0</v>
      </c>
      <c r="AJ145" t="s">
        <v>77</v>
      </c>
      <c r="AK145">
        <v>100</v>
      </c>
      <c r="AL145" t="s">
        <v>96</v>
      </c>
      <c r="AM145" t="s">
        <v>82</v>
      </c>
      <c r="AN145" t="s">
        <v>82</v>
      </c>
      <c r="AO145">
        <v>1</v>
      </c>
      <c r="AP145" t="s">
        <v>73</v>
      </c>
      <c r="AQ145" t="s">
        <v>78</v>
      </c>
      <c r="AR145" t="s">
        <v>82</v>
      </c>
      <c r="AS145" t="s">
        <v>82</v>
      </c>
      <c r="AT145">
        <v>22</v>
      </c>
      <c r="AU145" t="s">
        <v>88</v>
      </c>
      <c r="AV145" t="s">
        <v>89</v>
      </c>
      <c r="AW145" t="s">
        <v>89</v>
      </c>
      <c r="AX145" t="s">
        <v>89</v>
      </c>
      <c r="AY145" t="s">
        <v>89</v>
      </c>
      <c r="AZ145" t="s">
        <v>81</v>
      </c>
      <c r="BA145" t="s">
        <v>1913</v>
      </c>
      <c r="BB145">
        <v>20.91</v>
      </c>
      <c r="BC145" t="s">
        <v>82</v>
      </c>
      <c r="BD145" t="s">
        <v>82</v>
      </c>
      <c r="BE145" t="s">
        <v>82</v>
      </c>
      <c r="BF145" t="s">
        <v>87</v>
      </c>
      <c r="BG145" t="s">
        <v>97</v>
      </c>
      <c r="BH145">
        <v>7</v>
      </c>
      <c r="BI145">
        <v>2018</v>
      </c>
      <c r="BJ145">
        <v>5</v>
      </c>
      <c r="BK145">
        <v>83.76</v>
      </c>
      <c r="BL145" t="s">
        <v>82</v>
      </c>
      <c r="BM145" t="s">
        <v>95</v>
      </c>
      <c r="BN145" t="s">
        <v>105</v>
      </c>
      <c r="BO145">
        <v>1</v>
      </c>
      <c r="BP145" t="s">
        <v>86</v>
      </c>
      <c r="BQ145" t="s">
        <v>1116</v>
      </c>
    </row>
    <row r="146" spans="1:69" hidden="1" x14ac:dyDescent="0.25">
      <c r="A146">
        <v>132656</v>
      </c>
      <c r="B146">
        <v>1</v>
      </c>
      <c r="C146" s="1">
        <v>13011650</v>
      </c>
      <c r="D146" s="2">
        <v>44888</v>
      </c>
      <c r="E146" s="2">
        <v>44902</v>
      </c>
      <c r="F146" s="2">
        <v>44903</v>
      </c>
      <c r="G146" s="2">
        <v>44977</v>
      </c>
      <c r="H146" s="2">
        <v>44978</v>
      </c>
      <c r="I146">
        <v>322908</v>
      </c>
      <c r="J146" t="s">
        <v>83</v>
      </c>
      <c r="K146" t="s">
        <v>85</v>
      </c>
      <c r="L146" t="s">
        <v>98</v>
      </c>
      <c r="M146" t="s">
        <v>72</v>
      </c>
      <c r="N146" t="s">
        <v>82</v>
      </c>
      <c r="O146">
        <v>132656</v>
      </c>
      <c r="P146">
        <v>7</v>
      </c>
      <c r="Q146" t="s">
        <v>75</v>
      </c>
      <c r="R146" t="s">
        <v>99</v>
      </c>
      <c r="S146" t="s">
        <v>79</v>
      </c>
      <c r="T146" t="s">
        <v>75</v>
      </c>
      <c r="U146">
        <v>1</v>
      </c>
      <c r="V146" t="s">
        <v>80</v>
      </c>
      <c r="W146">
        <v>13</v>
      </c>
      <c r="X146">
        <v>2</v>
      </c>
      <c r="Y146" t="s">
        <v>24</v>
      </c>
      <c r="Z146" t="s">
        <v>2316</v>
      </c>
      <c r="AA146">
        <v>119170111</v>
      </c>
      <c r="AB146">
        <v>31271340</v>
      </c>
      <c r="AC146" t="s">
        <v>256</v>
      </c>
      <c r="AD146" t="s">
        <v>2317</v>
      </c>
      <c r="AE146" t="s">
        <v>104</v>
      </c>
      <c r="AF146" t="s">
        <v>349</v>
      </c>
      <c r="AG146">
        <v>2722057</v>
      </c>
      <c r="AH146" t="s">
        <v>152</v>
      </c>
      <c r="AI146">
        <v>0</v>
      </c>
      <c r="AJ146" t="s">
        <v>77</v>
      </c>
      <c r="AK146">
        <v>100</v>
      </c>
      <c r="AL146" t="s">
        <v>96</v>
      </c>
      <c r="AM146" t="s">
        <v>82</v>
      </c>
      <c r="AN146" t="s">
        <v>82</v>
      </c>
      <c r="AO146">
        <v>1</v>
      </c>
      <c r="AP146" t="s">
        <v>73</v>
      </c>
      <c r="AQ146" t="s">
        <v>114</v>
      </c>
      <c r="AR146" t="s">
        <v>82</v>
      </c>
      <c r="AS146" t="s">
        <v>82</v>
      </c>
      <c r="AT146">
        <v>18</v>
      </c>
      <c r="AU146" t="s">
        <v>88</v>
      </c>
      <c r="AV146" t="s">
        <v>89</v>
      </c>
      <c r="AW146" t="s">
        <v>89</v>
      </c>
      <c r="AX146" t="s">
        <v>89</v>
      </c>
      <c r="AY146" t="s">
        <v>89</v>
      </c>
      <c r="AZ146" t="s">
        <v>81</v>
      </c>
      <c r="BA146" t="s">
        <v>2318</v>
      </c>
      <c r="BB146">
        <v>20.92</v>
      </c>
      <c r="BC146" t="s">
        <v>82</v>
      </c>
      <c r="BD146" t="s">
        <v>82</v>
      </c>
      <c r="BE146" t="s">
        <v>82</v>
      </c>
      <c r="BF146" t="s">
        <v>87</v>
      </c>
      <c r="BG146" t="s">
        <v>97</v>
      </c>
      <c r="BH146">
        <v>4</v>
      </c>
      <c r="BI146">
        <v>2022</v>
      </c>
      <c r="BJ146">
        <v>1</v>
      </c>
      <c r="BK146">
        <v>80.33</v>
      </c>
      <c r="BL146" t="s">
        <v>82</v>
      </c>
      <c r="BM146" t="s">
        <v>95</v>
      </c>
      <c r="BN146" t="s">
        <v>105</v>
      </c>
      <c r="BO146">
        <v>1</v>
      </c>
      <c r="BP146" t="s">
        <v>86</v>
      </c>
      <c r="BQ146" t="s">
        <v>1116</v>
      </c>
    </row>
    <row r="147" spans="1:69" hidden="1" x14ac:dyDescent="0.25">
      <c r="A147">
        <v>133111</v>
      </c>
      <c r="B147">
        <v>1</v>
      </c>
      <c r="C147" s="1">
        <v>7314100</v>
      </c>
      <c r="D147" s="2">
        <v>44915</v>
      </c>
      <c r="E147" s="2">
        <v>44915</v>
      </c>
      <c r="F147" s="2">
        <v>44942</v>
      </c>
      <c r="G147" s="2">
        <v>44963</v>
      </c>
      <c r="H147" s="2">
        <v>44967</v>
      </c>
      <c r="I147">
        <v>325023</v>
      </c>
      <c r="J147" t="s">
        <v>83</v>
      </c>
      <c r="K147" t="s">
        <v>85</v>
      </c>
      <c r="L147" t="s">
        <v>98</v>
      </c>
      <c r="M147" t="s">
        <v>72</v>
      </c>
      <c r="N147" t="s">
        <v>82</v>
      </c>
      <c r="O147">
        <v>133111</v>
      </c>
      <c r="P147">
        <v>6</v>
      </c>
      <c r="Q147" t="s">
        <v>75</v>
      </c>
      <c r="R147" t="s">
        <v>76</v>
      </c>
      <c r="S147" t="s">
        <v>79</v>
      </c>
      <c r="T147" t="s">
        <v>75</v>
      </c>
      <c r="U147">
        <v>2</v>
      </c>
      <c r="V147" t="s">
        <v>139</v>
      </c>
      <c r="W147">
        <v>2</v>
      </c>
      <c r="X147">
        <v>4</v>
      </c>
      <c r="Y147" t="s">
        <v>24</v>
      </c>
      <c r="Z147" t="s">
        <v>1166</v>
      </c>
      <c r="AA147">
        <v>208620043</v>
      </c>
      <c r="AB147">
        <v>31271020</v>
      </c>
      <c r="AC147" t="s">
        <v>292</v>
      </c>
      <c r="AD147" t="s">
        <v>473</v>
      </c>
      <c r="AE147" t="s">
        <v>363</v>
      </c>
      <c r="AF147" t="s">
        <v>117</v>
      </c>
      <c r="AG147">
        <v>954336</v>
      </c>
      <c r="AH147" t="s">
        <v>108</v>
      </c>
      <c r="AI147">
        <v>0</v>
      </c>
      <c r="AJ147" t="s">
        <v>77</v>
      </c>
      <c r="AK147">
        <v>100</v>
      </c>
      <c r="AL147" t="s">
        <v>96</v>
      </c>
      <c r="AM147" t="s">
        <v>82</v>
      </c>
      <c r="AN147" t="s">
        <v>82</v>
      </c>
      <c r="AO147">
        <v>1</v>
      </c>
      <c r="AP147" t="s">
        <v>73</v>
      </c>
      <c r="AQ147" t="s">
        <v>114</v>
      </c>
      <c r="AR147" t="s">
        <v>82</v>
      </c>
      <c r="AS147" t="s">
        <v>82</v>
      </c>
      <c r="AT147">
        <v>18</v>
      </c>
      <c r="AU147" t="s">
        <v>101</v>
      </c>
      <c r="AV147" t="s">
        <v>88</v>
      </c>
      <c r="AW147" t="s">
        <v>89</v>
      </c>
      <c r="AX147" t="s">
        <v>89</v>
      </c>
      <c r="AY147" t="s">
        <v>89</v>
      </c>
      <c r="AZ147" t="s">
        <v>81</v>
      </c>
      <c r="BA147" t="s">
        <v>1167</v>
      </c>
      <c r="BB147">
        <v>20.92</v>
      </c>
      <c r="BC147" t="s">
        <v>82</v>
      </c>
      <c r="BD147" t="s">
        <v>82</v>
      </c>
      <c r="BE147" t="s">
        <v>82</v>
      </c>
      <c r="BF147" t="s">
        <v>87</v>
      </c>
      <c r="BG147" t="s">
        <v>97</v>
      </c>
      <c r="BH147">
        <v>6</v>
      </c>
      <c r="BI147">
        <v>2022</v>
      </c>
      <c r="BJ147">
        <v>1</v>
      </c>
      <c r="BK147">
        <v>100</v>
      </c>
      <c r="BL147" t="s">
        <v>82</v>
      </c>
      <c r="BM147" t="s">
        <v>355</v>
      </c>
      <c r="BN147" t="s">
        <v>117</v>
      </c>
      <c r="BO147">
        <v>1</v>
      </c>
      <c r="BP147" t="s">
        <v>86</v>
      </c>
      <c r="BQ147" t="s">
        <v>1116</v>
      </c>
    </row>
    <row r="148" spans="1:69" hidden="1" x14ac:dyDescent="0.25">
      <c r="A148">
        <v>132587</v>
      </c>
      <c r="B148">
        <v>1</v>
      </c>
      <c r="C148" s="1">
        <v>2500000</v>
      </c>
      <c r="D148" s="2">
        <v>44894</v>
      </c>
      <c r="E148" s="2">
        <v>44897</v>
      </c>
      <c r="F148" s="2">
        <v>44901</v>
      </c>
      <c r="G148" s="2">
        <v>44949</v>
      </c>
      <c r="H148" s="2">
        <v>44971</v>
      </c>
      <c r="I148">
        <v>323155</v>
      </c>
      <c r="J148" t="s">
        <v>83</v>
      </c>
      <c r="K148" t="s">
        <v>85</v>
      </c>
      <c r="L148" t="s">
        <v>74</v>
      </c>
      <c r="M148" t="s">
        <v>72</v>
      </c>
      <c r="N148" t="s">
        <v>82</v>
      </c>
      <c r="O148">
        <v>132587</v>
      </c>
      <c r="P148">
        <v>3</v>
      </c>
      <c r="Q148" t="s">
        <v>75</v>
      </c>
      <c r="R148" t="s">
        <v>76</v>
      </c>
      <c r="S148" t="s">
        <v>79</v>
      </c>
      <c r="T148" t="s">
        <v>75</v>
      </c>
      <c r="U148">
        <v>1</v>
      </c>
      <c r="V148" t="s">
        <v>80</v>
      </c>
      <c r="W148">
        <v>19</v>
      </c>
      <c r="X148">
        <v>3</v>
      </c>
      <c r="Y148" t="s">
        <v>25</v>
      </c>
      <c r="Z148" t="s">
        <v>1650</v>
      </c>
      <c r="AA148">
        <v>901160245</v>
      </c>
      <c r="AB148">
        <v>31135020</v>
      </c>
      <c r="AC148" t="s">
        <v>280</v>
      </c>
      <c r="AD148" t="s">
        <v>347</v>
      </c>
      <c r="AE148" t="s">
        <v>128</v>
      </c>
      <c r="AF148" t="s">
        <v>164</v>
      </c>
      <c r="AG148" t="s">
        <v>82</v>
      </c>
      <c r="AH148" t="s">
        <v>82</v>
      </c>
      <c r="AI148">
        <v>0</v>
      </c>
      <c r="AJ148" t="s">
        <v>77</v>
      </c>
      <c r="AK148">
        <v>100</v>
      </c>
      <c r="AL148" t="s">
        <v>96</v>
      </c>
      <c r="AM148" t="s">
        <v>82</v>
      </c>
      <c r="AN148" t="s">
        <v>82</v>
      </c>
      <c r="AO148">
        <v>1</v>
      </c>
      <c r="AP148" t="s">
        <v>73</v>
      </c>
      <c r="AQ148" t="s">
        <v>114</v>
      </c>
      <c r="AR148" t="s">
        <v>82</v>
      </c>
      <c r="AS148" t="s">
        <v>82</v>
      </c>
      <c r="AT148">
        <v>22</v>
      </c>
      <c r="AU148" t="s">
        <v>88</v>
      </c>
      <c r="AV148" t="s">
        <v>89</v>
      </c>
      <c r="AW148" t="s">
        <v>89</v>
      </c>
      <c r="AX148" t="s">
        <v>89</v>
      </c>
      <c r="AY148" t="s">
        <v>89</v>
      </c>
      <c r="AZ148" t="s">
        <v>81</v>
      </c>
      <c r="BA148" t="s">
        <v>1651</v>
      </c>
      <c r="BB148">
        <v>20.92</v>
      </c>
      <c r="BC148" t="s">
        <v>82</v>
      </c>
      <c r="BD148" t="s">
        <v>82</v>
      </c>
      <c r="BE148" t="s">
        <v>82</v>
      </c>
      <c r="BF148" t="s">
        <v>87</v>
      </c>
      <c r="BG148" t="s">
        <v>97</v>
      </c>
      <c r="BH148" t="s">
        <v>82</v>
      </c>
      <c r="BI148" t="s">
        <v>82</v>
      </c>
      <c r="BJ148" t="s">
        <v>82</v>
      </c>
      <c r="BK148" t="s">
        <v>82</v>
      </c>
      <c r="BL148" t="s">
        <v>82</v>
      </c>
      <c r="BM148" t="s">
        <v>95</v>
      </c>
      <c r="BN148" t="s">
        <v>130</v>
      </c>
      <c r="BO148">
        <v>1</v>
      </c>
      <c r="BP148" t="s">
        <v>86</v>
      </c>
      <c r="BQ148" t="s">
        <v>1116</v>
      </c>
    </row>
    <row r="149" spans="1:69" hidden="1" x14ac:dyDescent="0.25">
      <c r="A149">
        <v>132490</v>
      </c>
      <c r="B149">
        <v>1</v>
      </c>
      <c r="C149" s="1">
        <v>19579805</v>
      </c>
      <c r="D149" s="2">
        <v>44866</v>
      </c>
      <c r="E149" s="2">
        <v>44882</v>
      </c>
      <c r="F149" s="2">
        <v>44882</v>
      </c>
      <c r="G149" s="2">
        <v>44949</v>
      </c>
      <c r="H149" s="2">
        <v>44951</v>
      </c>
      <c r="I149">
        <v>321968</v>
      </c>
      <c r="J149" t="s">
        <v>83</v>
      </c>
      <c r="K149" t="s">
        <v>85</v>
      </c>
      <c r="L149" t="s">
        <v>98</v>
      </c>
      <c r="M149" t="s">
        <v>72</v>
      </c>
      <c r="N149" t="s">
        <v>82</v>
      </c>
      <c r="O149">
        <v>132490</v>
      </c>
      <c r="P149">
        <v>3</v>
      </c>
      <c r="Q149" t="s">
        <v>75</v>
      </c>
      <c r="R149" t="s">
        <v>76</v>
      </c>
      <c r="S149" t="s">
        <v>79</v>
      </c>
      <c r="T149" t="s">
        <v>75</v>
      </c>
      <c r="U149">
        <v>7</v>
      </c>
      <c r="V149" t="s">
        <v>185</v>
      </c>
      <c r="W149">
        <v>2</v>
      </c>
      <c r="X149">
        <v>2</v>
      </c>
      <c r="Y149" t="s">
        <v>25</v>
      </c>
      <c r="Z149" t="s">
        <v>1623</v>
      </c>
      <c r="AA149">
        <v>703170797</v>
      </c>
      <c r="AB149">
        <v>31269920</v>
      </c>
      <c r="AC149" t="s">
        <v>226</v>
      </c>
      <c r="AD149" t="s">
        <v>288</v>
      </c>
      <c r="AE149" t="s">
        <v>92</v>
      </c>
      <c r="AF149" t="s">
        <v>91</v>
      </c>
      <c r="AG149">
        <v>2419296</v>
      </c>
      <c r="AH149" t="s">
        <v>100</v>
      </c>
      <c r="AI149">
        <v>0</v>
      </c>
      <c r="AJ149" t="s">
        <v>77</v>
      </c>
      <c r="AK149">
        <v>100</v>
      </c>
      <c r="AL149" t="s">
        <v>96</v>
      </c>
      <c r="AM149" t="s">
        <v>82</v>
      </c>
      <c r="AN149" t="s">
        <v>82</v>
      </c>
      <c r="AO149">
        <v>1</v>
      </c>
      <c r="AP149" t="s">
        <v>73</v>
      </c>
      <c r="AQ149" t="s">
        <v>114</v>
      </c>
      <c r="AR149" t="s">
        <v>82</v>
      </c>
      <c r="AS149" t="s">
        <v>82</v>
      </c>
      <c r="AT149">
        <v>17</v>
      </c>
      <c r="AU149" t="s">
        <v>88</v>
      </c>
      <c r="AV149" t="s">
        <v>89</v>
      </c>
      <c r="AW149" t="s">
        <v>89</v>
      </c>
      <c r="AX149" t="s">
        <v>89</v>
      </c>
      <c r="AY149" t="s">
        <v>89</v>
      </c>
      <c r="AZ149" t="s">
        <v>81</v>
      </c>
      <c r="BA149" t="s">
        <v>1624</v>
      </c>
      <c r="BB149">
        <v>20.93</v>
      </c>
      <c r="BC149" t="s">
        <v>82</v>
      </c>
      <c r="BD149" t="s">
        <v>82</v>
      </c>
      <c r="BE149" t="s">
        <v>82</v>
      </c>
      <c r="BF149" t="s">
        <v>87</v>
      </c>
      <c r="BG149" t="s">
        <v>97</v>
      </c>
      <c r="BH149">
        <v>3</v>
      </c>
      <c r="BI149">
        <v>2022</v>
      </c>
      <c r="BJ149">
        <v>1</v>
      </c>
      <c r="BK149">
        <v>96.58</v>
      </c>
      <c r="BL149" t="s">
        <v>82</v>
      </c>
      <c r="BM149" t="s">
        <v>95</v>
      </c>
      <c r="BN149" t="s">
        <v>93</v>
      </c>
      <c r="BO149">
        <v>1</v>
      </c>
      <c r="BP149" t="s">
        <v>86</v>
      </c>
      <c r="BQ149" t="s">
        <v>1116</v>
      </c>
    </row>
    <row r="150" spans="1:69" hidden="1" x14ac:dyDescent="0.25">
      <c r="A150">
        <v>132724</v>
      </c>
      <c r="B150">
        <v>1</v>
      </c>
      <c r="C150" s="1">
        <v>6166800</v>
      </c>
      <c r="D150" s="2">
        <v>44889</v>
      </c>
      <c r="E150" s="2">
        <v>44904</v>
      </c>
      <c r="F150" s="2">
        <v>44907</v>
      </c>
      <c r="G150" s="2">
        <v>44939</v>
      </c>
      <c r="H150" s="2">
        <v>44943</v>
      </c>
      <c r="I150">
        <v>322960</v>
      </c>
      <c r="J150" t="s">
        <v>83</v>
      </c>
      <c r="K150" t="s">
        <v>85</v>
      </c>
      <c r="L150" t="s">
        <v>98</v>
      </c>
      <c r="M150" t="s">
        <v>72</v>
      </c>
      <c r="N150" t="s">
        <v>82</v>
      </c>
      <c r="O150">
        <v>132724</v>
      </c>
      <c r="P150">
        <v>1</v>
      </c>
      <c r="Q150" t="s">
        <v>136</v>
      </c>
      <c r="R150" t="s">
        <v>137</v>
      </c>
      <c r="S150" t="s">
        <v>79</v>
      </c>
      <c r="T150" t="s">
        <v>136</v>
      </c>
      <c r="U150">
        <v>1</v>
      </c>
      <c r="V150" t="s">
        <v>80</v>
      </c>
      <c r="W150">
        <v>1</v>
      </c>
      <c r="X150">
        <v>1</v>
      </c>
      <c r="Y150" t="s">
        <v>24</v>
      </c>
      <c r="Z150" t="s">
        <v>1934</v>
      </c>
      <c r="AA150">
        <v>604480337</v>
      </c>
      <c r="AB150">
        <v>31269360</v>
      </c>
      <c r="AC150" t="s">
        <v>80</v>
      </c>
      <c r="AD150" t="s">
        <v>170</v>
      </c>
      <c r="AE150" t="s">
        <v>398</v>
      </c>
      <c r="AF150" t="s">
        <v>985</v>
      </c>
      <c r="AG150">
        <v>95011</v>
      </c>
      <c r="AH150" t="s">
        <v>132</v>
      </c>
      <c r="AI150">
        <v>0</v>
      </c>
      <c r="AJ150" t="s">
        <v>77</v>
      </c>
      <c r="AK150">
        <v>100</v>
      </c>
      <c r="AL150" t="s">
        <v>96</v>
      </c>
      <c r="AM150" t="s">
        <v>82</v>
      </c>
      <c r="AN150" t="s">
        <v>82</v>
      </c>
      <c r="AO150">
        <v>1</v>
      </c>
      <c r="AP150" t="s">
        <v>73</v>
      </c>
      <c r="AQ150" t="s">
        <v>78</v>
      </c>
      <c r="AR150" t="s">
        <v>82</v>
      </c>
      <c r="AS150" t="s">
        <v>82</v>
      </c>
      <c r="AT150">
        <v>24</v>
      </c>
      <c r="AU150" t="s">
        <v>101</v>
      </c>
      <c r="AV150" t="s">
        <v>88</v>
      </c>
      <c r="AW150" t="s">
        <v>89</v>
      </c>
      <c r="AX150" t="s">
        <v>89</v>
      </c>
      <c r="AY150" t="s">
        <v>89</v>
      </c>
      <c r="AZ150" t="s">
        <v>81</v>
      </c>
      <c r="BA150" t="s">
        <v>1935</v>
      </c>
      <c r="BB150">
        <v>20.94</v>
      </c>
      <c r="BC150" t="s">
        <v>82</v>
      </c>
      <c r="BD150" t="s">
        <v>161</v>
      </c>
      <c r="BE150" t="s">
        <v>162</v>
      </c>
      <c r="BF150" t="s">
        <v>87</v>
      </c>
      <c r="BG150" t="s">
        <v>97</v>
      </c>
      <c r="BH150">
        <v>2</v>
      </c>
      <c r="BI150">
        <v>2021</v>
      </c>
      <c r="BJ150">
        <v>2</v>
      </c>
      <c r="BK150">
        <v>78.11</v>
      </c>
      <c r="BL150" t="s">
        <v>82</v>
      </c>
      <c r="BM150" t="s">
        <v>95</v>
      </c>
      <c r="BN150" t="s">
        <v>183</v>
      </c>
      <c r="BO150">
        <v>1</v>
      </c>
      <c r="BP150" t="s">
        <v>86</v>
      </c>
      <c r="BQ150" t="s">
        <v>1116</v>
      </c>
    </row>
    <row r="151" spans="1:69" hidden="1" x14ac:dyDescent="0.25">
      <c r="A151">
        <v>132652</v>
      </c>
      <c r="B151">
        <v>1</v>
      </c>
      <c r="C151" s="1">
        <v>1966065</v>
      </c>
      <c r="D151" s="2">
        <v>44894</v>
      </c>
      <c r="E151" s="2">
        <v>44902</v>
      </c>
      <c r="F151" s="2">
        <v>44903</v>
      </c>
      <c r="G151" s="2">
        <v>44949</v>
      </c>
      <c r="H151" s="2">
        <v>44951</v>
      </c>
      <c r="I151">
        <v>323185</v>
      </c>
      <c r="J151" t="s">
        <v>83</v>
      </c>
      <c r="K151" t="s">
        <v>85</v>
      </c>
      <c r="L151" t="s">
        <v>98</v>
      </c>
      <c r="M151" t="s">
        <v>72</v>
      </c>
      <c r="N151" t="s">
        <v>82</v>
      </c>
      <c r="O151">
        <v>132652</v>
      </c>
      <c r="P151">
        <v>3</v>
      </c>
      <c r="Q151" t="s">
        <v>136</v>
      </c>
      <c r="R151" t="s">
        <v>242</v>
      </c>
      <c r="S151" t="s">
        <v>79</v>
      </c>
      <c r="T151" t="s">
        <v>136</v>
      </c>
      <c r="U151">
        <v>3</v>
      </c>
      <c r="V151" t="s">
        <v>131</v>
      </c>
      <c r="W151">
        <v>1</v>
      </c>
      <c r="X151">
        <v>6</v>
      </c>
      <c r="Y151" t="s">
        <v>25</v>
      </c>
      <c r="Z151" t="s">
        <v>1696</v>
      </c>
      <c r="AA151">
        <v>305090029</v>
      </c>
      <c r="AB151">
        <v>31269880</v>
      </c>
      <c r="AC151" t="s">
        <v>131</v>
      </c>
      <c r="AD151" t="s">
        <v>135</v>
      </c>
      <c r="AE151" t="s">
        <v>134</v>
      </c>
      <c r="AF151" t="s">
        <v>417</v>
      </c>
      <c r="AG151">
        <v>412334</v>
      </c>
      <c r="AH151" t="s">
        <v>121</v>
      </c>
      <c r="AI151">
        <v>0</v>
      </c>
      <c r="AJ151" t="s">
        <v>77</v>
      </c>
      <c r="AK151">
        <v>100</v>
      </c>
      <c r="AL151" t="s">
        <v>96</v>
      </c>
      <c r="AM151" t="s">
        <v>82</v>
      </c>
      <c r="AN151" t="s">
        <v>82</v>
      </c>
      <c r="AO151">
        <v>1</v>
      </c>
      <c r="AP151" t="s">
        <v>73</v>
      </c>
      <c r="AQ151" t="s">
        <v>78</v>
      </c>
      <c r="AR151" t="s">
        <v>82</v>
      </c>
      <c r="AS151" t="s">
        <v>82</v>
      </c>
      <c r="AT151">
        <v>25</v>
      </c>
      <c r="AU151" t="s">
        <v>101</v>
      </c>
      <c r="AV151" t="s">
        <v>89</v>
      </c>
      <c r="AW151" t="s">
        <v>89</v>
      </c>
      <c r="AX151" t="s">
        <v>89</v>
      </c>
      <c r="AY151" t="s">
        <v>89</v>
      </c>
      <c r="AZ151" t="s">
        <v>81</v>
      </c>
      <c r="BA151" t="s">
        <v>1697</v>
      </c>
      <c r="BB151">
        <v>20.97</v>
      </c>
      <c r="BC151" t="s">
        <v>82</v>
      </c>
      <c r="BD151" t="s">
        <v>82</v>
      </c>
      <c r="BE151" t="s">
        <v>82</v>
      </c>
      <c r="BF151" t="s">
        <v>87</v>
      </c>
      <c r="BG151" t="s">
        <v>1698</v>
      </c>
      <c r="BH151">
        <v>2</v>
      </c>
      <c r="BI151">
        <v>2015</v>
      </c>
      <c r="BJ151">
        <v>8</v>
      </c>
      <c r="BK151">
        <v>89</v>
      </c>
      <c r="BL151">
        <v>22799911</v>
      </c>
      <c r="BM151" t="s">
        <v>95</v>
      </c>
      <c r="BN151" t="s">
        <v>439</v>
      </c>
      <c r="BO151">
        <v>1</v>
      </c>
      <c r="BP151" t="s">
        <v>86</v>
      </c>
      <c r="BQ151" t="s">
        <v>1116</v>
      </c>
    </row>
    <row r="152" spans="1:69" hidden="1" x14ac:dyDescent="0.25">
      <c r="A152">
        <v>132720</v>
      </c>
      <c r="B152">
        <v>1</v>
      </c>
      <c r="C152" s="1">
        <v>3415900</v>
      </c>
      <c r="D152" s="2">
        <v>44897</v>
      </c>
      <c r="E152" s="2">
        <v>44904</v>
      </c>
      <c r="F152" s="2">
        <v>44907</v>
      </c>
      <c r="G152" s="2">
        <v>44939</v>
      </c>
      <c r="H152" s="2">
        <v>44943</v>
      </c>
      <c r="I152">
        <v>323509</v>
      </c>
      <c r="J152" t="s">
        <v>83</v>
      </c>
      <c r="K152" t="s">
        <v>85</v>
      </c>
      <c r="L152" t="s">
        <v>98</v>
      </c>
      <c r="M152" t="s">
        <v>72</v>
      </c>
      <c r="N152" t="s">
        <v>82</v>
      </c>
      <c r="O152">
        <v>132720</v>
      </c>
      <c r="P152">
        <v>1</v>
      </c>
      <c r="Q152" t="s">
        <v>136</v>
      </c>
      <c r="R152" t="s">
        <v>137</v>
      </c>
      <c r="S152" t="s">
        <v>79</v>
      </c>
      <c r="T152" t="s">
        <v>136</v>
      </c>
      <c r="U152">
        <v>1</v>
      </c>
      <c r="V152" t="s">
        <v>80</v>
      </c>
      <c r="W152">
        <v>1</v>
      </c>
      <c r="X152">
        <v>11</v>
      </c>
      <c r="Y152" t="s">
        <v>24</v>
      </c>
      <c r="Z152" t="s">
        <v>1928</v>
      </c>
      <c r="AA152">
        <v>901180169</v>
      </c>
      <c r="AB152">
        <v>31269150</v>
      </c>
      <c r="AC152" t="s">
        <v>80</v>
      </c>
      <c r="AD152" t="s">
        <v>391</v>
      </c>
      <c r="AE152" t="s">
        <v>191</v>
      </c>
      <c r="AF152" t="s">
        <v>190</v>
      </c>
      <c r="AG152">
        <v>717853</v>
      </c>
      <c r="AH152" t="s">
        <v>171</v>
      </c>
      <c r="AI152">
        <v>0</v>
      </c>
      <c r="AJ152" t="s">
        <v>77</v>
      </c>
      <c r="AK152">
        <v>100</v>
      </c>
      <c r="AL152" t="s">
        <v>96</v>
      </c>
      <c r="AM152" t="s">
        <v>82</v>
      </c>
      <c r="AN152" t="s">
        <v>82</v>
      </c>
      <c r="AO152">
        <v>1</v>
      </c>
      <c r="AP152" t="s">
        <v>73</v>
      </c>
      <c r="AQ152" t="s">
        <v>114</v>
      </c>
      <c r="AR152" t="s">
        <v>82</v>
      </c>
      <c r="AS152" t="s">
        <v>82</v>
      </c>
      <c r="AT152">
        <v>29</v>
      </c>
      <c r="AU152" t="s">
        <v>101</v>
      </c>
      <c r="AV152" t="s">
        <v>89</v>
      </c>
      <c r="AW152" t="s">
        <v>89</v>
      </c>
      <c r="AX152" t="s">
        <v>89</v>
      </c>
      <c r="AY152" t="s">
        <v>89</v>
      </c>
      <c r="AZ152" t="s">
        <v>81</v>
      </c>
      <c r="BA152" t="s">
        <v>1929</v>
      </c>
      <c r="BB152">
        <v>21.02</v>
      </c>
      <c r="BC152" t="s">
        <v>82</v>
      </c>
      <c r="BD152" t="s">
        <v>161</v>
      </c>
      <c r="BE152" t="s">
        <v>162</v>
      </c>
      <c r="BF152" t="s">
        <v>87</v>
      </c>
      <c r="BG152" t="s">
        <v>1930</v>
      </c>
      <c r="BH152">
        <v>1</v>
      </c>
      <c r="BI152">
        <v>2012</v>
      </c>
      <c r="BJ152">
        <v>11</v>
      </c>
      <c r="BK152">
        <v>80</v>
      </c>
      <c r="BL152">
        <v>22181984</v>
      </c>
      <c r="BM152" t="s">
        <v>95</v>
      </c>
      <c r="BN152" t="s">
        <v>192</v>
      </c>
      <c r="BO152">
        <v>1</v>
      </c>
      <c r="BP152" t="s">
        <v>86</v>
      </c>
      <c r="BQ152" t="s">
        <v>1116</v>
      </c>
    </row>
    <row r="153" spans="1:69" hidden="1" x14ac:dyDescent="0.25">
      <c r="A153">
        <v>132770</v>
      </c>
      <c r="B153">
        <v>1</v>
      </c>
      <c r="C153" s="1">
        <v>4276530</v>
      </c>
      <c r="D153" s="2">
        <v>44890</v>
      </c>
      <c r="E153" s="2">
        <v>44907</v>
      </c>
      <c r="F153" s="2">
        <v>44911</v>
      </c>
      <c r="G153" s="2">
        <v>44977</v>
      </c>
      <c r="H153" s="2">
        <v>44978</v>
      </c>
      <c r="I153">
        <v>323006</v>
      </c>
      <c r="J153" t="s">
        <v>83</v>
      </c>
      <c r="K153" t="s">
        <v>85</v>
      </c>
      <c r="L153" t="s">
        <v>98</v>
      </c>
      <c r="M153" t="s">
        <v>72</v>
      </c>
      <c r="N153" t="s">
        <v>82</v>
      </c>
      <c r="O153">
        <v>132770</v>
      </c>
      <c r="P153">
        <v>7</v>
      </c>
      <c r="Q153" t="s">
        <v>136</v>
      </c>
      <c r="R153" t="s">
        <v>166</v>
      </c>
      <c r="S153" t="s">
        <v>79</v>
      </c>
      <c r="T153" t="s">
        <v>136</v>
      </c>
      <c r="U153">
        <v>4</v>
      </c>
      <c r="V153" t="s">
        <v>107</v>
      </c>
      <c r="W153">
        <v>10</v>
      </c>
      <c r="X153">
        <v>3</v>
      </c>
      <c r="Y153" t="s">
        <v>24</v>
      </c>
      <c r="Z153" t="s">
        <v>2342</v>
      </c>
      <c r="AA153">
        <v>118140059</v>
      </c>
      <c r="AB153">
        <v>31272650</v>
      </c>
      <c r="AC153" t="s">
        <v>688</v>
      </c>
      <c r="AD153" t="s">
        <v>753</v>
      </c>
      <c r="AE153" t="s">
        <v>232</v>
      </c>
      <c r="AF153" t="s">
        <v>374</v>
      </c>
      <c r="AG153">
        <v>899156</v>
      </c>
      <c r="AH153" t="s">
        <v>108</v>
      </c>
      <c r="AI153">
        <v>0</v>
      </c>
      <c r="AJ153" t="s">
        <v>77</v>
      </c>
      <c r="AK153">
        <v>100</v>
      </c>
      <c r="AL153" t="s">
        <v>96</v>
      </c>
      <c r="AM153" t="s">
        <v>82</v>
      </c>
      <c r="AN153" t="s">
        <v>82</v>
      </c>
      <c r="AO153">
        <v>1</v>
      </c>
      <c r="AP153" t="s">
        <v>73</v>
      </c>
      <c r="AQ153" t="s">
        <v>138</v>
      </c>
      <c r="AR153" t="s">
        <v>82</v>
      </c>
      <c r="AS153" t="s">
        <v>82</v>
      </c>
      <c r="AT153">
        <v>21</v>
      </c>
      <c r="AU153" t="s">
        <v>101</v>
      </c>
      <c r="AV153" t="s">
        <v>89</v>
      </c>
      <c r="AW153" t="s">
        <v>89</v>
      </c>
      <c r="AX153" t="s">
        <v>89</v>
      </c>
      <c r="AY153" t="s">
        <v>89</v>
      </c>
      <c r="AZ153" t="s">
        <v>81</v>
      </c>
      <c r="BA153" t="s">
        <v>2343</v>
      </c>
      <c r="BB153">
        <v>21.03</v>
      </c>
      <c r="BC153" t="s">
        <v>82</v>
      </c>
      <c r="BD153" t="s">
        <v>161</v>
      </c>
      <c r="BE153" t="s">
        <v>162</v>
      </c>
      <c r="BF153" t="s">
        <v>87</v>
      </c>
      <c r="BG153" t="s">
        <v>97</v>
      </c>
      <c r="BH153">
        <v>3</v>
      </c>
      <c r="BI153">
        <v>2018</v>
      </c>
      <c r="BJ153">
        <v>5</v>
      </c>
      <c r="BK153">
        <v>88</v>
      </c>
      <c r="BL153" t="s">
        <v>82</v>
      </c>
      <c r="BM153" t="s">
        <v>95</v>
      </c>
      <c r="BN153" t="s">
        <v>361</v>
      </c>
      <c r="BO153">
        <v>1</v>
      </c>
      <c r="BP153" t="s">
        <v>86</v>
      </c>
      <c r="BQ153" t="s">
        <v>1116</v>
      </c>
    </row>
    <row r="154" spans="1:69" hidden="1" x14ac:dyDescent="0.25">
      <c r="A154">
        <v>132730</v>
      </c>
      <c r="B154">
        <v>1</v>
      </c>
      <c r="C154" s="1">
        <v>3788220</v>
      </c>
      <c r="D154" s="2">
        <v>44854</v>
      </c>
      <c r="E154" s="2">
        <v>44904</v>
      </c>
      <c r="F154" s="2">
        <v>44907</v>
      </c>
      <c r="G154" s="2">
        <v>44953</v>
      </c>
      <c r="H154" s="2">
        <v>44957</v>
      </c>
      <c r="I154">
        <v>321514</v>
      </c>
      <c r="J154" t="s">
        <v>83</v>
      </c>
      <c r="K154" t="s">
        <v>85</v>
      </c>
      <c r="L154" t="s">
        <v>98</v>
      </c>
      <c r="M154" t="s">
        <v>72</v>
      </c>
      <c r="N154" t="s">
        <v>82</v>
      </c>
      <c r="O154">
        <v>132730</v>
      </c>
      <c r="P154">
        <v>5</v>
      </c>
      <c r="Q154" t="s">
        <v>136</v>
      </c>
      <c r="R154" t="s">
        <v>242</v>
      </c>
      <c r="S154" t="s">
        <v>79</v>
      </c>
      <c r="T154" t="s">
        <v>136</v>
      </c>
      <c r="U154">
        <v>1</v>
      </c>
      <c r="V154" t="s">
        <v>80</v>
      </c>
      <c r="W154">
        <v>18</v>
      </c>
      <c r="X154">
        <v>1</v>
      </c>
      <c r="Y154" t="s">
        <v>25</v>
      </c>
      <c r="Z154" t="s">
        <v>1421</v>
      </c>
      <c r="AA154">
        <v>118780239</v>
      </c>
      <c r="AB154">
        <v>31270790</v>
      </c>
      <c r="AC154" t="s">
        <v>189</v>
      </c>
      <c r="AD154" t="s">
        <v>189</v>
      </c>
      <c r="AE154" t="s">
        <v>218</v>
      </c>
      <c r="AF154" t="s">
        <v>367</v>
      </c>
      <c r="AG154">
        <v>797400</v>
      </c>
      <c r="AH154" t="s">
        <v>108</v>
      </c>
      <c r="AI154">
        <v>0</v>
      </c>
      <c r="AJ154" t="s">
        <v>77</v>
      </c>
      <c r="AK154">
        <v>100</v>
      </c>
      <c r="AL154" t="s">
        <v>96</v>
      </c>
      <c r="AM154" t="s">
        <v>82</v>
      </c>
      <c r="AN154" t="s">
        <v>82</v>
      </c>
      <c r="AO154">
        <v>1</v>
      </c>
      <c r="AP154" t="s">
        <v>73</v>
      </c>
      <c r="AQ154" t="s">
        <v>78</v>
      </c>
      <c r="AR154" t="s">
        <v>82</v>
      </c>
      <c r="AS154" t="s">
        <v>82</v>
      </c>
      <c r="AT154">
        <v>19</v>
      </c>
      <c r="AU154" t="s">
        <v>101</v>
      </c>
      <c r="AV154" t="s">
        <v>89</v>
      </c>
      <c r="AW154" t="s">
        <v>89</v>
      </c>
      <c r="AX154" t="s">
        <v>89</v>
      </c>
      <c r="AY154" t="s">
        <v>89</v>
      </c>
      <c r="AZ154" t="s">
        <v>81</v>
      </c>
      <c r="BA154" t="s">
        <v>1422</v>
      </c>
      <c r="BB154">
        <v>21.05</v>
      </c>
      <c r="BC154" t="s">
        <v>82</v>
      </c>
      <c r="BD154" t="s">
        <v>82</v>
      </c>
      <c r="BE154" t="s">
        <v>82</v>
      </c>
      <c r="BF154" t="s">
        <v>87</v>
      </c>
      <c r="BG154" t="s">
        <v>97</v>
      </c>
      <c r="BH154">
        <v>4</v>
      </c>
      <c r="BI154">
        <v>2021</v>
      </c>
      <c r="BJ154">
        <v>2</v>
      </c>
      <c r="BK154">
        <v>88.5</v>
      </c>
      <c r="BL154" t="s">
        <v>82</v>
      </c>
      <c r="BM154" t="s">
        <v>986</v>
      </c>
      <c r="BN154" t="s">
        <v>368</v>
      </c>
      <c r="BO154">
        <v>1</v>
      </c>
      <c r="BP154" t="s">
        <v>86</v>
      </c>
      <c r="BQ154" t="s">
        <v>1116</v>
      </c>
    </row>
    <row r="155" spans="1:69" hidden="1" x14ac:dyDescent="0.25">
      <c r="A155">
        <v>133413</v>
      </c>
      <c r="B155">
        <v>1</v>
      </c>
      <c r="C155" s="1">
        <v>18924670</v>
      </c>
      <c r="D155" s="2">
        <v>44921</v>
      </c>
      <c r="E155" s="2">
        <v>44952</v>
      </c>
      <c r="F155" s="2">
        <v>44965</v>
      </c>
      <c r="G155" s="2">
        <v>44985</v>
      </c>
      <c r="H155" s="2">
        <v>44985</v>
      </c>
      <c r="I155">
        <v>325247</v>
      </c>
      <c r="J155" t="s">
        <v>83</v>
      </c>
      <c r="K155" t="s">
        <v>85</v>
      </c>
      <c r="L155" t="s">
        <v>98</v>
      </c>
      <c r="M155" t="s">
        <v>72</v>
      </c>
      <c r="N155" t="s">
        <v>82</v>
      </c>
      <c r="O155">
        <v>133413</v>
      </c>
      <c r="P155">
        <v>8</v>
      </c>
      <c r="Q155" t="s">
        <v>75</v>
      </c>
      <c r="R155" t="s">
        <v>76</v>
      </c>
      <c r="S155" t="s">
        <v>79</v>
      </c>
      <c r="T155" t="s">
        <v>75</v>
      </c>
      <c r="U155">
        <v>1</v>
      </c>
      <c r="V155" t="s">
        <v>80</v>
      </c>
      <c r="W155">
        <v>15</v>
      </c>
      <c r="X155">
        <v>1</v>
      </c>
      <c r="Y155" t="s">
        <v>25</v>
      </c>
      <c r="Z155" t="s">
        <v>2181</v>
      </c>
      <c r="AA155">
        <v>114620695</v>
      </c>
      <c r="AB155">
        <v>31273600</v>
      </c>
      <c r="AC155" t="s">
        <v>307</v>
      </c>
      <c r="AD155" t="s">
        <v>175</v>
      </c>
      <c r="AE155" t="s">
        <v>174</v>
      </c>
      <c r="AF155" t="s">
        <v>202</v>
      </c>
      <c r="AG155">
        <v>794038</v>
      </c>
      <c r="AH155" t="s">
        <v>108</v>
      </c>
      <c r="AI155">
        <v>0</v>
      </c>
      <c r="AJ155" t="s">
        <v>77</v>
      </c>
      <c r="AK155">
        <v>100</v>
      </c>
      <c r="AL155" t="s">
        <v>96</v>
      </c>
      <c r="AM155" t="s">
        <v>82</v>
      </c>
      <c r="AN155" t="s">
        <v>82</v>
      </c>
      <c r="AO155">
        <v>1</v>
      </c>
      <c r="AP155" t="s">
        <v>73</v>
      </c>
      <c r="AQ155" t="s">
        <v>78</v>
      </c>
      <c r="AR155" t="s">
        <v>82</v>
      </c>
      <c r="AS155" t="s">
        <v>82</v>
      </c>
      <c r="AT155">
        <v>31</v>
      </c>
      <c r="AU155" t="s">
        <v>101</v>
      </c>
      <c r="AV155" t="s">
        <v>88</v>
      </c>
      <c r="AW155" t="s">
        <v>89</v>
      </c>
      <c r="AX155" t="s">
        <v>89</v>
      </c>
      <c r="AY155" t="s">
        <v>89</v>
      </c>
      <c r="AZ155" t="s">
        <v>167</v>
      </c>
      <c r="BA155" t="s">
        <v>2182</v>
      </c>
      <c r="BB155">
        <v>21.06</v>
      </c>
      <c r="BC155" t="s">
        <v>82</v>
      </c>
      <c r="BD155" t="s">
        <v>82</v>
      </c>
      <c r="BE155" t="s">
        <v>82</v>
      </c>
      <c r="BF155" t="s">
        <v>87</v>
      </c>
      <c r="BG155" t="s">
        <v>2183</v>
      </c>
      <c r="BH155">
        <v>1</v>
      </c>
      <c r="BI155">
        <v>2010</v>
      </c>
      <c r="BJ155">
        <v>13</v>
      </c>
      <c r="BK155">
        <v>100</v>
      </c>
      <c r="BL155">
        <v>22232424</v>
      </c>
      <c r="BM155" t="s">
        <v>95</v>
      </c>
      <c r="BN155" t="s">
        <v>202</v>
      </c>
      <c r="BO155">
        <v>1</v>
      </c>
      <c r="BP155" t="s">
        <v>86</v>
      </c>
      <c r="BQ155" t="s">
        <v>1116</v>
      </c>
    </row>
    <row r="156" spans="1:69" hidden="1" x14ac:dyDescent="0.25">
      <c r="A156">
        <v>133380</v>
      </c>
      <c r="B156">
        <v>1</v>
      </c>
      <c r="C156" s="1">
        <v>9032000</v>
      </c>
      <c r="D156" s="2">
        <v>44941</v>
      </c>
      <c r="E156" s="2">
        <v>44941</v>
      </c>
      <c r="F156" s="2">
        <v>44957</v>
      </c>
      <c r="G156" s="2">
        <v>44985</v>
      </c>
      <c r="H156" s="2">
        <v>44985</v>
      </c>
      <c r="I156">
        <v>326431</v>
      </c>
      <c r="J156" t="s">
        <v>83</v>
      </c>
      <c r="K156" t="s">
        <v>85</v>
      </c>
      <c r="L156" t="s">
        <v>98</v>
      </c>
      <c r="M156" t="s">
        <v>72</v>
      </c>
      <c r="N156" t="s">
        <v>82</v>
      </c>
      <c r="O156">
        <v>133380</v>
      </c>
      <c r="P156">
        <v>8</v>
      </c>
      <c r="Q156" t="s">
        <v>75</v>
      </c>
      <c r="R156" t="s">
        <v>76</v>
      </c>
      <c r="S156" t="s">
        <v>79</v>
      </c>
      <c r="T156" t="s">
        <v>75</v>
      </c>
      <c r="U156">
        <v>1</v>
      </c>
      <c r="V156" t="s">
        <v>80</v>
      </c>
      <c r="W156">
        <v>19</v>
      </c>
      <c r="X156">
        <v>3</v>
      </c>
      <c r="Y156" t="s">
        <v>25</v>
      </c>
      <c r="Z156" t="s">
        <v>2136</v>
      </c>
      <c r="AA156">
        <v>119190952</v>
      </c>
      <c r="AB156">
        <v>31274330</v>
      </c>
      <c r="AC156" t="s">
        <v>280</v>
      </c>
      <c r="AD156" t="s">
        <v>347</v>
      </c>
      <c r="AE156" t="s">
        <v>291</v>
      </c>
      <c r="AF156" t="s">
        <v>983</v>
      </c>
      <c r="AG156">
        <v>1904185</v>
      </c>
      <c r="AH156" t="s">
        <v>100</v>
      </c>
      <c r="AI156">
        <v>0</v>
      </c>
      <c r="AJ156" t="s">
        <v>77</v>
      </c>
      <c r="AK156">
        <v>100</v>
      </c>
      <c r="AL156" t="s">
        <v>96</v>
      </c>
      <c r="AM156" t="s">
        <v>82</v>
      </c>
      <c r="AN156" t="s">
        <v>82</v>
      </c>
      <c r="AO156">
        <v>1</v>
      </c>
      <c r="AP156" t="s">
        <v>73</v>
      </c>
      <c r="AQ156" t="s">
        <v>114</v>
      </c>
      <c r="AR156" t="s">
        <v>82</v>
      </c>
      <c r="AS156" t="s">
        <v>82</v>
      </c>
      <c r="AT156">
        <v>18</v>
      </c>
      <c r="AU156" t="s">
        <v>88</v>
      </c>
      <c r="AV156" t="s">
        <v>89</v>
      </c>
      <c r="AW156" t="s">
        <v>89</v>
      </c>
      <c r="AX156" t="s">
        <v>89</v>
      </c>
      <c r="AY156" t="s">
        <v>89</v>
      </c>
      <c r="AZ156" t="s">
        <v>167</v>
      </c>
      <c r="BA156" t="s">
        <v>2137</v>
      </c>
      <c r="BB156">
        <v>21.08</v>
      </c>
      <c r="BC156" t="s">
        <v>82</v>
      </c>
      <c r="BD156" t="s">
        <v>82</v>
      </c>
      <c r="BE156" t="s">
        <v>82</v>
      </c>
      <c r="BF156" t="s">
        <v>87</v>
      </c>
      <c r="BG156" t="s">
        <v>97</v>
      </c>
      <c r="BH156">
        <v>4</v>
      </c>
      <c r="BI156">
        <v>2021</v>
      </c>
      <c r="BJ156">
        <v>2</v>
      </c>
      <c r="BK156">
        <v>100</v>
      </c>
      <c r="BL156" t="s">
        <v>82</v>
      </c>
      <c r="BM156" t="s">
        <v>95</v>
      </c>
      <c r="BN156" t="s">
        <v>130</v>
      </c>
      <c r="BO156">
        <v>2</v>
      </c>
      <c r="BP156" t="s">
        <v>179</v>
      </c>
      <c r="BQ156" t="s">
        <v>1121</v>
      </c>
    </row>
    <row r="157" spans="1:69" hidden="1" x14ac:dyDescent="0.25">
      <c r="A157">
        <v>132765</v>
      </c>
      <c r="B157">
        <v>1</v>
      </c>
      <c r="C157" s="1">
        <v>10580383</v>
      </c>
      <c r="D157" s="2">
        <v>44896</v>
      </c>
      <c r="E157" s="2">
        <v>44907</v>
      </c>
      <c r="F157" s="2">
        <v>44911</v>
      </c>
      <c r="G157" s="2">
        <v>44953</v>
      </c>
      <c r="H157" s="2">
        <v>44957</v>
      </c>
      <c r="I157">
        <v>323377</v>
      </c>
      <c r="J157" t="s">
        <v>83</v>
      </c>
      <c r="K157" t="s">
        <v>85</v>
      </c>
      <c r="L157" t="s">
        <v>98</v>
      </c>
      <c r="M157" t="s">
        <v>72</v>
      </c>
      <c r="N157" t="s">
        <v>82</v>
      </c>
      <c r="O157">
        <v>132765</v>
      </c>
      <c r="P157">
        <v>5</v>
      </c>
      <c r="Q157" t="s">
        <v>75</v>
      </c>
      <c r="R157" t="s">
        <v>76</v>
      </c>
      <c r="S157" t="s">
        <v>79</v>
      </c>
      <c r="T157" t="s">
        <v>75</v>
      </c>
      <c r="U157">
        <v>1</v>
      </c>
      <c r="V157" t="s">
        <v>80</v>
      </c>
      <c r="W157">
        <v>14</v>
      </c>
      <c r="X157">
        <v>3</v>
      </c>
      <c r="Y157" t="s">
        <v>24</v>
      </c>
      <c r="Z157" t="s">
        <v>1429</v>
      </c>
      <c r="AA157">
        <v>118310398</v>
      </c>
      <c r="AB157">
        <v>31270360</v>
      </c>
      <c r="AC157" t="s">
        <v>102</v>
      </c>
      <c r="AD157" t="s">
        <v>303</v>
      </c>
      <c r="AE157" t="s">
        <v>146</v>
      </c>
      <c r="AF157" t="s">
        <v>145</v>
      </c>
      <c r="AG157">
        <v>2232080</v>
      </c>
      <c r="AH157" t="s">
        <v>100</v>
      </c>
      <c r="AI157">
        <v>0</v>
      </c>
      <c r="AJ157" t="s">
        <v>77</v>
      </c>
      <c r="AK157">
        <v>100</v>
      </c>
      <c r="AL157" t="s">
        <v>96</v>
      </c>
      <c r="AM157" t="s">
        <v>82</v>
      </c>
      <c r="AN157" t="s">
        <v>82</v>
      </c>
      <c r="AO157">
        <v>1</v>
      </c>
      <c r="AP157" t="s">
        <v>73</v>
      </c>
      <c r="AQ157" t="s">
        <v>114</v>
      </c>
      <c r="AR157" t="s">
        <v>82</v>
      </c>
      <c r="AS157" t="s">
        <v>82</v>
      </c>
      <c r="AT157">
        <v>21</v>
      </c>
      <c r="AU157" t="s">
        <v>88</v>
      </c>
      <c r="AV157" t="s">
        <v>89</v>
      </c>
      <c r="AW157" t="s">
        <v>89</v>
      </c>
      <c r="AX157" t="s">
        <v>89</v>
      </c>
      <c r="AY157" t="s">
        <v>89</v>
      </c>
      <c r="AZ157" t="s">
        <v>81</v>
      </c>
      <c r="BA157" t="s">
        <v>1430</v>
      </c>
      <c r="BB157">
        <v>21.1</v>
      </c>
      <c r="BC157" t="s">
        <v>82</v>
      </c>
      <c r="BD157" t="s">
        <v>161</v>
      </c>
      <c r="BE157" t="s">
        <v>162</v>
      </c>
      <c r="BF157" t="s">
        <v>87</v>
      </c>
      <c r="BG157" t="s">
        <v>97</v>
      </c>
      <c r="BH157">
        <v>4</v>
      </c>
      <c r="BI157">
        <v>2019</v>
      </c>
      <c r="BJ157">
        <v>4</v>
      </c>
      <c r="BK157">
        <v>84</v>
      </c>
      <c r="BL157" t="s">
        <v>82</v>
      </c>
      <c r="BM157" t="s">
        <v>1018</v>
      </c>
      <c r="BN157" t="s">
        <v>130</v>
      </c>
      <c r="BO157">
        <v>1</v>
      </c>
      <c r="BP157" t="s">
        <v>86</v>
      </c>
      <c r="BQ157" t="s">
        <v>1116</v>
      </c>
    </row>
    <row r="158" spans="1:69" hidden="1" x14ac:dyDescent="0.25">
      <c r="A158">
        <v>133223</v>
      </c>
      <c r="B158">
        <v>1</v>
      </c>
      <c r="C158" s="1">
        <v>7387485</v>
      </c>
      <c r="D158" s="2">
        <v>44917</v>
      </c>
      <c r="E158" s="2">
        <v>44936</v>
      </c>
      <c r="F158" s="2">
        <v>44957</v>
      </c>
      <c r="G158" s="2">
        <v>44963</v>
      </c>
      <c r="H158" s="2">
        <v>44967</v>
      </c>
      <c r="I158">
        <v>325147</v>
      </c>
      <c r="J158" t="s">
        <v>83</v>
      </c>
      <c r="K158" t="s">
        <v>85</v>
      </c>
      <c r="L158" t="s">
        <v>98</v>
      </c>
      <c r="M158" t="s">
        <v>72</v>
      </c>
      <c r="N158" t="s">
        <v>82</v>
      </c>
      <c r="O158">
        <v>133223</v>
      </c>
      <c r="P158">
        <v>6</v>
      </c>
      <c r="Q158" t="s">
        <v>75</v>
      </c>
      <c r="R158" t="s">
        <v>99</v>
      </c>
      <c r="S158" t="s">
        <v>79</v>
      </c>
      <c r="T158" t="s">
        <v>75</v>
      </c>
      <c r="U158">
        <v>4</v>
      </c>
      <c r="V158" t="s">
        <v>107</v>
      </c>
      <c r="W158">
        <v>1</v>
      </c>
      <c r="X158">
        <v>1</v>
      </c>
      <c r="Y158" t="s">
        <v>24</v>
      </c>
      <c r="Z158" t="s">
        <v>1264</v>
      </c>
      <c r="AA158">
        <v>402530543</v>
      </c>
      <c r="AB158">
        <v>31271670</v>
      </c>
      <c r="AC158" t="s">
        <v>107</v>
      </c>
      <c r="AD158" t="s">
        <v>107</v>
      </c>
      <c r="AE158" t="s">
        <v>148</v>
      </c>
      <c r="AF158" t="s">
        <v>1110</v>
      </c>
      <c r="AG158">
        <v>1967569</v>
      </c>
      <c r="AH158" t="s">
        <v>100</v>
      </c>
      <c r="AI158">
        <v>0</v>
      </c>
      <c r="AJ158" t="s">
        <v>77</v>
      </c>
      <c r="AK158">
        <v>100</v>
      </c>
      <c r="AL158" t="s">
        <v>96</v>
      </c>
      <c r="AM158" t="s">
        <v>82</v>
      </c>
      <c r="AN158" t="s">
        <v>82</v>
      </c>
      <c r="AO158">
        <v>1</v>
      </c>
      <c r="AP158" t="s">
        <v>73</v>
      </c>
      <c r="AQ158" t="s">
        <v>78</v>
      </c>
      <c r="AR158" t="s">
        <v>82</v>
      </c>
      <c r="AS158" t="s">
        <v>82</v>
      </c>
      <c r="AT158">
        <v>21</v>
      </c>
      <c r="AU158" t="s">
        <v>101</v>
      </c>
      <c r="AV158" t="s">
        <v>89</v>
      </c>
      <c r="AW158" t="s">
        <v>89</v>
      </c>
      <c r="AX158" t="s">
        <v>89</v>
      </c>
      <c r="AY158" t="s">
        <v>89</v>
      </c>
      <c r="AZ158" t="s">
        <v>81</v>
      </c>
      <c r="BA158" t="s">
        <v>1265</v>
      </c>
      <c r="BB158">
        <v>21.11</v>
      </c>
      <c r="BC158" t="s">
        <v>82</v>
      </c>
      <c r="BD158" t="s">
        <v>161</v>
      </c>
      <c r="BE158" t="s">
        <v>162</v>
      </c>
      <c r="BF158" t="s">
        <v>87</v>
      </c>
      <c r="BG158" t="s">
        <v>97</v>
      </c>
      <c r="BH158">
        <v>4</v>
      </c>
      <c r="BI158">
        <v>2020</v>
      </c>
      <c r="BJ158">
        <v>3</v>
      </c>
      <c r="BK158">
        <v>100</v>
      </c>
      <c r="BL158" t="s">
        <v>82</v>
      </c>
      <c r="BM158" t="s">
        <v>95</v>
      </c>
      <c r="BN158" t="s">
        <v>105</v>
      </c>
      <c r="BO158">
        <v>1</v>
      </c>
      <c r="BP158" t="s">
        <v>86</v>
      </c>
      <c r="BQ158" t="s">
        <v>1116</v>
      </c>
    </row>
    <row r="159" spans="1:69" hidden="1" x14ac:dyDescent="0.25">
      <c r="A159">
        <v>132801</v>
      </c>
      <c r="B159">
        <v>1</v>
      </c>
      <c r="C159" s="1">
        <v>3724980</v>
      </c>
      <c r="D159" s="2">
        <v>44897</v>
      </c>
      <c r="E159" s="2">
        <v>44908</v>
      </c>
      <c r="F159" s="2">
        <v>44914</v>
      </c>
      <c r="G159" s="2">
        <v>44985</v>
      </c>
      <c r="H159" s="2">
        <v>44985</v>
      </c>
      <c r="I159">
        <v>323578</v>
      </c>
      <c r="J159" t="s">
        <v>83</v>
      </c>
      <c r="K159" t="s">
        <v>85</v>
      </c>
      <c r="L159" t="s">
        <v>98</v>
      </c>
      <c r="M159" t="s">
        <v>72</v>
      </c>
      <c r="N159" t="s">
        <v>82</v>
      </c>
      <c r="O159">
        <v>132801</v>
      </c>
      <c r="P159">
        <v>8</v>
      </c>
      <c r="Q159" t="s">
        <v>136</v>
      </c>
      <c r="R159" t="s">
        <v>166</v>
      </c>
      <c r="S159" t="s">
        <v>79</v>
      </c>
      <c r="T159" t="s">
        <v>136</v>
      </c>
      <c r="U159">
        <v>7</v>
      </c>
      <c r="V159" t="s">
        <v>185</v>
      </c>
      <c r="W159">
        <v>2</v>
      </c>
      <c r="X159">
        <v>3</v>
      </c>
      <c r="Y159" t="s">
        <v>25</v>
      </c>
      <c r="Z159" t="s">
        <v>2012</v>
      </c>
      <c r="AA159">
        <v>603300293</v>
      </c>
      <c r="AB159">
        <v>31274180</v>
      </c>
      <c r="AC159" t="s">
        <v>226</v>
      </c>
      <c r="AD159" t="s">
        <v>693</v>
      </c>
      <c r="AE159" t="s">
        <v>124</v>
      </c>
      <c r="AF159" t="s">
        <v>2013</v>
      </c>
      <c r="AG159">
        <v>1091264</v>
      </c>
      <c r="AH159" t="s">
        <v>108</v>
      </c>
      <c r="AI159">
        <v>0</v>
      </c>
      <c r="AJ159" t="s">
        <v>77</v>
      </c>
      <c r="AK159">
        <v>100</v>
      </c>
      <c r="AL159" t="s">
        <v>96</v>
      </c>
      <c r="AM159" t="s">
        <v>82</v>
      </c>
      <c r="AN159" t="s">
        <v>82</v>
      </c>
      <c r="AO159">
        <v>1</v>
      </c>
      <c r="AP159" t="s">
        <v>73</v>
      </c>
      <c r="AQ159" t="s">
        <v>176</v>
      </c>
      <c r="AR159" t="s">
        <v>82</v>
      </c>
      <c r="AS159" t="s">
        <v>82</v>
      </c>
      <c r="AT159">
        <v>39</v>
      </c>
      <c r="AU159" t="s">
        <v>101</v>
      </c>
      <c r="AV159" t="s">
        <v>89</v>
      </c>
      <c r="AW159" t="s">
        <v>89</v>
      </c>
      <c r="AX159" t="s">
        <v>89</v>
      </c>
      <c r="AY159" t="s">
        <v>89</v>
      </c>
      <c r="AZ159" t="s">
        <v>81</v>
      </c>
      <c r="BA159" t="s">
        <v>2014</v>
      </c>
      <c r="BB159">
        <v>21.13</v>
      </c>
      <c r="BC159" t="s">
        <v>82</v>
      </c>
      <c r="BD159" t="s">
        <v>161</v>
      </c>
      <c r="BE159" t="s">
        <v>162</v>
      </c>
      <c r="BF159" t="s">
        <v>278</v>
      </c>
      <c r="BG159" t="s">
        <v>2015</v>
      </c>
      <c r="BH159">
        <v>4</v>
      </c>
      <c r="BI159">
        <v>2022</v>
      </c>
      <c r="BJ159">
        <v>1</v>
      </c>
      <c r="BK159">
        <v>85.3</v>
      </c>
      <c r="BL159">
        <v>27677180</v>
      </c>
      <c r="BM159" t="s">
        <v>95</v>
      </c>
      <c r="BN159" t="s">
        <v>234</v>
      </c>
      <c r="BO159">
        <v>1</v>
      </c>
      <c r="BP159" t="s">
        <v>86</v>
      </c>
      <c r="BQ159" t="s">
        <v>1116</v>
      </c>
    </row>
    <row r="160" spans="1:69" hidden="1" x14ac:dyDescent="0.25">
      <c r="A160">
        <v>133641</v>
      </c>
      <c r="B160">
        <v>3</v>
      </c>
      <c r="C160" s="1">
        <v>2095000</v>
      </c>
      <c r="D160" s="2">
        <v>44938</v>
      </c>
      <c r="E160" s="2">
        <v>44948</v>
      </c>
      <c r="F160" s="2">
        <v>44974</v>
      </c>
      <c r="G160" s="2">
        <v>44985</v>
      </c>
      <c r="H160" s="2">
        <v>44985</v>
      </c>
      <c r="I160">
        <v>326280</v>
      </c>
      <c r="J160" t="s">
        <v>83</v>
      </c>
      <c r="K160" t="s">
        <v>214</v>
      </c>
      <c r="L160" t="s">
        <v>98</v>
      </c>
      <c r="M160" t="s">
        <v>204</v>
      </c>
      <c r="N160" t="s">
        <v>82</v>
      </c>
      <c r="O160">
        <v>133641</v>
      </c>
      <c r="P160">
        <v>8</v>
      </c>
      <c r="Q160" t="s">
        <v>136</v>
      </c>
      <c r="R160" t="s">
        <v>137</v>
      </c>
      <c r="S160" t="s">
        <v>79</v>
      </c>
      <c r="T160" t="s">
        <v>136</v>
      </c>
      <c r="U160">
        <v>3</v>
      </c>
      <c r="V160" t="s">
        <v>131</v>
      </c>
      <c r="W160">
        <v>7</v>
      </c>
      <c r="X160">
        <v>1</v>
      </c>
      <c r="Y160" t="s">
        <v>24</v>
      </c>
      <c r="Z160" t="s">
        <v>2237</v>
      </c>
      <c r="AA160">
        <v>304560754</v>
      </c>
      <c r="AB160">
        <v>31273730</v>
      </c>
      <c r="AC160" t="s">
        <v>180</v>
      </c>
      <c r="AD160" t="s">
        <v>184</v>
      </c>
      <c r="AE160" t="s">
        <v>182</v>
      </c>
      <c r="AF160" t="s">
        <v>2238</v>
      </c>
      <c r="AG160">
        <v>443000</v>
      </c>
      <c r="AH160" t="s">
        <v>121</v>
      </c>
      <c r="AI160">
        <v>0</v>
      </c>
      <c r="AJ160" t="s">
        <v>77</v>
      </c>
      <c r="AK160">
        <v>100</v>
      </c>
      <c r="AL160" t="s">
        <v>96</v>
      </c>
      <c r="AM160" t="s">
        <v>82</v>
      </c>
      <c r="AN160" t="s">
        <v>82</v>
      </c>
      <c r="AO160">
        <v>1</v>
      </c>
      <c r="AP160" t="s">
        <v>73</v>
      </c>
      <c r="AQ160" t="s">
        <v>114</v>
      </c>
      <c r="AR160" t="s">
        <v>82</v>
      </c>
      <c r="AS160" t="s">
        <v>82</v>
      </c>
      <c r="AT160">
        <v>31</v>
      </c>
      <c r="AU160" t="s">
        <v>206</v>
      </c>
      <c r="AV160" t="s">
        <v>89</v>
      </c>
      <c r="AW160" t="s">
        <v>89</v>
      </c>
      <c r="AX160" t="s">
        <v>89</v>
      </c>
      <c r="AY160" t="s">
        <v>89</v>
      </c>
      <c r="AZ160" t="s">
        <v>81</v>
      </c>
      <c r="BA160" t="s">
        <v>2239</v>
      </c>
      <c r="BB160">
        <v>21.15</v>
      </c>
      <c r="BC160" t="s">
        <v>82</v>
      </c>
      <c r="BD160" t="s">
        <v>161</v>
      </c>
      <c r="BE160" t="s">
        <v>162</v>
      </c>
      <c r="BF160" t="s">
        <v>87</v>
      </c>
      <c r="BG160" t="s">
        <v>2240</v>
      </c>
      <c r="BH160">
        <v>1</v>
      </c>
      <c r="BI160">
        <v>2010</v>
      </c>
      <c r="BJ160">
        <v>13</v>
      </c>
      <c r="BK160">
        <v>100</v>
      </c>
      <c r="BL160">
        <v>25278600</v>
      </c>
      <c r="BM160" t="s">
        <v>95</v>
      </c>
      <c r="BN160" t="s">
        <v>183</v>
      </c>
      <c r="BO160">
        <v>2</v>
      </c>
      <c r="BP160" t="s">
        <v>179</v>
      </c>
      <c r="BQ160" t="s">
        <v>1121</v>
      </c>
    </row>
    <row r="161" spans="1:69" hidden="1" x14ac:dyDescent="0.25">
      <c r="A161">
        <v>132597</v>
      </c>
      <c r="B161">
        <v>1</v>
      </c>
      <c r="C161" s="1">
        <v>300000</v>
      </c>
      <c r="D161" s="2">
        <v>44875</v>
      </c>
      <c r="E161" s="2">
        <v>44897</v>
      </c>
      <c r="F161" s="2">
        <v>44901</v>
      </c>
      <c r="G161" s="2">
        <v>44949</v>
      </c>
      <c r="H161" s="2">
        <v>44957</v>
      </c>
      <c r="I161">
        <v>322332</v>
      </c>
      <c r="J161" t="s">
        <v>83</v>
      </c>
      <c r="K161" t="s">
        <v>85</v>
      </c>
      <c r="L161" t="s">
        <v>74</v>
      </c>
      <c r="M161" t="s">
        <v>72</v>
      </c>
      <c r="N161" t="s">
        <v>82</v>
      </c>
      <c r="O161">
        <v>132597</v>
      </c>
      <c r="P161">
        <v>3</v>
      </c>
      <c r="Q161" t="s">
        <v>136</v>
      </c>
      <c r="R161" t="s">
        <v>137</v>
      </c>
      <c r="S161" t="s">
        <v>79</v>
      </c>
      <c r="T161" t="s">
        <v>136</v>
      </c>
      <c r="U161">
        <v>1</v>
      </c>
      <c r="V161" t="s">
        <v>80</v>
      </c>
      <c r="W161">
        <v>19</v>
      </c>
      <c r="X161">
        <v>8</v>
      </c>
      <c r="Y161" t="s">
        <v>25</v>
      </c>
      <c r="Z161" t="s">
        <v>1660</v>
      </c>
      <c r="AA161">
        <v>117600279</v>
      </c>
      <c r="AB161">
        <v>31180330</v>
      </c>
      <c r="AC161" t="s">
        <v>280</v>
      </c>
      <c r="AD161" t="s">
        <v>600</v>
      </c>
      <c r="AE161" t="s">
        <v>353</v>
      </c>
      <c r="AF161" t="s">
        <v>198</v>
      </c>
      <c r="AG161" t="s">
        <v>82</v>
      </c>
      <c r="AH161" t="s">
        <v>82</v>
      </c>
      <c r="AI161">
        <v>0</v>
      </c>
      <c r="AJ161" t="s">
        <v>77</v>
      </c>
      <c r="AK161">
        <v>100</v>
      </c>
      <c r="AL161" t="s">
        <v>96</v>
      </c>
      <c r="AM161" t="s">
        <v>82</v>
      </c>
      <c r="AN161" t="s">
        <v>82</v>
      </c>
      <c r="AO161">
        <v>1</v>
      </c>
      <c r="AP161" t="s">
        <v>73</v>
      </c>
      <c r="AQ161" t="s">
        <v>138</v>
      </c>
      <c r="AR161" t="s">
        <v>82</v>
      </c>
      <c r="AS161" t="s">
        <v>82</v>
      </c>
      <c r="AT161">
        <v>23</v>
      </c>
      <c r="AU161" t="s">
        <v>88</v>
      </c>
      <c r="AV161" t="s">
        <v>89</v>
      </c>
      <c r="AW161" t="s">
        <v>89</v>
      </c>
      <c r="AX161" t="s">
        <v>89</v>
      </c>
      <c r="AY161" t="s">
        <v>89</v>
      </c>
      <c r="AZ161" t="s">
        <v>81</v>
      </c>
      <c r="BA161" t="s">
        <v>1661</v>
      </c>
      <c r="BB161">
        <v>21.18</v>
      </c>
      <c r="BC161" t="s">
        <v>82</v>
      </c>
      <c r="BD161" t="s">
        <v>82</v>
      </c>
      <c r="BE161" t="s">
        <v>82</v>
      </c>
      <c r="BF161" t="s">
        <v>87</v>
      </c>
      <c r="BG161" t="s">
        <v>97</v>
      </c>
      <c r="BH161" t="s">
        <v>82</v>
      </c>
      <c r="BI161" t="s">
        <v>82</v>
      </c>
      <c r="BJ161" t="s">
        <v>82</v>
      </c>
      <c r="BK161" t="s">
        <v>82</v>
      </c>
      <c r="BL161">
        <v>85625739</v>
      </c>
      <c r="BM161" t="s">
        <v>95</v>
      </c>
      <c r="BN161" t="s">
        <v>198</v>
      </c>
      <c r="BO161">
        <v>1</v>
      </c>
      <c r="BP161" t="s">
        <v>86</v>
      </c>
      <c r="BQ161" t="s">
        <v>1116</v>
      </c>
    </row>
    <row r="162" spans="1:69" hidden="1" x14ac:dyDescent="0.25">
      <c r="A162">
        <v>132925</v>
      </c>
      <c r="B162">
        <v>1</v>
      </c>
      <c r="C162" s="1">
        <v>3796950</v>
      </c>
      <c r="D162" s="2">
        <v>44907</v>
      </c>
      <c r="E162" s="2">
        <v>44914</v>
      </c>
      <c r="F162" s="2">
        <v>44917</v>
      </c>
      <c r="G162" s="2">
        <v>44977</v>
      </c>
      <c r="H162" s="2">
        <v>44988</v>
      </c>
      <c r="I162">
        <v>324479</v>
      </c>
      <c r="J162" t="s">
        <v>83</v>
      </c>
      <c r="K162" t="s">
        <v>85</v>
      </c>
      <c r="L162" t="s">
        <v>74</v>
      </c>
      <c r="M162" t="s">
        <v>72</v>
      </c>
      <c r="N162" t="s">
        <v>82</v>
      </c>
      <c r="O162">
        <v>132925</v>
      </c>
      <c r="P162">
        <v>7</v>
      </c>
      <c r="Q162" t="s">
        <v>75</v>
      </c>
      <c r="R162" t="s">
        <v>76</v>
      </c>
      <c r="S162" t="s">
        <v>79</v>
      </c>
      <c r="T162" t="s">
        <v>75</v>
      </c>
      <c r="U162">
        <v>1</v>
      </c>
      <c r="V162" t="s">
        <v>80</v>
      </c>
      <c r="W162">
        <v>15</v>
      </c>
      <c r="X162">
        <v>4</v>
      </c>
      <c r="Y162" t="s">
        <v>25</v>
      </c>
      <c r="Z162" t="s">
        <v>2370</v>
      </c>
      <c r="AA162">
        <v>112610243</v>
      </c>
      <c r="AB162">
        <v>31194600</v>
      </c>
      <c r="AC162" t="s">
        <v>307</v>
      </c>
      <c r="AD162" t="s">
        <v>184</v>
      </c>
      <c r="AE162" t="s">
        <v>124</v>
      </c>
      <c r="AF162" t="s">
        <v>117</v>
      </c>
      <c r="AG162" t="s">
        <v>82</v>
      </c>
      <c r="AH162" t="s">
        <v>82</v>
      </c>
      <c r="AI162">
        <v>0</v>
      </c>
      <c r="AJ162" t="s">
        <v>77</v>
      </c>
      <c r="AK162">
        <v>100</v>
      </c>
      <c r="AL162" t="s">
        <v>96</v>
      </c>
      <c r="AM162" t="s">
        <v>82</v>
      </c>
      <c r="AN162" t="s">
        <v>82</v>
      </c>
      <c r="AO162">
        <v>1</v>
      </c>
      <c r="AP162" t="s">
        <v>73</v>
      </c>
      <c r="AQ162" t="s">
        <v>78</v>
      </c>
      <c r="AR162" t="s">
        <v>82</v>
      </c>
      <c r="AS162" t="s">
        <v>82</v>
      </c>
      <c r="AT162">
        <v>39</v>
      </c>
      <c r="AU162" t="s">
        <v>101</v>
      </c>
      <c r="AV162" t="s">
        <v>88</v>
      </c>
      <c r="AW162" t="s">
        <v>89</v>
      </c>
      <c r="AX162" t="s">
        <v>89</v>
      </c>
      <c r="AY162" t="s">
        <v>89</v>
      </c>
      <c r="AZ162" t="s">
        <v>81</v>
      </c>
      <c r="BA162" t="s">
        <v>2371</v>
      </c>
      <c r="BB162">
        <v>21.2</v>
      </c>
      <c r="BC162" t="s">
        <v>82</v>
      </c>
      <c r="BD162" t="s">
        <v>82</v>
      </c>
      <c r="BE162" t="s">
        <v>82</v>
      </c>
      <c r="BF162" t="s">
        <v>156</v>
      </c>
      <c r="BG162" t="s">
        <v>97</v>
      </c>
      <c r="BH162" t="s">
        <v>82</v>
      </c>
      <c r="BI162" t="s">
        <v>82</v>
      </c>
      <c r="BJ162" t="s">
        <v>82</v>
      </c>
      <c r="BK162" t="s">
        <v>82</v>
      </c>
      <c r="BL162" t="s">
        <v>82</v>
      </c>
      <c r="BM162" t="s">
        <v>95</v>
      </c>
      <c r="BN162" t="s">
        <v>117</v>
      </c>
      <c r="BO162">
        <v>1</v>
      </c>
      <c r="BP162" t="s">
        <v>86</v>
      </c>
      <c r="BQ162" t="s">
        <v>1116</v>
      </c>
    </row>
    <row r="163" spans="1:69" hidden="1" x14ac:dyDescent="0.25">
      <c r="A163">
        <v>132606</v>
      </c>
      <c r="B163">
        <v>1</v>
      </c>
      <c r="C163" s="1">
        <v>5154239</v>
      </c>
      <c r="D163" s="2">
        <v>44897</v>
      </c>
      <c r="E163" s="2">
        <v>44901</v>
      </c>
      <c r="F163" s="2">
        <v>44902</v>
      </c>
      <c r="G163" s="2">
        <v>44939</v>
      </c>
      <c r="H163" s="2">
        <v>44943</v>
      </c>
      <c r="I163">
        <v>323577</v>
      </c>
      <c r="J163" t="s">
        <v>83</v>
      </c>
      <c r="K163" t="s">
        <v>85</v>
      </c>
      <c r="L163" t="s">
        <v>98</v>
      </c>
      <c r="M163" t="s">
        <v>72</v>
      </c>
      <c r="N163" t="s">
        <v>82</v>
      </c>
      <c r="O163">
        <v>132606</v>
      </c>
      <c r="P163">
        <v>1</v>
      </c>
      <c r="Q163" t="s">
        <v>75</v>
      </c>
      <c r="R163" t="s">
        <v>76</v>
      </c>
      <c r="S163" t="s">
        <v>79</v>
      </c>
      <c r="T163" t="s">
        <v>75</v>
      </c>
      <c r="U163">
        <v>3</v>
      </c>
      <c r="V163" t="s">
        <v>131</v>
      </c>
      <c r="W163">
        <v>2</v>
      </c>
      <c r="X163">
        <v>2</v>
      </c>
      <c r="Y163" t="s">
        <v>24</v>
      </c>
      <c r="Z163" t="s">
        <v>1883</v>
      </c>
      <c r="AA163">
        <v>305470003</v>
      </c>
      <c r="AB163">
        <v>31269170</v>
      </c>
      <c r="AC163" t="s">
        <v>229</v>
      </c>
      <c r="AD163" t="s">
        <v>231</v>
      </c>
      <c r="AE163" t="s">
        <v>92</v>
      </c>
      <c r="AF163" t="s">
        <v>91</v>
      </c>
      <c r="AG163">
        <v>1354104</v>
      </c>
      <c r="AH163" t="s">
        <v>100</v>
      </c>
      <c r="AI163">
        <v>0</v>
      </c>
      <c r="AJ163" t="s">
        <v>77</v>
      </c>
      <c r="AK163">
        <v>100</v>
      </c>
      <c r="AL163" t="s">
        <v>96</v>
      </c>
      <c r="AM163" t="s">
        <v>82</v>
      </c>
      <c r="AN163" t="s">
        <v>82</v>
      </c>
      <c r="AO163">
        <v>1</v>
      </c>
      <c r="AP163" t="s">
        <v>73</v>
      </c>
      <c r="AQ163" t="s">
        <v>138</v>
      </c>
      <c r="AR163" t="s">
        <v>82</v>
      </c>
      <c r="AS163" t="s">
        <v>82</v>
      </c>
      <c r="AT163">
        <v>19</v>
      </c>
      <c r="AU163" t="s">
        <v>88</v>
      </c>
      <c r="AV163" t="s">
        <v>89</v>
      </c>
      <c r="AW163" t="s">
        <v>89</v>
      </c>
      <c r="AX163" t="s">
        <v>89</v>
      </c>
      <c r="AY163" t="s">
        <v>89</v>
      </c>
      <c r="AZ163" t="s">
        <v>81</v>
      </c>
      <c r="BA163" t="s">
        <v>1884</v>
      </c>
      <c r="BB163">
        <v>21.23</v>
      </c>
      <c r="BC163" t="s">
        <v>82</v>
      </c>
      <c r="BD163" t="s">
        <v>82</v>
      </c>
      <c r="BE163" t="s">
        <v>82</v>
      </c>
      <c r="BF163" t="s">
        <v>87</v>
      </c>
      <c r="BG163" t="s">
        <v>97</v>
      </c>
      <c r="BH163">
        <v>5</v>
      </c>
      <c r="BI163">
        <v>2020</v>
      </c>
      <c r="BJ163">
        <v>3</v>
      </c>
      <c r="BK163">
        <v>97.66</v>
      </c>
      <c r="BL163" t="s">
        <v>82</v>
      </c>
      <c r="BM163" t="s">
        <v>95</v>
      </c>
      <c r="BN163" t="s">
        <v>93</v>
      </c>
      <c r="BO163">
        <v>1</v>
      </c>
      <c r="BP163" t="s">
        <v>86</v>
      </c>
      <c r="BQ163" t="s">
        <v>1116</v>
      </c>
    </row>
    <row r="164" spans="1:69" hidden="1" x14ac:dyDescent="0.25">
      <c r="A164">
        <v>133377</v>
      </c>
      <c r="B164">
        <v>1</v>
      </c>
      <c r="C164" s="1">
        <v>2800000</v>
      </c>
      <c r="D164" s="2">
        <v>44936</v>
      </c>
      <c r="E164" s="2">
        <v>44939</v>
      </c>
      <c r="F164" s="2">
        <v>44958</v>
      </c>
      <c r="G164" s="2">
        <v>44963</v>
      </c>
      <c r="H164" s="2">
        <v>44967</v>
      </c>
      <c r="I164">
        <v>326052</v>
      </c>
      <c r="J164" t="s">
        <v>83</v>
      </c>
      <c r="K164" t="s">
        <v>85</v>
      </c>
      <c r="L164" t="s">
        <v>98</v>
      </c>
      <c r="M164" t="s">
        <v>72</v>
      </c>
      <c r="N164" t="s">
        <v>82</v>
      </c>
      <c r="O164">
        <v>133377</v>
      </c>
      <c r="P164">
        <v>6</v>
      </c>
      <c r="Q164" t="s">
        <v>136</v>
      </c>
      <c r="R164" t="s">
        <v>137</v>
      </c>
      <c r="S164" t="s">
        <v>79</v>
      </c>
      <c r="T164" t="s">
        <v>136</v>
      </c>
      <c r="U164">
        <v>7</v>
      </c>
      <c r="V164" t="s">
        <v>185</v>
      </c>
      <c r="W164">
        <v>6</v>
      </c>
      <c r="X164">
        <v>1</v>
      </c>
      <c r="Y164" t="s">
        <v>25</v>
      </c>
      <c r="Z164" t="s">
        <v>1305</v>
      </c>
      <c r="AA164">
        <v>116700380</v>
      </c>
      <c r="AB164">
        <v>31271980</v>
      </c>
      <c r="AC164" t="s">
        <v>186</v>
      </c>
      <c r="AD164" t="s">
        <v>186</v>
      </c>
      <c r="AE164" t="s">
        <v>218</v>
      </c>
      <c r="AF164" t="s">
        <v>141</v>
      </c>
      <c r="AG164">
        <v>594692</v>
      </c>
      <c r="AH164" t="s">
        <v>171</v>
      </c>
      <c r="AI164">
        <v>0</v>
      </c>
      <c r="AJ164" t="s">
        <v>77</v>
      </c>
      <c r="AK164">
        <v>100</v>
      </c>
      <c r="AL164" t="s">
        <v>96</v>
      </c>
      <c r="AM164" t="s">
        <v>82</v>
      </c>
      <c r="AN164" t="s">
        <v>82</v>
      </c>
      <c r="AO164">
        <v>1</v>
      </c>
      <c r="AP164" t="s">
        <v>73</v>
      </c>
      <c r="AQ164" t="s">
        <v>138</v>
      </c>
      <c r="AR164" t="s">
        <v>82</v>
      </c>
      <c r="AS164" t="s">
        <v>82</v>
      </c>
      <c r="AT164">
        <v>26</v>
      </c>
      <c r="AU164" t="s">
        <v>101</v>
      </c>
      <c r="AV164" t="s">
        <v>89</v>
      </c>
      <c r="AW164" t="s">
        <v>89</v>
      </c>
      <c r="AX164" t="s">
        <v>89</v>
      </c>
      <c r="AY164" t="s">
        <v>89</v>
      </c>
      <c r="AZ164" t="s">
        <v>81</v>
      </c>
      <c r="BA164" t="s">
        <v>1306</v>
      </c>
      <c r="BB164">
        <v>21.24</v>
      </c>
      <c r="BC164" t="s">
        <v>82</v>
      </c>
      <c r="BD164" t="s">
        <v>82</v>
      </c>
      <c r="BE164" t="s">
        <v>82</v>
      </c>
      <c r="BF164" t="s">
        <v>87</v>
      </c>
      <c r="BG164" t="s">
        <v>97</v>
      </c>
      <c r="BH164">
        <v>2</v>
      </c>
      <c r="BI164">
        <v>2014</v>
      </c>
      <c r="BJ164">
        <v>9</v>
      </c>
      <c r="BK164">
        <v>100</v>
      </c>
      <c r="BL164" t="s">
        <v>82</v>
      </c>
      <c r="BM164" t="s">
        <v>95</v>
      </c>
      <c r="BN164" t="s">
        <v>141</v>
      </c>
      <c r="BO164">
        <v>1</v>
      </c>
      <c r="BP164" t="s">
        <v>86</v>
      </c>
      <c r="BQ164" t="s">
        <v>1116</v>
      </c>
    </row>
    <row r="165" spans="1:69" hidden="1" x14ac:dyDescent="0.25">
      <c r="A165">
        <v>133364</v>
      </c>
      <c r="B165">
        <v>1</v>
      </c>
      <c r="C165" s="1">
        <v>17881300</v>
      </c>
      <c r="D165" s="2">
        <v>44938</v>
      </c>
      <c r="E165" s="2">
        <v>44943</v>
      </c>
      <c r="F165" s="2">
        <v>44960</v>
      </c>
      <c r="G165" s="2">
        <v>44977</v>
      </c>
      <c r="H165" s="2">
        <v>44978</v>
      </c>
      <c r="I165">
        <v>326220</v>
      </c>
      <c r="J165" t="s">
        <v>83</v>
      </c>
      <c r="K165" t="s">
        <v>85</v>
      </c>
      <c r="L165" t="s">
        <v>98</v>
      </c>
      <c r="M165" t="s">
        <v>72</v>
      </c>
      <c r="N165" t="s">
        <v>82</v>
      </c>
      <c r="O165">
        <v>133364</v>
      </c>
      <c r="P165">
        <v>7</v>
      </c>
      <c r="Q165" t="s">
        <v>75</v>
      </c>
      <c r="R165" t="s">
        <v>99</v>
      </c>
      <c r="S165" t="s">
        <v>79</v>
      </c>
      <c r="T165" t="s">
        <v>75</v>
      </c>
      <c r="U165">
        <v>2</v>
      </c>
      <c r="V165" t="s">
        <v>139</v>
      </c>
      <c r="W165">
        <v>10</v>
      </c>
      <c r="X165">
        <v>6</v>
      </c>
      <c r="Y165" t="s">
        <v>24</v>
      </c>
      <c r="Z165" t="s">
        <v>2562</v>
      </c>
      <c r="AA165">
        <v>208620525</v>
      </c>
      <c r="AB165">
        <v>31272430</v>
      </c>
      <c r="AC165" t="s">
        <v>140</v>
      </c>
      <c r="AD165" t="s">
        <v>2388</v>
      </c>
      <c r="AE165" t="s">
        <v>134</v>
      </c>
      <c r="AF165" t="s">
        <v>1109</v>
      </c>
      <c r="AG165">
        <v>831694</v>
      </c>
      <c r="AH165" t="s">
        <v>108</v>
      </c>
      <c r="AI165">
        <v>0</v>
      </c>
      <c r="AJ165" t="s">
        <v>77</v>
      </c>
      <c r="AK165">
        <v>100</v>
      </c>
      <c r="AL165" t="s">
        <v>96</v>
      </c>
      <c r="AM165" t="s">
        <v>82</v>
      </c>
      <c r="AN165" t="s">
        <v>82</v>
      </c>
      <c r="AO165">
        <v>1</v>
      </c>
      <c r="AP165" t="s">
        <v>73</v>
      </c>
      <c r="AQ165" t="s">
        <v>138</v>
      </c>
      <c r="AR165" t="s">
        <v>82</v>
      </c>
      <c r="AS165" t="s">
        <v>82</v>
      </c>
      <c r="AT165">
        <v>18</v>
      </c>
      <c r="AU165" t="s">
        <v>101</v>
      </c>
      <c r="AV165" t="s">
        <v>89</v>
      </c>
      <c r="AW165" t="s">
        <v>89</v>
      </c>
      <c r="AX165" t="s">
        <v>89</v>
      </c>
      <c r="AY165" t="s">
        <v>89</v>
      </c>
      <c r="AZ165" t="s">
        <v>81</v>
      </c>
      <c r="BA165" t="s">
        <v>2563</v>
      </c>
      <c r="BB165">
        <v>21.26</v>
      </c>
      <c r="BC165" t="s">
        <v>82</v>
      </c>
      <c r="BD165" t="s">
        <v>161</v>
      </c>
      <c r="BE165" t="s">
        <v>162</v>
      </c>
      <c r="BF165" t="s">
        <v>87</v>
      </c>
      <c r="BG165" t="s">
        <v>97</v>
      </c>
      <c r="BH165">
        <v>3</v>
      </c>
      <c r="BI165">
        <v>2022</v>
      </c>
      <c r="BJ165">
        <v>1</v>
      </c>
      <c r="BK165">
        <v>100</v>
      </c>
      <c r="BL165" t="s">
        <v>82</v>
      </c>
      <c r="BM165" t="s">
        <v>95</v>
      </c>
      <c r="BN165" t="s">
        <v>105</v>
      </c>
      <c r="BO165">
        <v>1</v>
      </c>
      <c r="BP165" t="s">
        <v>86</v>
      </c>
      <c r="BQ165" t="s">
        <v>1116</v>
      </c>
    </row>
    <row r="166" spans="1:69" hidden="1" x14ac:dyDescent="0.25">
      <c r="A166">
        <v>132745</v>
      </c>
      <c r="B166">
        <v>1</v>
      </c>
      <c r="C166" s="1">
        <v>22000000</v>
      </c>
      <c r="D166" s="2">
        <v>44902</v>
      </c>
      <c r="E166" s="2">
        <v>44907</v>
      </c>
      <c r="F166" s="2">
        <v>44911</v>
      </c>
      <c r="G166" s="2">
        <v>44953</v>
      </c>
      <c r="H166" s="2">
        <v>44957</v>
      </c>
      <c r="I166">
        <v>324012</v>
      </c>
      <c r="J166" t="s">
        <v>83</v>
      </c>
      <c r="K166" t="s">
        <v>85</v>
      </c>
      <c r="L166" t="s">
        <v>98</v>
      </c>
      <c r="M166" t="s">
        <v>72</v>
      </c>
      <c r="N166" t="s">
        <v>82</v>
      </c>
      <c r="O166">
        <v>132745</v>
      </c>
      <c r="P166">
        <v>5</v>
      </c>
      <c r="Q166" t="s">
        <v>75</v>
      </c>
      <c r="R166" t="s">
        <v>76</v>
      </c>
      <c r="S166" t="s">
        <v>79</v>
      </c>
      <c r="T166" t="s">
        <v>75</v>
      </c>
      <c r="U166">
        <v>1</v>
      </c>
      <c r="V166" t="s">
        <v>80</v>
      </c>
      <c r="W166">
        <v>8</v>
      </c>
      <c r="X166">
        <v>2</v>
      </c>
      <c r="Y166" t="s">
        <v>25</v>
      </c>
      <c r="Z166" t="s">
        <v>1423</v>
      </c>
      <c r="AA166">
        <v>119310050</v>
      </c>
      <c r="AB166">
        <v>31270380</v>
      </c>
      <c r="AC166" t="s">
        <v>290</v>
      </c>
      <c r="AD166" t="s">
        <v>203</v>
      </c>
      <c r="AE166" t="s">
        <v>104</v>
      </c>
      <c r="AF166" t="s">
        <v>222</v>
      </c>
      <c r="AG166">
        <v>3675157</v>
      </c>
      <c r="AH166" t="s">
        <v>152</v>
      </c>
      <c r="AI166">
        <v>0</v>
      </c>
      <c r="AJ166" t="s">
        <v>77</v>
      </c>
      <c r="AK166">
        <v>100</v>
      </c>
      <c r="AL166" t="s">
        <v>96</v>
      </c>
      <c r="AM166" t="s">
        <v>82</v>
      </c>
      <c r="AN166" t="s">
        <v>82</v>
      </c>
      <c r="AO166">
        <v>1</v>
      </c>
      <c r="AP166" t="s">
        <v>73</v>
      </c>
      <c r="AQ166" t="s">
        <v>78</v>
      </c>
      <c r="AR166" t="s">
        <v>82</v>
      </c>
      <c r="AS166" t="s">
        <v>82</v>
      </c>
      <c r="AT166">
        <v>17</v>
      </c>
      <c r="AU166" t="s">
        <v>88</v>
      </c>
      <c r="AV166" t="s">
        <v>89</v>
      </c>
      <c r="AW166" t="s">
        <v>89</v>
      </c>
      <c r="AX166" t="s">
        <v>89</v>
      </c>
      <c r="AY166" t="s">
        <v>89</v>
      </c>
      <c r="AZ166" t="s">
        <v>81</v>
      </c>
      <c r="BA166" t="s">
        <v>1424</v>
      </c>
      <c r="BB166">
        <v>21.27</v>
      </c>
      <c r="BC166" t="s">
        <v>82</v>
      </c>
      <c r="BD166" t="s">
        <v>82</v>
      </c>
      <c r="BE166" t="s">
        <v>82</v>
      </c>
      <c r="BF166" t="s">
        <v>87</v>
      </c>
      <c r="BG166" t="s">
        <v>97</v>
      </c>
      <c r="BH166">
        <v>6</v>
      </c>
      <c r="BI166">
        <v>2022</v>
      </c>
      <c r="BJ166">
        <v>1</v>
      </c>
      <c r="BK166">
        <v>90.3</v>
      </c>
      <c r="BL166" t="s">
        <v>82</v>
      </c>
      <c r="BM166" t="s">
        <v>95</v>
      </c>
      <c r="BN166" t="s">
        <v>222</v>
      </c>
      <c r="BO166">
        <v>1</v>
      </c>
      <c r="BP166" t="s">
        <v>86</v>
      </c>
      <c r="BQ166" t="s">
        <v>1116</v>
      </c>
    </row>
    <row r="167" spans="1:69" hidden="1" x14ac:dyDescent="0.25">
      <c r="A167">
        <v>133366</v>
      </c>
      <c r="B167">
        <v>1</v>
      </c>
      <c r="C167" s="1">
        <v>3070880</v>
      </c>
      <c r="D167" s="2">
        <v>43561</v>
      </c>
      <c r="E167" s="2">
        <v>44950</v>
      </c>
      <c r="F167" s="2">
        <v>44959</v>
      </c>
      <c r="G167" s="2">
        <v>44977</v>
      </c>
      <c r="H167" s="2">
        <v>44978</v>
      </c>
      <c r="I167">
        <v>214095</v>
      </c>
      <c r="J167" t="s">
        <v>83</v>
      </c>
      <c r="K167" t="s">
        <v>85</v>
      </c>
      <c r="L167" t="s">
        <v>98</v>
      </c>
      <c r="M167" t="s">
        <v>72</v>
      </c>
      <c r="N167" t="s">
        <v>82</v>
      </c>
      <c r="O167">
        <v>133366</v>
      </c>
      <c r="P167">
        <v>7</v>
      </c>
      <c r="Q167" t="s">
        <v>75</v>
      </c>
      <c r="R167" t="s">
        <v>99</v>
      </c>
      <c r="S167" t="s">
        <v>79</v>
      </c>
      <c r="T167" t="s">
        <v>75</v>
      </c>
      <c r="U167">
        <v>1</v>
      </c>
      <c r="V167" t="s">
        <v>80</v>
      </c>
      <c r="W167">
        <v>15</v>
      </c>
      <c r="X167">
        <v>1</v>
      </c>
      <c r="Y167" t="s">
        <v>24</v>
      </c>
      <c r="Z167" t="s">
        <v>2551</v>
      </c>
      <c r="AA167">
        <v>604540281</v>
      </c>
      <c r="AB167">
        <v>31272380</v>
      </c>
      <c r="AC167" t="s">
        <v>307</v>
      </c>
      <c r="AD167" t="s">
        <v>175</v>
      </c>
      <c r="AE167" t="s">
        <v>134</v>
      </c>
      <c r="AF167" t="s">
        <v>187</v>
      </c>
      <c r="AG167">
        <v>250000</v>
      </c>
      <c r="AH167" t="s">
        <v>121</v>
      </c>
      <c r="AI167">
        <v>0</v>
      </c>
      <c r="AJ167" t="s">
        <v>77</v>
      </c>
      <c r="AK167">
        <v>100</v>
      </c>
      <c r="AL167" t="s">
        <v>96</v>
      </c>
      <c r="AM167" t="s">
        <v>82</v>
      </c>
      <c r="AN167" t="s">
        <v>82</v>
      </c>
      <c r="AO167">
        <v>1</v>
      </c>
      <c r="AP167" t="s">
        <v>73</v>
      </c>
      <c r="AQ167" t="s">
        <v>78</v>
      </c>
      <c r="AR167" t="s">
        <v>82</v>
      </c>
      <c r="AS167" t="s">
        <v>82</v>
      </c>
      <c r="AT167">
        <v>23</v>
      </c>
      <c r="AU167" t="s">
        <v>88</v>
      </c>
      <c r="AV167" t="s">
        <v>89</v>
      </c>
      <c r="AW167" t="s">
        <v>89</v>
      </c>
      <c r="AX167" t="s">
        <v>89</v>
      </c>
      <c r="AY167" t="s">
        <v>89</v>
      </c>
      <c r="AZ167" t="s">
        <v>81</v>
      </c>
      <c r="BA167" t="s">
        <v>2552</v>
      </c>
      <c r="BB167">
        <v>21.28</v>
      </c>
      <c r="BC167" t="s">
        <v>82</v>
      </c>
      <c r="BD167" t="s">
        <v>82</v>
      </c>
      <c r="BE167" t="s">
        <v>82</v>
      </c>
      <c r="BF167" t="s">
        <v>87</v>
      </c>
      <c r="BG167" t="s">
        <v>2553</v>
      </c>
      <c r="BH167">
        <v>1</v>
      </c>
      <c r="BI167">
        <v>2016</v>
      </c>
      <c r="BJ167">
        <v>7</v>
      </c>
      <c r="BK167">
        <v>100</v>
      </c>
      <c r="BL167">
        <v>85076983</v>
      </c>
      <c r="BM167" t="s">
        <v>95</v>
      </c>
      <c r="BN167" t="s">
        <v>125</v>
      </c>
      <c r="BO167">
        <v>1</v>
      </c>
      <c r="BP167" t="s">
        <v>86</v>
      </c>
      <c r="BQ167" t="s">
        <v>1116</v>
      </c>
    </row>
    <row r="168" spans="1:69" hidden="1" x14ac:dyDescent="0.25">
      <c r="A168">
        <v>133461</v>
      </c>
      <c r="B168">
        <v>1</v>
      </c>
      <c r="C168" s="1">
        <v>7116000</v>
      </c>
      <c r="D168" s="2">
        <v>44935</v>
      </c>
      <c r="E168" s="2">
        <v>44943</v>
      </c>
      <c r="F168" s="2">
        <v>44967</v>
      </c>
      <c r="G168" s="2">
        <v>44985</v>
      </c>
      <c r="H168" s="2">
        <v>44985</v>
      </c>
      <c r="I168">
        <v>325916</v>
      </c>
      <c r="J168" t="s">
        <v>83</v>
      </c>
      <c r="K168" t="s">
        <v>85</v>
      </c>
      <c r="L168" t="s">
        <v>98</v>
      </c>
      <c r="M168" t="s">
        <v>72</v>
      </c>
      <c r="N168" t="s">
        <v>82</v>
      </c>
      <c r="O168">
        <v>133461</v>
      </c>
      <c r="P168">
        <v>8</v>
      </c>
      <c r="Q168" t="s">
        <v>75</v>
      </c>
      <c r="R168" t="s">
        <v>76</v>
      </c>
      <c r="S168" t="s">
        <v>79</v>
      </c>
      <c r="T168" t="s">
        <v>75</v>
      </c>
      <c r="U168">
        <v>6</v>
      </c>
      <c r="V168" t="s">
        <v>272</v>
      </c>
      <c r="W168">
        <v>5</v>
      </c>
      <c r="X168">
        <v>1</v>
      </c>
      <c r="Y168" t="s">
        <v>25</v>
      </c>
      <c r="Z168" t="s">
        <v>2208</v>
      </c>
      <c r="AA168">
        <v>119270438</v>
      </c>
      <c r="AB168">
        <v>31272920</v>
      </c>
      <c r="AC168" t="s">
        <v>608</v>
      </c>
      <c r="AD168" t="s">
        <v>1007</v>
      </c>
      <c r="AE168" t="s">
        <v>420</v>
      </c>
      <c r="AF168" t="s">
        <v>419</v>
      </c>
      <c r="AG168">
        <v>140000</v>
      </c>
      <c r="AH168" t="s">
        <v>132</v>
      </c>
      <c r="AI168">
        <v>0</v>
      </c>
      <c r="AJ168" t="s">
        <v>77</v>
      </c>
      <c r="AK168">
        <v>100</v>
      </c>
      <c r="AL168" t="s">
        <v>96</v>
      </c>
      <c r="AM168" t="s">
        <v>82</v>
      </c>
      <c r="AN168" t="s">
        <v>82</v>
      </c>
      <c r="AO168">
        <v>1</v>
      </c>
      <c r="AP168" t="s">
        <v>73</v>
      </c>
      <c r="AQ168" t="s">
        <v>138</v>
      </c>
      <c r="AR168" t="s">
        <v>82</v>
      </c>
      <c r="AS168" t="s">
        <v>82</v>
      </c>
      <c r="AT168">
        <v>18</v>
      </c>
      <c r="AU168" t="s">
        <v>244</v>
      </c>
      <c r="AV168" t="s">
        <v>89</v>
      </c>
      <c r="AW168" t="s">
        <v>89</v>
      </c>
      <c r="AX168" t="s">
        <v>89</v>
      </c>
      <c r="AY168" t="s">
        <v>89</v>
      </c>
      <c r="AZ168" t="s">
        <v>81</v>
      </c>
      <c r="BA168" t="s">
        <v>2209</v>
      </c>
      <c r="BB168">
        <v>21.33</v>
      </c>
      <c r="BC168" t="s">
        <v>82</v>
      </c>
      <c r="BD168" t="s">
        <v>82</v>
      </c>
      <c r="BE168" t="s">
        <v>82</v>
      </c>
      <c r="BF168" t="s">
        <v>87</v>
      </c>
      <c r="BG168" t="s">
        <v>97</v>
      </c>
      <c r="BH168">
        <v>2</v>
      </c>
      <c r="BI168">
        <v>2022</v>
      </c>
      <c r="BJ168">
        <v>1</v>
      </c>
      <c r="BK168">
        <v>100</v>
      </c>
      <c r="BL168" t="s">
        <v>82</v>
      </c>
      <c r="BM168" t="s">
        <v>95</v>
      </c>
      <c r="BN168" t="s">
        <v>130</v>
      </c>
      <c r="BO168">
        <v>1</v>
      </c>
      <c r="BP168" t="s">
        <v>86</v>
      </c>
      <c r="BQ168" t="s">
        <v>1116</v>
      </c>
    </row>
    <row r="169" spans="1:69" hidden="1" x14ac:dyDescent="0.25">
      <c r="A169">
        <v>133503</v>
      </c>
      <c r="B169">
        <v>1</v>
      </c>
      <c r="C169" s="1">
        <v>7342160</v>
      </c>
      <c r="D169" s="2">
        <v>44924</v>
      </c>
      <c r="E169" s="2">
        <v>44942</v>
      </c>
      <c r="F169" s="2">
        <v>44966</v>
      </c>
      <c r="G169" s="2">
        <v>44985</v>
      </c>
      <c r="H169" s="2">
        <v>44985</v>
      </c>
      <c r="I169">
        <v>325346</v>
      </c>
      <c r="J169" t="s">
        <v>83</v>
      </c>
      <c r="K169" t="s">
        <v>85</v>
      </c>
      <c r="L169" t="s">
        <v>98</v>
      </c>
      <c r="M169" t="s">
        <v>72</v>
      </c>
      <c r="N169" t="s">
        <v>82</v>
      </c>
      <c r="O169">
        <v>133503</v>
      </c>
      <c r="P169">
        <v>8</v>
      </c>
      <c r="Q169" t="s">
        <v>75</v>
      </c>
      <c r="R169" t="s">
        <v>76</v>
      </c>
      <c r="S169" t="s">
        <v>79</v>
      </c>
      <c r="T169" t="s">
        <v>75</v>
      </c>
      <c r="U169">
        <v>1</v>
      </c>
      <c r="V169" t="s">
        <v>80</v>
      </c>
      <c r="W169">
        <v>10</v>
      </c>
      <c r="X169">
        <v>3</v>
      </c>
      <c r="Y169" t="s">
        <v>25</v>
      </c>
      <c r="Z169" t="s">
        <v>2188</v>
      </c>
      <c r="AA169">
        <v>116930105</v>
      </c>
      <c r="AB169">
        <v>31273830</v>
      </c>
      <c r="AC169" t="s">
        <v>150</v>
      </c>
      <c r="AD169" t="s">
        <v>165</v>
      </c>
      <c r="AE169" t="s">
        <v>631</v>
      </c>
      <c r="AF169" t="s">
        <v>2189</v>
      </c>
      <c r="AG169">
        <v>485155</v>
      </c>
      <c r="AH169" t="s">
        <v>171</v>
      </c>
      <c r="AI169">
        <v>0</v>
      </c>
      <c r="AJ169" t="s">
        <v>77</v>
      </c>
      <c r="AK169">
        <v>100</v>
      </c>
      <c r="AL169" t="s">
        <v>96</v>
      </c>
      <c r="AM169" t="s">
        <v>82</v>
      </c>
      <c r="AN169" t="s">
        <v>82</v>
      </c>
      <c r="AO169">
        <v>1</v>
      </c>
      <c r="AP169" t="s">
        <v>73</v>
      </c>
      <c r="AQ169" t="s">
        <v>114</v>
      </c>
      <c r="AR169" t="s">
        <v>82</v>
      </c>
      <c r="AS169" t="s">
        <v>82</v>
      </c>
      <c r="AT169">
        <v>25</v>
      </c>
      <c r="AU169" t="s">
        <v>244</v>
      </c>
      <c r="AV169" t="s">
        <v>89</v>
      </c>
      <c r="AW169" t="s">
        <v>89</v>
      </c>
      <c r="AX169" t="s">
        <v>89</v>
      </c>
      <c r="AY169" t="s">
        <v>89</v>
      </c>
      <c r="AZ169" t="s">
        <v>81</v>
      </c>
      <c r="BA169" t="s">
        <v>2190</v>
      </c>
      <c r="BB169">
        <v>21.38</v>
      </c>
      <c r="BC169" t="s">
        <v>82</v>
      </c>
      <c r="BD169" t="s">
        <v>82</v>
      </c>
      <c r="BE169" t="s">
        <v>82</v>
      </c>
      <c r="BF169" t="s">
        <v>87</v>
      </c>
      <c r="BG169" t="s">
        <v>2191</v>
      </c>
      <c r="BH169">
        <v>2</v>
      </c>
      <c r="BI169">
        <v>2017</v>
      </c>
      <c r="BJ169">
        <v>6</v>
      </c>
      <c r="BK169">
        <v>100</v>
      </c>
      <c r="BL169">
        <v>25478637</v>
      </c>
      <c r="BM169" t="s">
        <v>95</v>
      </c>
      <c r="BN169" t="s">
        <v>130</v>
      </c>
      <c r="BO169">
        <v>1</v>
      </c>
      <c r="BP169" t="s">
        <v>86</v>
      </c>
      <c r="BQ169" t="s">
        <v>1116</v>
      </c>
    </row>
    <row r="170" spans="1:69" hidden="1" x14ac:dyDescent="0.25">
      <c r="A170">
        <v>132715</v>
      </c>
      <c r="B170">
        <v>1</v>
      </c>
      <c r="C170" s="1">
        <v>3836000</v>
      </c>
      <c r="D170" s="2">
        <v>44900</v>
      </c>
      <c r="E170" s="2">
        <v>44904</v>
      </c>
      <c r="F170" s="2">
        <v>44907</v>
      </c>
      <c r="G170" s="2">
        <v>44949</v>
      </c>
      <c r="H170" s="2">
        <v>44951</v>
      </c>
      <c r="I170">
        <v>323759</v>
      </c>
      <c r="J170" t="s">
        <v>83</v>
      </c>
      <c r="K170" t="s">
        <v>85</v>
      </c>
      <c r="L170" t="s">
        <v>98</v>
      </c>
      <c r="M170" t="s">
        <v>72</v>
      </c>
      <c r="N170" t="s">
        <v>82</v>
      </c>
      <c r="O170">
        <v>132715</v>
      </c>
      <c r="P170">
        <v>3</v>
      </c>
      <c r="Q170" t="s">
        <v>75</v>
      </c>
      <c r="R170" t="s">
        <v>76</v>
      </c>
      <c r="S170" t="s">
        <v>79</v>
      </c>
      <c r="T170" t="s">
        <v>75</v>
      </c>
      <c r="U170">
        <v>1</v>
      </c>
      <c r="V170" t="s">
        <v>80</v>
      </c>
      <c r="W170">
        <v>1</v>
      </c>
      <c r="X170">
        <v>10</v>
      </c>
      <c r="Y170" t="s">
        <v>25</v>
      </c>
      <c r="Z170" t="s">
        <v>1724</v>
      </c>
      <c r="AA170">
        <v>117880559</v>
      </c>
      <c r="AB170">
        <v>31270070</v>
      </c>
      <c r="AC170" t="s">
        <v>80</v>
      </c>
      <c r="AD170" t="s">
        <v>299</v>
      </c>
      <c r="AE170" t="s">
        <v>146</v>
      </c>
      <c r="AF170" t="s">
        <v>145</v>
      </c>
      <c r="AG170">
        <v>820761</v>
      </c>
      <c r="AH170" t="s">
        <v>108</v>
      </c>
      <c r="AI170">
        <v>0</v>
      </c>
      <c r="AJ170" t="s">
        <v>77</v>
      </c>
      <c r="AK170">
        <v>100</v>
      </c>
      <c r="AL170" t="s">
        <v>96</v>
      </c>
      <c r="AM170" t="s">
        <v>82</v>
      </c>
      <c r="AN170" t="s">
        <v>82</v>
      </c>
      <c r="AO170">
        <v>1</v>
      </c>
      <c r="AP170" t="s">
        <v>73</v>
      </c>
      <c r="AQ170" t="s">
        <v>114</v>
      </c>
      <c r="AR170" t="s">
        <v>82</v>
      </c>
      <c r="AS170" t="s">
        <v>82</v>
      </c>
      <c r="AT170">
        <v>22</v>
      </c>
      <c r="AU170" t="s">
        <v>88</v>
      </c>
      <c r="AV170" t="s">
        <v>89</v>
      </c>
      <c r="AW170" t="s">
        <v>89</v>
      </c>
      <c r="AX170" t="s">
        <v>89</v>
      </c>
      <c r="AY170" t="s">
        <v>89</v>
      </c>
      <c r="AZ170" t="s">
        <v>81</v>
      </c>
      <c r="BA170" t="s">
        <v>1725</v>
      </c>
      <c r="BB170">
        <v>21.4</v>
      </c>
      <c r="BC170" t="s">
        <v>82</v>
      </c>
      <c r="BD170" t="s">
        <v>82</v>
      </c>
      <c r="BE170" t="s">
        <v>82</v>
      </c>
      <c r="BF170" t="s">
        <v>87</v>
      </c>
      <c r="BG170" t="s">
        <v>97</v>
      </c>
      <c r="BH170">
        <v>3</v>
      </c>
      <c r="BI170">
        <v>2018</v>
      </c>
      <c r="BJ170">
        <v>5</v>
      </c>
      <c r="BK170">
        <v>87.65</v>
      </c>
      <c r="BL170" t="s">
        <v>82</v>
      </c>
      <c r="BM170" t="s">
        <v>1018</v>
      </c>
      <c r="BN170" t="s">
        <v>130</v>
      </c>
      <c r="BO170">
        <v>1</v>
      </c>
      <c r="BP170" t="s">
        <v>86</v>
      </c>
      <c r="BQ170" t="s">
        <v>1116</v>
      </c>
    </row>
    <row r="171" spans="1:69" hidden="1" x14ac:dyDescent="0.25">
      <c r="A171">
        <v>133284</v>
      </c>
      <c r="B171">
        <v>1</v>
      </c>
      <c r="C171" s="1">
        <v>6214885</v>
      </c>
      <c r="D171" s="2">
        <v>44935</v>
      </c>
      <c r="E171" s="2">
        <v>44944</v>
      </c>
      <c r="F171" s="2">
        <v>44958</v>
      </c>
      <c r="G171" s="2">
        <v>44963</v>
      </c>
      <c r="H171" s="2">
        <v>44967</v>
      </c>
      <c r="I171">
        <v>325881</v>
      </c>
      <c r="J171" t="s">
        <v>83</v>
      </c>
      <c r="K171" t="s">
        <v>85</v>
      </c>
      <c r="L171" t="s">
        <v>98</v>
      </c>
      <c r="M171" t="s">
        <v>72</v>
      </c>
      <c r="N171" t="s">
        <v>82</v>
      </c>
      <c r="O171">
        <v>133284</v>
      </c>
      <c r="P171">
        <v>6</v>
      </c>
      <c r="Q171" t="s">
        <v>136</v>
      </c>
      <c r="R171" t="s">
        <v>137</v>
      </c>
      <c r="S171" t="s">
        <v>79</v>
      </c>
      <c r="T171" t="s">
        <v>136</v>
      </c>
      <c r="U171">
        <v>3</v>
      </c>
      <c r="V171" t="s">
        <v>131</v>
      </c>
      <c r="W171">
        <v>1</v>
      </c>
      <c r="X171">
        <v>5</v>
      </c>
      <c r="Y171" t="s">
        <v>25</v>
      </c>
      <c r="Z171" t="s">
        <v>1323</v>
      </c>
      <c r="AA171">
        <v>119370130</v>
      </c>
      <c r="AB171">
        <v>31271880</v>
      </c>
      <c r="AC171" t="s">
        <v>131</v>
      </c>
      <c r="AD171" t="s">
        <v>416</v>
      </c>
      <c r="AE171" t="s">
        <v>274</v>
      </c>
      <c r="AF171" t="s">
        <v>306</v>
      </c>
      <c r="AG171">
        <v>863808</v>
      </c>
      <c r="AH171" t="s">
        <v>108</v>
      </c>
      <c r="AI171">
        <v>0</v>
      </c>
      <c r="AJ171" t="s">
        <v>77</v>
      </c>
      <c r="AK171">
        <v>100</v>
      </c>
      <c r="AL171" t="s">
        <v>96</v>
      </c>
      <c r="AM171" t="s">
        <v>82</v>
      </c>
      <c r="AN171" t="s">
        <v>82</v>
      </c>
      <c r="AO171">
        <v>1</v>
      </c>
      <c r="AP171" t="s">
        <v>73</v>
      </c>
      <c r="AQ171" t="s">
        <v>114</v>
      </c>
      <c r="AR171" t="s">
        <v>82</v>
      </c>
      <c r="AS171" t="s">
        <v>82</v>
      </c>
      <c r="AT171">
        <v>17</v>
      </c>
      <c r="AU171" t="s">
        <v>101</v>
      </c>
      <c r="AV171" t="s">
        <v>89</v>
      </c>
      <c r="AW171" t="s">
        <v>89</v>
      </c>
      <c r="AX171" t="s">
        <v>89</v>
      </c>
      <c r="AY171" t="s">
        <v>89</v>
      </c>
      <c r="AZ171" t="s">
        <v>81</v>
      </c>
      <c r="BA171" t="s">
        <v>1324</v>
      </c>
      <c r="BB171">
        <v>21.47</v>
      </c>
      <c r="BC171" t="s">
        <v>82</v>
      </c>
      <c r="BD171" t="s">
        <v>82</v>
      </c>
      <c r="BE171" t="s">
        <v>82</v>
      </c>
      <c r="BF171" t="s">
        <v>87</v>
      </c>
      <c r="BG171" t="s">
        <v>97</v>
      </c>
      <c r="BH171">
        <v>5</v>
      </c>
      <c r="BI171">
        <v>2022</v>
      </c>
      <c r="BJ171">
        <v>1</v>
      </c>
      <c r="BK171">
        <v>100</v>
      </c>
      <c r="BL171" t="s">
        <v>82</v>
      </c>
      <c r="BM171" t="s">
        <v>95</v>
      </c>
      <c r="BN171" t="s">
        <v>306</v>
      </c>
      <c r="BO171">
        <v>1</v>
      </c>
      <c r="BP171" t="s">
        <v>86</v>
      </c>
      <c r="BQ171" t="s">
        <v>1116</v>
      </c>
    </row>
    <row r="172" spans="1:69" hidden="1" x14ac:dyDescent="0.25">
      <c r="A172">
        <v>133025</v>
      </c>
      <c r="B172">
        <v>1</v>
      </c>
      <c r="C172" s="1">
        <v>5088884</v>
      </c>
      <c r="D172" s="2">
        <v>44902</v>
      </c>
      <c r="E172" s="2">
        <v>44917</v>
      </c>
      <c r="F172" s="2">
        <v>44918</v>
      </c>
      <c r="G172" s="2">
        <v>44985</v>
      </c>
      <c r="H172" s="2">
        <v>44985</v>
      </c>
      <c r="I172">
        <v>323955</v>
      </c>
      <c r="J172" t="s">
        <v>83</v>
      </c>
      <c r="K172" t="s">
        <v>85</v>
      </c>
      <c r="L172" t="s">
        <v>98</v>
      </c>
      <c r="M172" t="s">
        <v>72</v>
      </c>
      <c r="N172" t="s">
        <v>82</v>
      </c>
      <c r="O172">
        <v>133025</v>
      </c>
      <c r="P172">
        <v>8</v>
      </c>
      <c r="Q172" t="s">
        <v>75</v>
      </c>
      <c r="R172" t="s">
        <v>99</v>
      </c>
      <c r="S172" t="s">
        <v>79</v>
      </c>
      <c r="T172" t="s">
        <v>75</v>
      </c>
      <c r="U172">
        <v>5</v>
      </c>
      <c r="V172" t="s">
        <v>115</v>
      </c>
      <c r="W172">
        <v>8</v>
      </c>
      <c r="X172">
        <v>1</v>
      </c>
      <c r="Y172" t="s">
        <v>25</v>
      </c>
      <c r="Z172" t="s">
        <v>2084</v>
      </c>
      <c r="AA172">
        <v>504610091</v>
      </c>
      <c r="AB172">
        <v>31274530</v>
      </c>
      <c r="AC172" t="s">
        <v>467</v>
      </c>
      <c r="AD172" t="s">
        <v>467</v>
      </c>
      <c r="AE172" t="s">
        <v>155</v>
      </c>
      <c r="AF172" t="s">
        <v>154</v>
      </c>
      <c r="AG172">
        <v>701250</v>
      </c>
      <c r="AH172" t="s">
        <v>171</v>
      </c>
      <c r="AI172">
        <v>0</v>
      </c>
      <c r="AJ172" t="s">
        <v>77</v>
      </c>
      <c r="AK172">
        <v>100</v>
      </c>
      <c r="AL172" t="s">
        <v>96</v>
      </c>
      <c r="AM172" t="s">
        <v>82</v>
      </c>
      <c r="AN172" t="s">
        <v>82</v>
      </c>
      <c r="AO172">
        <v>1</v>
      </c>
      <c r="AP172" t="s">
        <v>73</v>
      </c>
      <c r="AQ172" t="s">
        <v>78</v>
      </c>
      <c r="AR172" t="s">
        <v>82</v>
      </c>
      <c r="AS172" t="s">
        <v>82</v>
      </c>
      <c r="AT172">
        <v>17</v>
      </c>
      <c r="AU172" t="s">
        <v>88</v>
      </c>
      <c r="AV172" t="s">
        <v>89</v>
      </c>
      <c r="AW172" t="s">
        <v>89</v>
      </c>
      <c r="AX172" t="s">
        <v>89</v>
      </c>
      <c r="AY172" t="s">
        <v>89</v>
      </c>
      <c r="AZ172" t="s">
        <v>81</v>
      </c>
      <c r="BA172" t="s">
        <v>2085</v>
      </c>
      <c r="BB172">
        <v>21.52</v>
      </c>
      <c r="BC172" t="s">
        <v>82</v>
      </c>
      <c r="BD172" t="s">
        <v>161</v>
      </c>
      <c r="BE172" t="s">
        <v>162</v>
      </c>
      <c r="BF172" t="s">
        <v>87</v>
      </c>
      <c r="BG172" t="s">
        <v>97</v>
      </c>
      <c r="BH172">
        <v>4</v>
      </c>
      <c r="BI172">
        <v>2022</v>
      </c>
      <c r="BJ172">
        <v>1</v>
      </c>
      <c r="BK172">
        <v>94.11</v>
      </c>
      <c r="BL172" t="s">
        <v>82</v>
      </c>
      <c r="BM172" t="s">
        <v>95</v>
      </c>
      <c r="BN172" t="s">
        <v>105</v>
      </c>
      <c r="BO172">
        <v>1</v>
      </c>
      <c r="BP172" t="s">
        <v>86</v>
      </c>
      <c r="BQ172" t="s">
        <v>1116</v>
      </c>
    </row>
    <row r="173" spans="1:69" hidden="1" x14ac:dyDescent="0.25">
      <c r="A173">
        <v>132662</v>
      </c>
      <c r="B173">
        <v>2</v>
      </c>
      <c r="C173" s="1">
        <v>11542000</v>
      </c>
      <c r="D173" s="2">
        <v>44870</v>
      </c>
      <c r="E173" s="2">
        <v>44902</v>
      </c>
      <c r="F173" s="2">
        <v>44903</v>
      </c>
      <c r="G173" s="2">
        <v>44949</v>
      </c>
      <c r="H173" s="2">
        <v>44951</v>
      </c>
      <c r="I173">
        <v>322103</v>
      </c>
      <c r="J173" t="s">
        <v>83</v>
      </c>
      <c r="K173" t="s">
        <v>676</v>
      </c>
      <c r="L173" t="s">
        <v>98</v>
      </c>
      <c r="M173" t="s">
        <v>675</v>
      </c>
      <c r="N173" t="s">
        <v>82</v>
      </c>
      <c r="O173">
        <v>132662</v>
      </c>
      <c r="P173">
        <v>3</v>
      </c>
      <c r="Q173" t="s">
        <v>75</v>
      </c>
      <c r="R173" t="s">
        <v>99</v>
      </c>
      <c r="S173" t="s">
        <v>79</v>
      </c>
      <c r="T173" t="s">
        <v>75</v>
      </c>
      <c r="U173">
        <v>4</v>
      </c>
      <c r="V173" t="s">
        <v>107</v>
      </c>
      <c r="W173">
        <v>1</v>
      </c>
      <c r="X173">
        <v>2</v>
      </c>
      <c r="Y173" t="s">
        <v>25</v>
      </c>
      <c r="Z173" t="s">
        <v>1701</v>
      </c>
      <c r="AA173">
        <v>208470163</v>
      </c>
      <c r="AB173">
        <v>31270020</v>
      </c>
      <c r="AC173" t="s">
        <v>107</v>
      </c>
      <c r="AD173" t="s">
        <v>255</v>
      </c>
      <c r="AE173" t="s">
        <v>1702</v>
      </c>
      <c r="AF173" t="s">
        <v>154</v>
      </c>
      <c r="AG173">
        <v>1236183</v>
      </c>
      <c r="AH173" t="s">
        <v>100</v>
      </c>
      <c r="AI173">
        <v>0</v>
      </c>
      <c r="AJ173" t="s">
        <v>77</v>
      </c>
      <c r="AK173">
        <v>720</v>
      </c>
      <c r="AL173" t="s">
        <v>1703</v>
      </c>
      <c r="AM173" t="s">
        <v>82</v>
      </c>
      <c r="AN173" t="s">
        <v>82</v>
      </c>
      <c r="AO173">
        <v>1</v>
      </c>
      <c r="AP173" t="s">
        <v>73</v>
      </c>
      <c r="AQ173" t="s">
        <v>78</v>
      </c>
      <c r="AR173" t="s">
        <v>82</v>
      </c>
      <c r="AS173" t="s">
        <v>82</v>
      </c>
      <c r="AT173">
        <v>19</v>
      </c>
      <c r="AU173" t="s">
        <v>88</v>
      </c>
      <c r="AV173" t="s">
        <v>89</v>
      </c>
      <c r="AW173" t="s">
        <v>89</v>
      </c>
      <c r="AX173" t="s">
        <v>89</v>
      </c>
      <c r="AY173" t="s">
        <v>89</v>
      </c>
      <c r="AZ173" t="s">
        <v>81</v>
      </c>
      <c r="BA173" t="s">
        <v>1704</v>
      </c>
      <c r="BB173">
        <v>21.54</v>
      </c>
      <c r="BC173" t="s">
        <v>82</v>
      </c>
      <c r="BD173" t="s">
        <v>82</v>
      </c>
      <c r="BE173" t="s">
        <v>82</v>
      </c>
      <c r="BF173" t="s">
        <v>87</v>
      </c>
      <c r="BG173" t="s">
        <v>97</v>
      </c>
      <c r="BH173">
        <v>4</v>
      </c>
      <c r="BI173">
        <v>2021</v>
      </c>
      <c r="BJ173">
        <v>2</v>
      </c>
      <c r="BK173">
        <v>92</v>
      </c>
      <c r="BL173" t="s">
        <v>82</v>
      </c>
      <c r="BM173" t="s">
        <v>95</v>
      </c>
      <c r="BN173" t="s">
        <v>105</v>
      </c>
      <c r="BO173">
        <v>1</v>
      </c>
      <c r="BP173" t="s">
        <v>86</v>
      </c>
      <c r="BQ173" t="s">
        <v>1116</v>
      </c>
    </row>
    <row r="174" spans="1:69" hidden="1" x14ac:dyDescent="0.25">
      <c r="A174">
        <v>132392</v>
      </c>
      <c r="B174">
        <v>3</v>
      </c>
      <c r="C174" s="1">
        <v>3432000</v>
      </c>
      <c r="D174" s="2">
        <v>44804</v>
      </c>
      <c r="E174" s="2">
        <v>44865</v>
      </c>
      <c r="F174" s="2">
        <v>44866</v>
      </c>
      <c r="G174" s="2">
        <v>44939</v>
      </c>
      <c r="H174" s="2">
        <v>44943</v>
      </c>
      <c r="I174">
        <v>319466</v>
      </c>
      <c r="J174" t="s">
        <v>83</v>
      </c>
      <c r="K174" t="s">
        <v>214</v>
      </c>
      <c r="L174" t="s">
        <v>98</v>
      </c>
      <c r="M174" t="s">
        <v>204</v>
      </c>
      <c r="N174" t="s">
        <v>82</v>
      </c>
      <c r="O174">
        <v>132392</v>
      </c>
      <c r="P174">
        <v>1</v>
      </c>
      <c r="Q174" t="s">
        <v>136</v>
      </c>
      <c r="R174" t="s">
        <v>137</v>
      </c>
      <c r="S174" t="s">
        <v>79</v>
      </c>
      <c r="T174" t="s">
        <v>136</v>
      </c>
      <c r="U174">
        <v>2</v>
      </c>
      <c r="V174" t="s">
        <v>139</v>
      </c>
      <c r="W174">
        <v>10</v>
      </c>
      <c r="X174">
        <v>1</v>
      </c>
      <c r="Y174" t="s">
        <v>25</v>
      </c>
      <c r="Z174" t="s">
        <v>1827</v>
      </c>
      <c r="AA174">
        <v>207280873</v>
      </c>
      <c r="AB174">
        <v>31269030</v>
      </c>
      <c r="AC174" t="s">
        <v>140</v>
      </c>
      <c r="AD174" t="s">
        <v>312</v>
      </c>
      <c r="AE174" t="s">
        <v>182</v>
      </c>
      <c r="AF174" t="s">
        <v>181</v>
      </c>
      <c r="AG174">
        <v>739200</v>
      </c>
      <c r="AH174" t="s">
        <v>108</v>
      </c>
      <c r="AI174">
        <v>0</v>
      </c>
      <c r="AJ174" t="s">
        <v>77</v>
      </c>
      <c r="AK174">
        <v>100</v>
      </c>
      <c r="AL174" t="s">
        <v>96</v>
      </c>
      <c r="AM174" t="s">
        <v>82</v>
      </c>
      <c r="AN174" t="s">
        <v>82</v>
      </c>
      <c r="AO174">
        <v>1</v>
      </c>
      <c r="AP174" t="s">
        <v>73</v>
      </c>
      <c r="AQ174" t="s">
        <v>114</v>
      </c>
      <c r="AR174" t="s">
        <v>82</v>
      </c>
      <c r="AS174" t="s">
        <v>82</v>
      </c>
      <c r="AT174">
        <v>28</v>
      </c>
      <c r="AU174" t="s">
        <v>215</v>
      </c>
      <c r="AV174" t="s">
        <v>89</v>
      </c>
      <c r="AW174" t="s">
        <v>89</v>
      </c>
      <c r="AX174" t="s">
        <v>89</v>
      </c>
      <c r="AY174" t="s">
        <v>89</v>
      </c>
      <c r="AZ174" t="s">
        <v>81</v>
      </c>
      <c r="BA174" t="s">
        <v>1828</v>
      </c>
      <c r="BB174">
        <v>21.54</v>
      </c>
      <c r="BC174" t="s">
        <v>82</v>
      </c>
      <c r="BD174" t="s">
        <v>82</v>
      </c>
      <c r="BE174" t="s">
        <v>82</v>
      </c>
      <c r="BF174" t="s">
        <v>87</v>
      </c>
      <c r="BG174" t="s">
        <v>1829</v>
      </c>
      <c r="BH174">
        <v>1</v>
      </c>
      <c r="BI174">
        <v>2011</v>
      </c>
      <c r="BJ174">
        <v>12</v>
      </c>
      <c r="BK174">
        <v>90</v>
      </c>
      <c r="BL174">
        <v>89273896</v>
      </c>
      <c r="BM174" t="s">
        <v>670</v>
      </c>
      <c r="BN174" t="s">
        <v>183</v>
      </c>
      <c r="BO174">
        <v>2</v>
      </c>
      <c r="BP174" t="s">
        <v>179</v>
      </c>
      <c r="BQ174" t="s">
        <v>1121</v>
      </c>
    </row>
    <row r="175" spans="1:69" hidden="1" x14ac:dyDescent="0.25">
      <c r="A175">
        <v>133155</v>
      </c>
      <c r="B175">
        <v>1</v>
      </c>
      <c r="C175" s="1">
        <v>2505400</v>
      </c>
      <c r="D175" s="2">
        <v>44916</v>
      </c>
      <c r="E175" s="2">
        <v>44917</v>
      </c>
      <c r="F175" s="2">
        <v>44950</v>
      </c>
      <c r="G175" s="2">
        <v>44953</v>
      </c>
      <c r="H175" s="2">
        <v>44957</v>
      </c>
      <c r="I175">
        <v>325087</v>
      </c>
      <c r="J175" t="s">
        <v>83</v>
      </c>
      <c r="K175" t="s">
        <v>85</v>
      </c>
      <c r="L175" t="s">
        <v>98</v>
      </c>
      <c r="M175" t="s">
        <v>72</v>
      </c>
      <c r="N175" t="s">
        <v>82</v>
      </c>
      <c r="O175">
        <v>133155</v>
      </c>
      <c r="P175">
        <v>5</v>
      </c>
      <c r="Q175" t="s">
        <v>75</v>
      </c>
      <c r="R175" t="s">
        <v>99</v>
      </c>
      <c r="S175" t="s">
        <v>79</v>
      </c>
      <c r="T175" t="s">
        <v>75</v>
      </c>
      <c r="U175">
        <v>1</v>
      </c>
      <c r="V175" t="s">
        <v>80</v>
      </c>
      <c r="W175">
        <v>3</v>
      </c>
      <c r="X175">
        <v>12</v>
      </c>
      <c r="Y175" t="s">
        <v>24</v>
      </c>
      <c r="Z175" t="s">
        <v>1536</v>
      </c>
      <c r="AA175">
        <v>114280528</v>
      </c>
      <c r="AB175">
        <v>31270530</v>
      </c>
      <c r="AC175" t="s">
        <v>236</v>
      </c>
      <c r="AD175" t="s">
        <v>358</v>
      </c>
      <c r="AE175" t="s">
        <v>104</v>
      </c>
      <c r="AF175" t="s">
        <v>382</v>
      </c>
      <c r="AG175">
        <v>540325</v>
      </c>
      <c r="AH175" t="s">
        <v>171</v>
      </c>
      <c r="AI175">
        <v>0</v>
      </c>
      <c r="AJ175" t="s">
        <v>77</v>
      </c>
      <c r="AK175">
        <v>100</v>
      </c>
      <c r="AL175" t="s">
        <v>96</v>
      </c>
      <c r="AM175" t="s">
        <v>82</v>
      </c>
      <c r="AN175" t="s">
        <v>82</v>
      </c>
      <c r="AO175">
        <v>1</v>
      </c>
      <c r="AP175" t="s">
        <v>73</v>
      </c>
      <c r="AQ175" t="s">
        <v>78</v>
      </c>
      <c r="AR175" t="s">
        <v>82</v>
      </c>
      <c r="AS175" t="s">
        <v>82</v>
      </c>
      <c r="AT175">
        <v>32</v>
      </c>
      <c r="AU175" t="s">
        <v>88</v>
      </c>
      <c r="AV175" t="s">
        <v>89</v>
      </c>
      <c r="AW175" t="s">
        <v>89</v>
      </c>
      <c r="AX175" t="s">
        <v>89</v>
      </c>
      <c r="AY175" t="s">
        <v>89</v>
      </c>
      <c r="AZ175" t="s">
        <v>81</v>
      </c>
      <c r="BA175" t="s">
        <v>1537</v>
      </c>
      <c r="BB175">
        <v>21.57</v>
      </c>
      <c r="BC175" t="s">
        <v>82</v>
      </c>
      <c r="BD175" t="s">
        <v>82</v>
      </c>
      <c r="BE175" t="s">
        <v>82</v>
      </c>
      <c r="BF175" t="s">
        <v>87</v>
      </c>
      <c r="BG175" t="s">
        <v>1538</v>
      </c>
      <c r="BH175">
        <v>1</v>
      </c>
      <c r="BI175">
        <v>2019</v>
      </c>
      <c r="BJ175">
        <v>4</v>
      </c>
      <c r="BK175">
        <v>100</v>
      </c>
      <c r="BL175">
        <v>71108638</v>
      </c>
      <c r="BM175" t="s">
        <v>95</v>
      </c>
      <c r="BN175" t="s">
        <v>105</v>
      </c>
      <c r="BO175">
        <v>1</v>
      </c>
      <c r="BP175" t="s">
        <v>86</v>
      </c>
      <c r="BQ175" t="s">
        <v>1116</v>
      </c>
    </row>
    <row r="176" spans="1:69" hidden="1" x14ac:dyDescent="0.25">
      <c r="A176">
        <v>133022</v>
      </c>
      <c r="B176">
        <v>5</v>
      </c>
      <c r="C176" s="1">
        <v>6694633</v>
      </c>
      <c r="D176" s="2">
        <v>44903</v>
      </c>
      <c r="E176" s="2">
        <v>44917</v>
      </c>
      <c r="F176" s="2">
        <v>44918</v>
      </c>
      <c r="G176" s="2">
        <v>44985</v>
      </c>
      <c r="H176" s="2">
        <v>44985</v>
      </c>
      <c r="I176">
        <v>324139</v>
      </c>
      <c r="J176" t="s">
        <v>83</v>
      </c>
      <c r="K176" t="s">
        <v>120</v>
      </c>
      <c r="L176" t="s">
        <v>119</v>
      </c>
      <c r="M176" t="s">
        <v>72</v>
      </c>
      <c r="N176" t="s">
        <v>82</v>
      </c>
      <c r="O176">
        <v>133022</v>
      </c>
      <c r="P176">
        <v>8</v>
      </c>
      <c r="Q176" t="s">
        <v>75</v>
      </c>
      <c r="R176" t="s">
        <v>76</v>
      </c>
      <c r="S176" t="s">
        <v>79</v>
      </c>
      <c r="T176" t="s">
        <v>75</v>
      </c>
      <c r="U176">
        <v>6</v>
      </c>
      <c r="V176" t="s">
        <v>272</v>
      </c>
      <c r="W176">
        <v>1</v>
      </c>
      <c r="X176">
        <v>15</v>
      </c>
      <c r="Y176" t="s">
        <v>25</v>
      </c>
      <c r="Z176" t="s">
        <v>2080</v>
      </c>
      <c r="AA176">
        <v>110140532</v>
      </c>
      <c r="AB176">
        <v>31274400</v>
      </c>
      <c r="AC176" t="s">
        <v>272</v>
      </c>
      <c r="AD176" t="s">
        <v>2081</v>
      </c>
      <c r="AE176" t="s">
        <v>398</v>
      </c>
      <c r="AF176" t="s">
        <v>117</v>
      </c>
      <c r="AG176">
        <v>1444728</v>
      </c>
      <c r="AH176" t="s">
        <v>100</v>
      </c>
      <c r="AI176">
        <v>0</v>
      </c>
      <c r="AJ176" t="s">
        <v>77</v>
      </c>
      <c r="AK176">
        <v>100</v>
      </c>
      <c r="AL176" t="s">
        <v>96</v>
      </c>
      <c r="AM176" t="s">
        <v>82</v>
      </c>
      <c r="AN176" t="s">
        <v>82</v>
      </c>
      <c r="AO176">
        <v>1</v>
      </c>
      <c r="AP176" t="s">
        <v>73</v>
      </c>
      <c r="AQ176" t="s">
        <v>114</v>
      </c>
      <c r="AR176" t="s">
        <v>82</v>
      </c>
      <c r="AS176" t="s">
        <v>82</v>
      </c>
      <c r="AT176">
        <v>44</v>
      </c>
      <c r="AU176" t="s">
        <v>101</v>
      </c>
      <c r="AV176" t="s">
        <v>89</v>
      </c>
      <c r="AW176" t="s">
        <v>89</v>
      </c>
      <c r="AX176" t="s">
        <v>89</v>
      </c>
      <c r="AY176" t="s">
        <v>89</v>
      </c>
      <c r="AZ176" t="s">
        <v>81</v>
      </c>
      <c r="BA176" t="s">
        <v>2082</v>
      </c>
      <c r="BB176">
        <v>21.58</v>
      </c>
      <c r="BC176" t="s">
        <v>82</v>
      </c>
      <c r="BD176" t="s">
        <v>82</v>
      </c>
      <c r="BE176" t="s">
        <v>82</v>
      </c>
      <c r="BF176" t="s">
        <v>156</v>
      </c>
      <c r="BG176" t="s">
        <v>2083</v>
      </c>
      <c r="BH176">
        <v>4</v>
      </c>
      <c r="BI176">
        <v>2020</v>
      </c>
      <c r="BJ176">
        <v>3</v>
      </c>
      <c r="BK176">
        <v>90</v>
      </c>
      <c r="BL176">
        <v>22206100</v>
      </c>
      <c r="BM176" t="s">
        <v>95</v>
      </c>
      <c r="BN176" t="s">
        <v>117</v>
      </c>
      <c r="BO176">
        <v>1</v>
      </c>
      <c r="BP176" t="s">
        <v>86</v>
      </c>
      <c r="BQ176" t="s">
        <v>1116</v>
      </c>
    </row>
    <row r="177" spans="1:69" hidden="1" x14ac:dyDescent="0.25">
      <c r="A177">
        <v>132473</v>
      </c>
      <c r="B177">
        <v>1</v>
      </c>
      <c r="C177" s="1">
        <v>6285000</v>
      </c>
      <c r="D177" s="2">
        <v>44876</v>
      </c>
      <c r="E177" s="2">
        <v>44879</v>
      </c>
      <c r="F177" s="2">
        <v>44880</v>
      </c>
      <c r="G177" s="2">
        <v>44963</v>
      </c>
      <c r="H177" s="2">
        <v>44967</v>
      </c>
      <c r="I177">
        <v>322360</v>
      </c>
      <c r="J177" t="s">
        <v>83</v>
      </c>
      <c r="K177" t="s">
        <v>85</v>
      </c>
      <c r="L177" t="s">
        <v>98</v>
      </c>
      <c r="M177" t="s">
        <v>72</v>
      </c>
      <c r="N177" t="s">
        <v>82</v>
      </c>
      <c r="O177">
        <v>132473</v>
      </c>
      <c r="P177">
        <v>6</v>
      </c>
      <c r="Q177" t="s">
        <v>75</v>
      </c>
      <c r="R177" t="s">
        <v>76</v>
      </c>
      <c r="S177" t="s">
        <v>79</v>
      </c>
      <c r="T177" t="s">
        <v>75</v>
      </c>
      <c r="U177">
        <v>1</v>
      </c>
      <c r="V177" t="s">
        <v>80</v>
      </c>
      <c r="W177">
        <v>3</v>
      </c>
      <c r="X177">
        <v>12</v>
      </c>
      <c r="Y177" t="s">
        <v>24</v>
      </c>
      <c r="Z177" t="s">
        <v>1126</v>
      </c>
      <c r="AA177">
        <v>117220972</v>
      </c>
      <c r="AB177">
        <v>31271500</v>
      </c>
      <c r="AC177" t="s">
        <v>236</v>
      </c>
      <c r="AD177" t="s">
        <v>358</v>
      </c>
      <c r="AE177" t="s">
        <v>194</v>
      </c>
      <c r="AF177" t="s">
        <v>173</v>
      </c>
      <c r="AG177">
        <v>1356566</v>
      </c>
      <c r="AH177" t="s">
        <v>100</v>
      </c>
      <c r="AI177">
        <v>0</v>
      </c>
      <c r="AJ177" t="s">
        <v>77</v>
      </c>
      <c r="AK177">
        <v>100</v>
      </c>
      <c r="AL177" t="s">
        <v>96</v>
      </c>
      <c r="AM177" t="s">
        <v>82</v>
      </c>
      <c r="AN177" t="s">
        <v>82</v>
      </c>
      <c r="AO177">
        <v>1</v>
      </c>
      <c r="AP177" t="s">
        <v>73</v>
      </c>
      <c r="AQ177" t="s">
        <v>78</v>
      </c>
      <c r="AR177" t="s">
        <v>82</v>
      </c>
      <c r="AS177" t="s">
        <v>82</v>
      </c>
      <c r="AT177">
        <v>24</v>
      </c>
      <c r="AU177" t="s">
        <v>101</v>
      </c>
      <c r="AV177" t="s">
        <v>88</v>
      </c>
      <c r="AW177" t="s">
        <v>89</v>
      </c>
      <c r="AX177" t="s">
        <v>89</v>
      </c>
      <c r="AY177" t="s">
        <v>89</v>
      </c>
      <c r="AZ177" t="s">
        <v>81</v>
      </c>
      <c r="BA177" t="s">
        <v>1127</v>
      </c>
      <c r="BB177">
        <v>21.58</v>
      </c>
      <c r="BC177" t="s">
        <v>82</v>
      </c>
      <c r="BD177" t="s">
        <v>82</v>
      </c>
      <c r="BE177" t="s">
        <v>82</v>
      </c>
      <c r="BF177" t="s">
        <v>87</v>
      </c>
      <c r="BG177" t="s">
        <v>97</v>
      </c>
      <c r="BH177">
        <v>5</v>
      </c>
      <c r="BI177">
        <v>2016</v>
      </c>
      <c r="BJ177">
        <v>7</v>
      </c>
      <c r="BK177">
        <v>84</v>
      </c>
      <c r="BL177" t="s">
        <v>82</v>
      </c>
      <c r="BM177" t="s">
        <v>95</v>
      </c>
      <c r="BN177" t="s">
        <v>130</v>
      </c>
      <c r="BO177">
        <v>1</v>
      </c>
      <c r="BP177" t="s">
        <v>86</v>
      </c>
      <c r="BQ177" t="s">
        <v>1116</v>
      </c>
    </row>
    <row r="178" spans="1:69" hidden="1" x14ac:dyDescent="0.25">
      <c r="A178">
        <v>132865</v>
      </c>
      <c r="B178">
        <v>1</v>
      </c>
      <c r="C178" s="1">
        <v>5461000</v>
      </c>
      <c r="D178" s="2">
        <v>44902</v>
      </c>
      <c r="E178" s="2">
        <v>44910</v>
      </c>
      <c r="F178" s="2">
        <v>44914</v>
      </c>
      <c r="G178" s="2">
        <v>44985</v>
      </c>
      <c r="H178" s="2">
        <v>44985</v>
      </c>
      <c r="I178">
        <v>324028</v>
      </c>
      <c r="J178" t="s">
        <v>83</v>
      </c>
      <c r="K178" t="s">
        <v>85</v>
      </c>
      <c r="L178" t="s">
        <v>98</v>
      </c>
      <c r="M178" t="s">
        <v>72</v>
      </c>
      <c r="N178" t="s">
        <v>82</v>
      </c>
      <c r="O178">
        <v>132865</v>
      </c>
      <c r="P178">
        <v>8</v>
      </c>
      <c r="Q178" t="s">
        <v>75</v>
      </c>
      <c r="R178" t="s">
        <v>76</v>
      </c>
      <c r="S178" t="s">
        <v>79</v>
      </c>
      <c r="T178" t="s">
        <v>75</v>
      </c>
      <c r="U178">
        <v>3</v>
      </c>
      <c r="V178" t="s">
        <v>131</v>
      </c>
      <c r="W178">
        <v>1</v>
      </c>
      <c r="X178">
        <v>1</v>
      </c>
      <c r="Y178" t="s">
        <v>25</v>
      </c>
      <c r="Z178" t="s">
        <v>2043</v>
      </c>
      <c r="AA178">
        <v>115230914</v>
      </c>
      <c r="AB178">
        <v>31274090</v>
      </c>
      <c r="AC178" t="s">
        <v>131</v>
      </c>
      <c r="AD178" t="s">
        <v>1995</v>
      </c>
      <c r="AE178" t="s">
        <v>174</v>
      </c>
      <c r="AF178" t="s">
        <v>201</v>
      </c>
      <c r="AG178">
        <v>315225</v>
      </c>
      <c r="AH178" t="s">
        <v>121</v>
      </c>
      <c r="AI178">
        <v>0</v>
      </c>
      <c r="AJ178" t="s">
        <v>77</v>
      </c>
      <c r="AK178">
        <v>100</v>
      </c>
      <c r="AL178" t="s">
        <v>96</v>
      </c>
      <c r="AM178" t="s">
        <v>82</v>
      </c>
      <c r="AN178" t="s">
        <v>82</v>
      </c>
      <c r="AO178">
        <v>1</v>
      </c>
      <c r="AP178" t="s">
        <v>73</v>
      </c>
      <c r="AQ178" t="s">
        <v>78</v>
      </c>
      <c r="AR178" t="s">
        <v>82</v>
      </c>
      <c r="AS178" t="s">
        <v>82</v>
      </c>
      <c r="AT178">
        <v>30</v>
      </c>
      <c r="AU178" t="s">
        <v>101</v>
      </c>
      <c r="AV178" t="s">
        <v>89</v>
      </c>
      <c r="AW178" t="s">
        <v>89</v>
      </c>
      <c r="AX178" t="s">
        <v>89</v>
      </c>
      <c r="AY178" t="s">
        <v>89</v>
      </c>
      <c r="AZ178" t="s">
        <v>81</v>
      </c>
      <c r="BA178" t="s">
        <v>2044</v>
      </c>
      <c r="BB178">
        <v>21.61</v>
      </c>
      <c r="BC178" t="s">
        <v>82</v>
      </c>
      <c r="BD178" t="s">
        <v>82</v>
      </c>
      <c r="BE178" t="s">
        <v>82</v>
      </c>
      <c r="BF178" t="s">
        <v>87</v>
      </c>
      <c r="BG178" t="s">
        <v>2045</v>
      </c>
      <c r="BH178">
        <v>6</v>
      </c>
      <c r="BI178">
        <v>2010</v>
      </c>
      <c r="BJ178">
        <v>13</v>
      </c>
      <c r="BK178">
        <v>85</v>
      </c>
      <c r="BL178">
        <v>25530822</v>
      </c>
      <c r="BM178" t="s">
        <v>95</v>
      </c>
      <c r="BN178" t="s">
        <v>202</v>
      </c>
      <c r="BO178">
        <v>1</v>
      </c>
      <c r="BP178" t="s">
        <v>86</v>
      </c>
      <c r="BQ178" t="s">
        <v>1116</v>
      </c>
    </row>
    <row r="179" spans="1:69" hidden="1" x14ac:dyDescent="0.25">
      <c r="A179">
        <v>133188</v>
      </c>
      <c r="B179">
        <v>1</v>
      </c>
      <c r="C179" s="1">
        <v>1897881</v>
      </c>
      <c r="D179" s="2">
        <v>44906</v>
      </c>
      <c r="E179" s="2">
        <v>44933</v>
      </c>
      <c r="F179" s="2">
        <v>44952</v>
      </c>
      <c r="G179" s="2">
        <v>44963</v>
      </c>
      <c r="H179" s="2">
        <v>44967</v>
      </c>
      <c r="I179">
        <v>324351</v>
      </c>
      <c r="J179" t="s">
        <v>83</v>
      </c>
      <c r="K179" t="s">
        <v>85</v>
      </c>
      <c r="L179" t="s">
        <v>98</v>
      </c>
      <c r="M179" t="s">
        <v>72</v>
      </c>
      <c r="N179" t="s">
        <v>82</v>
      </c>
      <c r="O179">
        <v>133188</v>
      </c>
      <c r="P179">
        <v>6</v>
      </c>
      <c r="Q179" t="s">
        <v>75</v>
      </c>
      <c r="R179" t="s">
        <v>76</v>
      </c>
      <c r="S179" t="s">
        <v>79</v>
      </c>
      <c r="T179" t="s">
        <v>75</v>
      </c>
      <c r="U179">
        <v>5</v>
      </c>
      <c r="V179" t="s">
        <v>115</v>
      </c>
      <c r="W179">
        <v>1</v>
      </c>
      <c r="X179">
        <v>1</v>
      </c>
      <c r="Y179" t="s">
        <v>24</v>
      </c>
      <c r="Z179" t="s">
        <v>1218</v>
      </c>
      <c r="AA179">
        <v>118210261</v>
      </c>
      <c r="AB179">
        <v>31271900</v>
      </c>
      <c r="AC179" t="s">
        <v>116</v>
      </c>
      <c r="AD179" t="s">
        <v>116</v>
      </c>
      <c r="AE179" t="s">
        <v>420</v>
      </c>
      <c r="AF179" t="s">
        <v>419</v>
      </c>
      <c r="AG179">
        <v>410996</v>
      </c>
      <c r="AH179" t="s">
        <v>121</v>
      </c>
      <c r="AI179">
        <v>0</v>
      </c>
      <c r="AJ179" t="s">
        <v>77</v>
      </c>
      <c r="AK179">
        <v>100</v>
      </c>
      <c r="AL179" t="s">
        <v>96</v>
      </c>
      <c r="AM179" t="s">
        <v>82</v>
      </c>
      <c r="AN179" t="s">
        <v>82</v>
      </c>
      <c r="AO179">
        <v>1</v>
      </c>
      <c r="AP179" t="s">
        <v>73</v>
      </c>
      <c r="AQ179" t="s">
        <v>114</v>
      </c>
      <c r="AR179" t="s">
        <v>82</v>
      </c>
      <c r="AS179" t="s">
        <v>82</v>
      </c>
      <c r="AT179">
        <v>21</v>
      </c>
      <c r="AU179" t="s">
        <v>244</v>
      </c>
      <c r="AV179" t="s">
        <v>89</v>
      </c>
      <c r="AW179" t="s">
        <v>89</v>
      </c>
      <c r="AX179" t="s">
        <v>89</v>
      </c>
      <c r="AY179" t="s">
        <v>89</v>
      </c>
      <c r="AZ179" t="s">
        <v>81</v>
      </c>
      <c r="BA179" t="s">
        <v>1219</v>
      </c>
      <c r="BB179">
        <v>21.66</v>
      </c>
      <c r="BC179" t="s">
        <v>82</v>
      </c>
      <c r="BD179" t="s">
        <v>82</v>
      </c>
      <c r="BE179" t="s">
        <v>82</v>
      </c>
      <c r="BF179" t="s">
        <v>87</v>
      </c>
      <c r="BG179" t="s">
        <v>97</v>
      </c>
      <c r="BH179">
        <v>4</v>
      </c>
      <c r="BI179">
        <v>2018</v>
      </c>
      <c r="BJ179">
        <v>5</v>
      </c>
      <c r="BK179">
        <v>85.65</v>
      </c>
      <c r="BL179" t="s">
        <v>82</v>
      </c>
      <c r="BM179" t="s">
        <v>95</v>
      </c>
      <c r="BN179" t="s">
        <v>130</v>
      </c>
      <c r="BO179">
        <v>1</v>
      </c>
      <c r="BP179" t="s">
        <v>86</v>
      </c>
      <c r="BQ179" t="s">
        <v>1116</v>
      </c>
    </row>
    <row r="180" spans="1:69" hidden="1" x14ac:dyDescent="0.25">
      <c r="A180">
        <v>132657</v>
      </c>
      <c r="B180">
        <v>1</v>
      </c>
      <c r="C180" s="1">
        <v>4959570</v>
      </c>
      <c r="D180" s="2">
        <v>44883</v>
      </c>
      <c r="E180" s="2">
        <v>44902</v>
      </c>
      <c r="F180" s="2">
        <v>44903</v>
      </c>
      <c r="G180" s="2">
        <v>44939</v>
      </c>
      <c r="H180" s="2">
        <v>44943</v>
      </c>
      <c r="I180">
        <v>322663</v>
      </c>
      <c r="J180" t="s">
        <v>83</v>
      </c>
      <c r="K180" t="s">
        <v>85</v>
      </c>
      <c r="L180" t="s">
        <v>98</v>
      </c>
      <c r="M180" t="s">
        <v>72</v>
      </c>
      <c r="N180" t="s">
        <v>82</v>
      </c>
      <c r="O180">
        <v>132657</v>
      </c>
      <c r="P180">
        <v>1</v>
      </c>
      <c r="Q180" t="s">
        <v>136</v>
      </c>
      <c r="R180" t="s">
        <v>137</v>
      </c>
      <c r="S180" t="s">
        <v>79</v>
      </c>
      <c r="T180" t="s">
        <v>136</v>
      </c>
      <c r="U180">
        <v>1</v>
      </c>
      <c r="V180" t="s">
        <v>80</v>
      </c>
      <c r="W180">
        <v>19</v>
      </c>
      <c r="X180">
        <v>1</v>
      </c>
      <c r="Y180" t="s">
        <v>25</v>
      </c>
      <c r="Z180" t="s">
        <v>1897</v>
      </c>
      <c r="AA180">
        <v>117410725</v>
      </c>
      <c r="AB180">
        <v>31269050</v>
      </c>
      <c r="AC180" t="s">
        <v>280</v>
      </c>
      <c r="AD180" t="s">
        <v>346</v>
      </c>
      <c r="AE180" t="s">
        <v>353</v>
      </c>
      <c r="AF180" t="s">
        <v>198</v>
      </c>
      <c r="AG180">
        <v>450403</v>
      </c>
      <c r="AH180" t="s">
        <v>121</v>
      </c>
      <c r="AI180">
        <v>0</v>
      </c>
      <c r="AJ180" t="s">
        <v>77</v>
      </c>
      <c r="AK180">
        <v>100</v>
      </c>
      <c r="AL180" t="s">
        <v>96</v>
      </c>
      <c r="AM180" t="s">
        <v>82</v>
      </c>
      <c r="AN180" t="s">
        <v>82</v>
      </c>
      <c r="AO180">
        <v>1</v>
      </c>
      <c r="AP180" t="s">
        <v>73</v>
      </c>
      <c r="AQ180" t="s">
        <v>114</v>
      </c>
      <c r="AR180" t="s">
        <v>82</v>
      </c>
      <c r="AS180" t="s">
        <v>82</v>
      </c>
      <c r="AT180">
        <v>23</v>
      </c>
      <c r="AU180" t="s">
        <v>88</v>
      </c>
      <c r="AV180" t="s">
        <v>89</v>
      </c>
      <c r="AW180" t="s">
        <v>89</v>
      </c>
      <c r="AX180" t="s">
        <v>89</v>
      </c>
      <c r="AY180" t="s">
        <v>89</v>
      </c>
      <c r="AZ180" t="s">
        <v>81</v>
      </c>
      <c r="BA180" t="s">
        <v>1898</v>
      </c>
      <c r="BB180">
        <v>21.74</v>
      </c>
      <c r="BC180" t="s">
        <v>82</v>
      </c>
      <c r="BD180" t="s">
        <v>82</v>
      </c>
      <c r="BE180" t="s">
        <v>82</v>
      </c>
      <c r="BF180" t="s">
        <v>87</v>
      </c>
      <c r="BG180" t="s">
        <v>97</v>
      </c>
      <c r="BH180">
        <v>4</v>
      </c>
      <c r="BI180">
        <v>2022</v>
      </c>
      <c r="BJ180">
        <v>1</v>
      </c>
      <c r="BK180">
        <v>83.67</v>
      </c>
      <c r="BL180" t="s">
        <v>82</v>
      </c>
      <c r="BM180" t="s">
        <v>95</v>
      </c>
      <c r="BN180" t="s">
        <v>198</v>
      </c>
      <c r="BO180">
        <v>1</v>
      </c>
      <c r="BP180" t="s">
        <v>86</v>
      </c>
      <c r="BQ180" t="s">
        <v>1116</v>
      </c>
    </row>
    <row r="181" spans="1:69" hidden="1" x14ac:dyDescent="0.25">
      <c r="A181">
        <v>132545</v>
      </c>
      <c r="B181">
        <v>1</v>
      </c>
      <c r="C181" s="1">
        <v>9600000</v>
      </c>
      <c r="D181" s="2">
        <v>44880</v>
      </c>
      <c r="E181" s="2">
        <v>44894</v>
      </c>
      <c r="F181" s="2">
        <v>44895</v>
      </c>
      <c r="G181" s="2">
        <v>44953</v>
      </c>
      <c r="H181" s="2">
        <v>44957</v>
      </c>
      <c r="I181">
        <v>322490</v>
      </c>
      <c r="J181" t="s">
        <v>83</v>
      </c>
      <c r="K181" t="s">
        <v>85</v>
      </c>
      <c r="L181" t="s">
        <v>98</v>
      </c>
      <c r="M181" t="s">
        <v>72</v>
      </c>
      <c r="N181" t="s">
        <v>82</v>
      </c>
      <c r="O181">
        <v>132545</v>
      </c>
      <c r="P181">
        <v>5</v>
      </c>
      <c r="Q181" t="s">
        <v>136</v>
      </c>
      <c r="R181" t="s">
        <v>137</v>
      </c>
      <c r="S181" t="s">
        <v>79</v>
      </c>
      <c r="T181" t="s">
        <v>136</v>
      </c>
      <c r="U181">
        <v>2</v>
      </c>
      <c r="V181" t="s">
        <v>139</v>
      </c>
      <c r="W181">
        <v>10</v>
      </c>
      <c r="X181">
        <v>1</v>
      </c>
      <c r="Y181" t="s">
        <v>24</v>
      </c>
      <c r="Z181" t="s">
        <v>1362</v>
      </c>
      <c r="AA181">
        <v>208570197</v>
      </c>
      <c r="AB181">
        <v>31270660</v>
      </c>
      <c r="AC181" t="s">
        <v>140</v>
      </c>
      <c r="AD181" t="s">
        <v>312</v>
      </c>
      <c r="AE181" t="s">
        <v>293</v>
      </c>
      <c r="AF181" t="s">
        <v>198</v>
      </c>
      <c r="AG181">
        <v>3437514</v>
      </c>
      <c r="AH181" t="s">
        <v>152</v>
      </c>
      <c r="AI181">
        <v>0</v>
      </c>
      <c r="AJ181" t="s">
        <v>77</v>
      </c>
      <c r="AK181">
        <v>100</v>
      </c>
      <c r="AL181" t="s">
        <v>96</v>
      </c>
      <c r="AM181" t="s">
        <v>82</v>
      </c>
      <c r="AN181" t="s">
        <v>82</v>
      </c>
      <c r="AO181">
        <v>1</v>
      </c>
      <c r="AP181" t="s">
        <v>73</v>
      </c>
      <c r="AQ181" t="s">
        <v>114</v>
      </c>
      <c r="AR181" t="s">
        <v>82</v>
      </c>
      <c r="AS181" t="s">
        <v>82</v>
      </c>
      <c r="AT181">
        <v>18</v>
      </c>
      <c r="AU181" t="s">
        <v>88</v>
      </c>
      <c r="AV181" t="s">
        <v>89</v>
      </c>
      <c r="AW181" t="s">
        <v>89</v>
      </c>
      <c r="AX181" t="s">
        <v>89</v>
      </c>
      <c r="AY181" t="s">
        <v>89</v>
      </c>
      <c r="AZ181" t="s">
        <v>81</v>
      </c>
      <c r="BA181" t="s">
        <v>1363</v>
      </c>
      <c r="BB181">
        <v>21.77</v>
      </c>
      <c r="BC181" t="s">
        <v>82</v>
      </c>
      <c r="BD181" t="s">
        <v>82</v>
      </c>
      <c r="BE181" t="s">
        <v>82</v>
      </c>
      <c r="BF181" t="s">
        <v>87</v>
      </c>
      <c r="BG181" t="s">
        <v>97</v>
      </c>
      <c r="BH181">
        <v>4</v>
      </c>
      <c r="BI181">
        <v>2021</v>
      </c>
      <c r="BJ181">
        <v>2</v>
      </c>
      <c r="BK181">
        <v>97.73</v>
      </c>
      <c r="BL181" t="s">
        <v>82</v>
      </c>
      <c r="BM181" t="s">
        <v>95</v>
      </c>
      <c r="BN181" t="s">
        <v>198</v>
      </c>
      <c r="BO181">
        <v>2</v>
      </c>
      <c r="BP181" t="s">
        <v>179</v>
      </c>
      <c r="BQ181" t="s">
        <v>1121</v>
      </c>
    </row>
    <row r="182" spans="1:69" hidden="1" x14ac:dyDescent="0.25">
      <c r="A182">
        <v>132624</v>
      </c>
      <c r="B182">
        <v>1</v>
      </c>
      <c r="C182" s="1">
        <v>7275000</v>
      </c>
      <c r="D182" s="2">
        <v>44886</v>
      </c>
      <c r="E182" s="2">
        <v>44901</v>
      </c>
      <c r="F182" s="2">
        <v>44902</v>
      </c>
      <c r="G182" s="2">
        <v>44985</v>
      </c>
      <c r="H182" t="s">
        <v>82</v>
      </c>
      <c r="I182">
        <v>322781</v>
      </c>
      <c r="J182" t="s">
        <v>83</v>
      </c>
      <c r="K182" t="s">
        <v>85</v>
      </c>
      <c r="L182" t="s">
        <v>74</v>
      </c>
      <c r="M182" t="s">
        <v>72</v>
      </c>
      <c r="N182" t="s">
        <v>82</v>
      </c>
      <c r="O182">
        <v>132624</v>
      </c>
      <c r="P182">
        <v>8</v>
      </c>
      <c r="Q182" t="s">
        <v>75</v>
      </c>
      <c r="R182" t="s">
        <v>76</v>
      </c>
      <c r="S182" t="s">
        <v>79</v>
      </c>
      <c r="T182" t="s">
        <v>75</v>
      </c>
      <c r="U182">
        <v>1</v>
      </c>
      <c r="V182" t="s">
        <v>80</v>
      </c>
      <c r="W182">
        <v>1</v>
      </c>
      <c r="X182">
        <v>1</v>
      </c>
      <c r="Y182" t="s">
        <v>25</v>
      </c>
      <c r="Z182" t="s">
        <v>1983</v>
      </c>
      <c r="AA182">
        <v>503960967</v>
      </c>
      <c r="AB182">
        <v>31214170</v>
      </c>
      <c r="AC182" t="s">
        <v>80</v>
      </c>
      <c r="AD182" t="s">
        <v>170</v>
      </c>
      <c r="AE182" t="s">
        <v>274</v>
      </c>
      <c r="AF182" t="s">
        <v>127</v>
      </c>
      <c r="AG182" t="s">
        <v>82</v>
      </c>
      <c r="AH182" t="s">
        <v>82</v>
      </c>
      <c r="AI182">
        <v>0</v>
      </c>
      <c r="AJ182" t="s">
        <v>77</v>
      </c>
      <c r="AK182">
        <v>100</v>
      </c>
      <c r="AL182" t="s">
        <v>96</v>
      </c>
      <c r="AM182" t="s">
        <v>82</v>
      </c>
      <c r="AN182" t="s">
        <v>82</v>
      </c>
      <c r="AO182">
        <v>1</v>
      </c>
      <c r="AP182" t="s">
        <v>73</v>
      </c>
      <c r="AQ182" t="s">
        <v>78</v>
      </c>
      <c r="AR182" t="s">
        <v>82</v>
      </c>
      <c r="AS182" t="s">
        <v>82</v>
      </c>
      <c r="AT182">
        <v>29</v>
      </c>
      <c r="AU182" t="s">
        <v>88</v>
      </c>
      <c r="AV182" t="s">
        <v>89</v>
      </c>
      <c r="AW182" t="s">
        <v>89</v>
      </c>
      <c r="AX182" t="s">
        <v>89</v>
      </c>
      <c r="AY182" t="s">
        <v>89</v>
      </c>
      <c r="AZ182" t="s">
        <v>167</v>
      </c>
      <c r="BA182" t="s">
        <v>1984</v>
      </c>
      <c r="BB182">
        <v>21.78</v>
      </c>
      <c r="BC182" t="s">
        <v>82</v>
      </c>
      <c r="BD182" t="s">
        <v>82</v>
      </c>
      <c r="BE182" t="s">
        <v>82</v>
      </c>
      <c r="BF182" t="s">
        <v>87</v>
      </c>
      <c r="BG182" t="s">
        <v>97</v>
      </c>
      <c r="BH182" t="s">
        <v>82</v>
      </c>
      <c r="BI182" t="s">
        <v>82</v>
      </c>
      <c r="BJ182" t="s">
        <v>82</v>
      </c>
      <c r="BK182" t="s">
        <v>82</v>
      </c>
      <c r="BL182" t="s">
        <v>82</v>
      </c>
      <c r="BM182" t="s">
        <v>95</v>
      </c>
      <c r="BN182" t="s">
        <v>130</v>
      </c>
      <c r="BO182">
        <v>1</v>
      </c>
      <c r="BP182" t="s">
        <v>86</v>
      </c>
      <c r="BQ182" t="s">
        <v>1116</v>
      </c>
    </row>
    <row r="183" spans="1:69" hidden="1" x14ac:dyDescent="0.25">
      <c r="A183">
        <v>133257</v>
      </c>
      <c r="B183">
        <v>1</v>
      </c>
      <c r="C183" s="1">
        <v>2491652</v>
      </c>
      <c r="D183" s="2">
        <v>44886</v>
      </c>
      <c r="E183" s="2">
        <v>44930</v>
      </c>
      <c r="F183" s="2">
        <v>44951</v>
      </c>
      <c r="G183" s="2">
        <v>44985</v>
      </c>
      <c r="H183" t="s">
        <v>82</v>
      </c>
      <c r="I183">
        <v>322736</v>
      </c>
      <c r="J183" t="s">
        <v>83</v>
      </c>
      <c r="K183" t="s">
        <v>85</v>
      </c>
      <c r="L183" t="s">
        <v>74</v>
      </c>
      <c r="M183" t="s">
        <v>72</v>
      </c>
      <c r="N183" t="s">
        <v>82</v>
      </c>
      <c r="O183">
        <v>133257</v>
      </c>
      <c r="P183">
        <v>8</v>
      </c>
      <c r="Q183" t="s">
        <v>75</v>
      </c>
      <c r="R183" t="s">
        <v>76</v>
      </c>
      <c r="S183" t="s">
        <v>79</v>
      </c>
      <c r="T183" t="s">
        <v>75</v>
      </c>
      <c r="U183">
        <v>4</v>
      </c>
      <c r="V183" t="s">
        <v>107</v>
      </c>
      <c r="W183">
        <v>2</v>
      </c>
      <c r="X183">
        <v>5</v>
      </c>
      <c r="Y183" t="s">
        <v>25</v>
      </c>
      <c r="Z183" t="s">
        <v>2121</v>
      </c>
      <c r="AA183">
        <v>402330332</v>
      </c>
      <c r="AB183">
        <v>31209060</v>
      </c>
      <c r="AC183" t="s">
        <v>122</v>
      </c>
      <c r="AD183" t="s">
        <v>2122</v>
      </c>
      <c r="AE183" t="s">
        <v>92</v>
      </c>
      <c r="AF183" t="s">
        <v>91</v>
      </c>
      <c r="AG183">
        <v>1260000</v>
      </c>
      <c r="AH183" t="s">
        <v>100</v>
      </c>
      <c r="AI183">
        <v>0</v>
      </c>
      <c r="AJ183" t="s">
        <v>77</v>
      </c>
      <c r="AK183">
        <v>100</v>
      </c>
      <c r="AL183" t="s">
        <v>96</v>
      </c>
      <c r="AM183" t="s">
        <v>82</v>
      </c>
      <c r="AN183" t="s">
        <v>82</v>
      </c>
      <c r="AO183">
        <v>1</v>
      </c>
      <c r="AP183" t="s">
        <v>73</v>
      </c>
      <c r="AQ183" t="s">
        <v>78</v>
      </c>
      <c r="AR183" t="s">
        <v>82</v>
      </c>
      <c r="AS183" t="s">
        <v>82</v>
      </c>
      <c r="AT183">
        <v>26</v>
      </c>
      <c r="AU183" t="s">
        <v>88</v>
      </c>
      <c r="AV183" t="s">
        <v>89</v>
      </c>
      <c r="AW183" t="s">
        <v>89</v>
      </c>
      <c r="AX183" t="s">
        <v>89</v>
      </c>
      <c r="AY183" t="s">
        <v>89</v>
      </c>
      <c r="AZ183" t="s">
        <v>81</v>
      </c>
      <c r="BA183" t="s">
        <v>2123</v>
      </c>
      <c r="BB183">
        <v>21.8</v>
      </c>
      <c r="BC183" t="s">
        <v>82</v>
      </c>
      <c r="BD183" t="s">
        <v>82</v>
      </c>
      <c r="BE183" t="s">
        <v>82</v>
      </c>
      <c r="BF183" t="s">
        <v>87</v>
      </c>
      <c r="BG183" t="s">
        <v>97</v>
      </c>
      <c r="BH183">
        <v>5</v>
      </c>
      <c r="BI183">
        <v>2013</v>
      </c>
      <c r="BJ183">
        <v>10</v>
      </c>
      <c r="BK183">
        <v>100</v>
      </c>
      <c r="BL183">
        <v>41040103</v>
      </c>
      <c r="BM183" t="s">
        <v>95</v>
      </c>
      <c r="BN183" t="s">
        <v>93</v>
      </c>
      <c r="BO183">
        <v>1</v>
      </c>
      <c r="BP183" t="s">
        <v>86</v>
      </c>
      <c r="BQ183" t="s">
        <v>1116</v>
      </c>
    </row>
    <row r="184" spans="1:69" hidden="1" x14ac:dyDescent="0.25">
      <c r="A184">
        <v>132596</v>
      </c>
      <c r="B184">
        <v>1</v>
      </c>
      <c r="C184" s="1">
        <v>13639700</v>
      </c>
      <c r="D184" s="2">
        <v>44878</v>
      </c>
      <c r="E184" s="2">
        <v>44897</v>
      </c>
      <c r="F184" s="2">
        <v>44901</v>
      </c>
      <c r="G184" s="2">
        <v>44977</v>
      </c>
      <c r="H184" s="2">
        <v>44978</v>
      </c>
      <c r="I184">
        <v>322387</v>
      </c>
      <c r="J184" t="s">
        <v>83</v>
      </c>
      <c r="K184" t="s">
        <v>85</v>
      </c>
      <c r="L184" t="s">
        <v>98</v>
      </c>
      <c r="M184" t="s">
        <v>72</v>
      </c>
      <c r="N184" t="s">
        <v>82</v>
      </c>
      <c r="O184">
        <v>132596</v>
      </c>
      <c r="P184">
        <v>7</v>
      </c>
      <c r="Q184" t="s">
        <v>75</v>
      </c>
      <c r="R184" t="s">
        <v>99</v>
      </c>
      <c r="S184" t="s">
        <v>79</v>
      </c>
      <c r="T184" t="s">
        <v>75</v>
      </c>
      <c r="U184">
        <v>1</v>
      </c>
      <c r="V184" t="s">
        <v>80</v>
      </c>
      <c r="W184">
        <v>1</v>
      </c>
      <c r="X184">
        <v>1</v>
      </c>
      <c r="Y184" t="s">
        <v>25</v>
      </c>
      <c r="Z184" t="s">
        <v>2309</v>
      </c>
      <c r="AA184">
        <v>119130415</v>
      </c>
      <c r="AB184">
        <v>31272730</v>
      </c>
      <c r="AC184" t="s">
        <v>80</v>
      </c>
      <c r="AD184" t="s">
        <v>170</v>
      </c>
      <c r="AE184" t="s">
        <v>104</v>
      </c>
      <c r="AF184" t="s">
        <v>349</v>
      </c>
      <c r="AG184">
        <v>2977846</v>
      </c>
      <c r="AH184" t="s">
        <v>152</v>
      </c>
      <c r="AI184">
        <v>0</v>
      </c>
      <c r="AJ184" t="s">
        <v>77</v>
      </c>
      <c r="AK184">
        <v>100</v>
      </c>
      <c r="AL184" t="s">
        <v>96</v>
      </c>
      <c r="AM184" t="s">
        <v>82</v>
      </c>
      <c r="AN184" t="s">
        <v>82</v>
      </c>
      <c r="AO184">
        <v>1</v>
      </c>
      <c r="AP184" t="s">
        <v>73</v>
      </c>
      <c r="AQ184" t="s">
        <v>78</v>
      </c>
      <c r="AR184" t="s">
        <v>82</v>
      </c>
      <c r="AS184" t="s">
        <v>82</v>
      </c>
      <c r="AT184">
        <v>18</v>
      </c>
      <c r="AU184" t="s">
        <v>88</v>
      </c>
      <c r="AV184" t="s">
        <v>89</v>
      </c>
      <c r="AW184" t="s">
        <v>89</v>
      </c>
      <c r="AX184" t="s">
        <v>89</v>
      </c>
      <c r="AY184" t="s">
        <v>89</v>
      </c>
      <c r="AZ184" t="s">
        <v>81</v>
      </c>
      <c r="BA184" t="s">
        <v>2310</v>
      </c>
      <c r="BB184">
        <v>21.8</v>
      </c>
      <c r="BC184" t="s">
        <v>82</v>
      </c>
      <c r="BD184" t="s">
        <v>82</v>
      </c>
      <c r="BE184" t="s">
        <v>82</v>
      </c>
      <c r="BF184" t="s">
        <v>87</v>
      </c>
      <c r="BG184" t="s">
        <v>97</v>
      </c>
      <c r="BH184">
        <v>3</v>
      </c>
      <c r="BI184">
        <v>2021</v>
      </c>
      <c r="BJ184">
        <v>2</v>
      </c>
      <c r="BK184">
        <v>93.75</v>
      </c>
      <c r="BL184" t="s">
        <v>82</v>
      </c>
      <c r="BM184" t="s">
        <v>95</v>
      </c>
      <c r="BN184" t="s">
        <v>105</v>
      </c>
      <c r="BO184">
        <v>1</v>
      </c>
      <c r="BP184" t="s">
        <v>86</v>
      </c>
      <c r="BQ184" t="s">
        <v>1116</v>
      </c>
    </row>
    <row r="185" spans="1:69" hidden="1" x14ac:dyDescent="0.25">
      <c r="A185">
        <v>132909</v>
      </c>
      <c r="B185">
        <v>1</v>
      </c>
      <c r="C185" s="1">
        <v>7604000</v>
      </c>
      <c r="D185" s="2">
        <v>44890</v>
      </c>
      <c r="E185" s="2">
        <v>44911</v>
      </c>
      <c r="F185" s="2">
        <v>44914</v>
      </c>
      <c r="G185" s="2">
        <v>44953</v>
      </c>
      <c r="H185" s="2">
        <v>44957</v>
      </c>
      <c r="I185">
        <v>322976</v>
      </c>
      <c r="J185" t="s">
        <v>83</v>
      </c>
      <c r="K185" t="s">
        <v>85</v>
      </c>
      <c r="L185" t="s">
        <v>98</v>
      </c>
      <c r="M185" t="s">
        <v>72</v>
      </c>
      <c r="N185" t="s">
        <v>82</v>
      </c>
      <c r="O185">
        <v>132909</v>
      </c>
      <c r="P185">
        <v>5</v>
      </c>
      <c r="Q185" t="s">
        <v>136</v>
      </c>
      <c r="R185" t="s">
        <v>137</v>
      </c>
      <c r="S185" t="s">
        <v>79</v>
      </c>
      <c r="T185" t="s">
        <v>136</v>
      </c>
      <c r="U185">
        <v>1</v>
      </c>
      <c r="V185" t="s">
        <v>80</v>
      </c>
      <c r="W185">
        <v>13</v>
      </c>
      <c r="X185">
        <v>1</v>
      </c>
      <c r="Y185" t="s">
        <v>24</v>
      </c>
      <c r="Z185" t="s">
        <v>1480</v>
      </c>
      <c r="AA185">
        <v>112360904</v>
      </c>
      <c r="AB185">
        <v>31270250</v>
      </c>
      <c r="AC185" t="s">
        <v>256</v>
      </c>
      <c r="AD185" t="s">
        <v>258</v>
      </c>
      <c r="AE185" t="s">
        <v>537</v>
      </c>
      <c r="AF185" t="s">
        <v>198</v>
      </c>
      <c r="AG185">
        <v>1658833</v>
      </c>
      <c r="AH185" t="s">
        <v>100</v>
      </c>
      <c r="AI185">
        <v>0</v>
      </c>
      <c r="AJ185" t="s">
        <v>77</v>
      </c>
      <c r="AK185">
        <v>100</v>
      </c>
      <c r="AL185" t="s">
        <v>96</v>
      </c>
      <c r="AM185" t="s">
        <v>82</v>
      </c>
      <c r="AN185" t="s">
        <v>82</v>
      </c>
      <c r="AO185">
        <v>1</v>
      </c>
      <c r="AP185" t="s">
        <v>73</v>
      </c>
      <c r="AQ185" t="s">
        <v>78</v>
      </c>
      <c r="AR185" t="s">
        <v>82</v>
      </c>
      <c r="AS185" t="s">
        <v>82</v>
      </c>
      <c r="AT185">
        <v>37</v>
      </c>
      <c r="AU185" t="s">
        <v>101</v>
      </c>
      <c r="AV185" t="s">
        <v>88</v>
      </c>
      <c r="AW185" t="s">
        <v>89</v>
      </c>
      <c r="AX185" t="s">
        <v>89</v>
      </c>
      <c r="AY185" t="s">
        <v>89</v>
      </c>
      <c r="AZ185" t="s">
        <v>81</v>
      </c>
      <c r="BA185" t="s">
        <v>1481</v>
      </c>
      <c r="BB185">
        <v>21.82</v>
      </c>
      <c r="BC185" t="s">
        <v>82</v>
      </c>
      <c r="BD185" t="s">
        <v>161</v>
      </c>
      <c r="BE185" t="s">
        <v>162</v>
      </c>
      <c r="BF185" t="s">
        <v>156</v>
      </c>
      <c r="BG185" t="s">
        <v>1482</v>
      </c>
      <c r="BH185">
        <v>5</v>
      </c>
      <c r="BI185">
        <v>2009</v>
      </c>
      <c r="BJ185">
        <v>14</v>
      </c>
      <c r="BK185">
        <v>80</v>
      </c>
      <c r="BL185">
        <v>22875555</v>
      </c>
      <c r="BM185" t="s">
        <v>95</v>
      </c>
      <c r="BN185" t="s">
        <v>198</v>
      </c>
      <c r="BO185">
        <v>1</v>
      </c>
      <c r="BP185" t="s">
        <v>86</v>
      </c>
      <c r="BQ185" t="s">
        <v>1116</v>
      </c>
    </row>
    <row r="186" spans="1:69" hidden="1" x14ac:dyDescent="0.25">
      <c r="A186">
        <v>132722</v>
      </c>
      <c r="B186">
        <v>1</v>
      </c>
      <c r="C186" s="1">
        <v>3504220</v>
      </c>
      <c r="D186" s="2">
        <v>44891</v>
      </c>
      <c r="E186" s="2">
        <v>44904</v>
      </c>
      <c r="F186" s="2">
        <v>44907</v>
      </c>
      <c r="G186" s="2">
        <v>44953</v>
      </c>
      <c r="H186" s="2">
        <v>44957</v>
      </c>
      <c r="I186">
        <v>323020</v>
      </c>
      <c r="J186" t="s">
        <v>83</v>
      </c>
      <c r="K186" t="s">
        <v>85</v>
      </c>
      <c r="L186" t="s">
        <v>98</v>
      </c>
      <c r="M186" t="s">
        <v>72</v>
      </c>
      <c r="N186" t="s">
        <v>82</v>
      </c>
      <c r="O186">
        <v>132722</v>
      </c>
      <c r="P186">
        <v>5</v>
      </c>
      <c r="Q186" t="s">
        <v>75</v>
      </c>
      <c r="R186" t="s">
        <v>76</v>
      </c>
      <c r="S186" t="s">
        <v>79</v>
      </c>
      <c r="T186" t="s">
        <v>75</v>
      </c>
      <c r="U186">
        <v>4</v>
      </c>
      <c r="V186" t="s">
        <v>107</v>
      </c>
      <c r="W186">
        <v>9</v>
      </c>
      <c r="X186">
        <v>2</v>
      </c>
      <c r="Y186" t="s">
        <v>25</v>
      </c>
      <c r="Z186" t="s">
        <v>1417</v>
      </c>
      <c r="AA186">
        <v>402630865</v>
      </c>
      <c r="AB186">
        <v>31270820</v>
      </c>
      <c r="AC186" t="s">
        <v>200</v>
      </c>
      <c r="AD186" t="s">
        <v>418</v>
      </c>
      <c r="AE186" t="s">
        <v>360</v>
      </c>
      <c r="AF186" t="s">
        <v>359</v>
      </c>
      <c r="AG186">
        <v>1129417</v>
      </c>
      <c r="AH186" t="s">
        <v>108</v>
      </c>
      <c r="AI186">
        <v>0</v>
      </c>
      <c r="AJ186" t="s">
        <v>77</v>
      </c>
      <c r="AK186">
        <v>100</v>
      </c>
      <c r="AL186" t="s">
        <v>96</v>
      </c>
      <c r="AM186" t="s">
        <v>82</v>
      </c>
      <c r="AN186" t="s">
        <v>82</v>
      </c>
      <c r="AO186">
        <v>1</v>
      </c>
      <c r="AP186" t="s">
        <v>73</v>
      </c>
      <c r="AQ186" t="s">
        <v>78</v>
      </c>
      <c r="AR186" t="s">
        <v>82</v>
      </c>
      <c r="AS186" t="s">
        <v>82</v>
      </c>
      <c r="AT186">
        <v>18</v>
      </c>
      <c r="AU186" t="s">
        <v>244</v>
      </c>
      <c r="AV186" t="s">
        <v>89</v>
      </c>
      <c r="AW186" t="s">
        <v>89</v>
      </c>
      <c r="AX186" t="s">
        <v>89</v>
      </c>
      <c r="AY186" t="s">
        <v>89</v>
      </c>
      <c r="AZ186" t="s">
        <v>81</v>
      </c>
      <c r="BA186" t="s">
        <v>1418</v>
      </c>
      <c r="BB186">
        <v>21.84</v>
      </c>
      <c r="BC186" t="s">
        <v>82</v>
      </c>
      <c r="BD186" t="s">
        <v>161</v>
      </c>
      <c r="BE186" t="s">
        <v>162</v>
      </c>
      <c r="BF186" t="s">
        <v>87</v>
      </c>
      <c r="BG186" t="s">
        <v>97</v>
      </c>
      <c r="BH186">
        <v>3</v>
      </c>
      <c r="BI186">
        <v>2022</v>
      </c>
      <c r="BJ186">
        <v>1</v>
      </c>
      <c r="BK186">
        <v>91.38</v>
      </c>
      <c r="BL186" t="s">
        <v>82</v>
      </c>
      <c r="BM186" t="s">
        <v>95</v>
      </c>
      <c r="BN186" t="s">
        <v>130</v>
      </c>
      <c r="BO186">
        <v>3</v>
      </c>
      <c r="BP186" t="s">
        <v>243</v>
      </c>
      <c r="BQ186" t="s">
        <v>1116</v>
      </c>
    </row>
    <row r="187" spans="1:69" hidden="1" x14ac:dyDescent="0.25">
      <c r="A187">
        <v>133321</v>
      </c>
      <c r="B187">
        <v>1</v>
      </c>
      <c r="C187" s="1">
        <v>2696330</v>
      </c>
      <c r="D187" s="2">
        <v>44931</v>
      </c>
      <c r="E187" s="2">
        <v>44943</v>
      </c>
      <c r="F187" s="2">
        <v>44946</v>
      </c>
      <c r="G187" s="2">
        <v>44985</v>
      </c>
      <c r="H187" s="2">
        <v>44985</v>
      </c>
      <c r="I187">
        <v>325687</v>
      </c>
      <c r="J187" t="s">
        <v>83</v>
      </c>
      <c r="K187" t="s">
        <v>85</v>
      </c>
      <c r="L187" t="s">
        <v>98</v>
      </c>
      <c r="M187" t="s">
        <v>72</v>
      </c>
      <c r="N187" t="s">
        <v>82</v>
      </c>
      <c r="O187">
        <v>133321</v>
      </c>
      <c r="P187">
        <v>8</v>
      </c>
      <c r="Q187" t="s">
        <v>136</v>
      </c>
      <c r="R187" t="s">
        <v>137</v>
      </c>
      <c r="S187" t="s">
        <v>79</v>
      </c>
      <c r="T187" t="s">
        <v>136</v>
      </c>
      <c r="U187">
        <v>1</v>
      </c>
      <c r="V187" t="s">
        <v>80</v>
      </c>
      <c r="W187">
        <v>1</v>
      </c>
      <c r="X187">
        <v>1</v>
      </c>
      <c r="Y187" t="s">
        <v>25</v>
      </c>
      <c r="Z187" t="s">
        <v>2112</v>
      </c>
      <c r="AA187">
        <v>304050366</v>
      </c>
      <c r="AB187">
        <v>31273770</v>
      </c>
      <c r="AC187" t="s">
        <v>80</v>
      </c>
      <c r="AD187" t="s">
        <v>170</v>
      </c>
      <c r="AE187" t="s">
        <v>196</v>
      </c>
      <c r="AF187" t="s">
        <v>198</v>
      </c>
      <c r="AG187">
        <v>1197541</v>
      </c>
      <c r="AH187" t="s">
        <v>100</v>
      </c>
      <c r="AI187">
        <v>0</v>
      </c>
      <c r="AJ187" t="s">
        <v>77</v>
      </c>
      <c r="AK187">
        <v>100</v>
      </c>
      <c r="AL187" t="s">
        <v>96</v>
      </c>
      <c r="AM187" t="s">
        <v>82</v>
      </c>
      <c r="AN187" t="s">
        <v>82</v>
      </c>
      <c r="AO187">
        <v>1</v>
      </c>
      <c r="AP187" t="s">
        <v>73</v>
      </c>
      <c r="AQ187" t="s">
        <v>78</v>
      </c>
      <c r="AR187" t="s">
        <v>82</v>
      </c>
      <c r="AS187" t="s">
        <v>82</v>
      </c>
      <c r="AT187">
        <v>37</v>
      </c>
      <c r="AU187" t="s">
        <v>101</v>
      </c>
      <c r="AV187" t="s">
        <v>89</v>
      </c>
      <c r="AW187" t="s">
        <v>89</v>
      </c>
      <c r="AX187" t="s">
        <v>89</v>
      </c>
      <c r="AY187" t="s">
        <v>89</v>
      </c>
      <c r="AZ187" t="s">
        <v>81</v>
      </c>
      <c r="BA187" t="s">
        <v>2113</v>
      </c>
      <c r="BB187">
        <v>21.85</v>
      </c>
      <c r="BC187" t="s">
        <v>82</v>
      </c>
      <c r="BD187" t="s">
        <v>82</v>
      </c>
      <c r="BE187" t="s">
        <v>82</v>
      </c>
      <c r="BF187" t="s">
        <v>278</v>
      </c>
      <c r="BG187" t="s">
        <v>2114</v>
      </c>
      <c r="BH187">
        <v>2</v>
      </c>
      <c r="BI187">
        <v>2019</v>
      </c>
      <c r="BJ187">
        <v>4</v>
      </c>
      <c r="BK187">
        <v>100</v>
      </c>
      <c r="BL187">
        <v>22787582</v>
      </c>
      <c r="BM187" t="s">
        <v>95</v>
      </c>
      <c r="BN187" t="s">
        <v>198</v>
      </c>
      <c r="BO187">
        <v>1</v>
      </c>
      <c r="BP187" t="s">
        <v>86</v>
      </c>
      <c r="BQ187" t="s">
        <v>1116</v>
      </c>
    </row>
    <row r="188" spans="1:69" hidden="1" x14ac:dyDescent="0.25">
      <c r="A188">
        <v>132474</v>
      </c>
      <c r="B188">
        <v>1</v>
      </c>
      <c r="C188" s="1">
        <v>4500000</v>
      </c>
      <c r="D188" s="2">
        <v>44874</v>
      </c>
      <c r="E188" s="2">
        <v>44879</v>
      </c>
      <c r="F188" s="2">
        <v>44880</v>
      </c>
      <c r="G188" s="2">
        <v>44939</v>
      </c>
      <c r="H188" s="2">
        <v>44943</v>
      </c>
      <c r="I188">
        <v>322255</v>
      </c>
      <c r="J188" t="s">
        <v>83</v>
      </c>
      <c r="K188" t="s">
        <v>85</v>
      </c>
      <c r="L188" t="s">
        <v>98</v>
      </c>
      <c r="M188" t="s">
        <v>72</v>
      </c>
      <c r="N188" t="s">
        <v>82</v>
      </c>
      <c r="O188">
        <v>132474</v>
      </c>
      <c r="P188">
        <v>1</v>
      </c>
      <c r="Q188" t="s">
        <v>75</v>
      </c>
      <c r="R188" t="s">
        <v>276</v>
      </c>
      <c r="S188" t="s">
        <v>79</v>
      </c>
      <c r="T188" t="s">
        <v>75</v>
      </c>
      <c r="U188">
        <v>2</v>
      </c>
      <c r="V188" t="s">
        <v>139</v>
      </c>
      <c r="W188">
        <v>10</v>
      </c>
      <c r="X188">
        <v>11</v>
      </c>
      <c r="Y188" t="s">
        <v>24</v>
      </c>
      <c r="Z188" t="s">
        <v>1849</v>
      </c>
      <c r="AA188">
        <v>209090244</v>
      </c>
      <c r="AB188">
        <v>31269190</v>
      </c>
      <c r="AC188" t="s">
        <v>140</v>
      </c>
      <c r="AD188" t="s">
        <v>742</v>
      </c>
      <c r="AE188" t="s">
        <v>291</v>
      </c>
      <c r="AF188" t="s">
        <v>1003</v>
      </c>
      <c r="AG188">
        <v>983544</v>
      </c>
      <c r="AH188" t="s">
        <v>108</v>
      </c>
      <c r="AI188">
        <v>0</v>
      </c>
      <c r="AJ188" t="s">
        <v>77</v>
      </c>
      <c r="AK188">
        <v>100</v>
      </c>
      <c r="AL188" t="s">
        <v>96</v>
      </c>
      <c r="AM188" t="s">
        <v>82</v>
      </c>
      <c r="AN188" t="s">
        <v>82</v>
      </c>
      <c r="AO188">
        <v>1</v>
      </c>
      <c r="AP188" t="s">
        <v>73</v>
      </c>
      <c r="AQ188" t="s">
        <v>176</v>
      </c>
      <c r="AR188" t="s">
        <v>82</v>
      </c>
      <c r="AS188" t="s">
        <v>82</v>
      </c>
      <c r="AT188">
        <v>19</v>
      </c>
      <c r="AU188" t="s">
        <v>101</v>
      </c>
      <c r="AV188" t="s">
        <v>88</v>
      </c>
      <c r="AW188" t="s">
        <v>89</v>
      </c>
      <c r="AX188" t="s">
        <v>89</v>
      </c>
      <c r="AY188" t="s">
        <v>89</v>
      </c>
      <c r="AZ188" t="s">
        <v>81</v>
      </c>
      <c r="BA188" t="s">
        <v>1850</v>
      </c>
      <c r="BB188">
        <v>21.86</v>
      </c>
      <c r="BC188" t="s">
        <v>82</v>
      </c>
      <c r="BD188" t="s">
        <v>82</v>
      </c>
      <c r="BE188" t="s">
        <v>82</v>
      </c>
      <c r="BF188" t="s">
        <v>87</v>
      </c>
      <c r="BG188" t="s">
        <v>97</v>
      </c>
      <c r="BH188">
        <v>6</v>
      </c>
      <c r="BI188">
        <v>2020</v>
      </c>
      <c r="BJ188">
        <v>3</v>
      </c>
      <c r="BK188">
        <v>80</v>
      </c>
      <c r="BL188" t="s">
        <v>82</v>
      </c>
      <c r="BM188" t="s">
        <v>95</v>
      </c>
      <c r="BN188" t="s">
        <v>601</v>
      </c>
      <c r="BO188">
        <v>2</v>
      </c>
      <c r="BP188" t="s">
        <v>179</v>
      </c>
      <c r="BQ188" t="s">
        <v>1121</v>
      </c>
    </row>
    <row r="189" spans="1:69" hidden="1" x14ac:dyDescent="0.25">
      <c r="A189">
        <v>133085</v>
      </c>
      <c r="B189">
        <v>1</v>
      </c>
      <c r="C189" s="1">
        <v>3905500</v>
      </c>
      <c r="D189" s="2">
        <v>44888</v>
      </c>
      <c r="E189" s="2">
        <v>44942</v>
      </c>
      <c r="F189" s="2">
        <v>44943</v>
      </c>
      <c r="G189" s="2">
        <v>44985</v>
      </c>
      <c r="H189" s="2">
        <v>44985</v>
      </c>
      <c r="I189">
        <v>322880</v>
      </c>
      <c r="J189" t="s">
        <v>83</v>
      </c>
      <c r="K189" t="s">
        <v>85</v>
      </c>
      <c r="L189" t="s">
        <v>98</v>
      </c>
      <c r="M189" t="s">
        <v>72</v>
      </c>
      <c r="N189" t="s">
        <v>82</v>
      </c>
      <c r="O189">
        <v>133085</v>
      </c>
      <c r="P189">
        <v>8</v>
      </c>
      <c r="Q189" t="s">
        <v>75</v>
      </c>
      <c r="R189" t="s">
        <v>76</v>
      </c>
      <c r="S189" t="s">
        <v>79</v>
      </c>
      <c r="T189" t="s">
        <v>75</v>
      </c>
      <c r="U189">
        <v>1</v>
      </c>
      <c r="V189" t="s">
        <v>80</v>
      </c>
      <c r="W189">
        <v>12</v>
      </c>
      <c r="X189">
        <v>1</v>
      </c>
      <c r="Y189" t="s">
        <v>25</v>
      </c>
      <c r="Z189" t="s">
        <v>2089</v>
      </c>
      <c r="AA189">
        <v>118250216</v>
      </c>
      <c r="AB189">
        <v>31274120</v>
      </c>
      <c r="AC189" t="s">
        <v>2090</v>
      </c>
      <c r="AD189" t="s">
        <v>2091</v>
      </c>
      <c r="AE189" t="s">
        <v>124</v>
      </c>
      <c r="AF189" t="s">
        <v>117</v>
      </c>
      <c r="AG189">
        <v>854055</v>
      </c>
      <c r="AH189" t="s">
        <v>108</v>
      </c>
      <c r="AI189">
        <v>0</v>
      </c>
      <c r="AJ189" t="s">
        <v>77</v>
      </c>
      <c r="AK189">
        <v>100</v>
      </c>
      <c r="AL189" t="s">
        <v>96</v>
      </c>
      <c r="AM189" t="s">
        <v>82</v>
      </c>
      <c r="AN189" t="s">
        <v>82</v>
      </c>
      <c r="AO189">
        <v>1</v>
      </c>
      <c r="AP189" t="s">
        <v>73</v>
      </c>
      <c r="AQ189" t="s">
        <v>114</v>
      </c>
      <c r="AR189" t="s">
        <v>82</v>
      </c>
      <c r="AS189" t="s">
        <v>82</v>
      </c>
      <c r="AT189">
        <v>21</v>
      </c>
      <c r="AU189" t="s">
        <v>101</v>
      </c>
      <c r="AV189" t="s">
        <v>88</v>
      </c>
      <c r="AW189" t="s">
        <v>89</v>
      </c>
      <c r="AX189" t="s">
        <v>89</v>
      </c>
      <c r="AY189" t="s">
        <v>89</v>
      </c>
      <c r="AZ189" t="s">
        <v>81</v>
      </c>
      <c r="BA189" t="s">
        <v>2092</v>
      </c>
      <c r="BB189">
        <v>21.87</v>
      </c>
      <c r="BC189" t="s">
        <v>82</v>
      </c>
      <c r="BD189" t="s">
        <v>82</v>
      </c>
      <c r="BE189" t="s">
        <v>82</v>
      </c>
      <c r="BF189" t="s">
        <v>87</v>
      </c>
      <c r="BG189" t="s">
        <v>97</v>
      </c>
      <c r="BH189">
        <v>2</v>
      </c>
      <c r="BI189">
        <v>2020</v>
      </c>
      <c r="BJ189">
        <v>3</v>
      </c>
      <c r="BK189">
        <v>92</v>
      </c>
      <c r="BL189" t="s">
        <v>82</v>
      </c>
      <c r="BM189" t="s">
        <v>95</v>
      </c>
      <c r="BN189" t="s">
        <v>117</v>
      </c>
      <c r="BO189">
        <v>1</v>
      </c>
      <c r="BP189" t="s">
        <v>86</v>
      </c>
      <c r="BQ189" t="s">
        <v>1116</v>
      </c>
    </row>
    <row r="190" spans="1:69" hidden="1" x14ac:dyDescent="0.25">
      <c r="A190">
        <v>132767</v>
      </c>
      <c r="B190">
        <v>1</v>
      </c>
      <c r="C190" s="1">
        <v>5958490</v>
      </c>
      <c r="D190" s="2">
        <v>44896</v>
      </c>
      <c r="E190" s="2">
        <v>44907</v>
      </c>
      <c r="F190" s="2">
        <v>44911</v>
      </c>
      <c r="G190" s="2">
        <v>44953</v>
      </c>
      <c r="H190" s="2">
        <v>44957</v>
      </c>
      <c r="I190">
        <v>323282</v>
      </c>
      <c r="J190" t="s">
        <v>83</v>
      </c>
      <c r="K190" t="s">
        <v>85</v>
      </c>
      <c r="L190" t="s">
        <v>98</v>
      </c>
      <c r="M190" t="s">
        <v>72</v>
      </c>
      <c r="N190" t="s">
        <v>82</v>
      </c>
      <c r="O190">
        <v>132767</v>
      </c>
      <c r="P190">
        <v>5</v>
      </c>
      <c r="Q190" t="s">
        <v>75</v>
      </c>
      <c r="R190" t="s">
        <v>99</v>
      </c>
      <c r="S190" t="s">
        <v>79</v>
      </c>
      <c r="T190" t="s">
        <v>75</v>
      </c>
      <c r="U190">
        <v>1</v>
      </c>
      <c r="V190" t="s">
        <v>80</v>
      </c>
      <c r="W190">
        <v>1</v>
      </c>
      <c r="X190">
        <v>1</v>
      </c>
      <c r="Y190" t="s">
        <v>25</v>
      </c>
      <c r="Z190" t="s">
        <v>1434</v>
      </c>
      <c r="AA190">
        <v>207830195</v>
      </c>
      <c r="AB190">
        <v>31271030</v>
      </c>
      <c r="AC190" t="s">
        <v>80</v>
      </c>
      <c r="AD190" t="s">
        <v>170</v>
      </c>
      <c r="AE190" t="s">
        <v>199</v>
      </c>
      <c r="AF190" t="s">
        <v>1025</v>
      </c>
      <c r="AG190">
        <v>38000</v>
      </c>
      <c r="AH190" t="s">
        <v>132</v>
      </c>
      <c r="AI190">
        <v>0</v>
      </c>
      <c r="AJ190" t="s">
        <v>77</v>
      </c>
      <c r="AK190">
        <v>100</v>
      </c>
      <c r="AL190" t="s">
        <v>96</v>
      </c>
      <c r="AM190" t="s">
        <v>82</v>
      </c>
      <c r="AN190" t="s">
        <v>82</v>
      </c>
      <c r="AO190">
        <v>1</v>
      </c>
      <c r="AP190" t="s">
        <v>73</v>
      </c>
      <c r="AQ190" t="s">
        <v>78</v>
      </c>
      <c r="AR190" t="s">
        <v>82</v>
      </c>
      <c r="AS190" t="s">
        <v>82</v>
      </c>
      <c r="AT190">
        <v>24</v>
      </c>
      <c r="AU190" t="s">
        <v>101</v>
      </c>
      <c r="AV190" t="s">
        <v>89</v>
      </c>
      <c r="AW190" t="s">
        <v>89</v>
      </c>
      <c r="AX190" t="s">
        <v>89</v>
      </c>
      <c r="AY190" t="s">
        <v>89</v>
      </c>
      <c r="AZ190" t="s">
        <v>81</v>
      </c>
      <c r="BA190" t="s">
        <v>1435</v>
      </c>
      <c r="BB190">
        <v>21.87</v>
      </c>
      <c r="BC190" t="s">
        <v>82</v>
      </c>
      <c r="BD190" t="s">
        <v>82</v>
      </c>
      <c r="BE190" t="s">
        <v>82</v>
      </c>
      <c r="BF190" t="s">
        <v>87</v>
      </c>
      <c r="BG190" t="s">
        <v>97</v>
      </c>
      <c r="BH190">
        <v>3</v>
      </c>
      <c r="BI190">
        <v>2016</v>
      </c>
      <c r="BJ190">
        <v>7</v>
      </c>
      <c r="BK190">
        <v>87.65</v>
      </c>
      <c r="BL190" t="s">
        <v>82</v>
      </c>
      <c r="BM190" t="s">
        <v>95</v>
      </c>
      <c r="BN190" t="s">
        <v>105</v>
      </c>
      <c r="BO190">
        <v>1</v>
      </c>
      <c r="BP190" t="s">
        <v>86</v>
      </c>
      <c r="BQ190" t="s">
        <v>1116</v>
      </c>
    </row>
    <row r="191" spans="1:69" hidden="1" x14ac:dyDescent="0.25">
      <c r="A191">
        <v>133536</v>
      </c>
      <c r="B191">
        <v>1</v>
      </c>
      <c r="C191" s="1">
        <v>9186580</v>
      </c>
      <c r="D191" s="2">
        <v>44936</v>
      </c>
      <c r="E191" s="2">
        <v>44942</v>
      </c>
      <c r="F191" s="2">
        <v>44967</v>
      </c>
      <c r="G191" s="2">
        <v>44977</v>
      </c>
      <c r="H191" s="2">
        <v>44979</v>
      </c>
      <c r="I191">
        <v>326079</v>
      </c>
      <c r="J191" t="s">
        <v>83</v>
      </c>
      <c r="K191" t="s">
        <v>85</v>
      </c>
      <c r="L191" t="s">
        <v>98</v>
      </c>
      <c r="M191" t="s">
        <v>72</v>
      </c>
      <c r="N191" t="s">
        <v>82</v>
      </c>
      <c r="O191">
        <v>133536</v>
      </c>
      <c r="P191">
        <v>7</v>
      </c>
      <c r="Q191" t="s">
        <v>75</v>
      </c>
      <c r="R191" t="s">
        <v>76</v>
      </c>
      <c r="S191" t="s">
        <v>79</v>
      </c>
      <c r="T191" t="s">
        <v>75</v>
      </c>
      <c r="U191">
        <v>1</v>
      </c>
      <c r="V191" t="s">
        <v>80</v>
      </c>
      <c r="W191">
        <v>15</v>
      </c>
      <c r="X191">
        <v>1</v>
      </c>
      <c r="Y191" t="s">
        <v>25</v>
      </c>
      <c r="Z191" t="s">
        <v>2629</v>
      </c>
      <c r="AA191">
        <v>117750843</v>
      </c>
      <c r="AB191">
        <v>31273440</v>
      </c>
      <c r="AC191" t="s">
        <v>307</v>
      </c>
      <c r="AD191" t="s">
        <v>175</v>
      </c>
      <c r="AE191" t="s">
        <v>128</v>
      </c>
      <c r="AF191" t="s">
        <v>164</v>
      </c>
      <c r="AG191">
        <v>1152914</v>
      </c>
      <c r="AH191" t="s">
        <v>100</v>
      </c>
      <c r="AI191">
        <v>0</v>
      </c>
      <c r="AJ191" t="s">
        <v>77</v>
      </c>
      <c r="AK191">
        <v>100</v>
      </c>
      <c r="AL191" t="s">
        <v>96</v>
      </c>
      <c r="AM191" t="s">
        <v>82</v>
      </c>
      <c r="AN191" t="s">
        <v>82</v>
      </c>
      <c r="AO191">
        <v>1</v>
      </c>
      <c r="AP191" t="s">
        <v>73</v>
      </c>
      <c r="AQ191" t="s">
        <v>78</v>
      </c>
      <c r="AR191" t="s">
        <v>82</v>
      </c>
      <c r="AS191" t="s">
        <v>82</v>
      </c>
      <c r="AT191">
        <v>22</v>
      </c>
      <c r="AU191" t="s">
        <v>101</v>
      </c>
      <c r="AV191" t="s">
        <v>88</v>
      </c>
      <c r="AW191" t="s">
        <v>89</v>
      </c>
      <c r="AX191" t="s">
        <v>89</v>
      </c>
      <c r="AY191" t="s">
        <v>89</v>
      </c>
      <c r="AZ191" t="s">
        <v>81</v>
      </c>
      <c r="BA191" t="s">
        <v>2630</v>
      </c>
      <c r="BB191">
        <v>21.88</v>
      </c>
      <c r="BC191" t="s">
        <v>82</v>
      </c>
      <c r="BD191" t="s">
        <v>82</v>
      </c>
      <c r="BE191" t="s">
        <v>82</v>
      </c>
      <c r="BF191" t="s">
        <v>87</v>
      </c>
      <c r="BG191" t="s">
        <v>97</v>
      </c>
      <c r="BH191">
        <v>5</v>
      </c>
      <c r="BI191">
        <v>2018</v>
      </c>
      <c r="BJ191">
        <v>5</v>
      </c>
      <c r="BK191">
        <v>100</v>
      </c>
      <c r="BL191" t="s">
        <v>82</v>
      </c>
      <c r="BM191" t="s">
        <v>95</v>
      </c>
      <c r="BN191" t="s">
        <v>130</v>
      </c>
      <c r="BO191">
        <v>1</v>
      </c>
      <c r="BP191" t="s">
        <v>86</v>
      </c>
      <c r="BQ191" t="s">
        <v>1116</v>
      </c>
    </row>
    <row r="192" spans="1:69" hidden="1" x14ac:dyDescent="0.25">
      <c r="A192">
        <v>133441</v>
      </c>
      <c r="B192">
        <v>2</v>
      </c>
      <c r="C192" s="1">
        <v>7790000</v>
      </c>
      <c r="D192" s="2">
        <v>44914</v>
      </c>
      <c r="E192" s="2">
        <v>44942</v>
      </c>
      <c r="F192" s="2">
        <v>44967</v>
      </c>
      <c r="G192" s="2">
        <v>44985</v>
      </c>
      <c r="H192" s="2">
        <v>44985</v>
      </c>
      <c r="I192">
        <v>324984</v>
      </c>
      <c r="J192" t="s">
        <v>83</v>
      </c>
      <c r="K192" t="s">
        <v>676</v>
      </c>
      <c r="L192" t="s">
        <v>98</v>
      </c>
      <c r="M192" t="s">
        <v>675</v>
      </c>
      <c r="N192" t="s">
        <v>82</v>
      </c>
      <c r="O192">
        <v>133441</v>
      </c>
      <c r="P192">
        <v>8</v>
      </c>
      <c r="Q192" t="s">
        <v>136</v>
      </c>
      <c r="R192" t="s">
        <v>242</v>
      </c>
      <c r="S192" t="s">
        <v>79</v>
      </c>
      <c r="T192" t="s">
        <v>136</v>
      </c>
      <c r="U192">
        <v>1</v>
      </c>
      <c r="V192" t="s">
        <v>80</v>
      </c>
      <c r="W192">
        <v>1</v>
      </c>
      <c r="X192">
        <v>6</v>
      </c>
      <c r="Y192" t="s">
        <v>25</v>
      </c>
      <c r="Z192" t="s">
        <v>2200</v>
      </c>
      <c r="AA192">
        <v>116270613</v>
      </c>
      <c r="AB192">
        <v>31273630</v>
      </c>
      <c r="AC192" t="s">
        <v>80</v>
      </c>
      <c r="AD192" t="s">
        <v>203</v>
      </c>
      <c r="AE192" t="s">
        <v>2201</v>
      </c>
      <c r="AF192" t="s">
        <v>2202</v>
      </c>
      <c r="AG192">
        <v>352000</v>
      </c>
      <c r="AH192" t="s">
        <v>121</v>
      </c>
      <c r="AI192">
        <v>0</v>
      </c>
      <c r="AJ192" t="s">
        <v>77</v>
      </c>
      <c r="AK192">
        <v>210</v>
      </c>
      <c r="AL192" t="s">
        <v>2203</v>
      </c>
      <c r="AM192" t="s">
        <v>82</v>
      </c>
      <c r="AN192" t="s">
        <v>82</v>
      </c>
      <c r="AO192">
        <v>1</v>
      </c>
      <c r="AP192" t="s">
        <v>73</v>
      </c>
      <c r="AQ192" t="s">
        <v>78</v>
      </c>
      <c r="AR192" t="s">
        <v>82</v>
      </c>
      <c r="AS192" t="s">
        <v>82</v>
      </c>
      <c r="AT192">
        <v>27</v>
      </c>
      <c r="AU192" t="s">
        <v>88</v>
      </c>
      <c r="AV192" t="s">
        <v>89</v>
      </c>
      <c r="AW192" t="s">
        <v>89</v>
      </c>
      <c r="AX192" t="s">
        <v>89</v>
      </c>
      <c r="AY192" t="s">
        <v>89</v>
      </c>
      <c r="AZ192" t="s">
        <v>81</v>
      </c>
      <c r="BA192" t="s">
        <v>2204</v>
      </c>
      <c r="BB192">
        <v>21.91</v>
      </c>
      <c r="BC192" t="s">
        <v>82</v>
      </c>
      <c r="BD192" t="s">
        <v>82</v>
      </c>
      <c r="BE192" t="s">
        <v>82</v>
      </c>
      <c r="BF192" t="s">
        <v>87</v>
      </c>
      <c r="BG192" t="s">
        <v>97</v>
      </c>
      <c r="BH192">
        <v>4</v>
      </c>
      <c r="BI192">
        <v>2013</v>
      </c>
      <c r="BJ192">
        <v>10</v>
      </c>
      <c r="BK192">
        <v>8.5</v>
      </c>
      <c r="BL192" t="s">
        <v>82</v>
      </c>
      <c r="BM192" t="s">
        <v>95</v>
      </c>
      <c r="BN192" t="s">
        <v>439</v>
      </c>
      <c r="BO192">
        <v>2</v>
      </c>
      <c r="BP192" t="s">
        <v>179</v>
      </c>
      <c r="BQ192" t="s">
        <v>1121</v>
      </c>
    </row>
    <row r="193" spans="1:69" hidden="1" x14ac:dyDescent="0.25">
      <c r="A193">
        <v>132898</v>
      </c>
      <c r="B193">
        <v>1</v>
      </c>
      <c r="C193" s="1">
        <v>3601480</v>
      </c>
      <c r="D193" s="2">
        <v>44902</v>
      </c>
      <c r="E193" s="2">
        <v>44911</v>
      </c>
      <c r="F193" s="2">
        <v>44914</v>
      </c>
      <c r="G193" s="2">
        <v>44985</v>
      </c>
      <c r="H193" s="2">
        <v>44985</v>
      </c>
      <c r="I193">
        <v>323999</v>
      </c>
      <c r="J193" t="s">
        <v>83</v>
      </c>
      <c r="K193" t="s">
        <v>85</v>
      </c>
      <c r="L193" t="s">
        <v>98</v>
      </c>
      <c r="M193" t="s">
        <v>72</v>
      </c>
      <c r="N193" t="s">
        <v>82</v>
      </c>
      <c r="O193">
        <v>132898</v>
      </c>
      <c r="P193">
        <v>8</v>
      </c>
      <c r="Q193" t="s">
        <v>136</v>
      </c>
      <c r="R193" t="s">
        <v>137</v>
      </c>
      <c r="S193" t="s">
        <v>79</v>
      </c>
      <c r="T193" t="s">
        <v>136</v>
      </c>
      <c r="U193">
        <v>3</v>
      </c>
      <c r="V193" t="s">
        <v>131</v>
      </c>
      <c r="W193">
        <v>3</v>
      </c>
      <c r="X193">
        <v>3</v>
      </c>
      <c r="Y193" t="s">
        <v>25</v>
      </c>
      <c r="Z193" t="s">
        <v>2051</v>
      </c>
      <c r="AA193">
        <v>114430408</v>
      </c>
      <c r="AB193">
        <v>31274000</v>
      </c>
      <c r="AC193" t="s">
        <v>193</v>
      </c>
      <c r="AD193" t="s">
        <v>258</v>
      </c>
      <c r="AE193" t="s">
        <v>196</v>
      </c>
      <c r="AF193" t="s">
        <v>198</v>
      </c>
      <c r="AG193">
        <v>433331</v>
      </c>
      <c r="AH193" t="s">
        <v>121</v>
      </c>
      <c r="AI193">
        <v>0</v>
      </c>
      <c r="AJ193" t="s">
        <v>77</v>
      </c>
      <c r="AK193">
        <v>100</v>
      </c>
      <c r="AL193" t="s">
        <v>96</v>
      </c>
      <c r="AM193" t="s">
        <v>82</v>
      </c>
      <c r="AN193" t="s">
        <v>82</v>
      </c>
      <c r="AO193">
        <v>1</v>
      </c>
      <c r="AP193" t="s">
        <v>73</v>
      </c>
      <c r="AQ193" t="s">
        <v>78</v>
      </c>
      <c r="AR193" t="s">
        <v>82</v>
      </c>
      <c r="AS193" t="s">
        <v>82</v>
      </c>
      <c r="AT193">
        <v>32</v>
      </c>
      <c r="AU193" t="s">
        <v>101</v>
      </c>
      <c r="AV193" t="s">
        <v>88</v>
      </c>
      <c r="AW193" t="s">
        <v>89</v>
      </c>
      <c r="AX193" t="s">
        <v>89</v>
      </c>
      <c r="AY193" t="s">
        <v>89</v>
      </c>
      <c r="AZ193" t="s">
        <v>81</v>
      </c>
      <c r="BA193" t="s">
        <v>2052</v>
      </c>
      <c r="BB193">
        <v>21.93</v>
      </c>
      <c r="BC193" t="s">
        <v>82</v>
      </c>
      <c r="BD193" t="s">
        <v>82</v>
      </c>
      <c r="BE193" t="s">
        <v>82</v>
      </c>
      <c r="BF193" t="s">
        <v>87</v>
      </c>
      <c r="BG193" t="s">
        <v>2053</v>
      </c>
      <c r="BH193">
        <v>5</v>
      </c>
      <c r="BI193">
        <v>2014</v>
      </c>
      <c r="BJ193">
        <v>9</v>
      </c>
      <c r="BK193">
        <v>100</v>
      </c>
      <c r="BL193">
        <v>84991383</v>
      </c>
      <c r="BM193" t="s">
        <v>95</v>
      </c>
      <c r="BN193" t="s">
        <v>198</v>
      </c>
      <c r="BO193">
        <v>1</v>
      </c>
      <c r="BP193" t="s">
        <v>86</v>
      </c>
      <c r="BQ193" t="s">
        <v>1116</v>
      </c>
    </row>
    <row r="194" spans="1:69" hidden="1" x14ac:dyDescent="0.25">
      <c r="A194">
        <v>133052</v>
      </c>
      <c r="B194">
        <v>1</v>
      </c>
      <c r="C194" s="1">
        <v>15161060</v>
      </c>
      <c r="D194" s="2">
        <v>44893</v>
      </c>
      <c r="E194" s="2">
        <v>44935</v>
      </c>
      <c r="F194" s="2">
        <v>44936</v>
      </c>
      <c r="G194" s="2">
        <v>44977</v>
      </c>
      <c r="H194" s="2">
        <v>44979</v>
      </c>
      <c r="I194">
        <v>323107</v>
      </c>
      <c r="J194" t="s">
        <v>83</v>
      </c>
      <c r="K194" t="s">
        <v>85</v>
      </c>
      <c r="L194" t="s">
        <v>98</v>
      </c>
      <c r="M194" t="s">
        <v>72</v>
      </c>
      <c r="N194" t="s">
        <v>82</v>
      </c>
      <c r="O194">
        <v>133052</v>
      </c>
      <c r="P194">
        <v>7</v>
      </c>
      <c r="Q194" t="s">
        <v>75</v>
      </c>
      <c r="R194" t="s">
        <v>76</v>
      </c>
      <c r="S194" t="s">
        <v>79</v>
      </c>
      <c r="T194" t="s">
        <v>75</v>
      </c>
      <c r="U194">
        <v>6</v>
      </c>
      <c r="V194" t="s">
        <v>272</v>
      </c>
      <c r="W194">
        <v>5</v>
      </c>
      <c r="X194">
        <v>2</v>
      </c>
      <c r="Y194" t="s">
        <v>24</v>
      </c>
      <c r="Z194" t="s">
        <v>2435</v>
      </c>
      <c r="AA194">
        <v>603800816</v>
      </c>
      <c r="AB194">
        <v>31273100</v>
      </c>
      <c r="AC194" t="s">
        <v>608</v>
      </c>
      <c r="AD194" t="s">
        <v>889</v>
      </c>
      <c r="AE194" t="s">
        <v>218</v>
      </c>
      <c r="AF194" t="s">
        <v>230</v>
      </c>
      <c r="AG194">
        <v>795320</v>
      </c>
      <c r="AH194" t="s">
        <v>108</v>
      </c>
      <c r="AI194">
        <v>0</v>
      </c>
      <c r="AJ194" t="s">
        <v>77</v>
      </c>
      <c r="AK194">
        <v>100</v>
      </c>
      <c r="AL194" t="s">
        <v>96</v>
      </c>
      <c r="AM194" t="s">
        <v>82</v>
      </c>
      <c r="AN194" t="s">
        <v>82</v>
      </c>
      <c r="AO194">
        <v>1</v>
      </c>
      <c r="AP194" t="s">
        <v>73</v>
      </c>
      <c r="AQ194" t="s">
        <v>138</v>
      </c>
      <c r="AR194" t="s">
        <v>82</v>
      </c>
      <c r="AS194" t="s">
        <v>82</v>
      </c>
      <c r="AT194">
        <v>33</v>
      </c>
      <c r="AU194" t="s">
        <v>88</v>
      </c>
      <c r="AV194" t="s">
        <v>89</v>
      </c>
      <c r="AW194" t="s">
        <v>89</v>
      </c>
      <c r="AX194" t="s">
        <v>89</v>
      </c>
      <c r="AY194" t="s">
        <v>89</v>
      </c>
      <c r="AZ194" t="s">
        <v>81</v>
      </c>
      <c r="BA194" t="s">
        <v>2436</v>
      </c>
      <c r="BB194">
        <v>21.94</v>
      </c>
      <c r="BC194" t="s">
        <v>82</v>
      </c>
      <c r="BD194" t="s">
        <v>82</v>
      </c>
      <c r="BE194" t="s">
        <v>82</v>
      </c>
      <c r="BF194" t="s">
        <v>87</v>
      </c>
      <c r="BG194" t="s">
        <v>2437</v>
      </c>
      <c r="BH194">
        <v>1</v>
      </c>
      <c r="BI194">
        <v>2006</v>
      </c>
      <c r="BJ194">
        <v>17</v>
      </c>
      <c r="BK194">
        <v>80</v>
      </c>
      <c r="BL194">
        <v>27866758</v>
      </c>
      <c r="BM194" t="s">
        <v>95</v>
      </c>
      <c r="BN194" t="s">
        <v>230</v>
      </c>
      <c r="BO194">
        <v>1</v>
      </c>
      <c r="BP194" t="s">
        <v>86</v>
      </c>
      <c r="BQ194" t="s">
        <v>1116</v>
      </c>
    </row>
    <row r="195" spans="1:69" hidden="1" x14ac:dyDescent="0.25">
      <c r="A195">
        <v>132677</v>
      </c>
      <c r="B195">
        <v>1</v>
      </c>
      <c r="C195" s="1">
        <v>7988150</v>
      </c>
      <c r="D195" s="2">
        <v>44902</v>
      </c>
      <c r="E195" s="2">
        <v>44903</v>
      </c>
      <c r="F195" s="2">
        <v>44904</v>
      </c>
      <c r="G195" s="2">
        <v>44953</v>
      </c>
      <c r="H195" s="2">
        <v>44957</v>
      </c>
      <c r="I195">
        <v>323962</v>
      </c>
      <c r="J195" t="s">
        <v>83</v>
      </c>
      <c r="K195" t="s">
        <v>85</v>
      </c>
      <c r="L195" t="s">
        <v>98</v>
      </c>
      <c r="M195" t="s">
        <v>72</v>
      </c>
      <c r="N195" t="s">
        <v>82</v>
      </c>
      <c r="O195">
        <v>132677</v>
      </c>
      <c r="P195">
        <v>5</v>
      </c>
      <c r="Q195" t="s">
        <v>75</v>
      </c>
      <c r="R195" t="s">
        <v>76</v>
      </c>
      <c r="S195" t="s">
        <v>79</v>
      </c>
      <c r="T195" t="s">
        <v>75</v>
      </c>
      <c r="U195">
        <v>2</v>
      </c>
      <c r="V195" t="s">
        <v>139</v>
      </c>
      <c r="W195">
        <v>5</v>
      </c>
      <c r="X195">
        <v>5</v>
      </c>
      <c r="Y195" t="s">
        <v>25</v>
      </c>
      <c r="Z195" t="s">
        <v>1406</v>
      </c>
      <c r="AA195">
        <v>118220267</v>
      </c>
      <c r="AB195">
        <v>31270300</v>
      </c>
      <c r="AC195" t="s">
        <v>254</v>
      </c>
      <c r="AD195" t="s">
        <v>505</v>
      </c>
      <c r="AE195" t="s">
        <v>104</v>
      </c>
      <c r="AF195" t="s">
        <v>222</v>
      </c>
      <c r="AG195">
        <v>1755289</v>
      </c>
      <c r="AH195" t="s">
        <v>100</v>
      </c>
      <c r="AI195">
        <v>0</v>
      </c>
      <c r="AJ195" t="s">
        <v>77</v>
      </c>
      <c r="AK195">
        <v>100</v>
      </c>
      <c r="AL195" t="s">
        <v>96</v>
      </c>
      <c r="AM195" t="s">
        <v>82</v>
      </c>
      <c r="AN195" t="s">
        <v>82</v>
      </c>
      <c r="AO195">
        <v>1</v>
      </c>
      <c r="AP195" t="s">
        <v>73</v>
      </c>
      <c r="AQ195" t="s">
        <v>114</v>
      </c>
      <c r="AR195" t="s">
        <v>82</v>
      </c>
      <c r="AS195" t="s">
        <v>82</v>
      </c>
      <c r="AT195">
        <v>21</v>
      </c>
      <c r="AU195" t="s">
        <v>88</v>
      </c>
      <c r="AV195" t="s">
        <v>89</v>
      </c>
      <c r="AW195" t="s">
        <v>89</v>
      </c>
      <c r="AX195" t="s">
        <v>89</v>
      </c>
      <c r="AY195" t="s">
        <v>89</v>
      </c>
      <c r="AZ195" t="s">
        <v>81</v>
      </c>
      <c r="BA195" t="s">
        <v>1407</v>
      </c>
      <c r="BB195">
        <v>21.97</v>
      </c>
      <c r="BC195" t="s">
        <v>82</v>
      </c>
      <c r="BD195" t="s">
        <v>82</v>
      </c>
      <c r="BE195" t="s">
        <v>82</v>
      </c>
      <c r="BF195" t="s">
        <v>87</v>
      </c>
      <c r="BG195" t="s">
        <v>97</v>
      </c>
      <c r="BH195">
        <v>3</v>
      </c>
      <c r="BI195">
        <v>2018</v>
      </c>
      <c r="BJ195">
        <v>5</v>
      </c>
      <c r="BK195">
        <v>84.24</v>
      </c>
      <c r="BL195" t="s">
        <v>82</v>
      </c>
      <c r="BM195" t="s">
        <v>95</v>
      </c>
      <c r="BN195" t="s">
        <v>222</v>
      </c>
      <c r="BO195">
        <v>1</v>
      </c>
      <c r="BP195" t="s">
        <v>86</v>
      </c>
      <c r="BQ195" t="s">
        <v>1116</v>
      </c>
    </row>
    <row r="196" spans="1:69" hidden="1" x14ac:dyDescent="0.25">
      <c r="A196">
        <v>132712</v>
      </c>
      <c r="B196">
        <v>1</v>
      </c>
      <c r="C196" s="1">
        <v>2773436</v>
      </c>
      <c r="D196" s="2">
        <v>44901</v>
      </c>
      <c r="E196" s="2">
        <v>44904</v>
      </c>
      <c r="F196" s="2">
        <v>44907</v>
      </c>
      <c r="G196" s="2">
        <v>44977</v>
      </c>
      <c r="H196" t="s">
        <v>82</v>
      </c>
      <c r="I196">
        <v>323832</v>
      </c>
      <c r="J196" t="s">
        <v>83</v>
      </c>
      <c r="K196" t="s">
        <v>85</v>
      </c>
      <c r="L196" t="s">
        <v>74</v>
      </c>
      <c r="M196" t="s">
        <v>72</v>
      </c>
      <c r="N196" t="s">
        <v>82</v>
      </c>
      <c r="O196">
        <v>132712</v>
      </c>
      <c r="P196">
        <v>7</v>
      </c>
      <c r="Q196" t="s">
        <v>75</v>
      </c>
      <c r="R196" t="s">
        <v>99</v>
      </c>
      <c r="S196" t="s">
        <v>79</v>
      </c>
      <c r="T196" t="s">
        <v>75</v>
      </c>
      <c r="U196">
        <v>5</v>
      </c>
      <c r="V196" t="s">
        <v>115</v>
      </c>
      <c r="W196">
        <v>8</v>
      </c>
      <c r="X196">
        <v>1</v>
      </c>
      <c r="Y196" t="s">
        <v>24</v>
      </c>
      <c r="Z196" t="s">
        <v>2331</v>
      </c>
      <c r="AA196">
        <v>504430002</v>
      </c>
      <c r="AB196">
        <v>31179070</v>
      </c>
      <c r="AC196" t="s">
        <v>467</v>
      </c>
      <c r="AD196" t="s">
        <v>467</v>
      </c>
      <c r="AE196" t="s">
        <v>155</v>
      </c>
      <c r="AF196" t="s">
        <v>154</v>
      </c>
      <c r="AG196" t="s">
        <v>82</v>
      </c>
      <c r="AH196" t="s">
        <v>82</v>
      </c>
      <c r="AI196">
        <v>0</v>
      </c>
      <c r="AJ196" t="s">
        <v>77</v>
      </c>
      <c r="AK196">
        <v>100</v>
      </c>
      <c r="AL196" t="s">
        <v>96</v>
      </c>
      <c r="AM196" t="s">
        <v>82</v>
      </c>
      <c r="AN196" t="s">
        <v>82</v>
      </c>
      <c r="AO196">
        <v>1</v>
      </c>
      <c r="AP196" t="s">
        <v>73</v>
      </c>
      <c r="AQ196" t="s">
        <v>78</v>
      </c>
      <c r="AR196" t="s">
        <v>82</v>
      </c>
      <c r="AS196" t="s">
        <v>82</v>
      </c>
      <c r="AT196">
        <v>20</v>
      </c>
      <c r="AU196" t="s">
        <v>88</v>
      </c>
      <c r="AV196" t="s">
        <v>89</v>
      </c>
      <c r="AW196" t="s">
        <v>89</v>
      </c>
      <c r="AX196" t="s">
        <v>89</v>
      </c>
      <c r="AY196" t="s">
        <v>89</v>
      </c>
      <c r="AZ196" t="s">
        <v>81</v>
      </c>
      <c r="BA196" t="s">
        <v>2332</v>
      </c>
      <c r="BB196">
        <v>22.02</v>
      </c>
      <c r="BC196" t="s">
        <v>82</v>
      </c>
      <c r="BD196" t="s">
        <v>82</v>
      </c>
      <c r="BE196" t="s">
        <v>82</v>
      </c>
      <c r="BF196" t="s">
        <v>87</v>
      </c>
      <c r="BG196" t="s">
        <v>97</v>
      </c>
      <c r="BH196" t="s">
        <v>82</v>
      </c>
      <c r="BI196" t="s">
        <v>82</v>
      </c>
      <c r="BJ196" t="s">
        <v>82</v>
      </c>
      <c r="BK196" t="s">
        <v>82</v>
      </c>
      <c r="BL196" t="s">
        <v>82</v>
      </c>
      <c r="BM196" t="s">
        <v>95</v>
      </c>
      <c r="BN196" t="s">
        <v>105</v>
      </c>
      <c r="BO196">
        <v>1</v>
      </c>
      <c r="BP196" t="s">
        <v>86</v>
      </c>
      <c r="BQ196" t="s">
        <v>1116</v>
      </c>
    </row>
    <row r="197" spans="1:69" hidden="1" x14ac:dyDescent="0.25">
      <c r="A197">
        <v>132028</v>
      </c>
      <c r="B197">
        <v>1</v>
      </c>
      <c r="C197" s="1">
        <v>16000000</v>
      </c>
      <c r="D197" s="2">
        <v>44828</v>
      </c>
      <c r="E197" s="2">
        <v>44830</v>
      </c>
      <c r="F197" s="2">
        <v>44831</v>
      </c>
      <c r="G197" s="2">
        <v>44939</v>
      </c>
      <c r="H197" s="2">
        <v>44943</v>
      </c>
      <c r="I197">
        <v>320535</v>
      </c>
      <c r="J197" t="s">
        <v>83</v>
      </c>
      <c r="K197" t="s">
        <v>85</v>
      </c>
      <c r="L197" t="s">
        <v>98</v>
      </c>
      <c r="M197" t="s">
        <v>72</v>
      </c>
      <c r="N197" t="s">
        <v>82</v>
      </c>
      <c r="O197">
        <v>132028</v>
      </c>
      <c r="P197">
        <v>1</v>
      </c>
      <c r="Q197" t="s">
        <v>75</v>
      </c>
      <c r="R197" t="s">
        <v>76</v>
      </c>
      <c r="S197" t="s">
        <v>79</v>
      </c>
      <c r="T197" t="s">
        <v>75</v>
      </c>
      <c r="U197">
        <v>7</v>
      </c>
      <c r="V197" t="s">
        <v>185</v>
      </c>
      <c r="W197">
        <v>3</v>
      </c>
      <c r="X197">
        <v>1</v>
      </c>
      <c r="Y197" t="s">
        <v>25</v>
      </c>
      <c r="Z197" t="s">
        <v>1787</v>
      </c>
      <c r="AA197">
        <v>702980113</v>
      </c>
      <c r="AB197">
        <v>31269230</v>
      </c>
      <c r="AC197" t="s">
        <v>259</v>
      </c>
      <c r="AD197" t="s">
        <v>259</v>
      </c>
      <c r="AE197" t="s">
        <v>174</v>
      </c>
      <c r="AF197" t="s">
        <v>173</v>
      </c>
      <c r="AG197">
        <v>2722910</v>
      </c>
      <c r="AH197" t="s">
        <v>152</v>
      </c>
      <c r="AI197">
        <v>0</v>
      </c>
      <c r="AJ197" t="s">
        <v>77</v>
      </c>
      <c r="AK197">
        <v>100</v>
      </c>
      <c r="AL197" t="s">
        <v>96</v>
      </c>
      <c r="AM197" t="s">
        <v>82</v>
      </c>
      <c r="AN197" t="s">
        <v>82</v>
      </c>
      <c r="AO197">
        <v>1</v>
      </c>
      <c r="AP197" t="s">
        <v>73</v>
      </c>
      <c r="AQ197" t="s">
        <v>138</v>
      </c>
      <c r="AR197" t="s">
        <v>82</v>
      </c>
      <c r="AS197" t="s">
        <v>82</v>
      </c>
      <c r="AT197">
        <v>19</v>
      </c>
      <c r="AU197" t="s">
        <v>88</v>
      </c>
      <c r="AV197" t="s">
        <v>89</v>
      </c>
      <c r="AW197" t="s">
        <v>89</v>
      </c>
      <c r="AX197" t="s">
        <v>89</v>
      </c>
      <c r="AY197" t="s">
        <v>89</v>
      </c>
      <c r="AZ197" t="s">
        <v>81</v>
      </c>
      <c r="BA197" t="s">
        <v>1788</v>
      </c>
      <c r="BB197">
        <v>22.04</v>
      </c>
      <c r="BC197" t="s">
        <v>82</v>
      </c>
      <c r="BD197" t="s">
        <v>82</v>
      </c>
      <c r="BE197" t="s">
        <v>82</v>
      </c>
      <c r="BF197" t="s">
        <v>87</v>
      </c>
      <c r="BG197" t="s">
        <v>97</v>
      </c>
      <c r="BH197">
        <v>4</v>
      </c>
      <c r="BI197">
        <v>2020</v>
      </c>
      <c r="BJ197">
        <v>3</v>
      </c>
      <c r="BK197">
        <v>98</v>
      </c>
      <c r="BL197" t="s">
        <v>82</v>
      </c>
      <c r="BM197" t="s">
        <v>95</v>
      </c>
      <c r="BN197" t="s">
        <v>130</v>
      </c>
      <c r="BO197">
        <v>1</v>
      </c>
      <c r="BP197" t="s">
        <v>86</v>
      </c>
      <c r="BQ197" t="s">
        <v>1116</v>
      </c>
    </row>
    <row r="198" spans="1:69" hidden="1" x14ac:dyDescent="0.25">
      <c r="A198">
        <v>133203</v>
      </c>
      <c r="B198">
        <v>1</v>
      </c>
      <c r="C198" s="1">
        <v>1037382</v>
      </c>
      <c r="D198" s="2">
        <v>44917</v>
      </c>
      <c r="E198" s="2">
        <v>44931</v>
      </c>
      <c r="F198" s="2">
        <v>44956</v>
      </c>
      <c r="G198" s="2">
        <v>44963</v>
      </c>
      <c r="H198" s="2">
        <v>44973</v>
      </c>
      <c r="I198">
        <v>325109</v>
      </c>
      <c r="J198" t="s">
        <v>83</v>
      </c>
      <c r="K198" t="s">
        <v>85</v>
      </c>
      <c r="L198" t="s">
        <v>74</v>
      </c>
      <c r="M198" t="s">
        <v>72</v>
      </c>
      <c r="N198" t="s">
        <v>82</v>
      </c>
      <c r="O198">
        <v>133203</v>
      </c>
      <c r="P198">
        <v>6</v>
      </c>
      <c r="Q198" t="s">
        <v>136</v>
      </c>
      <c r="R198" t="s">
        <v>137</v>
      </c>
      <c r="S198" t="s">
        <v>79</v>
      </c>
      <c r="T198" t="s">
        <v>136</v>
      </c>
      <c r="U198">
        <v>1</v>
      </c>
      <c r="V198" t="s">
        <v>80</v>
      </c>
      <c r="W198">
        <v>14</v>
      </c>
      <c r="X198">
        <v>3</v>
      </c>
      <c r="Y198" t="s">
        <v>24</v>
      </c>
      <c r="Z198" t="s">
        <v>1236</v>
      </c>
      <c r="AA198">
        <v>118670554</v>
      </c>
      <c r="AB198">
        <v>31212710</v>
      </c>
      <c r="AC198" t="s">
        <v>102</v>
      </c>
      <c r="AD198" t="s">
        <v>303</v>
      </c>
      <c r="AE198" t="s">
        <v>304</v>
      </c>
      <c r="AF198" t="s">
        <v>198</v>
      </c>
      <c r="AG198">
        <v>355442</v>
      </c>
      <c r="AH198" t="s">
        <v>121</v>
      </c>
      <c r="AI198">
        <v>0</v>
      </c>
      <c r="AJ198" t="s">
        <v>77</v>
      </c>
      <c r="AK198">
        <v>100</v>
      </c>
      <c r="AL198" t="s">
        <v>96</v>
      </c>
      <c r="AM198" t="s">
        <v>82</v>
      </c>
      <c r="AN198" t="s">
        <v>82</v>
      </c>
      <c r="AO198">
        <v>1</v>
      </c>
      <c r="AP198" t="s">
        <v>73</v>
      </c>
      <c r="AQ198" t="s">
        <v>114</v>
      </c>
      <c r="AR198" t="s">
        <v>82</v>
      </c>
      <c r="AS198" t="s">
        <v>82</v>
      </c>
      <c r="AT198">
        <v>19</v>
      </c>
      <c r="AU198" t="s">
        <v>101</v>
      </c>
      <c r="AV198" t="s">
        <v>89</v>
      </c>
      <c r="AW198" t="s">
        <v>89</v>
      </c>
      <c r="AX198" t="s">
        <v>89</v>
      </c>
      <c r="AY198" t="s">
        <v>89</v>
      </c>
      <c r="AZ198" t="s">
        <v>81</v>
      </c>
      <c r="BA198" t="s">
        <v>1237</v>
      </c>
      <c r="BB198">
        <v>22.06</v>
      </c>
      <c r="BC198" t="s">
        <v>82</v>
      </c>
      <c r="BD198" t="s">
        <v>82</v>
      </c>
      <c r="BE198" t="s">
        <v>82</v>
      </c>
      <c r="BF198" t="s">
        <v>87</v>
      </c>
      <c r="BG198" t="s">
        <v>97</v>
      </c>
      <c r="BH198">
        <v>1</v>
      </c>
      <c r="BI198">
        <v>2020</v>
      </c>
      <c r="BJ198">
        <v>3</v>
      </c>
      <c r="BK198">
        <v>100</v>
      </c>
      <c r="BL198" t="s">
        <v>82</v>
      </c>
      <c r="BM198" t="s">
        <v>95</v>
      </c>
      <c r="BN198" t="s">
        <v>198</v>
      </c>
      <c r="BO198">
        <v>1</v>
      </c>
      <c r="BP198" t="s">
        <v>86</v>
      </c>
      <c r="BQ198" t="s">
        <v>1116</v>
      </c>
    </row>
    <row r="199" spans="1:69" hidden="1" x14ac:dyDescent="0.25">
      <c r="A199">
        <v>132853</v>
      </c>
      <c r="B199">
        <v>1</v>
      </c>
      <c r="C199" s="1">
        <v>2170500</v>
      </c>
      <c r="D199" s="2">
        <v>44909</v>
      </c>
      <c r="E199" s="2">
        <v>44910</v>
      </c>
      <c r="F199" s="2">
        <v>44914</v>
      </c>
      <c r="G199" s="2">
        <v>44949</v>
      </c>
      <c r="H199" s="2">
        <v>44958</v>
      </c>
      <c r="I199">
        <v>324611</v>
      </c>
      <c r="J199" t="s">
        <v>83</v>
      </c>
      <c r="K199" t="s">
        <v>85</v>
      </c>
      <c r="L199" t="s">
        <v>74</v>
      </c>
      <c r="M199" t="s">
        <v>72</v>
      </c>
      <c r="N199" t="s">
        <v>82</v>
      </c>
      <c r="O199">
        <v>132853</v>
      </c>
      <c r="P199">
        <v>3</v>
      </c>
      <c r="Q199" t="s">
        <v>75</v>
      </c>
      <c r="R199" t="s">
        <v>76</v>
      </c>
      <c r="S199" t="s">
        <v>79</v>
      </c>
      <c r="T199" t="s">
        <v>75</v>
      </c>
      <c r="U199">
        <v>1</v>
      </c>
      <c r="V199" t="s">
        <v>80</v>
      </c>
      <c r="W199">
        <v>15</v>
      </c>
      <c r="X199">
        <v>2</v>
      </c>
      <c r="Y199" t="s">
        <v>24</v>
      </c>
      <c r="Z199" t="s">
        <v>1748</v>
      </c>
      <c r="AA199">
        <v>117380019</v>
      </c>
      <c r="AB199">
        <v>31164500</v>
      </c>
      <c r="AC199" t="s">
        <v>307</v>
      </c>
      <c r="AD199" t="s">
        <v>311</v>
      </c>
      <c r="AE199" t="s">
        <v>274</v>
      </c>
      <c r="AF199" t="s">
        <v>224</v>
      </c>
      <c r="AG199" t="s">
        <v>82</v>
      </c>
      <c r="AH199" t="s">
        <v>82</v>
      </c>
      <c r="AI199">
        <v>0</v>
      </c>
      <c r="AJ199" t="s">
        <v>77</v>
      </c>
      <c r="AK199">
        <v>100</v>
      </c>
      <c r="AL199" t="s">
        <v>96</v>
      </c>
      <c r="AM199" t="s">
        <v>82</v>
      </c>
      <c r="AN199" t="s">
        <v>82</v>
      </c>
      <c r="AO199">
        <v>1</v>
      </c>
      <c r="AP199" t="s">
        <v>73</v>
      </c>
      <c r="AQ199" t="s">
        <v>78</v>
      </c>
      <c r="AR199" t="s">
        <v>82</v>
      </c>
      <c r="AS199" t="s">
        <v>82</v>
      </c>
      <c r="AT199">
        <v>23</v>
      </c>
      <c r="AU199" t="s">
        <v>88</v>
      </c>
      <c r="AV199" t="s">
        <v>89</v>
      </c>
      <c r="AW199" t="s">
        <v>89</v>
      </c>
      <c r="AX199" t="s">
        <v>89</v>
      </c>
      <c r="AY199" t="s">
        <v>89</v>
      </c>
      <c r="AZ199" t="s">
        <v>81</v>
      </c>
      <c r="BA199" t="s">
        <v>1749</v>
      </c>
      <c r="BB199">
        <v>22.09</v>
      </c>
      <c r="BC199" t="s">
        <v>82</v>
      </c>
      <c r="BD199" t="s">
        <v>82</v>
      </c>
      <c r="BE199" t="s">
        <v>82</v>
      </c>
      <c r="BF199" t="s">
        <v>87</v>
      </c>
      <c r="BG199" t="s">
        <v>97</v>
      </c>
      <c r="BH199" t="s">
        <v>82</v>
      </c>
      <c r="BI199" t="s">
        <v>82</v>
      </c>
      <c r="BJ199" t="s">
        <v>82</v>
      </c>
      <c r="BK199" t="s">
        <v>82</v>
      </c>
      <c r="BL199" t="s">
        <v>82</v>
      </c>
      <c r="BM199" t="s">
        <v>95</v>
      </c>
      <c r="BN199" t="s">
        <v>130</v>
      </c>
      <c r="BO199">
        <v>1</v>
      </c>
      <c r="BP199" t="s">
        <v>86</v>
      </c>
      <c r="BQ199" t="s">
        <v>1116</v>
      </c>
    </row>
    <row r="200" spans="1:69" hidden="1" x14ac:dyDescent="0.25">
      <c r="A200">
        <v>132934</v>
      </c>
      <c r="B200">
        <v>7</v>
      </c>
      <c r="C200" s="1">
        <v>6172479</v>
      </c>
      <c r="D200" s="2">
        <v>44901</v>
      </c>
      <c r="E200" s="2">
        <v>44914</v>
      </c>
      <c r="F200" s="2">
        <v>44917</v>
      </c>
      <c r="G200" s="2">
        <v>44977</v>
      </c>
      <c r="H200" s="2">
        <v>44979</v>
      </c>
      <c r="I200">
        <v>323893</v>
      </c>
      <c r="J200" t="s">
        <v>83</v>
      </c>
      <c r="K200" t="s">
        <v>205</v>
      </c>
      <c r="L200" t="s">
        <v>119</v>
      </c>
      <c r="M200" t="s">
        <v>204</v>
      </c>
      <c r="N200" t="s">
        <v>82</v>
      </c>
      <c r="O200">
        <v>132934</v>
      </c>
      <c r="P200">
        <v>7</v>
      </c>
      <c r="Q200" t="s">
        <v>136</v>
      </c>
      <c r="R200" t="s">
        <v>137</v>
      </c>
      <c r="S200" t="s">
        <v>79</v>
      </c>
      <c r="T200" t="s">
        <v>136</v>
      </c>
      <c r="U200">
        <v>2</v>
      </c>
      <c r="V200" t="s">
        <v>139</v>
      </c>
      <c r="W200">
        <v>13</v>
      </c>
      <c r="X200">
        <v>1</v>
      </c>
      <c r="Y200" t="s">
        <v>25</v>
      </c>
      <c r="Z200" t="s">
        <v>2379</v>
      </c>
      <c r="AA200">
        <v>206880546</v>
      </c>
      <c r="AB200">
        <v>31273490</v>
      </c>
      <c r="AC200" t="s">
        <v>144</v>
      </c>
      <c r="AD200" t="s">
        <v>144</v>
      </c>
      <c r="AE200" t="s">
        <v>323</v>
      </c>
      <c r="AF200" t="s">
        <v>198</v>
      </c>
      <c r="AG200">
        <v>622712</v>
      </c>
      <c r="AH200" t="s">
        <v>171</v>
      </c>
      <c r="AI200">
        <v>0</v>
      </c>
      <c r="AJ200" t="s">
        <v>77</v>
      </c>
      <c r="AK200">
        <v>100</v>
      </c>
      <c r="AL200" t="s">
        <v>96</v>
      </c>
      <c r="AM200" t="s">
        <v>82</v>
      </c>
      <c r="AN200" t="s">
        <v>82</v>
      </c>
      <c r="AO200">
        <v>1</v>
      </c>
      <c r="AP200" t="s">
        <v>73</v>
      </c>
      <c r="AQ200" t="s">
        <v>138</v>
      </c>
      <c r="AR200" t="s">
        <v>82</v>
      </c>
      <c r="AS200" t="s">
        <v>82</v>
      </c>
      <c r="AT200">
        <v>31</v>
      </c>
      <c r="AU200" t="s">
        <v>206</v>
      </c>
      <c r="AV200" t="s">
        <v>89</v>
      </c>
      <c r="AW200" t="s">
        <v>89</v>
      </c>
      <c r="AX200" t="s">
        <v>89</v>
      </c>
      <c r="AY200" t="s">
        <v>89</v>
      </c>
      <c r="AZ200" t="s">
        <v>81</v>
      </c>
      <c r="BA200" t="s">
        <v>2380</v>
      </c>
      <c r="BB200">
        <v>22.13</v>
      </c>
      <c r="BC200" t="s">
        <v>82</v>
      </c>
      <c r="BD200" t="s">
        <v>82</v>
      </c>
      <c r="BE200" t="s">
        <v>82</v>
      </c>
      <c r="BF200" t="s">
        <v>87</v>
      </c>
      <c r="BG200" t="s">
        <v>2381</v>
      </c>
      <c r="BH200">
        <v>0</v>
      </c>
      <c r="BI200">
        <v>2014</v>
      </c>
      <c r="BJ200">
        <v>9</v>
      </c>
      <c r="BK200">
        <v>85.88</v>
      </c>
      <c r="BL200">
        <v>24702241</v>
      </c>
      <c r="BM200" t="s">
        <v>208</v>
      </c>
      <c r="BN200" t="s">
        <v>198</v>
      </c>
      <c r="BO200">
        <v>1</v>
      </c>
      <c r="BP200" t="s">
        <v>86</v>
      </c>
      <c r="BQ200" t="s">
        <v>1116</v>
      </c>
    </row>
    <row r="201" spans="1:69" hidden="1" x14ac:dyDescent="0.25">
      <c r="A201">
        <v>131229</v>
      </c>
      <c r="B201">
        <v>1</v>
      </c>
      <c r="C201" s="1">
        <v>19000000</v>
      </c>
      <c r="D201" s="2">
        <v>44766</v>
      </c>
      <c r="E201" s="2">
        <v>44768</v>
      </c>
      <c r="F201" s="2">
        <v>44769</v>
      </c>
      <c r="G201" s="2">
        <v>44939</v>
      </c>
      <c r="H201" s="2">
        <v>44943</v>
      </c>
      <c r="I201">
        <v>317521</v>
      </c>
      <c r="J201" t="s">
        <v>83</v>
      </c>
      <c r="K201" t="s">
        <v>85</v>
      </c>
      <c r="L201" t="s">
        <v>98</v>
      </c>
      <c r="M201" t="s">
        <v>72</v>
      </c>
      <c r="N201" t="s">
        <v>82</v>
      </c>
      <c r="O201">
        <v>131229</v>
      </c>
      <c r="P201">
        <v>1</v>
      </c>
      <c r="Q201" t="s">
        <v>75</v>
      </c>
      <c r="R201" t="s">
        <v>76</v>
      </c>
      <c r="S201" t="s">
        <v>79</v>
      </c>
      <c r="T201" t="s">
        <v>75</v>
      </c>
      <c r="U201">
        <v>6</v>
      </c>
      <c r="V201" t="s">
        <v>272</v>
      </c>
      <c r="W201">
        <v>2</v>
      </c>
      <c r="X201">
        <v>1</v>
      </c>
      <c r="Y201" t="s">
        <v>24</v>
      </c>
      <c r="Z201" t="s">
        <v>1754</v>
      </c>
      <c r="AA201">
        <v>604670697</v>
      </c>
      <c r="AB201">
        <v>31269320</v>
      </c>
      <c r="AC201" t="s">
        <v>483</v>
      </c>
      <c r="AD201" t="s">
        <v>484</v>
      </c>
      <c r="AE201" t="s">
        <v>218</v>
      </c>
      <c r="AF201" t="s">
        <v>230</v>
      </c>
      <c r="AG201">
        <v>372097</v>
      </c>
      <c r="AH201" t="s">
        <v>121</v>
      </c>
      <c r="AI201">
        <v>0</v>
      </c>
      <c r="AJ201" t="s">
        <v>77</v>
      </c>
      <c r="AK201">
        <v>100</v>
      </c>
      <c r="AL201" t="s">
        <v>96</v>
      </c>
      <c r="AM201" t="s">
        <v>82</v>
      </c>
      <c r="AN201" t="s">
        <v>82</v>
      </c>
      <c r="AO201">
        <v>1</v>
      </c>
      <c r="AP201" t="s">
        <v>73</v>
      </c>
      <c r="AQ201" t="s">
        <v>114</v>
      </c>
      <c r="AR201" t="s">
        <v>82</v>
      </c>
      <c r="AS201" t="s">
        <v>82</v>
      </c>
      <c r="AT201">
        <v>21</v>
      </c>
      <c r="AU201" t="s">
        <v>88</v>
      </c>
      <c r="AV201" t="s">
        <v>89</v>
      </c>
      <c r="AW201" t="s">
        <v>89</v>
      </c>
      <c r="AX201" t="s">
        <v>89</v>
      </c>
      <c r="AY201" t="s">
        <v>89</v>
      </c>
      <c r="AZ201" t="s">
        <v>81</v>
      </c>
      <c r="BA201" t="s">
        <v>1755</v>
      </c>
      <c r="BB201">
        <v>22.13</v>
      </c>
      <c r="BC201" t="s">
        <v>82</v>
      </c>
      <c r="BD201" t="s">
        <v>82</v>
      </c>
      <c r="BE201" t="s">
        <v>82</v>
      </c>
      <c r="BF201" t="s">
        <v>87</v>
      </c>
      <c r="BG201" t="s">
        <v>97</v>
      </c>
      <c r="BH201">
        <v>3</v>
      </c>
      <c r="BI201">
        <v>2018</v>
      </c>
      <c r="BJ201">
        <v>5</v>
      </c>
      <c r="BK201">
        <v>84</v>
      </c>
      <c r="BL201" t="s">
        <v>82</v>
      </c>
      <c r="BM201" t="s">
        <v>95</v>
      </c>
      <c r="BN201" t="s">
        <v>230</v>
      </c>
      <c r="BO201">
        <v>1</v>
      </c>
      <c r="BP201" t="s">
        <v>86</v>
      </c>
      <c r="BQ201" t="s">
        <v>1116</v>
      </c>
    </row>
    <row r="202" spans="1:69" hidden="1" x14ac:dyDescent="0.25">
      <c r="A202">
        <v>133445</v>
      </c>
      <c r="B202">
        <v>1</v>
      </c>
      <c r="C202" s="1">
        <v>7868672</v>
      </c>
      <c r="D202" s="2">
        <v>44935</v>
      </c>
      <c r="E202" s="2">
        <v>44939</v>
      </c>
      <c r="F202" s="2">
        <v>44966</v>
      </c>
      <c r="G202" s="2">
        <v>44977</v>
      </c>
      <c r="H202" s="2">
        <v>44978</v>
      </c>
      <c r="I202">
        <v>325907</v>
      </c>
      <c r="J202" t="s">
        <v>83</v>
      </c>
      <c r="K202" t="s">
        <v>85</v>
      </c>
      <c r="L202" t="s">
        <v>98</v>
      </c>
      <c r="M202" t="s">
        <v>72</v>
      </c>
      <c r="N202" t="s">
        <v>82</v>
      </c>
      <c r="O202">
        <v>133445</v>
      </c>
      <c r="P202">
        <v>7</v>
      </c>
      <c r="Q202" t="s">
        <v>75</v>
      </c>
      <c r="R202" t="s">
        <v>99</v>
      </c>
      <c r="S202" t="s">
        <v>79</v>
      </c>
      <c r="T202" t="s">
        <v>75</v>
      </c>
      <c r="U202">
        <v>5</v>
      </c>
      <c r="V202" t="s">
        <v>115</v>
      </c>
      <c r="W202">
        <v>8</v>
      </c>
      <c r="X202">
        <v>2</v>
      </c>
      <c r="Y202" t="s">
        <v>25</v>
      </c>
      <c r="Z202" t="s">
        <v>2618</v>
      </c>
      <c r="AA202">
        <v>504550840</v>
      </c>
      <c r="AB202">
        <v>31273350</v>
      </c>
      <c r="AC202" t="s">
        <v>467</v>
      </c>
      <c r="AD202" t="s">
        <v>2619</v>
      </c>
      <c r="AE202" t="s">
        <v>155</v>
      </c>
      <c r="AF202" t="s">
        <v>109</v>
      </c>
      <c r="AG202">
        <v>550000</v>
      </c>
      <c r="AH202" t="s">
        <v>171</v>
      </c>
      <c r="AI202">
        <v>0</v>
      </c>
      <c r="AJ202" t="s">
        <v>77</v>
      </c>
      <c r="AK202">
        <v>100</v>
      </c>
      <c r="AL202" t="s">
        <v>96</v>
      </c>
      <c r="AM202" t="s">
        <v>82</v>
      </c>
      <c r="AN202" t="s">
        <v>82</v>
      </c>
      <c r="AO202">
        <v>1</v>
      </c>
      <c r="AP202" t="s">
        <v>73</v>
      </c>
      <c r="AQ202" t="s">
        <v>138</v>
      </c>
      <c r="AR202" t="s">
        <v>82</v>
      </c>
      <c r="AS202" t="s">
        <v>82</v>
      </c>
      <c r="AT202">
        <v>18</v>
      </c>
      <c r="AU202" t="s">
        <v>88</v>
      </c>
      <c r="AV202" t="s">
        <v>89</v>
      </c>
      <c r="AW202" t="s">
        <v>89</v>
      </c>
      <c r="AX202" t="s">
        <v>89</v>
      </c>
      <c r="AY202" t="s">
        <v>89</v>
      </c>
      <c r="AZ202" t="s">
        <v>81</v>
      </c>
      <c r="BA202" t="s">
        <v>2620</v>
      </c>
      <c r="BB202">
        <v>22.14</v>
      </c>
      <c r="BC202" t="s">
        <v>82</v>
      </c>
      <c r="BD202" t="s">
        <v>161</v>
      </c>
      <c r="BE202" t="s">
        <v>162</v>
      </c>
      <c r="BF202" t="s">
        <v>87</v>
      </c>
      <c r="BG202" t="s">
        <v>97</v>
      </c>
      <c r="BH202">
        <v>4</v>
      </c>
      <c r="BI202">
        <v>2021</v>
      </c>
      <c r="BJ202">
        <v>2</v>
      </c>
      <c r="BK202">
        <v>100</v>
      </c>
      <c r="BL202" t="s">
        <v>82</v>
      </c>
      <c r="BM202" t="s">
        <v>2170</v>
      </c>
      <c r="BN202" t="s">
        <v>111</v>
      </c>
      <c r="BO202">
        <v>1</v>
      </c>
      <c r="BP202" t="s">
        <v>86</v>
      </c>
      <c r="BQ202" t="s">
        <v>1116</v>
      </c>
    </row>
    <row r="203" spans="1:69" hidden="1" x14ac:dyDescent="0.25">
      <c r="A203">
        <v>132872</v>
      </c>
      <c r="B203">
        <v>1</v>
      </c>
      <c r="C203" s="1">
        <v>2176650</v>
      </c>
      <c r="D203" s="2">
        <v>44892</v>
      </c>
      <c r="E203" s="2">
        <v>44910</v>
      </c>
      <c r="F203" s="2">
        <v>44914</v>
      </c>
      <c r="G203" s="2">
        <v>44963</v>
      </c>
      <c r="H203" s="2">
        <v>44967</v>
      </c>
      <c r="I203">
        <v>323051</v>
      </c>
      <c r="J203" t="s">
        <v>83</v>
      </c>
      <c r="K203" t="s">
        <v>85</v>
      </c>
      <c r="L203" t="s">
        <v>98</v>
      </c>
      <c r="M203" t="s">
        <v>72</v>
      </c>
      <c r="N203" t="s">
        <v>82</v>
      </c>
      <c r="O203">
        <v>132872</v>
      </c>
      <c r="P203">
        <v>6</v>
      </c>
      <c r="Q203" t="s">
        <v>136</v>
      </c>
      <c r="R203" t="s">
        <v>137</v>
      </c>
      <c r="S203" t="s">
        <v>79</v>
      </c>
      <c r="T203" t="s">
        <v>136</v>
      </c>
      <c r="U203">
        <v>1</v>
      </c>
      <c r="V203" t="s">
        <v>80</v>
      </c>
      <c r="W203">
        <v>1</v>
      </c>
      <c r="X203">
        <v>10</v>
      </c>
      <c r="Y203" t="s">
        <v>24</v>
      </c>
      <c r="Z203" t="s">
        <v>1152</v>
      </c>
      <c r="AA203">
        <v>111910378</v>
      </c>
      <c r="AB203">
        <v>31271320</v>
      </c>
      <c r="AC203" t="s">
        <v>80</v>
      </c>
      <c r="AD203" t="s">
        <v>299</v>
      </c>
      <c r="AE203" t="s">
        <v>124</v>
      </c>
      <c r="AF203" t="s">
        <v>181</v>
      </c>
      <c r="AG203">
        <v>482344</v>
      </c>
      <c r="AH203" t="s">
        <v>171</v>
      </c>
      <c r="AI203">
        <v>0</v>
      </c>
      <c r="AJ203" t="s">
        <v>77</v>
      </c>
      <c r="AK203">
        <v>100</v>
      </c>
      <c r="AL203" t="s">
        <v>96</v>
      </c>
      <c r="AM203" t="s">
        <v>82</v>
      </c>
      <c r="AN203" t="s">
        <v>82</v>
      </c>
      <c r="AO203">
        <v>1</v>
      </c>
      <c r="AP203" t="s">
        <v>73</v>
      </c>
      <c r="AQ203" t="s">
        <v>114</v>
      </c>
      <c r="AR203" t="s">
        <v>82</v>
      </c>
      <c r="AS203" t="s">
        <v>82</v>
      </c>
      <c r="AT203">
        <v>39</v>
      </c>
      <c r="AU203" t="s">
        <v>101</v>
      </c>
      <c r="AV203" t="s">
        <v>89</v>
      </c>
      <c r="AW203" t="s">
        <v>89</v>
      </c>
      <c r="AX203" t="s">
        <v>89</v>
      </c>
      <c r="AY203" t="s">
        <v>89</v>
      </c>
      <c r="AZ203" t="s">
        <v>81</v>
      </c>
      <c r="BA203" t="s">
        <v>1153</v>
      </c>
      <c r="BB203">
        <v>22.16</v>
      </c>
      <c r="BC203" t="s">
        <v>82</v>
      </c>
      <c r="BD203" t="s">
        <v>82</v>
      </c>
      <c r="BE203" t="s">
        <v>82</v>
      </c>
      <c r="BF203" t="s">
        <v>87</v>
      </c>
      <c r="BG203" t="s">
        <v>1154</v>
      </c>
      <c r="BH203">
        <v>3</v>
      </c>
      <c r="BI203">
        <v>2021</v>
      </c>
      <c r="BJ203">
        <v>2</v>
      </c>
      <c r="BK203">
        <v>74.599999999999994</v>
      </c>
      <c r="BL203">
        <v>22121000</v>
      </c>
      <c r="BM203" t="s">
        <v>95</v>
      </c>
      <c r="BN203" t="s">
        <v>183</v>
      </c>
      <c r="BO203">
        <v>1</v>
      </c>
      <c r="BP203" t="s">
        <v>86</v>
      </c>
      <c r="BQ203" t="s">
        <v>1116</v>
      </c>
    </row>
    <row r="204" spans="1:69" hidden="1" x14ac:dyDescent="0.25">
      <c r="A204">
        <v>132619</v>
      </c>
      <c r="B204">
        <v>1</v>
      </c>
      <c r="C204" s="1">
        <v>2296000</v>
      </c>
      <c r="D204" s="2">
        <v>44895</v>
      </c>
      <c r="E204" s="2">
        <v>44901</v>
      </c>
      <c r="F204" s="2">
        <v>44902</v>
      </c>
      <c r="G204" s="2">
        <v>44939</v>
      </c>
      <c r="H204" s="2">
        <v>44943</v>
      </c>
      <c r="I204">
        <v>323221</v>
      </c>
      <c r="J204" t="s">
        <v>83</v>
      </c>
      <c r="K204" t="s">
        <v>85</v>
      </c>
      <c r="L204" t="s">
        <v>98</v>
      </c>
      <c r="M204" t="s">
        <v>72</v>
      </c>
      <c r="N204" t="s">
        <v>82</v>
      </c>
      <c r="O204">
        <v>132619</v>
      </c>
      <c r="P204">
        <v>1</v>
      </c>
      <c r="Q204" t="s">
        <v>136</v>
      </c>
      <c r="R204" t="s">
        <v>137</v>
      </c>
      <c r="S204" t="s">
        <v>79</v>
      </c>
      <c r="T204" t="s">
        <v>136</v>
      </c>
      <c r="U204">
        <v>3</v>
      </c>
      <c r="V204" t="s">
        <v>131</v>
      </c>
      <c r="W204">
        <v>1</v>
      </c>
      <c r="X204">
        <v>4</v>
      </c>
      <c r="Y204" t="s">
        <v>25</v>
      </c>
      <c r="Z204" t="s">
        <v>1890</v>
      </c>
      <c r="AA204">
        <v>117860381</v>
      </c>
      <c r="AB204">
        <v>31269160</v>
      </c>
      <c r="AC204" t="s">
        <v>131</v>
      </c>
      <c r="AD204" t="s">
        <v>381</v>
      </c>
      <c r="AE204" t="s">
        <v>400</v>
      </c>
      <c r="AF204" t="s">
        <v>198</v>
      </c>
      <c r="AG204">
        <v>508811</v>
      </c>
      <c r="AH204" t="s">
        <v>171</v>
      </c>
      <c r="AI204">
        <v>0</v>
      </c>
      <c r="AJ204" t="s">
        <v>77</v>
      </c>
      <c r="AK204">
        <v>100</v>
      </c>
      <c r="AL204" t="s">
        <v>96</v>
      </c>
      <c r="AM204" t="s">
        <v>82</v>
      </c>
      <c r="AN204" t="s">
        <v>82</v>
      </c>
      <c r="AO204">
        <v>1</v>
      </c>
      <c r="AP204" t="s">
        <v>73</v>
      </c>
      <c r="AQ204" t="s">
        <v>114</v>
      </c>
      <c r="AR204" t="s">
        <v>82</v>
      </c>
      <c r="AS204" t="s">
        <v>82</v>
      </c>
      <c r="AT204">
        <v>22</v>
      </c>
      <c r="AU204" t="s">
        <v>101</v>
      </c>
      <c r="AV204" t="s">
        <v>88</v>
      </c>
      <c r="AW204" t="s">
        <v>89</v>
      </c>
      <c r="AX204" t="s">
        <v>89</v>
      </c>
      <c r="AY204" t="s">
        <v>89</v>
      </c>
      <c r="AZ204" t="s">
        <v>81</v>
      </c>
      <c r="BA204" t="s">
        <v>1891</v>
      </c>
      <c r="BB204">
        <v>22.16</v>
      </c>
      <c r="BC204" t="s">
        <v>82</v>
      </c>
      <c r="BD204" t="s">
        <v>82</v>
      </c>
      <c r="BE204" t="s">
        <v>82</v>
      </c>
      <c r="BF204" t="s">
        <v>278</v>
      </c>
      <c r="BG204" t="s">
        <v>1892</v>
      </c>
      <c r="BH204">
        <v>2</v>
      </c>
      <c r="BI204">
        <v>2017</v>
      </c>
      <c r="BJ204">
        <v>6</v>
      </c>
      <c r="BK204">
        <v>81.209999999999994</v>
      </c>
      <c r="BL204">
        <v>25186400</v>
      </c>
      <c r="BM204" t="s">
        <v>95</v>
      </c>
      <c r="BN204" t="s">
        <v>198</v>
      </c>
      <c r="BO204">
        <v>1</v>
      </c>
      <c r="BP204" t="s">
        <v>86</v>
      </c>
      <c r="BQ204" t="s">
        <v>1116</v>
      </c>
    </row>
    <row r="205" spans="1:69" hidden="1" x14ac:dyDescent="0.25">
      <c r="A205">
        <v>133167</v>
      </c>
      <c r="B205">
        <v>1</v>
      </c>
      <c r="C205" s="1">
        <v>4568925</v>
      </c>
      <c r="D205" s="2">
        <v>44918</v>
      </c>
      <c r="E205" s="2">
        <v>44918</v>
      </c>
      <c r="F205" s="2">
        <v>44945</v>
      </c>
      <c r="G205" s="2">
        <v>44963</v>
      </c>
      <c r="H205" s="2">
        <v>44967</v>
      </c>
      <c r="I205">
        <v>325184</v>
      </c>
      <c r="J205" t="s">
        <v>83</v>
      </c>
      <c r="K205" t="s">
        <v>85</v>
      </c>
      <c r="L205" t="s">
        <v>98</v>
      </c>
      <c r="M205" t="s">
        <v>72</v>
      </c>
      <c r="N205" t="s">
        <v>82</v>
      </c>
      <c r="O205">
        <v>133167</v>
      </c>
      <c r="P205">
        <v>6</v>
      </c>
      <c r="Q205" t="s">
        <v>136</v>
      </c>
      <c r="R205" t="s">
        <v>137</v>
      </c>
      <c r="S205" t="s">
        <v>79</v>
      </c>
      <c r="T205" t="s">
        <v>136</v>
      </c>
      <c r="U205">
        <v>2</v>
      </c>
      <c r="V205" t="s">
        <v>139</v>
      </c>
      <c r="W205">
        <v>8</v>
      </c>
      <c r="X205">
        <v>1</v>
      </c>
      <c r="Y205" t="s">
        <v>25</v>
      </c>
      <c r="Z205" t="s">
        <v>1180</v>
      </c>
      <c r="AA205">
        <v>119380304</v>
      </c>
      <c r="AB205">
        <v>31271190</v>
      </c>
      <c r="AC205" t="s">
        <v>172</v>
      </c>
      <c r="AD205" t="s">
        <v>175</v>
      </c>
      <c r="AE205" t="s">
        <v>343</v>
      </c>
      <c r="AF205" t="s">
        <v>480</v>
      </c>
      <c r="AG205">
        <v>1013054</v>
      </c>
      <c r="AH205" t="s">
        <v>108</v>
      </c>
      <c r="AI205">
        <v>0</v>
      </c>
      <c r="AJ205" t="s">
        <v>77</v>
      </c>
      <c r="AK205">
        <v>100</v>
      </c>
      <c r="AL205" t="s">
        <v>96</v>
      </c>
      <c r="AM205" t="s">
        <v>82</v>
      </c>
      <c r="AN205" t="s">
        <v>82</v>
      </c>
      <c r="AO205">
        <v>1</v>
      </c>
      <c r="AP205" t="s">
        <v>73</v>
      </c>
      <c r="AQ205" t="s">
        <v>114</v>
      </c>
      <c r="AR205" t="s">
        <v>82</v>
      </c>
      <c r="AS205" t="s">
        <v>82</v>
      </c>
      <c r="AT205">
        <v>17</v>
      </c>
      <c r="AU205" t="s">
        <v>101</v>
      </c>
      <c r="AV205" t="s">
        <v>89</v>
      </c>
      <c r="AW205" t="s">
        <v>89</v>
      </c>
      <c r="AX205" t="s">
        <v>89</v>
      </c>
      <c r="AY205" t="s">
        <v>89</v>
      </c>
      <c r="AZ205" t="s">
        <v>81</v>
      </c>
      <c r="BA205" t="s">
        <v>1181</v>
      </c>
      <c r="BB205">
        <v>22.17</v>
      </c>
      <c r="BC205" t="s">
        <v>82</v>
      </c>
      <c r="BD205" t="s">
        <v>82</v>
      </c>
      <c r="BE205" t="s">
        <v>82</v>
      </c>
      <c r="BF205" t="s">
        <v>87</v>
      </c>
      <c r="BG205" t="s">
        <v>97</v>
      </c>
      <c r="BH205">
        <v>3</v>
      </c>
      <c r="BI205">
        <v>2022</v>
      </c>
      <c r="BJ205">
        <v>1</v>
      </c>
      <c r="BK205">
        <v>100</v>
      </c>
      <c r="BL205" t="s">
        <v>82</v>
      </c>
      <c r="BM205" t="s">
        <v>95</v>
      </c>
      <c r="BN205" t="s">
        <v>481</v>
      </c>
      <c r="BO205">
        <v>1</v>
      </c>
      <c r="BP205" t="s">
        <v>86</v>
      </c>
      <c r="BQ205" t="s">
        <v>1116</v>
      </c>
    </row>
    <row r="206" spans="1:69" hidden="1" x14ac:dyDescent="0.25">
      <c r="A206">
        <v>133302</v>
      </c>
      <c r="B206">
        <v>1</v>
      </c>
      <c r="C206" s="1">
        <v>6985400</v>
      </c>
      <c r="D206" s="2">
        <v>44896</v>
      </c>
      <c r="E206" s="2">
        <v>44916</v>
      </c>
      <c r="F206" s="2">
        <v>44945</v>
      </c>
      <c r="G206" s="2">
        <v>44963</v>
      </c>
      <c r="H206" s="2">
        <v>44967</v>
      </c>
      <c r="I206">
        <v>323316</v>
      </c>
      <c r="J206" t="s">
        <v>83</v>
      </c>
      <c r="K206" t="s">
        <v>85</v>
      </c>
      <c r="L206" t="s">
        <v>98</v>
      </c>
      <c r="M206" t="s">
        <v>72</v>
      </c>
      <c r="N206" t="s">
        <v>82</v>
      </c>
      <c r="O206">
        <v>133302</v>
      </c>
      <c r="P206">
        <v>6</v>
      </c>
      <c r="Q206" t="s">
        <v>136</v>
      </c>
      <c r="R206" t="s">
        <v>137</v>
      </c>
      <c r="S206" t="s">
        <v>79</v>
      </c>
      <c r="T206" t="s">
        <v>136</v>
      </c>
      <c r="U206">
        <v>2</v>
      </c>
      <c r="V206" t="s">
        <v>139</v>
      </c>
      <c r="W206">
        <v>10</v>
      </c>
      <c r="X206">
        <v>13</v>
      </c>
      <c r="Y206" t="s">
        <v>24</v>
      </c>
      <c r="Z206" t="s">
        <v>1176</v>
      </c>
      <c r="AA206">
        <v>702990755</v>
      </c>
      <c r="AB206">
        <v>31271330</v>
      </c>
      <c r="AC206" t="s">
        <v>140</v>
      </c>
      <c r="AD206" t="s">
        <v>178</v>
      </c>
      <c r="AE206" t="s">
        <v>218</v>
      </c>
      <c r="AF206" t="s">
        <v>181</v>
      </c>
      <c r="AG206">
        <v>1550000</v>
      </c>
      <c r="AH206" t="s">
        <v>100</v>
      </c>
      <c r="AI206">
        <v>0</v>
      </c>
      <c r="AJ206" t="s">
        <v>77</v>
      </c>
      <c r="AK206">
        <v>100</v>
      </c>
      <c r="AL206" t="s">
        <v>96</v>
      </c>
      <c r="AM206" t="s">
        <v>82</v>
      </c>
      <c r="AN206" t="s">
        <v>82</v>
      </c>
      <c r="AO206">
        <v>1</v>
      </c>
      <c r="AP206" t="s">
        <v>73</v>
      </c>
      <c r="AQ206" t="s">
        <v>176</v>
      </c>
      <c r="AR206" t="s">
        <v>82</v>
      </c>
      <c r="AS206" t="s">
        <v>82</v>
      </c>
      <c r="AT206">
        <v>19</v>
      </c>
      <c r="AU206" t="s">
        <v>101</v>
      </c>
      <c r="AV206" t="s">
        <v>89</v>
      </c>
      <c r="AW206" t="s">
        <v>89</v>
      </c>
      <c r="AX206" t="s">
        <v>89</v>
      </c>
      <c r="AY206" t="s">
        <v>89</v>
      </c>
      <c r="AZ206" t="s">
        <v>81</v>
      </c>
      <c r="BA206" t="s">
        <v>1177</v>
      </c>
      <c r="BB206">
        <v>22.19</v>
      </c>
      <c r="BC206" t="s">
        <v>82</v>
      </c>
      <c r="BD206" t="s">
        <v>82</v>
      </c>
      <c r="BE206" t="s">
        <v>82</v>
      </c>
      <c r="BF206" t="s">
        <v>87</v>
      </c>
      <c r="BG206" t="s">
        <v>97</v>
      </c>
      <c r="BH206">
        <v>1</v>
      </c>
      <c r="BI206">
        <v>2022</v>
      </c>
      <c r="BJ206">
        <v>1</v>
      </c>
      <c r="BK206">
        <v>93.67</v>
      </c>
      <c r="BL206" t="s">
        <v>82</v>
      </c>
      <c r="BM206" t="s">
        <v>95</v>
      </c>
      <c r="BN206" t="s">
        <v>183</v>
      </c>
      <c r="BO206">
        <v>1</v>
      </c>
      <c r="BP206" t="s">
        <v>86</v>
      </c>
      <c r="BQ206" t="s">
        <v>1116</v>
      </c>
    </row>
    <row r="207" spans="1:69" hidden="1" x14ac:dyDescent="0.25">
      <c r="A207">
        <v>133385</v>
      </c>
      <c r="B207">
        <v>1</v>
      </c>
      <c r="C207" s="1">
        <v>7061800</v>
      </c>
      <c r="D207" s="2">
        <v>44936</v>
      </c>
      <c r="E207" s="2">
        <v>44939</v>
      </c>
      <c r="F207" s="2">
        <v>44958</v>
      </c>
      <c r="G207" s="2">
        <v>44963</v>
      </c>
      <c r="H207" s="2">
        <v>44967</v>
      </c>
      <c r="I207">
        <v>326073</v>
      </c>
      <c r="J207" t="s">
        <v>83</v>
      </c>
      <c r="K207" t="s">
        <v>85</v>
      </c>
      <c r="L207" t="s">
        <v>98</v>
      </c>
      <c r="M207" t="s">
        <v>72</v>
      </c>
      <c r="N207" t="s">
        <v>82</v>
      </c>
      <c r="O207">
        <v>133385</v>
      </c>
      <c r="P207">
        <v>6</v>
      </c>
      <c r="Q207" t="s">
        <v>75</v>
      </c>
      <c r="R207" t="s">
        <v>99</v>
      </c>
      <c r="S207" t="s">
        <v>79</v>
      </c>
      <c r="T207" t="s">
        <v>75</v>
      </c>
      <c r="U207">
        <v>7</v>
      </c>
      <c r="V207" t="s">
        <v>185</v>
      </c>
      <c r="W207">
        <v>2</v>
      </c>
      <c r="X207">
        <v>1</v>
      </c>
      <c r="Y207" t="s">
        <v>24</v>
      </c>
      <c r="Z207" t="s">
        <v>1309</v>
      </c>
      <c r="AA207">
        <v>901180419</v>
      </c>
      <c r="AB207">
        <v>31272000</v>
      </c>
      <c r="AC207" t="s">
        <v>226</v>
      </c>
      <c r="AD207" t="s">
        <v>227</v>
      </c>
      <c r="AE207" t="s">
        <v>134</v>
      </c>
      <c r="AF207" t="s">
        <v>1109</v>
      </c>
      <c r="AG207">
        <v>150000</v>
      </c>
      <c r="AH207" t="s">
        <v>132</v>
      </c>
      <c r="AI207">
        <v>0</v>
      </c>
      <c r="AJ207" t="s">
        <v>77</v>
      </c>
      <c r="AK207">
        <v>100</v>
      </c>
      <c r="AL207" t="s">
        <v>96</v>
      </c>
      <c r="AM207" t="s">
        <v>82</v>
      </c>
      <c r="AN207" t="s">
        <v>82</v>
      </c>
      <c r="AO207">
        <v>1</v>
      </c>
      <c r="AP207" t="s">
        <v>73</v>
      </c>
      <c r="AQ207" t="s">
        <v>114</v>
      </c>
      <c r="AR207" t="s">
        <v>82</v>
      </c>
      <c r="AS207" t="s">
        <v>82</v>
      </c>
      <c r="AT207">
        <v>21</v>
      </c>
      <c r="AU207" t="s">
        <v>101</v>
      </c>
      <c r="AV207" t="s">
        <v>89</v>
      </c>
      <c r="AW207" t="s">
        <v>89</v>
      </c>
      <c r="AX207" t="s">
        <v>89</v>
      </c>
      <c r="AY207" t="s">
        <v>89</v>
      </c>
      <c r="AZ207" t="s">
        <v>81</v>
      </c>
      <c r="BA207" t="s">
        <v>1310</v>
      </c>
      <c r="BB207">
        <v>22.21</v>
      </c>
      <c r="BC207" t="s">
        <v>82</v>
      </c>
      <c r="BD207" t="s">
        <v>82</v>
      </c>
      <c r="BE207" t="s">
        <v>82</v>
      </c>
      <c r="BF207" t="s">
        <v>87</v>
      </c>
      <c r="BG207" t="s">
        <v>97</v>
      </c>
      <c r="BH207">
        <v>3</v>
      </c>
      <c r="BI207">
        <v>2018</v>
      </c>
      <c r="BJ207">
        <v>5</v>
      </c>
      <c r="BK207">
        <v>100</v>
      </c>
      <c r="BL207" t="s">
        <v>82</v>
      </c>
      <c r="BM207" t="s">
        <v>95</v>
      </c>
      <c r="BN207" t="s">
        <v>105</v>
      </c>
      <c r="BO207">
        <v>1</v>
      </c>
      <c r="BP207" t="s">
        <v>86</v>
      </c>
      <c r="BQ207" t="s">
        <v>1116</v>
      </c>
    </row>
    <row r="208" spans="1:69" hidden="1" x14ac:dyDescent="0.25">
      <c r="A208">
        <v>132741</v>
      </c>
      <c r="B208">
        <v>1</v>
      </c>
      <c r="C208" s="1">
        <v>14382200</v>
      </c>
      <c r="D208" s="2">
        <v>44903</v>
      </c>
      <c r="E208" s="2">
        <v>44907</v>
      </c>
      <c r="F208" s="2">
        <v>44911</v>
      </c>
      <c r="G208" s="2">
        <v>44949</v>
      </c>
      <c r="H208" s="2">
        <v>44951</v>
      </c>
      <c r="I208">
        <v>324120</v>
      </c>
      <c r="J208" t="s">
        <v>83</v>
      </c>
      <c r="K208" t="s">
        <v>85</v>
      </c>
      <c r="L208" t="s">
        <v>98</v>
      </c>
      <c r="M208" t="s">
        <v>72</v>
      </c>
      <c r="N208" t="s">
        <v>82</v>
      </c>
      <c r="O208">
        <v>132741</v>
      </c>
      <c r="P208">
        <v>3</v>
      </c>
      <c r="Q208" t="s">
        <v>75</v>
      </c>
      <c r="R208" t="s">
        <v>99</v>
      </c>
      <c r="S208" t="s">
        <v>79</v>
      </c>
      <c r="T208" t="s">
        <v>75</v>
      </c>
      <c r="U208">
        <v>1</v>
      </c>
      <c r="V208" t="s">
        <v>80</v>
      </c>
      <c r="W208">
        <v>19</v>
      </c>
      <c r="X208">
        <v>1</v>
      </c>
      <c r="Y208" t="s">
        <v>24</v>
      </c>
      <c r="Z208" t="s">
        <v>1734</v>
      </c>
      <c r="AA208">
        <v>117340187</v>
      </c>
      <c r="AB208">
        <v>31269860</v>
      </c>
      <c r="AC208" t="s">
        <v>280</v>
      </c>
      <c r="AD208" t="s">
        <v>346</v>
      </c>
      <c r="AE208" t="s">
        <v>247</v>
      </c>
      <c r="AF208" t="s">
        <v>123</v>
      </c>
      <c r="AG208">
        <v>1473042</v>
      </c>
      <c r="AH208" t="s">
        <v>100</v>
      </c>
      <c r="AI208">
        <v>0</v>
      </c>
      <c r="AJ208" t="s">
        <v>77</v>
      </c>
      <c r="AK208">
        <v>100</v>
      </c>
      <c r="AL208" t="s">
        <v>96</v>
      </c>
      <c r="AM208" t="s">
        <v>82</v>
      </c>
      <c r="AN208" t="s">
        <v>82</v>
      </c>
      <c r="AO208">
        <v>1</v>
      </c>
      <c r="AP208" t="s">
        <v>73</v>
      </c>
      <c r="AQ208" t="s">
        <v>114</v>
      </c>
      <c r="AR208" t="s">
        <v>82</v>
      </c>
      <c r="AS208" t="s">
        <v>82</v>
      </c>
      <c r="AT208">
        <v>23</v>
      </c>
      <c r="AU208" t="s">
        <v>101</v>
      </c>
      <c r="AV208" t="s">
        <v>88</v>
      </c>
      <c r="AW208" t="s">
        <v>89</v>
      </c>
      <c r="AX208" t="s">
        <v>89</v>
      </c>
      <c r="AY208" t="s">
        <v>89</v>
      </c>
      <c r="AZ208" t="s">
        <v>81</v>
      </c>
      <c r="BA208" t="s">
        <v>1735</v>
      </c>
      <c r="BB208">
        <v>22.25</v>
      </c>
      <c r="BC208" t="s">
        <v>82</v>
      </c>
      <c r="BD208" t="s">
        <v>82</v>
      </c>
      <c r="BE208" t="s">
        <v>82</v>
      </c>
      <c r="BF208" t="s">
        <v>87</v>
      </c>
      <c r="BG208" t="s">
        <v>97</v>
      </c>
      <c r="BH208">
        <v>5</v>
      </c>
      <c r="BI208">
        <v>2017</v>
      </c>
      <c r="BJ208">
        <v>6</v>
      </c>
      <c r="BK208">
        <v>80</v>
      </c>
      <c r="BL208" t="s">
        <v>82</v>
      </c>
      <c r="BM208" t="s">
        <v>95</v>
      </c>
      <c r="BN208" t="s">
        <v>125</v>
      </c>
      <c r="BO208">
        <v>1</v>
      </c>
      <c r="BP208" t="s">
        <v>86</v>
      </c>
      <c r="BQ208" t="s">
        <v>1116</v>
      </c>
    </row>
    <row r="209" spans="1:69" hidden="1" x14ac:dyDescent="0.25">
      <c r="A209">
        <v>132471</v>
      </c>
      <c r="B209">
        <v>1</v>
      </c>
      <c r="C209" s="1">
        <v>4940120</v>
      </c>
      <c r="D209" s="2">
        <v>44869</v>
      </c>
      <c r="E209" s="2">
        <v>44876</v>
      </c>
      <c r="F209" s="2">
        <v>44879</v>
      </c>
      <c r="G209" s="2">
        <v>44939</v>
      </c>
      <c r="H209" s="2">
        <v>44943</v>
      </c>
      <c r="I209">
        <v>322091</v>
      </c>
      <c r="J209" t="s">
        <v>83</v>
      </c>
      <c r="K209" t="s">
        <v>85</v>
      </c>
      <c r="L209" t="s">
        <v>98</v>
      </c>
      <c r="M209" t="s">
        <v>72</v>
      </c>
      <c r="N209" t="s">
        <v>82</v>
      </c>
      <c r="O209">
        <v>132471</v>
      </c>
      <c r="P209">
        <v>1</v>
      </c>
      <c r="Q209" t="s">
        <v>75</v>
      </c>
      <c r="R209" t="s">
        <v>76</v>
      </c>
      <c r="S209" t="s">
        <v>79</v>
      </c>
      <c r="T209" t="s">
        <v>75</v>
      </c>
      <c r="U209">
        <v>4</v>
      </c>
      <c r="V209" t="s">
        <v>107</v>
      </c>
      <c r="W209">
        <v>10</v>
      </c>
      <c r="X209">
        <v>1</v>
      </c>
      <c r="Y209" t="s">
        <v>24</v>
      </c>
      <c r="Z209" t="s">
        <v>1846</v>
      </c>
      <c r="AA209">
        <v>402560487</v>
      </c>
      <c r="AB209">
        <v>31268860</v>
      </c>
      <c r="AC209" t="s">
        <v>688</v>
      </c>
      <c r="AD209" t="s">
        <v>740</v>
      </c>
      <c r="AE209" t="s">
        <v>274</v>
      </c>
      <c r="AF209" t="s">
        <v>224</v>
      </c>
      <c r="AG209">
        <v>200000</v>
      </c>
      <c r="AH209" t="s">
        <v>132</v>
      </c>
      <c r="AI209">
        <v>0</v>
      </c>
      <c r="AJ209" t="s">
        <v>77</v>
      </c>
      <c r="AK209">
        <v>100</v>
      </c>
      <c r="AL209" t="s">
        <v>96</v>
      </c>
      <c r="AM209" t="s">
        <v>82</v>
      </c>
      <c r="AN209" t="s">
        <v>82</v>
      </c>
      <c r="AO209">
        <v>1</v>
      </c>
      <c r="AP209" t="s">
        <v>73</v>
      </c>
      <c r="AQ209" t="s">
        <v>176</v>
      </c>
      <c r="AR209" t="s">
        <v>82</v>
      </c>
      <c r="AS209" t="s">
        <v>82</v>
      </c>
      <c r="AT209">
        <v>20</v>
      </c>
      <c r="AU209" t="s">
        <v>101</v>
      </c>
      <c r="AV209" t="s">
        <v>89</v>
      </c>
      <c r="AW209" t="s">
        <v>89</v>
      </c>
      <c r="AX209" t="s">
        <v>89</v>
      </c>
      <c r="AY209" t="s">
        <v>89</v>
      </c>
      <c r="AZ209" t="s">
        <v>81</v>
      </c>
      <c r="BA209" t="s">
        <v>1847</v>
      </c>
      <c r="BB209">
        <v>22.27</v>
      </c>
      <c r="BC209" t="s">
        <v>82</v>
      </c>
      <c r="BD209" t="s">
        <v>82</v>
      </c>
      <c r="BE209" t="s">
        <v>82</v>
      </c>
      <c r="BF209" t="s">
        <v>87</v>
      </c>
      <c r="BG209" t="s">
        <v>1848</v>
      </c>
      <c r="BH209">
        <v>3</v>
      </c>
      <c r="BI209">
        <v>2019</v>
      </c>
      <c r="BJ209">
        <v>4</v>
      </c>
      <c r="BK209">
        <v>83.18</v>
      </c>
      <c r="BL209" t="s">
        <v>82</v>
      </c>
      <c r="BM209" t="s">
        <v>95</v>
      </c>
      <c r="BN209" t="s">
        <v>130</v>
      </c>
      <c r="BO209">
        <v>1</v>
      </c>
      <c r="BP209" t="s">
        <v>86</v>
      </c>
      <c r="BQ209" t="s">
        <v>1116</v>
      </c>
    </row>
    <row r="210" spans="1:69" hidden="1" x14ac:dyDescent="0.25">
      <c r="A210">
        <v>132529</v>
      </c>
      <c r="B210">
        <v>1</v>
      </c>
      <c r="C210" s="1">
        <v>2202000</v>
      </c>
      <c r="D210" s="2">
        <v>44877</v>
      </c>
      <c r="E210" s="2">
        <v>44888</v>
      </c>
      <c r="F210" s="2">
        <v>44889</v>
      </c>
      <c r="G210" s="2">
        <v>44953</v>
      </c>
      <c r="H210" s="2">
        <v>44960</v>
      </c>
      <c r="I210">
        <v>322376</v>
      </c>
      <c r="J210" t="s">
        <v>83</v>
      </c>
      <c r="K210" t="s">
        <v>85</v>
      </c>
      <c r="L210" t="s">
        <v>74</v>
      </c>
      <c r="M210" t="s">
        <v>72</v>
      </c>
      <c r="N210" t="s">
        <v>82</v>
      </c>
      <c r="O210">
        <v>132529</v>
      </c>
      <c r="P210">
        <v>5</v>
      </c>
      <c r="Q210" t="s">
        <v>136</v>
      </c>
      <c r="R210" t="s">
        <v>166</v>
      </c>
      <c r="S210" t="s">
        <v>79</v>
      </c>
      <c r="T210" t="s">
        <v>136</v>
      </c>
      <c r="U210">
        <v>2</v>
      </c>
      <c r="V210" t="s">
        <v>139</v>
      </c>
      <c r="W210">
        <v>13</v>
      </c>
      <c r="X210">
        <v>5</v>
      </c>
      <c r="Y210" t="s">
        <v>25</v>
      </c>
      <c r="Z210" t="s">
        <v>1357</v>
      </c>
      <c r="AA210">
        <v>504120725</v>
      </c>
      <c r="AB210">
        <v>31197530</v>
      </c>
      <c r="AC210" t="s">
        <v>144</v>
      </c>
      <c r="AD210" t="s">
        <v>1065</v>
      </c>
      <c r="AE210" t="s">
        <v>553</v>
      </c>
      <c r="AF210" t="s">
        <v>281</v>
      </c>
      <c r="AG210" t="s">
        <v>82</v>
      </c>
      <c r="AH210" t="s">
        <v>82</v>
      </c>
      <c r="AI210">
        <v>0</v>
      </c>
      <c r="AJ210" t="s">
        <v>77</v>
      </c>
      <c r="AK210">
        <v>100</v>
      </c>
      <c r="AL210" t="s">
        <v>96</v>
      </c>
      <c r="AM210" t="s">
        <v>82</v>
      </c>
      <c r="AN210" t="s">
        <v>82</v>
      </c>
      <c r="AO210">
        <v>1</v>
      </c>
      <c r="AP210" t="s">
        <v>73</v>
      </c>
      <c r="AQ210" t="s">
        <v>176</v>
      </c>
      <c r="AR210" t="s">
        <v>82</v>
      </c>
      <c r="AS210" t="s">
        <v>82</v>
      </c>
      <c r="AT210">
        <v>26</v>
      </c>
      <c r="AU210" t="s">
        <v>88</v>
      </c>
      <c r="AV210" t="s">
        <v>89</v>
      </c>
      <c r="AW210" t="s">
        <v>89</v>
      </c>
      <c r="AX210" t="s">
        <v>89</v>
      </c>
      <c r="AY210" t="s">
        <v>89</v>
      </c>
      <c r="AZ210" t="s">
        <v>81</v>
      </c>
      <c r="BA210" t="s">
        <v>1358</v>
      </c>
      <c r="BB210">
        <v>22.29</v>
      </c>
      <c r="BC210" t="s">
        <v>82</v>
      </c>
      <c r="BD210" t="s">
        <v>82</v>
      </c>
      <c r="BE210" t="s">
        <v>82</v>
      </c>
      <c r="BF210" t="s">
        <v>87</v>
      </c>
      <c r="BG210" t="s">
        <v>97</v>
      </c>
      <c r="BH210" t="s">
        <v>82</v>
      </c>
      <c r="BI210" t="s">
        <v>82</v>
      </c>
      <c r="BJ210" t="s">
        <v>82</v>
      </c>
      <c r="BK210" t="s">
        <v>82</v>
      </c>
      <c r="BL210" t="s">
        <v>82</v>
      </c>
      <c r="BM210" t="s">
        <v>1083</v>
      </c>
      <c r="BN210" t="s">
        <v>262</v>
      </c>
      <c r="BO210">
        <v>1</v>
      </c>
      <c r="BP210" t="s">
        <v>86</v>
      </c>
      <c r="BQ210" t="s">
        <v>1116</v>
      </c>
    </row>
    <row r="211" spans="1:69" hidden="1" x14ac:dyDescent="0.25">
      <c r="A211">
        <v>133250</v>
      </c>
      <c r="B211">
        <v>1</v>
      </c>
      <c r="C211" s="1">
        <v>3998800</v>
      </c>
      <c r="D211" s="2">
        <v>44914</v>
      </c>
      <c r="E211" s="2">
        <v>44925</v>
      </c>
      <c r="F211" s="2">
        <v>44950</v>
      </c>
      <c r="G211" s="2">
        <v>44985</v>
      </c>
      <c r="H211" s="2">
        <v>44985</v>
      </c>
      <c r="I211">
        <v>324983</v>
      </c>
      <c r="J211" t="s">
        <v>83</v>
      </c>
      <c r="K211" t="s">
        <v>85</v>
      </c>
      <c r="L211" t="s">
        <v>98</v>
      </c>
      <c r="M211" t="s">
        <v>72</v>
      </c>
      <c r="N211" t="s">
        <v>82</v>
      </c>
      <c r="O211">
        <v>133250</v>
      </c>
      <c r="P211">
        <v>8</v>
      </c>
      <c r="Q211" t="s">
        <v>136</v>
      </c>
      <c r="R211" t="s">
        <v>137</v>
      </c>
      <c r="S211" t="s">
        <v>79</v>
      </c>
      <c r="T211" t="s">
        <v>136</v>
      </c>
      <c r="U211">
        <v>2</v>
      </c>
      <c r="V211" t="s">
        <v>139</v>
      </c>
      <c r="W211">
        <v>1</v>
      </c>
      <c r="X211">
        <v>1</v>
      </c>
      <c r="Y211" t="s">
        <v>24</v>
      </c>
      <c r="Z211" t="s">
        <v>2118</v>
      </c>
      <c r="AA211">
        <v>206550991</v>
      </c>
      <c r="AB211">
        <v>31273680</v>
      </c>
      <c r="AC211" t="s">
        <v>139</v>
      </c>
      <c r="AD211" t="s">
        <v>139</v>
      </c>
      <c r="AE211" t="s">
        <v>372</v>
      </c>
      <c r="AF211" t="s">
        <v>371</v>
      </c>
      <c r="AG211">
        <v>892660</v>
      </c>
      <c r="AH211" t="s">
        <v>108</v>
      </c>
      <c r="AI211">
        <v>0</v>
      </c>
      <c r="AJ211" t="s">
        <v>77</v>
      </c>
      <c r="AK211">
        <v>100</v>
      </c>
      <c r="AL211" t="s">
        <v>96</v>
      </c>
      <c r="AM211" t="s">
        <v>82</v>
      </c>
      <c r="AN211" t="s">
        <v>82</v>
      </c>
      <c r="AO211">
        <v>1</v>
      </c>
      <c r="AP211" t="s">
        <v>73</v>
      </c>
      <c r="AQ211" t="s">
        <v>78</v>
      </c>
      <c r="AR211" t="s">
        <v>82</v>
      </c>
      <c r="AS211" t="s">
        <v>82</v>
      </c>
      <c r="AT211">
        <v>34</v>
      </c>
      <c r="AU211" t="s">
        <v>101</v>
      </c>
      <c r="AV211" t="s">
        <v>89</v>
      </c>
      <c r="AW211" t="s">
        <v>89</v>
      </c>
      <c r="AX211" t="s">
        <v>89</v>
      </c>
      <c r="AY211" t="s">
        <v>89</v>
      </c>
      <c r="AZ211" t="s">
        <v>81</v>
      </c>
      <c r="BA211" t="s">
        <v>2119</v>
      </c>
      <c r="BB211">
        <v>22.32</v>
      </c>
      <c r="BC211" t="s">
        <v>82</v>
      </c>
      <c r="BD211" t="s">
        <v>82</v>
      </c>
      <c r="BE211" t="s">
        <v>82</v>
      </c>
      <c r="BF211" t="s">
        <v>87</v>
      </c>
      <c r="BG211" t="s">
        <v>2120</v>
      </c>
      <c r="BH211">
        <v>1</v>
      </c>
      <c r="BI211">
        <v>2017</v>
      </c>
      <c r="BJ211">
        <v>6</v>
      </c>
      <c r="BK211">
        <v>100</v>
      </c>
      <c r="BL211">
        <v>22427700</v>
      </c>
      <c r="BM211" t="s">
        <v>95</v>
      </c>
      <c r="BN211" t="s">
        <v>183</v>
      </c>
      <c r="BO211">
        <v>1</v>
      </c>
      <c r="BP211" t="s">
        <v>86</v>
      </c>
      <c r="BQ211" t="s">
        <v>1116</v>
      </c>
    </row>
    <row r="212" spans="1:69" hidden="1" x14ac:dyDescent="0.25">
      <c r="A212">
        <v>132802</v>
      </c>
      <c r="B212">
        <v>1</v>
      </c>
      <c r="C212" s="1">
        <v>7000704</v>
      </c>
      <c r="D212" s="2">
        <v>44897</v>
      </c>
      <c r="E212" s="2">
        <v>44908</v>
      </c>
      <c r="F212" s="2">
        <v>44914</v>
      </c>
      <c r="G212" s="2">
        <v>44953</v>
      </c>
      <c r="H212" s="2">
        <v>44957</v>
      </c>
      <c r="I212">
        <v>323574</v>
      </c>
      <c r="J212" t="s">
        <v>83</v>
      </c>
      <c r="K212" t="s">
        <v>85</v>
      </c>
      <c r="L212" t="s">
        <v>98</v>
      </c>
      <c r="M212" t="s">
        <v>72</v>
      </c>
      <c r="N212" t="s">
        <v>82</v>
      </c>
      <c r="O212">
        <v>132802</v>
      </c>
      <c r="P212">
        <v>5</v>
      </c>
      <c r="Q212" t="s">
        <v>136</v>
      </c>
      <c r="R212" t="s">
        <v>137</v>
      </c>
      <c r="S212" t="s">
        <v>79</v>
      </c>
      <c r="T212" t="s">
        <v>136</v>
      </c>
      <c r="U212">
        <v>6</v>
      </c>
      <c r="V212" t="s">
        <v>272</v>
      </c>
      <c r="W212">
        <v>5</v>
      </c>
      <c r="X212">
        <v>2</v>
      </c>
      <c r="Y212" t="s">
        <v>24</v>
      </c>
      <c r="Z212" t="s">
        <v>1451</v>
      </c>
      <c r="AA212">
        <v>604910794</v>
      </c>
      <c r="AB212">
        <v>31270200</v>
      </c>
      <c r="AC212" t="s">
        <v>608</v>
      </c>
      <c r="AD212" t="s">
        <v>889</v>
      </c>
      <c r="AE212" t="s">
        <v>304</v>
      </c>
      <c r="AF212" t="s">
        <v>198</v>
      </c>
      <c r="AG212">
        <v>1843338</v>
      </c>
      <c r="AH212" t="s">
        <v>100</v>
      </c>
      <c r="AI212">
        <v>0</v>
      </c>
      <c r="AJ212" t="s">
        <v>77</v>
      </c>
      <c r="AK212">
        <v>100</v>
      </c>
      <c r="AL212" t="s">
        <v>96</v>
      </c>
      <c r="AM212" t="s">
        <v>82</v>
      </c>
      <c r="AN212" t="s">
        <v>82</v>
      </c>
      <c r="AO212">
        <v>1</v>
      </c>
      <c r="AP212" t="s">
        <v>73</v>
      </c>
      <c r="AQ212" t="s">
        <v>138</v>
      </c>
      <c r="AR212" t="s">
        <v>82</v>
      </c>
      <c r="AS212" t="s">
        <v>82</v>
      </c>
      <c r="AT212">
        <v>17</v>
      </c>
      <c r="AU212" t="s">
        <v>101</v>
      </c>
      <c r="AV212" t="s">
        <v>88</v>
      </c>
      <c r="AW212" t="s">
        <v>89</v>
      </c>
      <c r="AX212" t="s">
        <v>89</v>
      </c>
      <c r="AY212" t="s">
        <v>89</v>
      </c>
      <c r="AZ212" t="s">
        <v>81</v>
      </c>
      <c r="BA212" t="s">
        <v>1452</v>
      </c>
      <c r="BB212">
        <v>22.43</v>
      </c>
      <c r="BC212" t="s">
        <v>82</v>
      </c>
      <c r="BD212" t="s">
        <v>82</v>
      </c>
      <c r="BE212" t="s">
        <v>82</v>
      </c>
      <c r="BF212" t="s">
        <v>87</v>
      </c>
      <c r="BG212" t="s">
        <v>97</v>
      </c>
      <c r="BH212">
        <v>4</v>
      </c>
      <c r="BI212">
        <v>2022</v>
      </c>
      <c r="BJ212">
        <v>1</v>
      </c>
      <c r="BK212">
        <v>92.83</v>
      </c>
      <c r="BL212" t="s">
        <v>82</v>
      </c>
      <c r="BM212" t="s">
        <v>95</v>
      </c>
      <c r="BN212" t="s">
        <v>198</v>
      </c>
      <c r="BO212">
        <v>1</v>
      </c>
      <c r="BP212" t="s">
        <v>86</v>
      </c>
      <c r="BQ212" t="s">
        <v>1116</v>
      </c>
    </row>
    <row r="213" spans="1:69" hidden="1" x14ac:dyDescent="0.25">
      <c r="A213">
        <v>133147</v>
      </c>
      <c r="B213">
        <v>1</v>
      </c>
      <c r="C213" s="1">
        <v>2262000</v>
      </c>
      <c r="D213" s="2">
        <v>44922</v>
      </c>
      <c r="E213" s="2">
        <v>44923</v>
      </c>
      <c r="F213" s="2">
        <v>44949</v>
      </c>
      <c r="G213" s="2">
        <v>44953</v>
      </c>
      <c r="H213" s="2">
        <v>44958</v>
      </c>
      <c r="I213">
        <v>325267</v>
      </c>
      <c r="J213" t="s">
        <v>83</v>
      </c>
      <c r="K213" t="s">
        <v>85</v>
      </c>
      <c r="L213" t="s">
        <v>98</v>
      </c>
      <c r="M213" t="s">
        <v>72</v>
      </c>
      <c r="N213" t="s">
        <v>82</v>
      </c>
      <c r="O213">
        <v>133147</v>
      </c>
      <c r="P213">
        <v>5</v>
      </c>
      <c r="Q213" t="s">
        <v>136</v>
      </c>
      <c r="R213" t="s">
        <v>137</v>
      </c>
      <c r="S213" t="s">
        <v>79</v>
      </c>
      <c r="T213" t="s">
        <v>136</v>
      </c>
      <c r="U213">
        <v>1</v>
      </c>
      <c r="V213" t="s">
        <v>80</v>
      </c>
      <c r="W213">
        <v>1</v>
      </c>
      <c r="X213">
        <v>7</v>
      </c>
      <c r="Y213" t="s">
        <v>24</v>
      </c>
      <c r="Z213" t="s">
        <v>1519</v>
      </c>
      <c r="AA213">
        <v>702240286</v>
      </c>
      <c r="AB213">
        <v>31271140</v>
      </c>
      <c r="AC213" t="s">
        <v>80</v>
      </c>
      <c r="AD213" t="s">
        <v>334</v>
      </c>
      <c r="AE213" t="s">
        <v>1520</v>
      </c>
      <c r="AF213" t="s">
        <v>263</v>
      </c>
      <c r="AG213">
        <v>507457</v>
      </c>
      <c r="AH213" t="s">
        <v>171</v>
      </c>
      <c r="AI213">
        <v>0</v>
      </c>
      <c r="AJ213" t="s">
        <v>77</v>
      </c>
      <c r="AK213">
        <v>100</v>
      </c>
      <c r="AL213" t="s">
        <v>96</v>
      </c>
      <c r="AM213" t="s">
        <v>82</v>
      </c>
      <c r="AN213" t="s">
        <v>82</v>
      </c>
      <c r="AO213">
        <v>1</v>
      </c>
      <c r="AP213" t="s">
        <v>73</v>
      </c>
      <c r="AQ213" t="s">
        <v>114</v>
      </c>
      <c r="AR213" t="s">
        <v>82</v>
      </c>
      <c r="AS213" t="s">
        <v>82</v>
      </c>
      <c r="AT213">
        <v>29</v>
      </c>
      <c r="AU213" t="s">
        <v>101</v>
      </c>
      <c r="AV213" t="s">
        <v>89</v>
      </c>
      <c r="AW213" t="s">
        <v>89</v>
      </c>
      <c r="AX213" t="s">
        <v>89</v>
      </c>
      <c r="AY213" t="s">
        <v>89</v>
      </c>
      <c r="AZ213" t="s">
        <v>81</v>
      </c>
      <c r="BA213" t="s">
        <v>1521</v>
      </c>
      <c r="BB213">
        <v>22.43</v>
      </c>
      <c r="BC213" t="s">
        <v>82</v>
      </c>
      <c r="BD213" t="s">
        <v>82</v>
      </c>
      <c r="BE213" t="s">
        <v>82</v>
      </c>
      <c r="BF213" t="s">
        <v>278</v>
      </c>
      <c r="BG213" t="s">
        <v>692</v>
      </c>
      <c r="BH213">
        <v>2</v>
      </c>
      <c r="BI213">
        <v>2020</v>
      </c>
      <c r="BJ213">
        <v>3</v>
      </c>
      <c r="BK213">
        <v>100</v>
      </c>
      <c r="BL213">
        <v>25193982</v>
      </c>
      <c r="BM213" t="s">
        <v>95</v>
      </c>
      <c r="BN213" t="s">
        <v>183</v>
      </c>
      <c r="BO213">
        <v>1</v>
      </c>
      <c r="BP213" t="s">
        <v>86</v>
      </c>
      <c r="BQ213" t="s">
        <v>1116</v>
      </c>
    </row>
    <row r="214" spans="1:69" hidden="1" x14ac:dyDescent="0.25">
      <c r="A214">
        <v>133196</v>
      </c>
      <c r="B214">
        <v>1</v>
      </c>
      <c r="C214" s="1">
        <v>21458150</v>
      </c>
      <c r="D214" s="2">
        <v>44911</v>
      </c>
      <c r="E214" s="2">
        <v>44932</v>
      </c>
      <c r="F214" s="2">
        <v>44952</v>
      </c>
      <c r="G214" s="2">
        <v>44963</v>
      </c>
      <c r="H214" s="2">
        <v>44967</v>
      </c>
      <c r="I214">
        <v>324810</v>
      </c>
      <c r="J214" t="s">
        <v>83</v>
      </c>
      <c r="K214" t="s">
        <v>85</v>
      </c>
      <c r="L214" t="s">
        <v>98</v>
      </c>
      <c r="M214" t="s">
        <v>72</v>
      </c>
      <c r="N214" t="s">
        <v>82</v>
      </c>
      <c r="O214">
        <v>133196</v>
      </c>
      <c r="P214">
        <v>6</v>
      </c>
      <c r="Q214" t="s">
        <v>75</v>
      </c>
      <c r="R214" t="s">
        <v>76</v>
      </c>
      <c r="S214" t="s">
        <v>79</v>
      </c>
      <c r="T214" t="s">
        <v>75</v>
      </c>
      <c r="U214">
        <v>3</v>
      </c>
      <c r="V214" t="s">
        <v>131</v>
      </c>
      <c r="W214">
        <v>2</v>
      </c>
      <c r="X214">
        <v>1</v>
      </c>
      <c r="Y214" t="s">
        <v>25</v>
      </c>
      <c r="Z214" t="s">
        <v>1222</v>
      </c>
      <c r="AA214">
        <v>118640791</v>
      </c>
      <c r="AB214">
        <v>31271450</v>
      </c>
      <c r="AC214" t="s">
        <v>229</v>
      </c>
      <c r="AD214" t="s">
        <v>229</v>
      </c>
      <c r="AE214" t="s">
        <v>128</v>
      </c>
      <c r="AF214" t="s">
        <v>222</v>
      </c>
      <c r="AG214">
        <v>838824</v>
      </c>
      <c r="AH214" t="s">
        <v>108</v>
      </c>
      <c r="AI214">
        <v>0</v>
      </c>
      <c r="AJ214" t="s">
        <v>77</v>
      </c>
      <c r="AK214">
        <v>100</v>
      </c>
      <c r="AL214" t="s">
        <v>96</v>
      </c>
      <c r="AM214" t="s">
        <v>82</v>
      </c>
      <c r="AN214" t="s">
        <v>82</v>
      </c>
      <c r="AO214">
        <v>1</v>
      </c>
      <c r="AP214" t="s">
        <v>73</v>
      </c>
      <c r="AQ214" t="s">
        <v>114</v>
      </c>
      <c r="AR214" t="s">
        <v>82</v>
      </c>
      <c r="AS214" t="s">
        <v>82</v>
      </c>
      <c r="AT214">
        <v>20</v>
      </c>
      <c r="AU214" t="s">
        <v>88</v>
      </c>
      <c r="AV214" t="s">
        <v>89</v>
      </c>
      <c r="AW214" t="s">
        <v>89</v>
      </c>
      <c r="AX214" t="s">
        <v>89</v>
      </c>
      <c r="AY214" t="s">
        <v>89</v>
      </c>
      <c r="AZ214" t="s">
        <v>167</v>
      </c>
      <c r="BA214" t="s">
        <v>1223</v>
      </c>
      <c r="BB214">
        <v>22.47</v>
      </c>
      <c r="BC214" t="s">
        <v>82</v>
      </c>
      <c r="BD214" t="s">
        <v>82</v>
      </c>
      <c r="BE214" t="s">
        <v>82</v>
      </c>
      <c r="BF214" t="s">
        <v>87</v>
      </c>
      <c r="BG214" t="s">
        <v>97</v>
      </c>
      <c r="BH214">
        <v>1</v>
      </c>
      <c r="BI214">
        <v>2021</v>
      </c>
      <c r="BJ214">
        <v>2</v>
      </c>
      <c r="BK214">
        <v>98.2</v>
      </c>
      <c r="BL214" t="s">
        <v>82</v>
      </c>
      <c r="BM214" t="s">
        <v>95</v>
      </c>
      <c r="BN214" t="s">
        <v>222</v>
      </c>
      <c r="BO214">
        <v>1</v>
      </c>
      <c r="BP214" t="s">
        <v>86</v>
      </c>
      <c r="BQ214" t="s">
        <v>1116</v>
      </c>
    </row>
    <row r="215" spans="1:69" hidden="1" x14ac:dyDescent="0.25">
      <c r="A215">
        <v>133226</v>
      </c>
      <c r="B215">
        <v>1</v>
      </c>
      <c r="C215" s="1">
        <v>7393000</v>
      </c>
      <c r="D215" s="2">
        <v>44923</v>
      </c>
      <c r="E215" s="2">
        <v>44938</v>
      </c>
      <c r="F215" s="2">
        <v>44957</v>
      </c>
      <c r="G215" s="2">
        <v>44977</v>
      </c>
      <c r="H215" s="2">
        <v>44984</v>
      </c>
      <c r="I215">
        <v>325302</v>
      </c>
      <c r="J215" t="s">
        <v>83</v>
      </c>
      <c r="K215" t="s">
        <v>85</v>
      </c>
      <c r="L215" t="s">
        <v>74</v>
      </c>
      <c r="M215" t="s">
        <v>72</v>
      </c>
      <c r="N215" t="s">
        <v>82</v>
      </c>
      <c r="O215">
        <v>133226</v>
      </c>
      <c r="P215">
        <v>7</v>
      </c>
      <c r="Q215" t="s">
        <v>75</v>
      </c>
      <c r="R215" t="s">
        <v>76</v>
      </c>
      <c r="S215" t="s">
        <v>79</v>
      </c>
      <c r="T215" t="s">
        <v>75</v>
      </c>
      <c r="U215">
        <v>2</v>
      </c>
      <c r="V215" t="s">
        <v>139</v>
      </c>
      <c r="W215">
        <v>1</v>
      </c>
      <c r="X215">
        <v>5</v>
      </c>
      <c r="Y215" t="s">
        <v>25</v>
      </c>
      <c r="Z215" t="s">
        <v>2527</v>
      </c>
      <c r="AA215">
        <v>116080554</v>
      </c>
      <c r="AB215">
        <v>31231050</v>
      </c>
      <c r="AC215" t="s">
        <v>139</v>
      </c>
      <c r="AD215" t="s">
        <v>2345</v>
      </c>
      <c r="AE215" t="s">
        <v>146</v>
      </c>
      <c r="AF215" t="s">
        <v>325</v>
      </c>
      <c r="AG215">
        <v>672536</v>
      </c>
      <c r="AH215" t="s">
        <v>171</v>
      </c>
      <c r="AI215">
        <v>0</v>
      </c>
      <c r="AJ215" t="s">
        <v>77</v>
      </c>
      <c r="AK215">
        <v>100</v>
      </c>
      <c r="AL215" t="s">
        <v>96</v>
      </c>
      <c r="AM215" t="s">
        <v>82</v>
      </c>
      <c r="AN215" t="s">
        <v>82</v>
      </c>
      <c r="AO215">
        <v>1</v>
      </c>
      <c r="AP215" t="s">
        <v>73</v>
      </c>
      <c r="AQ215" t="s">
        <v>114</v>
      </c>
      <c r="AR215" t="s">
        <v>82</v>
      </c>
      <c r="AS215" t="s">
        <v>82</v>
      </c>
      <c r="AT215">
        <v>27</v>
      </c>
      <c r="AU215" t="s">
        <v>101</v>
      </c>
      <c r="AV215" t="s">
        <v>88</v>
      </c>
      <c r="AW215" t="s">
        <v>89</v>
      </c>
      <c r="AX215" t="s">
        <v>89</v>
      </c>
      <c r="AY215" t="s">
        <v>89</v>
      </c>
      <c r="AZ215" t="s">
        <v>81</v>
      </c>
      <c r="BA215" t="s">
        <v>2528</v>
      </c>
      <c r="BB215">
        <v>22.56</v>
      </c>
      <c r="BC215" t="s">
        <v>82</v>
      </c>
      <c r="BD215" t="s">
        <v>82</v>
      </c>
      <c r="BE215" t="s">
        <v>82</v>
      </c>
      <c r="BF215" t="s">
        <v>87</v>
      </c>
      <c r="BG215" t="s">
        <v>97</v>
      </c>
      <c r="BH215">
        <v>5</v>
      </c>
      <c r="BI215">
        <v>2020</v>
      </c>
      <c r="BJ215">
        <v>3</v>
      </c>
      <c r="BK215">
        <v>100</v>
      </c>
      <c r="BL215">
        <v>71139487</v>
      </c>
      <c r="BM215" t="s">
        <v>95</v>
      </c>
      <c r="BN215" t="s">
        <v>130</v>
      </c>
      <c r="BO215">
        <v>1</v>
      </c>
      <c r="BP215" t="s">
        <v>86</v>
      </c>
      <c r="BQ215" t="s">
        <v>1116</v>
      </c>
    </row>
    <row r="216" spans="1:69" hidden="1" x14ac:dyDescent="0.25">
      <c r="A216">
        <v>132850</v>
      </c>
      <c r="B216">
        <v>5</v>
      </c>
      <c r="C216" s="1">
        <v>5952984</v>
      </c>
      <c r="D216" s="2">
        <v>44805</v>
      </c>
      <c r="E216" s="2">
        <v>44909</v>
      </c>
      <c r="F216" s="2">
        <v>44914</v>
      </c>
      <c r="G216" s="2">
        <v>44963</v>
      </c>
      <c r="H216" s="2">
        <v>44960</v>
      </c>
      <c r="I216">
        <v>319552</v>
      </c>
      <c r="J216" t="s">
        <v>83</v>
      </c>
      <c r="K216" t="s">
        <v>120</v>
      </c>
      <c r="L216" t="s">
        <v>119</v>
      </c>
      <c r="M216" t="s">
        <v>72</v>
      </c>
      <c r="N216" t="s">
        <v>82</v>
      </c>
      <c r="O216">
        <v>132850</v>
      </c>
      <c r="P216">
        <v>6</v>
      </c>
      <c r="Q216" t="s">
        <v>136</v>
      </c>
      <c r="R216" t="s">
        <v>137</v>
      </c>
      <c r="S216" t="s">
        <v>79</v>
      </c>
      <c r="T216" t="s">
        <v>136</v>
      </c>
      <c r="U216">
        <v>4</v>
      </c>
      <c r="V216" t="s">
        <v>107</v>
      </c>
      <c r="W216">
        <v>7</v>
      </c>
      <c r="X216">
        <v>1</v>
      </c>
      <c r="Y216" t="s">
        <v>25</v>
      </c>
      <c r="Z216" t="s">
        <v>1149</v>
      </c>
      <c r="AA216">
        <v>402170501</v>
      </c>
      <c r="AB216">
        <v>31270750</v>
      </c>
      <c r="AC216" t="s">
        <v>216</v>
      </c>
      <c r="AD216" t="s">
        <v>165</v>
      </c>
      <c r="AE216" t="s">
        <v>264</v>
      </c>
      <c r="AF216" t="s">
        <v>1086</v>
      </c>
      <c r="AG216">
        <v>770000</v>
      </c>
      <c r="AH216" t="s">
        <v>108</v>
      </c>
      <c r="AI216">
        <v>0</v>
      </c>
      <c r="AJ216" t="s">
        <v>77</v>
      </c>
      <c r="AK216">
        <v>100</v>
      </c>
      <c r="AL216" t="s">
        <v>96</v>
      </c>
      <c r="AM216" t="s">
        <v>82</v>
      </c>
      <c r="AN216" t="s">
        <v>82</v>
      </c>
      <c r="AO216">
        <v>1</v>
      </c>
      <c r="AP216" t="s">
        <v>73</v>
      </c>
      <c r="AQ216" t="s">
        <v>78</v>
      </c>
      <c r="AR216" t="s">
        <v>82</v>
      </c>
      <c r="AS216" t="s">
        <v>82</v>
      </c>
      <c r="AT216">
        <v>30</v>
      </c>
      <c r="AU216" t="s">
        <v>88</v>
      </c>
      <c r="AV216" t="s">
        <v>89</v>
      </c>
      <c r="AW216" t="s">
        <v>89</v>
      </c>
      <c r="AX216" t="s">
        <v>89</v>
      </c>
      <c r="AY216" t="s">
        <v>89</v>
      </c>
      <c r="AZ216" t="s">
        <v>81</v>
      </c>
      <c r="BA216" t="s">
        <v>1150</v>
      </c>
      <c r="BB216">
        <v>22.56</v>
      </c>
      <c r="BC216" t="s">
        <v>82</v>
      </c>
      <c r="BD216" t="s">
        <v>82</v>
      </c>
      <c r="BE216" t="s">
        <v>82</v>
      </c>
      <c r="BF216" t="s">
        <v>87</v>
      </c>
      <c r="BG216" t="s">
        <v>1151</v>
      </c>
      <c r="BH216">
        <v>2</v>
      </c>
      <c r="BI216">
        <v>2021</v>
      </c>
      <c r="BJ216">
        <v>2</v>
      </c>
      <c r="BK216">
        <v>85</v>
      </c>
      <c r="BL216">
        <v>22439500</v>
      </c>
      <c r="BM216" t="s">
        <v>95</v>
      </c>
      <c r="BN216" t="s">
        <v>183</v>
      </c>
      <c r="BO216">
        <v>1</v>
      </c>
      <c r="BP216" t="s">
        <v>86</v>
      </c>
      <c r="BQ216" t="s">
        <v>1116</v>
      </c>
    </row>
    <row r="217" spans="1:69" hidden="1" x14ac:dyDescent="0.25">
      <c r="A217">
        <v>132630</v>
      </c>
      <c r="B217">
        <v>1</v>
      </c>
      <c r="C217" s="1">
        <v>8269737</v>
      </c>
      <c r="D217" s="2">
        <v>44902</v>
      </c>
      <c r="E217" s="2">
        <v>44902</v>
      </c>
      <c r="F217" s="2">
        <v>44903</v>
      </c>
      <c r="G217" s="2">
        <v>44953</v>
      </c>
      <c r="H217" s="2">
        <v>44957</v>
      </c>
      <c r="I217">
        <v>323957</v>
      </c>
      <c r="J217" t="s">
        <v>83</v>
      </c>
      <c r="K217" t="s">
        <v>85</v>
      </c>
      <c r="L217" t="s">
        <v>98</v>
      </c>
      <c r="M217" t="s">
        <v>72</v>
      </c>
      <c r="N217" t="s">
        <v>82</v>
      </c>
      <c r="O217">
        <v>132630</v>
      </c>
      <c r="P217">
        <v>5</v>
      </c>
      <c r="Q217" t="s">
        <v>75</v>
      </c>
      <c r="R217" t="s">
        <v>76</v>
      </c>
      <c r="S217" t="s">
        <v>79</v>
      </c>
      <c r="T217" t="s">
        <v>75</v>
      </c>
      <c r="U217">
        <v>4</v>
      </c>
      <c r="V217" t="s">
        <v>107</v>
      </c>
      <c r="W217">
        <v>1</v>
      </c>
      <c r="X217">
        <v>2</v>
      </c>
      <c r="Y217" t="s">
        <v>25</v>
      </c>
      <c r="Z217" t="s">
        <v>1388</v>
      </c>
      <c r="AA217">
        <v>117010954</v>
      </c>
      <c r="AB217">
        <v>31270310</v>
      </c>
      <c r="AC217" t="s">
        <v>107</v>
      </c>
      <c r="AD217" t="s">
        <v>255</v>
      </c>
      <c r="AE217" t="s">
        <v>177</v>
      </c>
      <c r="AF217" t="s">
        <v>117</v>
      </c>
      <c r="AG217">
        <v>1865982</v>
      </c>
      <c r="AH217" t="s">
        <v>100</v>
      </c>
      <c r="AI217">
        <v>0</v>
      </c>
      <c r="AJ217" t="s">
        <v>77</v>
      </c>
      <c r="AK217">
        <v>100</v>
      </c>
      <c r="AL217" t="s">
        <v>96</v>
      </c>
      <c r="AM217" t="s">
        <v>82</v>
      </c>
      <c r="AN217" t="s">
        <v>82</v>
      </c>
      <c r="AO217">
        <v>1</v>
      </c>
      <c r="AP217" t="s">
        <v>73</v>
      </c>
      <c r="AQ217" t="s">
        <v>78</v>
      </c>
      <c r="AR217" t="s">
        <v>82</v>
      </c>
      <c r="AS217" t="s">
        <v>82</v>
      </c>
      <c r="AT217">
        <v>24</v>
      </c>
      <c r="AU217" t="s">
        <v>88</v>
      </c>
      <c r="AV217" t="s">
        <v>89</v>
      </c>
      <c r="AW217" t="s">
        <v>89</v>
      </c>
      <c r="AX217" t="s">
        <v>89</v>
      </c>
      <c r="AY217" t="s">
        <v>89</v>
      </c>
      <c r="AZ217" t="s">
        <v>81</v>
      </c>
      <c r="BA217" t="s">
        <v>1389</v>
      </c>
      <c r="BB217">
        <v>22.56</v>
      </c>
      <c r="BC217" t="s">
        <v>82</v>
      </c>
      <c r="BD217" t="s">
        <v>82</v>
      </c>
      <c r="BE217" t="s">
        <v>82</v>
      </c>
      <c r="BF217" t="s">
        <v>87</v>
      </c>
      <c r="BG217" t="s">
        <v>97</v>
      </c>
      <c r="BH217">
        <v>5</v>
      </c>
      <c r="BI217">
        <v>2015</v>
      </c>
      <c r="BJ217">
        <v>8</v>
      </c>
      <c r="BK217">
        <v>85</v>
      </c>
      <c r="BL217" t="s">
        <v>82</v>
      </c>
      <c r="BM217" t="s">
        <v>95</v>
      </c>
      <c r="BN217" t="s">
        <v>117</v>
      </c>
      <c r="BO217">
        <v>1</v>
      </c>
      <c r="BP217" t="s">
        <v>86</v>
      </c>
      <c r="BQ217" t="s">
        <v>1116</v>
      </c>
    </row>
    <row r="218" spans="1:69" hidden="1" x14ac:dyDescent="0.25">
      <c r="A218">
        <v>132527</v>
      </c>
      <c r="B218">
        <v>1</v>
      </c>
      <c r="C218" s="1">
        <v>4775938</v>
      </c>
      <c r="D218" s="2">
        <v>44888</v>
      </c>
      <c r="E218" s="2">
        <v>44888</v>
      </c>
      <c r="F218" s="2">
        <v>44889</v>
      </c>
      <c r="G218" s="2">
        <v>44953</v>
      </c>
      <c r="H218" s="2">
        <v>44957</v>
      </c>
      <c r="I218">
        <v>322886</v>
      </c>
      <c r="J218" t="s">
        <v>83</v>
      </c>
      <c r="K218" t="s">
        <v>85</v>
      </c>
      <c r="L218" t="s">
        <v>98</v>
      </c>
      <c r="M218" t="s">
        <v>72</v>
      </c>
      <c r="N218" t="s">
        <v>82</v>
      </c>
      <c r="O218">
        <v>132527</v>
      </c>
      <c r="P218">
        <v>5</v>
      </c>
      <c r="Q218" t="s">
        <v>75</v>
      </c>
      <c r="R218" t="s">
        <v>76</v>
      </c>
      <c r="S218" t="s">
        <v>79</v>
      </c>
      <c r="T218" t="s">
        <v>75</v>
      </c>
      <c r="U218">
        <v>1</v>
      </c>
      <c r="V218" t="s">
        <v>80</v>
      </c>
      <c r="W218">
        <v>3</v>
      </c>
      <c r="X218">
        <v>1</v>
      </c>
      <c r="Y218" t="s">
        <v>25</v>
      </c>
      <c r="Z218" t="s">
        <v>1355</v>
      </c>
      <c r="AA218">
        <v>117960229</v>
      </c>
      <c r="AB218">
        <v>31270410</v>
      </c>
      <c r="AC218" t="s">
        <v>236</v>
      </c>
      <c r="AD218" t="s">
        <v>236</v>
      </c>
      <c r="AE218" t="s">
        <v>174</v>
      </c>
      <c r="AF218" t="s">
        <v>201</v>
      </c>
      <c r="AG218">
        <v>1376280</v>
      </c>
      <c r="AH218" t="s">
        <v>100</v>
      </c>
      <c r="AI218">
        <v>0</v>
      </c>
      <c r="AJ218" t="s">
        <v>77</v>
      </c>
      <c r="AK218">
        <v>100</v>
      </c>
      <c r="AL218" t="s">
        <v>96</v>
      </c>
      <c r="AM218" t="s">
        <v>82</v>
      </c>
      <c r="AN218" t="s">
        <v>82</v>
      </c>
      <c r="AO218">
        <v>1</v>
      </c>
      <c r="AP218" t="s">
        <v>73</v>
      </c>
      <c r="AQ218" t="s">
        <v>78</v>
      </c>
      <c r="AR218" t="s">
        <v>82</v>
      </c>
      <c r="AS218" t="s">
        <v>82</v>
      </c>
      <c r="AT218">
        <v>22</v>
      </c>
      <c r="AU218" t="s">
        <v>101</v>
      </c>
      <c r="AV218" t="s">
        <v>89</v>
      </c>
      <c r="AW218" t="s">
        <v>89</v>
      </c>
      <c r="AX218" t="s">
        <v>89</v>
      </c>
      <c r="AY218" t="s">
        <v>89</v>
      </c>
      <c r="AZ218" t="s">
        <v>81</v>
      </c>
      <c r="BA218" t="s">
        <v>1356</v>
      </c>
      <c r="BB218">
        <v>22.59</v>
      </c>
      <c r="BC218" t="s">
        <v>82</v>
      </c>
      <c r="BD218" t="s">
        <v>82</v>
      </c>
      <c r="BE218" t="s">
        <v>82</v>
      </c>
      <c r="BF218" t="s">
        <v>87</v>
      </c>
      <c r="BG218" t="s">
        <v>97</v>
      </c>
      <c r="BH218">
        <v>4</v>
      </c>
      <c r="BI218">
        <v>2018</v>
      </c>
      <c r="BJ218">
        <v>5</v>
      </c>
      <c r="BK218">
        <v>87</v>
      </c>
      <c r="BL218" t="s">
        <v>82</v>
      </c>
      <c r="BM218" t="s">
        <v>95</v>
      </c>
      <c r="BN218" t="s">
        <v>202</v>
      </c>
      <c r="BO218">
        <v>1</v>
      </c>
      <c r="BP218" t="s">
        <v>86</v>
      </c>
      <c r="BQ218" t="s">
        <v>1116</v>
      </c>
    </row>
    <row r="219" spans="1:69" hidden="1" x14ac:dyDescent="0.25">
      <c r="A219">
        <v>132575</v>
      </c>
      <c r="B219">
        <v>1</v>
      </c>
      <c r="C219" s="1">
        <v>4137931</v>
      </c>
      <c r="D219" s="2">
        <v>44897</v>
      </c>
      <c r="E219" s="2">
        <v>44897</v>
      </c>
      <c r="F219" s="2">
        <v>44901</v>
      </c>
      <c r="G219" s="2">
        <v>44939</v>
      </c>
      <c r="H219" s="2">
        <v>44943</v>
      </c>
      <c r="I219">
        <v>323471</v>
      </c>
      <c r="J219" t="s">
        <v>83</v>
      </c>
      <c r="K219" t="s">
        <v>85</v>
      </c>
      <c r="L219" t="s">
        <v>98</v>
      </c>
      <c r="M219" t="s">
        <v>72</v>
      </c>
      <c r="N219" t="s">
        <v>82</v>
      </c>
      <c r="O219">
        <v>132575</v>
      </c>
      <c r="P219">
        <v>1</v>
      </c>
      <c r="Q219" t="s">
        <v>136</v>
      </c>
      <c r="R219" t="s">
        <v>166</v>
      </c>
      <c r="S219" t="s">
        <v>79</v>
      </c>
      <c r="T219" t="s">
        <v>136</v>
      </c>
      <c r="U219">
        <v>3</v>
      </c>
      <c r="V219" t="s">
        <v>131</v>
      </c>
      <c r="W219">
        <v>1</v>
      </c>
      <c r="X219">
        <v>3</v>
      </c>
      <c r="Y219" t="s">
        <v>25</v>
      </c>
      <c r="Z219" t="s">
        <v>1878</v>
      </c>
      <c r="AA219">
        <v>114910222</v>
      </c>
      <c r="AB219">
        <v>31269200</v>
      </c>
      <c r="AC219" t="s">
        <v>131</v>
      </c>
      <c r="AD219" t="s">
        <v>170</v>
      </c>
      <c r="AE219" t="s">
        <v>343</v>
      </c>
      <c r="AF219" t="s">
        <v>634</v>
      </c>
      <c r="AG219">
        <v>700000</v>
      </c>
      <c r="AH219" t="s">
        <v>171</v>
      </c>
      <c r="AI219">
        <v>0</v>
      </c>
      <c r="AJ219" t="s">
        <v>77</v>
      </c>
      <c r="AK219">
        <v>100</v>
      </c>
      <c r="AL219" t="s">
        <v>96</v>
      </c>
      <c r="AM219" t="s">
        <v>82</v>
      </c>
      <c r="AN219" t="s">
        <v>82</v>
      </c>
      <c r="AO219">
        <v>1</v>
      </c>
      <c r="AP219" t="s">
        <v>73</v>
      </c>
      <c r="AQ219" t="s">
        <v>114</v>
      </c>
      <c r="AR219" t="s">
        <v>82</v>
      </c>
      <c r="AS219" t="s">
        <v>82</v>
      </c>
      <c r="AT219">
        <v>30</v>
      </c>
      <c r="AU219" t="s">
        <v>101</v>
      </c>
      <c r="AV219" t="s">
        <v>88</v>
      </c>
      <c r="AW219" t="s">
        <v>89</v>
      </c>
      <c r="AX219" t="s">
        <v>89</v>
      </c>
      <c r="AY219" t="s">
        <v>89</v>
      </c>
      <c r="AZ219" t="s">
        <v>81</v>
      </c>
      <c r="BA219" t="s">
        <v>1879</v>
      </c>
      <c r="BB219">
        <v>22.71</v>
      </c>
      <c r="BC219" t="s">
        <v>82</v>
      </c>
      <c r="BD219" t="s">
        <v>161</v>
      </c>
      <c r="BE219" t="s">
        <v>162</v>
      </c>
      <c r="BF219" t="s">
        <v>87</v>
      </c>
      <c r="BG219" t="s">
        <v>1880</v>
      </c>
      <c r="BH219">
        <v>6</v>
      </c>
      <c r="BI219">
        <v>2010</v>
      </c>
      <c r="BJ219">
        <v>13</v>
      </c>
      <c r="BK219">
        <v>90</v>
      </c>
      <c r="BL219">
        <v>25116241</v>
      </c>
      <c r="BM219" t="s">
        <v>284</v>
      </c>
      <c r="BN219" t="s">
        <v>234</v>
      </c>
      <c r="BO219">
        <v>1</v>
      </c>
      <c r="BP219" t="s">
        <v>86</v>
      </c>
      <c r="BQ219" t="s">
        <v>1116</v>
      </c>
    </row>
    <row r="220" spans="1:69" hidden="1" x14ac:dyDescent="0.25">
      <c r="A220">
        <v>131846</v>
      </c>
      <c r="B220">
        <v>3</v>
      </c>
      <c r="C220" s="1">
        <v>8000000</v>
      </c>
      <c r="D220" s="2">
        <v>44797</v>
      </c>
      <c r="E220" s="2">
        <v>44810</v>
      </c>
      <c r="F220" s="2">
        <v>44811</v>
      </c>
      <c r="G220" s="2">
        <v>44939</v>
      </c>
      <c r="H220" s="2">
        <v>44943</v>
      </c>
      <c r="I220">
        <v>319097</v>
      </c>
      <c r="J220" t="s">
        <v>83</v>
      </c>
      <c r="K220" t="s">
        <v>214</v>
      </c>
      <c r="L220" t="s">
        <v>98</v>
      </c>
      <c r="M220" t="s">
        <v>204</v>
      </c>
      <c r="N220" t="s">
        <v>82</v>
      </c>
      <c r="O220">
        <v>131846</v>
      </c>
      <c r="P220">
        <v>1</v>
      </c>
      <c r="Q220" t="s">
        <v>136</v>
      </c>
      <c r="R220" t="s">
        <v>137</v>
      </c>
      <c r="S220" t="s">
        <v>79</v>
      </c>
      <c r="T220" t="s">
        <v>136</v>
      </c>
      <c r="U220">
        <v>4</v>
      </c>
      <c r="V220" t="s">
        <v>107</v>
      </c>
      <c r="W220">
        <v>7</v>
      </c>
      <c r="X220">
        <v>1</v>
      </c>
      <c r="Y220" t="s">
        <v>24</v>
      </c>
      <c r="Z220" t="s">
        <v>1769</v>
      </c>
      <c r="AA220">
        <v>801220749</v>
      </c>
      <c r="AB220">
        <v>31269100</v>
      </c>
      <c r="AC220" t="s">
        <v>216</v>
      </c>
      <c r="AD220" t="s">
        <v>165</v>
      </c>
      <c r="AE220" t="s">
        <v>426</v>
      </c>
      <c r="AF220" t="s">
        <v>1099</v>
      </c>
      <c r="AG220">
        <v>1677875</v>
      </c>
      <c r="AH220" t="s">
        <v>100</v>
      </c>
      <c r="AI220">
        <v>0</v>
      </c>
      <c r="AJ220" t="s">
        <v>77</v>
      </c>
      <c r="AK220">
        <v>100</v>
      </c>
      <c r="AL220" t="s">
        <v>96</v>
      </c>
      <c r="AM220" t="s">
        <v>82</v>
      </c>
      <c r="AN220" t="s">
        <v>82</v>
      </c>
      <c r="AO220">
        <v>1</v>
      </c>
      <c r="AP220" t="s">
        <v>73</v>
      </c>
      <c r="AQ220" t="s">
        <v>78</v>
      </c>
      <c r="AR220" t="s">
        <v>82</v>
      </c>
      <c r="AS220" t="s">
        <v>82</v>
      </c>
      <c r="AT220">
        <v>27</v>
      </c>
      <c r="AU220" t="s">
        <v>215</v>
      </c>
      <c r="AV220" t="s">
        <v>89</v>
      </c>
      <c r="AW220" t="s">
        <v>89</v>
      </c>
      <c r="AX220" t="s">
        <v>89</v>
      </c>
      <c r="AY220" t="s">
        <v>89</v>
      </c>
      <c r="AZ220" t="s">
        <v>81</v>
      </c>
      <c r="BA220" t="s">
        <v>1770</v>
      </c>
      <c r="BB220">
        <v>22.73</v>
      </c>
      <c r="BC220" t="s">
        <v>82</v>
      </c>
      <c r="BD220" t="s">
        <v>82</v>
      </c>
      <c r="BE220" t="s">
        <v>82</v>
      </c>
      <c r="BF220" t="s">
        <v>87</v>
      </c>
      <c r="BG220" t="s">
        <v>82</v>
      </c>
      <c r="BH220">
        <v>3</v>
      </c>
      <c r="BI220">
        <v>2013</v>
      </c>
      <c r="BJ220">
        <v>10</v>
      </c>
      <c r="BK220">
        <v>95</v>
      </c>
      <c r="BL220">
        <v>25090700</v>
      </c>
      <c r="BM220" t="s">
        <v>95</v>
      </c>
      <c r="BN220" t="s">
        <v>183</v>
      </c>
      <c r="BO220">
        <v>1</v>
      </c>
      <c r="BP220" t="s">
        <v>86</v>
      </c>
      <c r="BQ220" t="s">
        <v>1116</v>
      </c>
    </row>
    <row r="221" spans="1:69" hidden="1" x14ac:dyDescent="0.25">
      <c r="A221">
        <v>131994</v>
      </c>
      <c r="B221">
        <v>1</v>
      </c>
      <c r="C221" s="1">
        <v>8573570</v>
      </c>
      <c r="D221" s="2">
        <v>44813</v>
      </c>
      <c r="E221" s="2">
        <v>44820</v>
      </c>
      <c r="F221" s="2">
        <v>44824</v>
      </c>
      <c r="G221" s="2">
        <v>44977</v>
      </c>
      <c r="H221" s="2">
        <v>44987</v>
      </c>
      <c r="I221">
        <v>319980</v>
      </c>
      <c r="J221" t="s">
        <v>83</v>
      </c>
      <c r="K221" t="s">
        <v>85</v>
      </c>
      <c r="L221" t="s">
        <v>74</v>
      </c>
      <c r="M221" t="s">
        <v>72</v>
      </c>
      <c r="N221" t="s">
        <v>82</v>
      </c>
      <c r="O221">
        <v>131994</v>
      </c>
      <c r="P221">
        <v>7</v>
      </c>
      <c r="Q221" t="s">
        <v>75</v>
      </c>
      <c r="R221" t="s">
        <v>76</v>
      </c>
      <c r="S221" t="s">
        <v>79</v>
      </c>
      <c r="T221" t="s">
        <v>75</v>
      </c>
      <c r="U221">
        <v>6</v>
      </c>
      <c r="V221" t="s">
        <v>272</v>
      </c>
      <c r="W221">
        <v>1</v>
      </c>
      <c r="X221">
        <v>15</v>
      </c>
      <c r="Y221" t="s">
        <v>25</v>
      </c>
      <c r="Z221" t="s">
        <v>2276</v>
      </c>
      <c r="AA221">
        <v>604590133</v>
      </c>
      <c r="AB221">
        <v>31194530</v>
      </c>
      <c r="AC221" t="s">
        <v>272</v>
      </c>
      <c r="AD221" t="s">
        <v>2081</v>
      </c>
      <c r="AE221" t="s">
        <v>128</v>
      </c>
      <c r="AF221" t="s">
        <v>230</v>
      </c>
      <c r="AG221" t="s">
        <v>82</v>
      </c>
      <c r="AH221" t="s">
        <v>82</v>
      </c>
      <c r="AI221">
        <v>0</v>
      </c>
      <c r="AJ221" t="s">
        <v>77</v>
      </c>
      <c r="AK221">
        <v>100</v>
      </c>
      <c r="AL221" t="s">
        <v>96</v>
      </c>
      <c r="AM221" t="s">
        <v>82</v>
      </c>
      <c r="AN221" t="s">
        <v>82</v>
      </c>
      <c r="AO221">
        <v>1</v>
      </c>
      <c r="AP221" t="s">
        <v>73</v>
      </c>
      <c r="AQ221" t="s">
        <v>114</v>
      </c>
      <c r="AR221" t="s">
        <v>82</v>
      </c>
      <c r="AS221" t="s">
        <v>82</v>
      </c>
      <c r="AT221">
        <v>22</v>
      </c>
      <c r="AU221" t="s">
        <v>88</v>
      </c>
      <c r="AV221" t="s">
        <v>89</v>
      </c>
      <c r="AW221" t="s">
        <v>89</v>
      </c>
      <c r="AX221" t="s">
        <v>89</v>
      </c>
      <c r="AY221" t="s">
        <v>89</v>
      </c>
      <c r="AZ221" t="s">
        <v>81</v>
      </c>
      <c r="BA221" t="s">
        <v>2277</v>
      </c>
      <c r="BB221">
        <v>22.75</v>
      </c>
      <c r="BC221" t="s">
        <v>82</v>
      </c>
      <c r="BD221" t="s">
        <v>82</v>
      </c>
      <c r="BE221" t="s">
        <v>82</v>
      </c>
      <c r="BF221" t="s">
        <v>87</v>
      </c>
      <c r="BG221" t="s">
        <v>97</v>
      </c>
      <c r="BH221" t="s">
        <v>82</v>
      </c>
      <c r="BI221" t="s">
        <v>82</v>
      </c>
      <c r="BJ221" t="s">
        <v>82</v>
      </c>
      <c r="BK221" t="s">
        <v>82</v>
      </c>
      <c r="BL221" t="s">
        <v>82</v>
      </c>
      <c r="BM221" t="s">
        <v>95</v>
      </c>
      <c r="BN221" t="s">
        <v>230</v>
      </c>
      <c r="BO221">
        <v>1</v>
      </c>
      <c r="BP221" t="s">
        <v>86</v>
      </c>
      <c r="BQ221" t="s">
        <v>1116</v>
      </c>
    </row>
    <row r="222" spans="1:69" hidden="1" x14ac:dyDescent="0.25">
      <c r="A222">
        <v>133408</v>
      </c>
      <c r="B222">
        <v>7</v>
      </c>
      <c r="C222" s="1">
        <v>7928620</v>
      </c>
      <c r="D222" s="2">
        <v>44936</v>
      </c>
      <c r="E222" s="2">
        <v>44945</v>
      </c>
      <c r="F222" s="2">
        <v>44965</v>
      </c>
      <c r="G222" s="2">
        <v>44985</v>
      </c>
      <c r="H222" s="2">
        <v>44985</v>
      </c>
      <c r="I222">
        <v>326078</v>
      </c>
      <c r="J222" t="s">
        <v>83</v>
      </c>
      <c r="K222" t="s">
        <v>205</v>
      </c>
      <c r="L222" t="s">
        <v>119</v>
      </c>
      <c r="M222" t="s">
        <v>204</v>
      </c>
      <c r="N222" t="s">
        <v>82</v>
      </c>
      <c r="O222">
        <v>133408</v>
      </c>
      <c r="P222">
        <v>8</v>
      </c>
      <c r="Q222" t="s">
        <v>136</v>
      </c>
      <c r="R222" t="s">
        <v>137</v>
      </c>
      <c r="S222" t="s">
        <v>79</v>
      </c>
      <c r="T222" t="s">
        <v>136</v>
      </c>
      <c r="U222">
        <v>1</v>
      </c>
      <c r="V222" t="s">
        <v>80</v>
      </c>
      <c r="W222">
        <v>3</v>
      </c>
      <c r="X222">
        <v>4</v>
      </c>
      <c r="Y222" t="s">
        <v>25</v>
      </c>
      <c r="Z222" t="s">
        <v>2177</v>
      </c>
      <c r="AA222">
        <v>113100082</v>
      </c>
      <c r="AB222">
        <v>31274170</v>
      </c>
      <c r="AC222" t="s">
        <v>236</v>
      </c>
      <c r="AD222" t="s">
        <v>925</v>
      </c>
      <c r="AE222" t="s">
        <v>158</v>
      </c>
      <c r="AF222" t="s">
        <v>2178</v>
      </c>
      <c r="AG222">
        <v>1804594</v>
      </c>
      <c r="AH222" t="s">
        <v>100</v>
      </c>
      <c r="AI222">
        <v>0</v>
      </c>
      <c r="AJ222" t="s">
        <v>77</v>
      </c>
      <c r="AK222">
        <v>100</v>
      </c>
      <c r="AL222" t="s">
        <v>96</v>
      </c>
      <c r="AM222" t="s">
        <v>82</v>
      </c>
      <c r="AN222" t="s">
        <v>82</v>
      </c>
      <c r="AO222">
        <v>1</v>
      </c>
      <c r="AP222" t="s">
        <v>73</v>
      </c>
      <c r="AQ222" t="s">
        <v>114</v>
      </c>
      <c r="AR222" t="s">
        <v>82</v>
      </c>
      <c r="AS222" t="s">
        <v>82</v>
      </c>
      <c r="AT222">
        <v>35</v>
      </c>
      <c r="AU222" t="s">
        <v>215</v>
      </c>
      <c r="AV222" t="s">
        <v>89</v>
      </c>
      <c r="AW222" t="s">
        <v>89</v>
      </c>
      <c r="AX222" t="s">
        <v>89</v>
      </c>
      <c r="AY222" t="s">
        <v>89</v>
      </c>
      <c r="AZ222" t="s">
        <v>81</v>
      </c>
      <c r="BA222" t="s">
        <v>2179</v>
      </c>
      <c r="BB222">
        <v>22.76</v>
      </c>
      <c r="BC222" t="s">
        <v>82</v>
      </c>
      <c r="BD222" t="s">
        <v>82</v>
      </c>
      <c r="BE222" t="s">
        <v>82</v>
      </c>
      <c r="BF222" t="s">
        <v>197</v>
      </c>
      <c r="BG222" t="s">
        <v>2180</v>
      </c>
      <c r="BH222">
        <v>2</v>
      </c>
      <c r="BI222">
        <v>2004</v>
      </c>
      <c r="BJ222">
        <v>19</v>
      </c>
      <c r="BK222">
        <v>100</v>
      </c>
      <c r="BL222">
        <v>22206976</v>
      </c>
      <c r="BM222" t="s">
        <v>95</v>
      </c>
      <c r="BN222" t="s">
        <v>183</v>
      </c>
      <c r="BO222">
        <v>1</v>
      </c>
      <c r="BP222" t="s">
        <v>86</v>
      </c>
      <c r="BQ222" t="s">
        <v>1116</v>
      </c>
    </row>
    <row r="223" spans="1:69" hidden="1" x14ac:dyDescent="0.25">
      <c r="A223">
        <v>133187</v>
      </c>
      <c r="B223">
        <v>1</v>
      </c>
      <c r="C223" s="1">
        <v>4534510</v>
      </c>
      <c r="D223" s="2">
        <v>44914</v>
      </c>
      <c r="E223" s="2">
        <v>44935</v>
      </c>
      <c r="F223" s="2">
        <v>44952</v>
      </c>
      <c r="G223" s="2">
        <v>44977</v>
      </c>
      <c r="H223" s="2">
        <v>44978</v>
      </c>
      <c r="I223">
        <v>324899</v>
      </c>
      <c r="J223" t="s">
        <v>83</v>
      </c>
      <c r="K223" t="s">
        <v>85</v>
      </c>
      <c r="L223" t="s">
        <v>98</v>
      </c>
      <c r="M223" t="s">
        <v>72</v>
      </c>
      <c r="N223" t="s">
        <v>82</v>
      </c>
      <c r="O223">
        <v>133187</v>
      </c>
      <c r="P223">
        <v>7</v>
      </c>
      <c r="Q223" t="s">
        <v>136</v>
      </c>
      <c r="R223" t="s">
        <v>137</v>
      </c>
      <c r="S223" t="s">
        <v>79</v>
      </c>
      <c r="T223" t="s">
        <v>136</v>
      </c>
      <c r="U223">
        <v>1</v>
      </c>
      <c r="V223" t="s">
        <v>80</v>
      </c>
      <c r="W223">
        <v>1</v>
      </c>
      <c r="X223">
        <v>10</v>
      </c>
      <c r="Y223" t="s">
        <v>24</v>
      </c>
      <c r="Z223" t="s">
        <v>2491</v>
      </c>
      <c r="AA223">
        <v>118090373</v>
      </c>
      <c r="AB223">
        <v>31272240</v>
      </c>
      <c r="AC223" t="s">
        <v>80</v>
      </c>
      <c r="AD223" t="s">
        <v>299</v>
      </c>
      <c r="AE223" t="s">
        <v>196</v>
      </c>
      <c r="AF223" t="s">
        <v>183</v>
      </c>
      <c r="AG223">
        <v>862737</v>
      </c>
      <c r="AH223" t="s">
        <v>108</v>
      </c>
      <c r="AI223">
        <v>0</v>
      </c>
      <c r="AJ223" t="s">
        <v>77</v>
      </c>
      <c r="AK223">
        <v>100</v>
      </c>
      <c r="AL223" t="s">
        <v>96</v>
      </c>
      <c r="AM223" t="s">
        <v>82</v>
      </c>
      <c r="AN223" t="s">
        <v>82</v>
      </c>
      <c r="AO223">
        <v>1</v>
      </c>
      <c r="AP223" t="s">
        <v>73</v>
      </c>
      <c r="AQ223" t="s">
        <v>114</v>
      </c>
      <c r="AR223" t="s">
        <v>82</v>
      </c>
      <c r="AS223" t="s">
        <v>82</v>
      </c>
      <c r="AT223">
        <v>21</v>
      </c>
      <c r="AU223" t="s">
        <v>101</v>
      </c>
      <c r="AV223" t="s">
        <v>89</v>
      </c>
      <c r="AW223" t="s">
        <v>89</v>
      </c>
      <c r="AX223" t="s">
        <v>89</v>
      </c>
      <c r="AY223" t="s">
        <v>89</v>
      </c>
      <c r="AZ223" t="s">
        <v>81</v>
      </c>
      <c r="BA223" t="s">
        <v>2492</v>
      </c>
      <c r="BB223">
        <v>22.77</v>
      </c>
      <c r="BC223" t="s">
        <v>82</v>
      </c>
      <c r="BD223" t="s">
        <v>82</v>
      </c>
      <c r="BE223" t="s">
        <v>82</v>
      </c>
      <c r="BF223" t="s">
        <v>87</v>
      </c>
      <c r="BG223" t="s">
        <v>97</v>
      </c>
      <c r="BH223">
        <v>3</v>
      </c>
      <c r="BI223">
        <v>2019</v>
      </c>
      <c r="BJ223">
        <v>4</v>
      </c>
      <c r="BK223">
        <v>100</v>
      </c>
      <c r="BL223" t="s">
        <v>82</v>
      </c>
      <c r="BM223" t="s">
        <v>95</v>
      </c>
      <c r="BN223" t="s">
        <v>183</v>
      </c>
      <c r="BO223">
        <v>1</v>
      </c>
      <c r="BP223" t="s">
        <v>86</v>
      </c>
      <c r="BQ223" t="s">
        <v>1116</v>
      </c>
    </row>
    <row r="224" spans="1:69" hidden="1" x14ac:dyDescent="0.25">
      <c r="A224">
        <v>133199</v>
      </c>
      <c r="B224">
        <v>1</v>
      </c>
      <c r="C224" s="1">
        <v>18500000</v>
      </c>
      <c r="D224" s="2">
        <v>44914</v>
      </c>
      <c r="E224" s="2">
        <v>44921</v>
      </c>
      <c r="F224" s="2">
        <v>44956</v>
      </c>
      <c r="G224" s="2">
        <v>44963</v>
      </c>
      <c r="H224" s="2">
        <v>44967</v>
      </c>
      <c r="I224">
        <v>324910</v>
      </c>
      <c r="J224" t="s">
        <v>83</v>
      </c>
      <c r="K224" t="s">
        <v>85</v>
      </c>
      <c r="L224" t="s">
        <v>98</v>
      </c>
      <c r="M224" t="s">
        <v>72</v>
      </c>
      <c r="N224" t="s">
        <v>82</v>
      </c>
      <c r="O224">
        <v>133199</v>
      </c>
      <c r="P224">
        <v>6</v>
      </c>
      <c r="Q224" t="s">
        <v>75</v>
      </c>
      <c r="R224" t="s">
        <v>76</v>
      </c>
      <c r="S224" t="s">
        <v>79</v>
      </c>
      <c r="T224" t="s">
        <v>75</v>
      </c>
      <c r="U224">
        <v>1</v>
      </c>
      <c r="V224" t="s">
        <v>80</v>
      </c>
      <c r="W224">
        <v>1</v>
      </c>
      <c r="X224">
        <v>10</v>
      </c>
      <c r="Y224" t="s">
        <v>24</v>
      </c>
      <c r="Z224" t="s">
        <v>1229</v>
      </c>
      <c r="AA224">
        <v>113320031</v>
      </c>
      <c r="AB224">
        <v>31271950</v>
      </c>
      <c r="AC224" t="s">
        <v>80</v>
      </c>
      <c r="AD224" t="s">
        <v>299</v>
      </c>
      <c r="AE224" t="s">
        <v>274</v>
      </c>
      <c r="AF224" t="s">
        <v>127</v>
      </c>
      <c r="AG224">
        <v>462497</v>
      </c>
      <c r="AH224" t="s">
        <v>171</v>
      </c>
      <c r="AI224">
        <v>0</v>
      </c>
      <c r="AJ224" t="s">
        <v>77</v>
      </c>
      <c r="AK224">
        <v>100</v>
      </c>
      <c r="AL224" t="s">
        <v>96</v>
      </c>
      <c r="AM224" t="s">
        <v>82</v>
      </c>
      <c r="AN224" t="s">
        <v>82</v>
      </c>
      <c r="AO224">
        <v>1</v>
      </c>
      <c r="AP224" t="s">
        <v>73</v>
      </c>
      <c r="AQ224" t="s">
        <v>114</v>
      </c>
      <c r="AR224" t="s">
        <v>82</v>
      </c>
      <c r="AS224" t="s">
        <v>82</v>
      </c>
      <c r="AT224">
        <v>35</v>
      </c>
      <c r="AU224" t="s">
        <v>88</v>
      </c>
      <c r="AV224" t="s">
        <v>89</v>
      </c>
      <c r="AW224" t="s">
        <v>89</v>
      </c>
      <c r="AX224" t="s">
        <v>89</v>
      </c>
      <c r="AY224" t="s">
        <v>89</v>
      </c>
      <c r="AZ224" t="s">
        <v>81</v>
      </c>
      <c r="BA224" t="s">
        <v>1230</v>
      </c>
      <c r="BB224">
        <v>22.79</v>
      </c>
      <c r="BC224" t="s">
        <v>82</v>
      </c>
      <c r="BD224" t="s">
        <v>82</v>
      </c>
      <c r="BE224" t="s">
        <v>82</v>
      </c>
      <c r="BF224" t="s">
        <v>87</v>
      </c>
      <c r="BG224" t="s">
        <v>342</v>
      </c>
      <c r="BH224">
        <v>4</v>
      </c>
      <c r="BI224">
        <v>2005</v>
      </c>
      <c r="BJ224">
        <v>18</v>
      </c>
      <c r="BK224">
        <v>80.25</v>
      </c>
      <c r="BL224" t="s">
        <v>82</v>
      </c>
      <c r="BM224" t="s">
        <v>95</v>
      </c>
      <c r="BN224" t="s">
        <v>130</v>
      </c>
      <c r="BO224">
        <v>1</v>
      </c>
      <c r="BP224" t="s">
        <v>86</v>
      </c>
      <c r="BQ224" t="s">
        <v>1116</v>
      </c>
    </row>
    <row r="225" spans="1:69" hidden="1" x14ac:dyDescent="0.25">
      <c r="A225">
        <v>133417</v>
      </c>
      <c r="B225">
        <v>1</v>
      </c>
      <c r="C225" s="1">
        <v>4105900</v>
      </c>
      <c r="D225" s="2">
        <v>44945</v>
      </c>
      <c r="E225" s="2">
        <v>44946</v>
      </c>
      <c r="F225" s="2">
        <v>44963</v>
      </c>
      <c r="G225" s="2">
        <v>44985</v>
      </c>
      <c r="H225" s="2">
        <v>44985</v>
      </c>
      <c r="I225">
        <v>326892</v>
      </c>
      <c r="J225" t="s">
        <v>83</v>
      </c>
      <c r="K225" t="s">
        <v>85</v>
      </c>
      <c r="L225" t="s">
        <v>98</v>
      </c>
      <c r="M225" t="s">
        <v>72</v>
      </c>
      <c r="N225" t="s">
        <v>82</v>
      </c>
      <c r="O225">
        <v>133417</v>
      </c>
      <c r="P225">
        <v>8</v>
      </c>
      <c r="Q225" t="s">
        <v>136</v>
      </c>
      <c r="R225" t="s">
        <v>166</v>
      </c>
      <c r="S225" t="s">
        <v>79</v>
      </c>
      <c r="T225" t="s">
        <v>136</v>
      </c>
      <c r="U225">
        <v>2</v>
      </c>
      <c r="V225" t="s">
        <v>139</v>
      </c>
      <c r="W225">
        <v>10</v>
      </c>
      <c r="X225">
        <v>9</v>
      </c>
      <c r="Y225" t="s">
        <v>25</v>
      </c>
      <c r="Z225" t="s">
        <v>2161</v>
      </c>
      <c r="AA225">
        <v>207370899</v>
      </c>
      <c r="AB225">
        <v>31274310</v>
      </c>
      <c r="AC225" t="s">
        <v>140</v>
      </c>
      <c r="AD225" t="s">
        <v>235</v>
      </c>
      <c r="AE225" t="s">
        <v>538</v>
      </c>
      <c r="AF225" t="s">
        <v>773</v>
      </c>
      <c r="AG225">
        <v>327869</v>
      </c>
      <c r="AH225" t="s">
        <v>121</v>
      </c>
      <c r="AI225">
        <v>0</v>
      </c>
      <c r="AJ225" t="s">
        <v>77</v>
      </c>
      <c r="AK225">
        <v>100</v>
      </c>
      <c r="AL225" t="s">
        <v>96</v>
      </c>
      <c r="AM225" t="s">
        <v>82</v>
      </c>
      <c r="AN225" t="s">
        <v>82</v>
      </c>
      <c r="AO225">
        <v>1</v>
      </c>
      <c r="AP225" t="s">
        <v>73</v>
      </c>
      <c r="AQ225" t="s">
        <v>114</v>
      </c>
      <c r="AR225" t="s">
        <v>82</v>
      </c>
      <c r="AS225" t="s">
        <v>82</v>
      </c>
      <c r="AT225">
        <v>27</v>
      </c>
      <c r="AU225" t="s">
        <v>101</v>
      </c>
      <c r="AV225" t="s">
        <v>89</v>
      </c>
      <c r="AW225" t="s">
        <v>89</v>
      </c>
      <c r="AX225" t="s">
        <v>89</v>
      </c>
      <c r="AY225" t="s">
        <v>89</v>
      </c>
      <c r="AZ225" t="s">
        <v>81</v>
      </c>
      <c r="BA225" t="s">
        <v>2162</v>
      </c>
      <c r="BB225">
        <v>22.9</v>
      </c>
      <c r="BC225" t="s">
        <v>82</v>
      </c>
      <c r="BD225" t="s">
        <v>161</v>
      </c>
      <c r="BE225" t="s">
        <v>162</v>
      </c>
      <c r="BF225" t="s">
        <v>87</v>
      </c>
      <c r="BG225" t="s">
        <v>160</v>
      </c>
      <c r="BH225">
        <v>5</v>
      </c>
      <c r="BI225">
        <v>2015</v>
      </c>
      <c r="BJ225">
        <v>8</v>
      </c>
      <c r="BK225">
        <v>100</v>
      </c>
      <c r="BL225">
        <v>24650032</v>
      </c>
      <c r="BM225" t="s">
        <v>95</v>
      </c>
      <c r="BN225" t="s">
        <v>262</v>
      </c>
      <c r="BO225">
        <v>1</v>
      </c>
      <c r="BP225" t="s">
        <v>86</v>
      </c>
      <c r="BQ225" t="s">
        <v>1116</v>
      </c>
    </row>
    <row r="226" spans="1:69" hidden="1" x14ac:dyDescent="0.25">
      <c r="A226">
        <v>132385</v>
      </c>
      <c r="B226">
        <v>1</v>
      </c>
      <c r="C226" s="1">
        <v>4932805</v>
      </c>
      <c r="D226" s="2">
        <v>44858</v>
      </c>
      <c r="E226" s="2">
        <v>44865</v>
      </c>
      <c r="F226" s="2">
        <v>44866</v>
      </c>
      <c r="G226" s="2">
        <v>44939</v>
      </c>
      <c r="H226" s="2">
        <v>44943</v>
      </c>
      <c r="I226">
        <v>321658</v>
      </c>
      <c r="J226" t="s">
        <v>83</v>
      </c>
      <c r="K226" t="s">
        <v>85</v>
      </c>
      <c r="L226" t="s">
        <v>98</v>
      </c>
      <c r="M226" t="s">
        <v>72</v>
      </c>
      <c r="N226" t="s">
        <v>82</v>
      </c>
      <c r="O226">
        <v>132385</v>
      </c>
      <c r="P226">
        <v>1</v>
      </c>
      <c r="Q226" t="s">
        <v>75</v>
      </c>
      <c r="R226" t="s">
        <v>76</v>
      </c>
      <c r="S226" t="s">
        <v>79</v>
      </c>
      <c r="T226" t="s">
        <v>75</v>
      </c>
      <c r="U226">
        <v>2</v>
      </c>
      <c r="V226" t="s">
        <v>139</v>
      </c>
      <c r="W226">
        <v>2</v>
      </c>
      <c r="X226">
        <v>10</v>
      </c>
      <c r="Y226" t="s">
        <v>25</v>
      </c>
      <c r="Z226" t="s">
        <v>1820</v>
      </c>
      <c r="AA226">
        <v>208250580</v>
      </c>
      <c r="AB226">
        <v>31268850</v>
      </c>
      <c r="AC226" t="s">
        <v>292</v>
      </c>
      <c r="AD226" t="s">
        <v>1821</v>
      </c>
      <c r="AE226" t="s">
        <v>196</v>
      </c>
      <c r="AF226" t="s">
        <v>145</v>
      </c>
      <c r="AG226">
        <v>1211933</v>
      </c>
      <c r="AH226" t="s">
        <v>100</v>
      </c>
      <c r="AI226">
        <v>0</v>
      </c>
      <c r="AJ226" t="s">
        <v>77</v>
      </c>
      <c r="AK226">
        <v>100</v>
      </c>
      <c r="AL226" t="s">
        <v>96</v>
      </c>
      <c r="AM226" t="s">
        <v>82</v>
      </c>
      <c r="AN226" t="s">
        <v>82</v>
      </c>
      <c r="AO226">
        <v>1</v>
      </c>
      <c r="AP226" t="s">
        <v>73</v>
      </c>
      <c r="AQ226" t="s">
        <v>138</v>
      </c>
      <c r="AR226" t="s">
        <v>82</v>
      </c>
      <c r="AS226" t="s">
        <v>82</v>
      </c>
      <c r="AT226">
        <v>21</v>
      </c>
      <c r="AU226" t="s">
        <v>101</v>
      </c>
      <c r="AV226" t="s">
        <v>89</v>
      </c>
      <c r="AW226" t="s">
        <v>89</v>
      </c>
      <c r="AX226" t="s">
        <v>89</v>
      </c>
      <c r="AY226" t="s">
        <v>89</v>
      </c>
      <c r="AZ226" t="s">
        <v>81</v>
      </c>
      <c r="BA226" t="s">
        <v>1822</v>
      </c>
      <c r="BB226">
        <v>23.05</v>
      </c>
      <c r="BC226" t="s">
        <v>82</v>
      </c>
      <c r="BD226" t="s">
        <v>82</v>
      </c>
      <c r="BE226" t="s">
        <v>82</v>
      </c>
      <c r="BF226" t="s">
        <v>87</v>
      </c>
      <c r="BG226" t="s">
        <v>97</v>
      </c>
      <c r="BH226">
        <v>5</v>
      </c>
      <c r="BI226">
        <v>2019</v>
      </c>
      <c r="BJ226">
        <v>4</v>
      </c>
      <c r="BK226">
        <v>92.67</v>
      </c>
      <c r="BL226" t="s">
        <v>82</v>
      </c>
      <c r="BM226" t="s">
        <v>95</v>
      </c>
      <c r="BN226" t="s">
        <v>130</v>
      </c>
      <c r="BO226">
        <v>1</v>
      </c>
      <c r="BP226" t="s">
        <v>86</v>
      </c>
      <c r="BQ226" t="s">
        <v>1116</v>
      </c>
    </row>
    <row r="227" spans="1:69" hidden="1" x14ac:dyDescent="0.25">
      <c r="A227">
        <v>133324</v>
      </c>
      <c r="B227">
        <v>1</v>
      </c>
      <c r="C227" s="1">
        <v>7700000</v>
      </c>
      <c r="D227" s="2">
        <v>44914</v>
      </c>
      <c r="E227" s="2">
        <v>44920</v>
      </c>
      <c r="F227" s="2">
        <v>44950</v>
      </c>
      <c r="G227" s="2">
        <v>44977</v>
      </c>
      <c r="H227" s="2">
        <v>44978</v>
      </c>
      <c r="I227">
        <v>324885</v>
      </c>
      <c r="J227" t="s">
        <v>83</v>
      </c>
      <c r="K227" t="s">
        <v>85</v>
      </c>
      <c r="L227" t="s">
        <v>98</v>
      </c>
      <c r="M227" t="s">
        <v>72</v>
      </c>
      <c r="N227" t="s">
        <v>82</v>
      </c>
      <c r="O227">
        <v>133324</v>
      </c>
      <c r="P227">
        <v>7</v>
      </c>
      <c r="Q227" t="s">
        <v>75</v>
      </c>
      <c r="R227" t="s">
        <v>76</v>
      </c>
      <c r="S227" t="s">
        <v>79</v>
      </c>
      <c r="T227" t="s">
        <v>75</v>
      </c>
      <c r="U227">
        <v>4</v>
      </c>
      <c r="V227" t="s">
        <v>107</v>
      </c>
      <c r="W227">
        <v>6</v>
      </c>
      <c r="X227">
        <v>3</v>
      </c>
      <c r="Y227" t="s">
        <v>25</v>
      </c>
      <c r="Z227" t="s">
        <v>2455</v>
      </c>
      <c r="AA227">
        <v>402640366</v>
      </c>
      <c r="AB227">
        <v>31272330</v>
      </c>
      <c r="AC227" t="s">
        <v>296</v>
      </c>
      <c r="AD227" t="s">
        <v>505</v>
      </c>
      <c r="AE227" t="s">
        <v>146</v>
      </c>
      <c r="AF227" t="s">
        <v>325</v>
      </c>
      <c r="AG227">
        <v>1776250</v>
      </c>
      <c r="AH227" t="s">
        <v>100</v>
      </c>
      <c r="AI227">
        <v>0</v>
      </c>
      <c r="AJ227" t="s">
        <v>77</v>
      </c>
      <c r="AK227">
        <v>100</v>
      </c>
      <c r="AL227" t="s">
        <v>96</v>
      </c>
      <c r="AM227" t="s">
        <v>82</v>
      </c>
      <c r="AN227" t="s">
        <v>82</v>
      </c>
      <c r="AO227">
        <v>1</v>
      </c>
      <c r="AP227" t="s">
        <v>73</v>
      </c>
      <c r="AQ227" t="s">
        <v>78</v>
      </c>
      <c r="AR227" t="s">
        <v>82</v>
      </c>
      <c r="AS227" t="s">
        <v>82</v>
      </c>
      <c r="AT227">
        <v>18</v>
      </c>
      <c r="AU227" t="s">
        <v>101</v>
      </c>
      <c r="AV227" t="s">
        <v>89</v>
      </c>
      <c r="AW227" t="s">
        <v>89</v>
      </c>
      <c r="AX227" t="s">
        <v>89</v>
      </c>
      <c r="AY227" t="s">
        <v>89</v>
      </c>
      <c r="AZ227" t="s">
        <v>81</v>
      </c>
      <c r="BA227" t="s">
        <v>2456</v>
      </c>
      <c r="BB227">
        <v>23.07</v>
      </c>
      <c r="BC227" t="s">
        <v>82</v>
      </c>
      <c r="BD227" t="s">
        <v>82</v>
      </c>
      <c r="BE227" t="s">
        <v>82</v>
      </c>
      <c r="BF227" t="s">
        <v>87</v>
      </c>
      <c r="BG227" t="s">
        <v>97</v>
      </c>
      <c r="BH227">
        <v>5</v>
      </c>
      <c r="BI227">
        <v>2022</v>
      </c>
      <c r="BJ227">
        <v>1</v>
      </c>
      <c r="BK227">
        <v>100</v>
      </c>
      <c r="BL227" t="s">
        <v>82</v>
      </c>
      <c r="BM227" t="s">
        <v>95</v>
      </c>
      <c r="BN227" t="s">
        <v>130</v>
      </c>
      <c r="BO227">
        <v>1</v>
      </c>
      <c r="BP227" t="s">
        <v>86</v>
      </c>
      <c r="BQ227" t="s">
        <v>1116</v>
      </c>
    </row>
    <row r="228" spans="1:69" hidden="1" x14ac:dyDescent="0.25">
      <c r="A228">
        <v>133378</v>
      </c>
      <c r="B228">
        <v>1</v>
      </c>
      <c r="C228" s="1">
        <v>3756645</v>
      </c>
      <c r="D228" s="2">
        <v>44914</v>
      </c>
      <c r="E228" s="2">
        <v>44915</v>
      </c>
      <c r="F228" s="2">
        <v>44958</v>
      </c>
      <c r="G228" s="2">
        <v>44977</v>
      </c>
      <c r="H228" s="2">
        <v>44978</v>
      </c>
      <c r="I228">
        <v>324950</v>
      </c>
      <c r="J228" t="s">
        <v>83</v>
      </c>
      <c r="K228" t="s">
        <v>85</v>
      </c>
      <c r="L228" t="s">
        <v>98</v>
      </c>
      <c r="M228" t="s">
        <v>72</v>
      </c>
      <c r="N228" t="s">
        <v>82</v>
      </c>
      <c r="O228">
        <v>133378</v>
      </c>
      <c r="P228">
        <v>7</v>
      </c>
      <c r="Q228" t="s">
        <v>75</v>
      </c>
      <c r="R228" t="s">
        <v>99</v>
      </c>
      <c r="S228" t="s">
        <v>79</v>
      </c>
      <c r="T228" t="s">
        <v>75</v>
      </c>
      <c r="U228">
        <v>1</v>
      </c>
      <c r="V228" t="s">
        <v>80</v>
      </c>
      <c r="W228">
        <v>19</v>
      </c>
      <c r="X228">
        <v>3</v>
      </c>
      <c r="Y228" t="s">
        <v>25</v>
      </c>
      <c r="Z228" t="s">
        <v>2534</v>
      </c>
      <c r="AA228">
        <v>118920936</v>
      </c>
      <c r="AB228">
        <v>31272360</v>
      </c>
      <c r="AC228" t="s">
        <v>280</v>
      </c>
      <c r="AD228" t="s">
        <v>347</v>
      </c>
      <c r="AE228" t="s">
        <v>104</v>
      </c>
      <c r="AF228" t="s">
        <v>349</v>
      </c>
      <c r="AG228">
        <v>869809</v>
      </c>
      <c r="AH228" t="s">
        <v>108</v>
      </c>
      <c r="AI228">
        <v>0</v>
      </c>
      <c r="AJ228" t="s">
        <v>77</v>
      </c>
      <c r="AK228">
        <v>100</v>
      </c>
      <c r="AL228" t="s">
        <v>96</v>
      </c>
      <c r="AM228" t="s">
        <v>82</v>
      </c>
      <c r="AN228" t="s">
        <v>82</v>
      </c>
      <c r="AO228">
        <v>1</v>
      </c>
      <c r="AP228" t="s">
        <v>73</v>
      </c>
      <c r="AQ228" t="s">
        <v>114</v>
      </c>
      <c r="AR228" t="s">
        <v>82</v>
      </c>
      <c r="AS228" t="s">
        <v>82</v>
      </c>
      <c r="AT228">
        <v>19</v>
      </c>
      <c r="AU228" t="s">
        <v>88</v>
      </c>
      <c r="AV228" t="s">
        <v>89</v>
      </c>
      <c r="AW228" t="s">
        <v>89</v>
      </c>
      <c r="AX228" t="s">
        <v>89</v>
      </c>
      <c r="AY228" t="s">
        <v>89</v>
      </c>
      <c r="AZ228" t="s">
        <v>81</v>
      </c>
      <c r="BA228" t="s">
        <v>2535</v>
      </c>
      <c r="BB228">
        <v>23.15</v>
      </c>
      <c r="BC228" t="s">
        <v>82</v>
      </c>
      <c r="BD228" t="s">
        <v>82</v>
      </c>
      <c r="BE228" t="s">
        <v>82</v>
      </c>
      <c r="BF228" t="s">
        <v>87</v>
      </c>
      <c r="BG228" t="s">
        <v>97</v>
      </c>
      <c r="BH228">
        <v>3</v>
      </c>
      <c r="BI228">
        <v>2021</v>
      </c>
      <c r="BJ228">
        <v>2</v>
      </c>
      <c r="BK228">
        <v>100</v>
      </c>
      <c r="BL228" t="s">
        <v>82</v>
      </c>
      <c r="BM228" t="s">
        <v>95</v>
      </c>
      <c r="BN228" t="s">
        <v>105</v>
      </c>
      <c r="BO228">
        <v>1</v>
      </c>
      <c r="BP228" t="s">
        <v>86</v>
      </c>
      <c r="BQ228" t="s">
        <v>1116</v>
      </c>
    </row>
    <row r="229" spans="1:69" hidden="1" x14ac:dyDescent="0.25">
      <c r="A229">
        <v>133449</v>
      </c>
      <c r="B229">
        <v>1</v>
      </c>
      <c r="C229" s="1">
        <v>10900212</v>
      </c>
      <c r="D229" s="2">
        <v>44898</v>
      </c>
      <c r="E229" s="2">
        <v>44936</v>
      </c>
      <c r="F229" s="2">
        <v>44966</v>
      </c>
      <c r="G229" s="2">
        <v>44985</v>
      </c>
      <c r="H229" s="2">
        <v>44985</v>
      </c>
      <c r="I229">
        <v>323636</v>
      </c>
      <c r="J229" t="s">
        <v>83</v>
      </c>
      <c r="K229" t="s">
        <v>85</v>
      </c>
      <c r="L229" t="s">
        <v>98</v>
      </c>
      <c r="M229" t="s">
        <v>72</v>
      </c>
      <c r="N229" t="s">
        <v>82</v>
      </c>
      <c r="O229">
        <v>133449</v>
      </c>
      <c r="P229">
        <v>8</v>
      </c>
      <c r="Q229" t="s">
        <v>75</v>
      </c>
      <c r="R229" t="s">
        <v>212</v>
      </c>
      <c r="S229" t="s">
        <v>79</v>
      </c>
      <c r="T229" t="s">
        <v>75</v>
      </c>
      <c r="U229">
        <v>5</v>
      </c>
      <c r="V229" t="s">
        <v>115</v>
      </c>
      <c r="W229">
        <v>2</v>
      </c>
      <c r="X229">
        <v>1</v>
      </c>
      <c r="Y229" t="s">
        <v>24</v>
      </c>
      <c r="Z229" t="s">
        <v>2192</v>
      </c>
      <c r="AA229">
        <v>504530710</v>
      </c>
      <c r="AB229">
        <v>31273570</v>
      </c>
      <c r="AC229" t="s">
        <v>228</v>
      </c>
      <c r="AD229" t="s">
        <v>228</v>
      </c>
      <c r="AE229" t="s">
        <v>118</v>
      </c>
      <c r="AF229" t="s">
        <v>2193</v>
      </c>
      <c r="AG229">
        <v>1079215</v>
      </c>
      <c r="AH229" t="s">
        <v>108</v>
      </c>
      <c r="AI229">
        <v>0</v>
      </c>
      <c r="AJ229" t="s">
        <v>77</v>
      </c>
      <c r="AK229">
        <v>100</v>
      </c>
      <c r="AL229" t="s">
        <v>96</v>
      </c>
      <c r="AM229" t="s">
        <v>82</v>
      </c>
      <c r="AN229" t="s">
        <v>82</v>
      </c>
      <c r="AO229">
        <v>1</v>
      </c>
      <c r="AP229" t="s">
        <v>73</v>
      </c>
      <c r="AQ229" t="s">
        <v>114</v>
      </c>
      <c r="AR229" t="s">
        <v>82</v>
      </c>
      <c r="AS229" t="s">
        <v>82</v>
      </c>
      <c r="AT229">
        <v>18</v>
      </c>
      <c r="AU229" t="s">
        <v>101</v>
      </c>
      <c r="AV229" t="s">
        <v>89</v>
      </c>
      <c r="AW229" t="s">
        <v>89</v>
      </c>
      <c r="AX229" t="s">
        <v>89</v>
      </c>
      <c r="AY229" t="s">
        <v>89</v>
      </c>
      <c r="AZ229" t="s">
        <v>81</v>
      </c>
      <c r="BA229" t="s">
        <v>2194</v>
      </c>
      <c r="BB229">
        <v>23.24</v>
      </c>
      <c r="BC229" t="s">
        <v>82</v>
      </c>
      <c r="BD229" t="s">
        <v>161</v>
      </c>
      <c r="BE229" t="s">
        <v>162</v>
      </c>
      <c r="BF229" t="s">
        <v>87</v>
      </c>
      <c r="BG229" t="s">
        <v>97</v>
      </c>
      <c r="BH229">
        <v>4</v>
      </c>
      <c r="BI229">
        <v>2022</v>
      </c>
      <c r="BJ229">
        <v>1</v>
      </c>
      <c r="BK229">
        <v>96</v>
      </c>
      <c r="BL229" t="s">
        <v>82</v>
      </c>
      <c r="BM229" t="s">
        <v>95</v>
      </c>
      <c r="BN229" t="s">
        <v>252</v>
      </c>
      <c r="BO229">
        <v>1</v>
      </c>
      <c r="BP229" t="s">
        <v>86</v>
      </c>
      <c r="BQ229" t="s">
        <v>1116</v>
      </c>
    </row>
    <row r="230" spans="1:69" hidden="1" x14ac:dyDescent="0.25">
      <c r="A230">
        <v>133149</v>
      </c>
      <c r="B230">
        <v>1</v>
      </c>
      <c r="C230" s="1">
        <v>18977574</v>
      </c>
      <c r="D230" s="2">
        <v>44893</v>
      </c>
      <c r="E230" s="2">
        <v>44917</v>
      </c>
      <c r="F230" s="2">
        <v>44950</v>
      </c>
      <c r="G230" s="2">
        <v>44953</v>
      </c>
      <c r="H230" s="2">
        <v>44958</v>
      </c>
      <c r="I230">
        <v>323083</v>
      </c>
      <c r="J230" t="s">
        <v>83</v>
      </c>
      <c r="K230" t="s">
        <v>85</v>
      </c>
      <c r="L230" t="s">
        <v>98</v>
      </c>
      <c r="M230" t="s">
        <v>72</v>
      </c>
      <c r="N230" t="s">
        <v>82</v>
      </c>
      <c r="O230">
        <v>133149</v>
      </c>
      <c r="P230">
        <v>5</v>
      </c>
      <c r="Q230" t="s">
        <v>75</v>
      </c>
      <c r="R230" t="s">
        <v>76</v>
      </c>
      <c r="S230" t="s">
        <v>79</v>
      </c>
      <c r="T230" t="s">
        <v>75</v>
      </c>
      <c r="U230">
        <v>5</v>
      </c>
      <c r="V230" t="s">
        <v>115</v>
      </c>
      <c r="W230">
        <v>3</v>
      </c>
      <c r="X230">
        <v>1</v>
      </c>
      <c r="Y230" t="s">
        <v>24</v>
      </c>
      <c r="Z230" t="s">
        <v>1539</v>
      </c>
      <c r="AA230">
        <v>504530165</v>
      </c>
      <c r="AB230">
        <v>31271170</v>
      </c>
      <c r="AC230" t="s">
        <v>153</v>
      </c>
      <c r="AD230" t="s">
        <v>153</v>
      </c>
      <c r="AE230" t="s">
        <v>177</v>
      </c>
      <c r="AF230" t="s">
        <v>173</v>
      </c>
      <c r="AG230">
        <v>4430127</v>
      </c>
      <c r="AH230" t="s">
        <v>152</v>
      </c>
      <c r="AI230">
        <v>0</v>
      </c>
      <c r="AJ230" t="s">
        <v>77</v>
      </c>
      <c r="AK230">
        <v>100</v>
      </c>
      <c r="AL230" t="s">
        <v>96</v>
      </c>
      <c r="AM230" t="s">
        <v>82</v>
      </c>
      <c r="AN230" t="s">
        <v>82</v>
      </c>
      <c r="AO230">
        <v>1</v>
      </c>
      <c r="AP230" t="s">
        <v>73</v>
      </c>
      <c r="AQ230" t="s">
        <v>114</v>
      </c>
      <c r="AR230" t="s">
        <v>82</v>
      </c>
      <c r="AS230" t="s">
        <v>82</v>
      </c>
      <c r="AT230">
        <v>18</v>
      </c>
      <c r="AU230" t="s">
        <v>101</v>
      </c>
      <c r="AV230" t="s">
        <v>89</v>
      </c>
      <c r="AW230" t="s">
        <v>89</v>
      </c>
      <c r="AX230" t="s">
        <v>89</v>
      </c>
      <c r="AY230" t="s">
        <v>89</v>
      </c>
      <c r="AZ230" t="s">
        <v>81</v>
      </c>
      <c r="BA230" t="s">
        <v>1540</v>
      </c>
      <c r="BB230">
        <v>23.34</v>
      </c>
      <c r="BC230" t="s">
        <v>82</v>
      </c>
      <c r="BD230" t="s">
        <v>82</v>
      </c>
      <c r="BE230" t="s">
        <v>82</v>
      </c>
      <c r="BF230" t="s">
        <v>87</v>
      </c>
      <c r="BG230" t="s">
        <v>97</v>
      </c>
      <c r="BH230">
        <v>4</v>
      </c>
      <c r="BI230">
        <v>2021</v>
      </c>
      <c r="BJ230">
        <v>2</v>
      </c>
      <c r="BK230">
        <v>97.09</v>
      </c>
      <c r="BL230" t="s">
        <v>82</v>
      </c>
      <c r="BM230" t="s">
        <v>95</v>
      </c>
      <c r="BN230" t="s">
        <v>130</v>
      </c>
      <c r="BO230">
        <v>1</v>
      </c>
      <c r="BP230" t="s">
        <v>86</v>
      </c>
      <c r="BQ230" t="s">
        <v>1116</v>
      </c>
    </row>
    <row r="231" spans="1:69" hidden="1" x14ac:dyDescent="0.25">
      <c r="A231">
        <v>132742</v>
      </c>
      <c r="B231">
        <v>1</v>
      </c>
      <c r="C231" s="1">
        <v>4047540</v>
      </c>
      <c r="D231" s="2">
        <v>44903</v>
      </c>
      <c r="E231" s="2">
        <v>44907</v>
      </c>
      <c r="F231" s="2">
        <v>44911</v>
      </c>
      <c r="G231" s="2">
        <v>44985</v>
      </c>
      <c r="H231" s="2">
        <v>44985</v>
      </c>
      <c r="I231">
        <v>324102</v>
      </c>
      <c r="J231" t="s">
        <v>83</v>
      </c>
      <c r="K231" t="s">
        <v>85</v>
      </c>
      <c r="L231" t="s">
        <v>98</v>
      </c>
      <c r="M231" t="s">
        <v>72</v>
      </c>
      <c r="N231" t="s">
        <v>82</v>
      </c>
      <c r="O231">
        <v>132742</v>
      </c>
      <c r="P231">
        <v>8</v>
      </c>
      <c r="Q231" t="s">
        <v>136</v>
      </c>
      <c r="R231" t="s">
        <v>137</v>
      </c>
      <c r="S231" t="s">
        <v>79</v>
      </c>
      <c r="T231" t="s">
        <v>136</v>
      </c>
      <c r="U231">
        <v>3</v>
      </c>
      <c r="V231" t="s">
        <v>131</v>
      </c>
      <c r="W231">
        <v>1</v>
      </c>
      <c r="X231">
        <v>1</v>
      </c>
      <c r="Y231" t="s">
        <v>25</v>
      </c>
      <c r="Z231" t="s">
        <v>1994</v>
      </c>
      <c r="AA231">
        <v>113890757</v>
      </c>
      <c r="AB231">
        <v>31273550</v>
      </c>
      <c r="AC231" t="s">
        <v>131</v>
      </c>
      <c r="AD231" t="s">
        <v>1995</v>
      </c>
      <c r="AE231" t="s">
        <v>191</v>
      </c>
      <c r="AF231" t="s">
        <v>1996</v>
      </c>
      <c r="AG231">
        <v>945000</v>
      </c>
      <c r="AH231" t="s">
        <v>108</v>
      </c>
      <c r="AI231">
        <v>0</v>
      </c>
      <c r="AJ231" t="s">
        <v>77</v>
      </c>
      <c r="AK231">
        <v>100</v>
      </c>
      <c r="AL231" t="s">
        <v>96</v>
      </c>
      <c r="AM231" t="s">
        <v>82</v>
      </c>
      <c r="AN231" t="s">
        <v>82</v>
      </c>
      <c r="AO231">
        <v>1</v>
      </c>
      <c r="AP231" t="s">
        <v>73</v>
      </c>
      <c r="AQ231" t="s">
        <v>78</v>
      </c>
      <c r="AR231" t="s">
        <v>82</v>
      </c>
      <c r="AS231" t="s">
        <v>82</v>
      </c>
      <c r="AT231">
        <v>33</v>
      </c>
      <c r="AU231" t="s">
        <v>101</v>
      </c>
      <c r="AV231" t="s">
        <v>88</v>
      </c>
      <c r="AW231" t="s">
        <v>89</v>
      </c>
      <c r="AX231" t="s">
        <v>89</v>
      </c>
      <c r="AY231" t="s">
        <v>89</v>
      </c>
      <c r="AZ231" t="s">
        <v>81</v>
      </c>
      <c r="BA231" t="s">
        <v>1997</v>
      </c>
      <c r="BB231">
        <v>23.35</v>
      </c>
      <c r="BC231" t="s">
        <v>82</v>
      </c>
      <c r="BD231" t="s">
        <v>161</v>
      </c>
      <c r="BE231" t="s">
        <v>162</v>
      </c>
      <c r="BF231" t="s">
        <v>156</v>
      </c>
      <c r="BG231" t="s">
        <v>97</v>
      </c>
      <c r="BH231">
        <v>1</v>
      </c>
      <c r="BI231">
        <v>2017</v>
      </c>
      <c r="BJ231">
        <v>6</v>
      </c>
      <c r="BK231">
        <v>74.67</v>
      </c>
      <c r="BL231" t="s">
        <v>82</v>
      </c>
      <c r="BM231" t="s">
        <v>1998</v>
      </c>
      <c r="BN231" t="s">
        <v>183</v>
      </c>
      <c r="BO231">
        <v>1</v>
      </c>
      <c r="BP231" t="s">
        <v>86</v>
      </c>
      <c r="BQ231" t="s">
        <v>1116</v>
      </c>
    </row>
    <row r="232" spans="1:69" hidden="1" x14ac:dyDescent="0.25">
      <c r="A232">
        <v>132602</v>
      </c>
      <c r="B232">
        <v>1</v>
      </c>
      <c r="C232" s="1">
        <v>1600000</v>
      </c>
      <c r="D232" s="2">
        <v>44835</v>
      </c>
      <c r="E232" s="2">
        <v>44897</v>
      </c>
      <c r="F232" s="2">
        <v>44901</v>
      </c>
      <c r="G232" s="2">
        <v>44949</v>
      </c>
      <c r="H232" s="2">
        <v>44953</v>
      </c>
      <c r="I232">
        <v>320800</v>
      </c>
      <c r="J232" t="s">
        <v>83</v>
      </c>
      <c r="K232" t="s">
        <v>85</v>
      </c>
      <c r="L232" t="s">
        <v>74</v>
      </c>
      <c r="M232" t="s">
        <v>72</v>
      </c>
      <c r="N232" t="s">
        <v>82</v>
      </c>
      <c r="O232">
        <v>132602</v>
      </c>
      <c r="P232">
        <v>3</v>
      </c>
      <c r="Q232" t="s">
        <v>75</v>
      </c>
      <c r="R232" t="s">
        <v>99</v>
      </c>
      <c r="S232" t="s">
        <v>79</v>
      </c>
      <c r="T232" t="s">
        <v>75</v>
      </c>
      <c r="U232">
        <v>1</v>
      </c>
      <c r="V232" t="s">
        <v>80</v>
      </c>
      <c r="W232">
        <v>1</v>
      </c>
      <c r="X232">
        <v>11</v>
      </c>
      <c r="Y232" t="s">
        <v>24</v>
      </c>
      <c r="Z232" t="s">
        <v>1664</v>
      </c>
      <c r="AA232">
        <v>115390724</v>
      </c>
      <c r="AB232">
        <v>31187110</v>
      </c>
      <c r="AC232" t="s">
        <v>80</v>
      </c>
      <c r="AD232" t="s">
        <v>391</v>
      </c>
      <c r="AE232" t="s">
        <v>134</v>
      </c>
      <c r="AF232" t="s">
        <v>1111</v>
      </c>
      <c r="AG232" t="s">
        <v>82</v>
      </c>
      <c r="AH232" t="s">
        <v>82</v>
      </c>
      <c r="AI232">
        <v>0</v>
      </c>
      <c r="AJ232" t="s">
        <v>77</v>
      </c>
      <c r="AK232">
        <v>100</v>
      </c>
      <c r="AL232" t="s">
        <v>96</v>
      </c>
      <c r="AM232" t="s">
        <v>82</v>
      </c>
      <c r="AN232" t="s">
        <v>82</v>
      </c>
      <c r="AO232">
        <v>1</v>
      </c>
      <c r="AP232" t="s">
        <v>73</v>
      </c>
      <c r="AQ232" t="s">
        <v>114</v>
      </c>
      <c r="AR232" t="s">
        <v>82</v>
      </c>
      <c r="AS232" t="s">
        <v>82</v>
      </c>
      <c r="AT232">
        <v>29</v>
      </c>
      <c r="AU232" t="s">
        <v>88</v>
      </c>
      <c r="AV232" t="s">
        <v>89</v>
      </c>
      <c r="AW232" t="s">
        <v>89</v>
      </c>
      <c r="AX232" t="s">
        <v>89</v>
      </c>
      <c r="AY232" t="s">
        <v>89</v>
      </c>
      <c r="AZ232" t="s">
        <v>81</v>
      </c>
      <c r="BA232" t="s">
        <v>1665</v>
      </c>
      <c r="BB232">
        <v>23.35</v>
      </c>
      <c r="BC232" t="s">
        <v>82</v>
      </c>
      <c r="BD232" t="s">
        <v>82</v>
      </c>
      <c r="BE232" t="s">
        <v>82</v>
      </c>
      <c r="BF232" t="s">
        <v>156</v>
      </c>
      <c r="BG232" t="s">
        <v>1666</v>
      </c>
      <c r="BH232" t="s">
        <v>82</v>
      </c>
      <c r="BI232" t="s">
        <v>82</v>
      </c>
      <c r="BJ232" t="s">
        <v>82</v>
      </c>
      <c r="BK232" t="s">
        <v>82</v>
      </c>
      <c r="BL232">
        <v>22955000</v>
      </c>
      <c r="BM232" t="s">
        <v>95</v>
      </c>
      <c r="BN232" t="s">
        <v>105</v>
      </c>
      <c r="BO232">
        <v>1</v>
      </c>
      <c r="BP232" t="s">
        <v>86</v>
      </c>
      <c r="BQ232" t="s">
        <v>1116</v>
      </c>
    </row>
    <row r="233" spans="1:69" hidden="1" x14ac:dyDescent="0.25">
      <c r="A233">
        <v>132610</v>
      </c>
      <c r="B233">
        <v>1</v>
      </c>
      <c r="C233" s="1">
        <v>5760000</v>
      </c>
      <c r="D233" s="2">
        <v>44897</v>
      </c>
      <c r="E233" s="2">
        <v>44901</v>
      </c>
      <c r="F233" s="2">
        <v>44902</v>
      </c>
      <c r="G233" s="2">
        <v>44949</v>
      </c>
      <c r="H233" s="2">
        <v>44951</v>
      </c>
      <c r="I233">
        <v>323482</v>
      </c>
      <c r="J233" t="s">
        <v>83</v>
      </c>
      <c r="K233" t="s">
        <v>85</v>
      </c>
      <c r="L233" t="s">
        <v>98</v>
      </c>
      <c r="M233" t="s">
        <v>72</v>
      </c>
      <c r="N233" t="s">
        <v>82</v>
      </c>
      <c r="O233">
        <v>132610</v>
      </c>
      <c r="P233">
        <v>3</v>
      </c>
      <c r="Q233" t="s">
        <v>75</v>
      </c>
      <c r="R233" t="s">
        <v>99</v>
      </c>
      <c r="S233" t="s">
        <v>79</v>
      </c>
      <c r="T233" t="s">
        <v>75</v>
      </c>
      <c r="U233">
        <v>1</v>
      </c>
      <c r="V233" t="s">
        <v>80</v>
      </c>
      <c r="W233">
        <v>19</v>
      </c>
      <c r="X233">
        <v>1</v>
      </c>
      <c r="Y233" t="s">
        <v>24</v>
      </c>
      <c r="Z233" t="s">
        <v>1672</v>
      </c>
      <c r="AA233">
        <v>117940676</v>
      </c>
      <c r="AB233">
        <v>31269750</v>
      </c>
      <c r="AC233" t="s">
        <v>280</v>
      </c>
      <c r="AD233" t="s">
        <v>346</v>
      </c>
      <c r="AE233" t="s">
        <v>357</v>
      </c>
      <c r="AF233" t="s">
        <v>1673</v>
      </c>
      <c r="AG233">
        <v>1346016</v>
      </c>
      <c r="AH233" t="s">
        <v>100</v>
      </c>
      <c r="AI233">
        <v>0</v>
      </c>
      <c r="AJ233" t="s">
        <v>77</v>
      </c>
      <c r="AK233">
        <v>100</v>
      </c>
      <c r="AL233" t="s">
        <v>96</v>
      </c>
      <c r="AM233" t="s">
        <v>82</v>
      </c>
      <c r="AN233" t="s">
        <v>82</v>
      </c>
      <c r="AO233">
        <v>1</v>
      </c>
      <c r="AP233" t="s">
        <v>73</v>
      </c>
      <c r="AQ233" t="s">
        <v>114</v>
      </c>
      <c r="AR233" t="s">
        <v>82</v>
      </c>
      <c r="AS233" t="s">
        <v>82</v>
      </c>
      <c r="AT233">
        <v>22</v>
      </c>
      <c r="AU233" t="s">
        <v>244</v>
      </c>
      <c r="AV233" t="s">
        <v>89</v>
      </c>
      <c r="AW233" t="s">
        <v>89</v>
      </c>
      <c r="AX233" t="s">
        <v>89</v>
      </c>
      <c r="AY233" t="s">
        <v>89</v>
      </c>
      <c r="AZ233" t="s">
        <v>81</v>
      </c>
      <c r="BA233" t="s">
        <v>1674</v>
      </c>
      <c r="BB233">
        <v>23.37</v>
      </c>
      <c r="BC233" t="s">
        <v>82</v>
      </c>
      <c r="BD233" t="s">
        <v>82</v>
      </c>
      <c r="BE233" t="s">
        <v>82</v>
      </c>
      <c r="BF233" t="s">
        <v>87</v>
      </c>
      <c r="BG233" t="s">
        <v>97</v>
      </c>
      <c r="BH233">
        <v>4</v>
      </c>
      <c r="BI233">
        <v>2018</v>
      </c>
      <c r="BJ233">
        <v>5</v>
      </c>
      <c r="BK233">
        <v>86.2</v>
      </c>
      <c r="BL233" t="s">
        <v>82</v>
      </c>
      <c r="BM233" t="s">
        <v>95</v>
      </c>
      <c r="BN233" t="s">
        <v>105</v>
      </c>
      <c r="BO233">
        <v>2</v>
      </c>
      <c r="BP233" t="s">
        <v>179</v>
      </c>
      <c r="BQ233" t="s">
        <v>1121</v>
      </c>
    </row>
    <row r="234" spans="1:69" hidden="1" x14ac:dyDescent="0.25">
      <c r="A234">
        <v>132549</v>
      </c>
      <c r="B234">
        <v>1</v>
      </c>
      <c r="C234" s="1">
        <v>3188000</v>
      </c>
      <c r="D234" s="2">
        <v>44845</v>
      </c>
      <c r="E234" s="2">
        <v>44894</v>
      </c>
      <c r="F234" s="2">
        <v>44895</v>
      </c>
      <c r="G234" s="2">
        <v>44985</v>
      </c>
      <c r="H234" t="s">
        <v>82</v>
      </c>
      <c r="I234">
        <v>321155</v>
      </c>
      <c r="J234" t="s">
        <v>83</v>
      </c>
      <c r="K234" t="s">
        <v>85</v>
      </c>
      <c r="L234" t="s">
        <v>98</v>
      </c>
      <c r="M234" t="s">
        <v>72</v>
      </c>
      <c r="N234" t="s">
        <v>82</v>
      </c>
      <c r="O234">
        <v>132549</v>
      </c>
      <c r="P234">
        <v>8</v>
      </c>
      <c r="Q234" t="s">
        <v>75</v>
      </c>
      <c r="R234" t="s">
        <v>76</v>
      </c>
      <c r="S234" t="s">
        <v>79</v>
      </c>
      <c r="T234" t="s">
        <v>75</v>
      </c>
      <c r="U234">
        <v>1</v>
      </c>
      <c r="V234" t="s">
        <v>80</v>
      </c>
      <c r="W234">
        <v>3</v>
      </c>
      <c r="X234">
        <v>11</v>
      </c>
      <c r="Y234" t="s">
        <v>25</v>
      </c>
      <c r="Z234" t="s">
        <v>1981</v>
      </c>
      <c r="AA234">
        <v>117320761</v>
      </c>
      <c r="AB234">
        <v>31274520</v>
      </c>
      <c r="AC234" t="s">
        <v>236</v>
      </c>
      <c r="AD234" t="s">
        <v>369</v>
      </c>
      <c r="AE234" t="s">
        <v>360</v>
      </c>
      <c r="AF234" t="s">
        <v>359</v>
      </c>
      <c r="AG234">
        <v>294262</v>
      </c>
      <c r="AH234" t="s">
        <v>121</v>
      </c>
      <c r="AI234">
        <v>0</v>
      </c>
      <c r="AJ234" t="s">
        <v>77</v>
      </c>
      <c r="AK234">
        <v>100</v>
      </c>
      <c r="AL234" t="s">
        <v>96</v>
      </c>
      <c r="AM234" t="s">
        <v>82</v>
      </c>
      <c r="AN234" t="s">
        <v>82</v>
      </c>
      <c r="AO234">
        <v>1</v>
      </c>
      <c r="AP234" t="s">
        <v>73</v>
      </c>
      <c r="AQ234" t="s">
        <v>114</v>
      </c>
      <c r="AR234" t="s">
        <v>82</v>
      </c>
      <c r="AS234" t="s">
        <v>82</v>
      </c>
      <c r="AT234">
        <v>24</v>
      </c>
      <c r="AU234" t="s">
        <v>244</v>
      </c>
      <c r="AV234" t="s">
        <v>89</v>
      </c>
      <c r="AW234" t="s">
        <v>89</v>
      </c>
      <c r="AX234" t="s">
        <v>89</v>
      </c>
      <c r="AY234" t="s">
        <v>89</v>
      </c>
      <c r="AZ234" t="s">
        <v>81</v>
      </c>
      <c r="BA234" t="s">
        <v>1982</v>
      </c>
      <c r="BB234">
        <v>23.38</v>
      </c>
      <c r="BC234" t="s">
        <v>82</v>
      </c>
      <c r="BD234" t="s">
        <v>161</v>
      </c>
      <c r="BE234" t="s">
        <v>162</v>
      </c>
      <c r="BF234" t="s">
        <v>87</v>
      </c>
      <c r="BG234" t="s">
        <v>271</v>
      </c>
      <c r="BH234">
        <v>4</v>
      </c>
      <c r="BI234">
        <v>2017</v>
      </c>
      <c r="BJ234">
        <v>6</v>
      </c>
      <c r="BK234">
        <v>80.5</v>
      </c>
      <c r="BL234">
        <v>23151080</v>
      </c>
      <c r="BM234" t="s">
        <v>95</v>
      </c>
      <c r="BN234" t="s">
        <v>130</v>
      </c>
      <c r="BO234">
        <v>3</v>
      </c>
      <c r="BP234" t="s">
        <v>243</v>
      </c>
      <c r="BQ234" t="s">
        <v>1116</v>
      </c>
    </row>
    <row r="235" spans="1:69" hidden="1" x14ac:dyDescent="0.25">
      <c r="A235">
        <v>132795</v>
      </c>
      <c r="B235">
        <v>1</v>
      </c>
      <c r="C235" s="1">
        <v>7956700</v>
      </c>
      <c r="D235" s="2">
        <v>44900</v>
      </c>
      <c r="E235" s="2">
        <v>44908</v>
      </c>
      <c r="F235" s="2">
        <v>44914</v>
      </c>
      <c r="G235" s="2">
        <v>44985</v>
      </c>
      <c r="H235" s="2">
        <v>44985</v>
      </c>
      <c r="I235">
        <v>323740</v>
      </c>
      <c r="J235" t="s">
        <v>83</v>
      </c>
      <c r="K235" t="s">
        <v>85</v>
      </c>
      <c r="L235" t="s">
        <v>98</v>
      </c>
      <c r="M235" t="s">
        <v>72</v>
      </c>
      <c r="N235" t="s">
        <v>82</v>
      </c>
      <c r="O235">
        <v>132795</v>
      </c>
      <c r="P235">
        <v>8</v>
      </c>
      <c r="Q235" t="s">
        <v>136</v>
      </c>
      <c r="R235" t="s">
        <v>137</v>
      </c>
      <c r="S235" t="s">
        <v>79</v>
      </c>
      <c r="T235" t="s">
        <v>136</v>
      </c>
      <c r="U235">
        <v>2</v>
      </c>
      <c r="V235" t="s">
        <v>139</v>
      </c>
      <c r="W235">
        <v>2</v>
      </c>
      <c r="X235">
        <v>4</v>
      </c>
      <c r="Y235" t="s">
        <v>25</v>
      </c>
      <c r="Z235" t="s">
        <v>2006</v>
      </c>
      <c r="AA235">
        <v>208360993</v>
      </c>
      <c r="AB235">
        <v>31273700</v>
      </c>
      <c r="AC235" t="s">
        <v>292</v>
      </c>
      <c r="AD235" t="s">
        <v>473</v>
      </c>
      <c r="AE235" t="s">
        <v>128</v>
      </c>
      <c r="AF235" t="s">
        <v>190</v>
      </c>
      <c r="AG235">
        <v>86054</v>
      </c>
      <c r="AH235" t="s">
        <v>132</v>
      </c>
      <c r="AI235">
        <v>0</v>
      </c>
      <c r="AJ235" t="s">
        <v>77</v>
      </c>
      <c r="AK235">
        <v>100</v>
      </c>
      <c r="AL235" t="s">
        <v>96</v>
      </c>
      <c r="AM235" t="s">
        <v>82</v>
      </c>
      <c r="AN235" t="s">
        <v>82</v>
      </c>
      <c r="AO235">
        <v>1</v>
      </c>
      <c r="AP235" t="s">
        <v>73</v>
      </c>
      <c r="AQ235" t="s">
        <v>114</v>
      </c>
      <c r="AR235" t="s">
        <v>82</v>
      </c>
      <c r="AS235" t="s">
        <v>82</v>
      </c>
      <c r="AT235">
        <v>20</v>
      </c>
      <c r="AU235" t="s">
        <v>101</v>
      </c>
      <c r="AV235" t="s">
        <v>88</v>
      </c>
      <c r="AW235" t="s">
        <v>89</v>
      </c>
      <c r="AX235" t="s">
        <v>89</v>
      </c>
      <c r="AY235" t="s">
        <v>89</v>
      </c>
      <c r="AZ235" t="s">
        <v>81</v>
      </c>
      <c r="BA235" t="s">
        <v>2007</v>
      </c>
      <c r="BB235">
        <v>23.38</v>
      </c>
      <c r="BC235" t="s">
        <v>82</v>
      </c>
      <c r="BD235" t="s">
        <v>82</v>
      </c>
      <c r="BE235" t="s">
        <v>82</v>
      </c>
      <c r="BF235" t="s">
        <v>87</v>
      </c>
      <c r="BG235" t="s">
        <v>995</v>
      </c>
      <c r="BH235">
        <v>4</v>
      </c>
      <c r="BI235">
        <v>2021</v>
      </c>
      <c r="BJ235">
        <v>2</v>
      </c>
      <c r="BK235">
        <v>94.42</v>
      </c>
      <c r="BL235" t="s">
        <v>82</v>
      </c>
      <c r="BM235" t="s">
        <v>95</v>
      </c>
      <c r="BN235" t="s">
        <v>137</v>
      </c>
      <c r="BO235">
        <v>1</v>
      </c>
      <c r="BP235" t="s">
        <v>86</v>
      </c>
      <c r="BQ235" t="s">
        <v>1116</v>
      </c>
    </row>
    <row r="236" spans="1:69" hidden="1" x14ac:dyDescent="0.25">
      <c r="A236">
        <v>132672</v>
      </c>
      <c r="B236">
        <v>1</v>
      </c>
      <c r="C236" s="1">
        <v>4704000</v>
      </c>
      <c r="D236" s="2">
        <v>44903</v>
      </c>
      <c r="E236" s="2">
        <v>44903</v>
      </c>
      <c r="F236" s="2">
        <v>44904</v>
      </c>
      <c r="G236" s="2">
        <v>44949</v>
      </c>
      <c r="H236" s="2">
        <v>44951</v>
      </c>
      <c r="I236">
        <v>324100</v>
      </c>
      <c r="J236" t="s">
        <v>83</v>
      </c>
      <c r="K236" t="s">
        <v>85</v>
      </c>
      <c r="L236" t="s">
        <v>98</v>
      </c>
      <c r="M236" t="s">
        <v>72</v>
      </c>
      <c r="N236" t="s">
        <v>82</v>
      </c>
      <c r="O236">
        <v>132672</v>
      </c>
      <c r="P236">
        <v>3</v>
      </c>
      <c r="Q236" t="s">
        <v>136</v>
      </c>
      <c r="R236" t="s">
        <v>137</v>
      </c>
      <c r="S236" t="s">
        <v>79</v>
      </c>
      <c r="T236" t="s">
        <v>136</v>
      </c>
      <c r="U236">
        <v>4</v>
      </c>
      <c r="V236" t="s">
        <v>107</v>
      </c>
      <c r="W236">
        <v>6</v>
      </c>
      <c r="X236">
        <v>1</v>
      </c>
      <c r="Y236" t="s">
        <v>24</v>
      </c>
      <c r="Z236" t="s">
        <v>1705</v>
      </c>
      <c r="AA236">
        <v>208300327</v>
      </c>
      <c r="AB236">
        <v>31270040</v>
      </c>
      <c r="AC236" t="s">
        <v>296</v>
      </c>
      <c r="AD236" t="s">
        <v>296</v>
      </c>
      <c r="AE236" t="s">
        <v>553</v>
      </c>
      <c r="AF236" t="s">
        <v>306</v>
      </c>
      <c r="AG236">
        <v>1100000</v>
      </c>
      <c r="AH236" t="s">
        <v>108</v>
      </c>
      <c r="AI236">
        <v>0</v>
      </c>
      <c r="AJ236" t="s">
        <v>77</v>
      </c>
      <c r="AK236">
        <v>100</v>
      </c>
      <c r="AL236" t="s">
        <v>96</v>
      </c>
      <c r="AM236" t="s">
        <v>82</v>
      </c>
      <c r="AN236" t="s">
        <v>82</v>
      </c>
      <c r="AO236">
        <v>1</v>
      </c>
      <c r="AP236" t="s">
        <v>73</v>
      </c>
      <c r="AQ236" t="s">
        <v>78</v>
      </c>
      <c r="AR236" t="s">
        <v>82</v>
      </c>
      <c r="AS236" t="s">
        <v>82</v>
      </c>
      <c r="AT236">
        <v>20</v>
      </c>
      <c r="AU236" t="s">
        <v>101</v>
      </c>
      <c r="AV236" t="s">
        <v>88</v>
      </c>
      <c r="AW236" t="s">
        <v>89</v>
      </c>
      <c r="AX236" t="s">
        <v>89</v>
      </c>
      <c r="AY236" t="s">
        <v>89</v>
      </c>
      <c r="AZ236" t="s">
        <v>81</v>
      </c>
      <c r="BA236" t="s">
        <v>1706</v>
      </c>
      <c r="BB236">
        <v>23.38</v>
      </c>
      <c r="BC236" t="s">
        <v>82</v>
      </c>
      <c r="BD236" t="s">
        <v>82</v>
      </c>
      <c r="BE236" t="s">
        <v>82</v>
      </c>
      <c r="BF236" t="s">
        <v>87</v>
      </c>
      <c r="BG236" t="s">
        <v>97</v>
      </c>
      <c r="BH236">
        <v>3</v>
      </c>
      <c r="BI236">
        <v>2020</v>
      </c>
      <c r="BJ236">
        <v>3</v>
      </c>
      <c r="BK236">
        <v>91.7</v>
      </c>
      <c r="BL236" t="s">
        <v>82</v>
      </c>
      <c r="BM236" t="s">
        <v>95</v>
      </c>
      <c r="BN236" t="s">
        <v>306</v>
      </c>
      <c r="BO236">
        <v>1</v>
      </c>
      <c r="BP236" t="s">
        <v>86</v>
      </c>
      <c r="BQ236" t="s">
        <v>1116</v>
      </c>
    </row>
    <row r="237" spans="1:69" hidden="1" x14ac:dyDescent="0.25">
      <c r="A237">
        <v>133326</v>
      </c>
      <c r="B237">
        <v>1</v>
      </c>
      <c r="C237" s="1">
        <v>7075424</v>
      </c>
      <c r="D237" s="2">
        <v>44916</v>
      </c>
      <c r="E237" s="2">
        <v>44916</v>
      </c>
      <c r="F237" s="2">
        <v>44950</v>
      </c>
      <c r="G237" s="2">
        <v>44977</v>
      </c>
      <c r="H237" s="2">
        <v>44978</v>
      </c>
      <c r="I237">
        <v>325077</v>
      </c>
      <c r="J237" t="s">
        <v>83</v>
      </c>
      <c r="K237" t="s">
        <v>85</v>
      </c>
      <c r="L237" t="s">
        <v>98</v>
      </c>
      <c r="M237" t="s">
        <v>72</v>
      </c>
      <c r="N237" t="s">
        <v>82</v>
      </c>
      <c r="O237">
        <v>133326</v>
      </c>
      <c r="P237">
        <v>7</v>
      </c>
      <c r="Q237" t="s">
        <v>136</v>
      </c>
      <c r="R237" t="s">
        <v>137</v>
      </c>
      <c r="S237" t="s">
        <v>79</v>
      </c>
      <c r="T237" t="s">
        <v>136</v>
      </c>
      <c r="U237">
        <v>1</v>
      </c>
      <c r="V237" t="s">
        <v>80</v>
      </c>
      <c r="W237">
        <v>11</v>
      </c>
      <c r="X237">
        <v>4</v>
      </c>
      <c r="Y237" t="s">
        <v>25</v>
      </c>
      <c r="Z237" t="s">
        <v>2460</v>
      </c>
      <c r="AA237">
        <v>119480854</v>
      </c>
      <c r="AB237">
        <v>31272990</v>
      </c>
      <c r="AC237" t="s">
        <v>90</v>
      </c>
      <c r="AD237" t="s">
        <v>94</v>
      </c>
      <c r="AE237" t="s">
        <v>134</v>
      </c>
      <c r="AF237" t="s">
        <v>2461</v>
      </c>
      <c r="AG237">
        <v>1461741</v>
      </c>
      <c r="AH237" t="s">
        <v>100</v>
      </c>
      <c r="AI237">
        <v>0</v>
      </c>
      <c r="AJ237" t="s">
        <v>77</v>
      </c>
      <c r="AK237">
        <v>100</v>
      </c>
      <c r="AL237" t="s">
        <v>96</v>
      </c>
      <c r="AM237" t="s">
        <v>82</v>
      </c>
      <c r="AN237" t="s">
        <v>82</v>
      </c>
      <c r="AO237">
        <v>1</v>
      </c>
      <c r="AP237" t="s">
        <v>73</v>
      </c>
      <c r="AQ237" t="s">
        <v>78</v>
      </c>
      <c r="AR237" t="s">
        <v>82</v>
      </c>
      <c r="AS237" t="s">
        <v>82</v>
      </c>
      <c r="AT237">
        <v>17</v>
      </c>
      <c r="AU237" t="s">
        <v>88</v>
      </c>
      <c r="AV237" t="s">
        <v>89</v>
      </c>
      <c r="AW237" t="s">
        <v>89</v>
      </c>
      <c r="AX237" t="s">
        <v>89</v>
      </c>
      <c r="AY237" t="s">
        <v>89</v>
      </c>
      <c r="AZ237" t="s">
        <v>81</v>
      </c>
      <c r="BA237" t="s">
        <v>2462</v>
      </c>
      <c r="BB237">
        <v>23.42</v>
      </c>
      <c r="BC237" t="s">
        <v>82</v>
      </c>
      <c r="BD237" t="s">
        <v>82</v>
      </c>
      <c r="BE237" t="s">
        <v>82</v>
      </c>
      <c r="BF237" t="s">
        <v>87</v>
      </c>
      <c r="BG237" t="s">
        <v>97</v>
      </c>
      <c r="BH237">
        <v>4</v>
      </c>
      <c r="BI237">
        <v>2022</v>
      </c>
      <c r="BJ237">
        <v>1</v>
      </c>
      <c r="BK237">
        <v>100</v>
      </c>
      <c r="BL237" t="s">
        <v>82</v>
      </c>
      <c r="BM237" t="s">
        <v>2463</v>
      </c>
      <c r="BN237" t="s">
        <v>298</v>
      </c>
      <c r="BO237">
        <v>1</v>
      </c>
      <c r="BP237" t="s">
        <v>86</v>
      </c>
      <c r="BQ237" t="s">
        <v>1116</v>
      </c>
    </row>
    <row r="238" spans="1:69" hidden="1" x14ac:dyDescent="0.25">
      <c r="A238">
        <v>133579</v>
      </c>
      <c r="B238">
        <v>1</v>
      </c>
      <c r="C238" s="1">
        <v>21883714</v>
      </c>
      <c r="D238" s="2">
        <v>44906</v>
      </c>
      <c r="E238" s="2">
        <v>44930</v>
      </c>
      <c r="F238" s="2">
        <v>44971</v>
      </c>
      <c r="G238" s="2">
        <v>44985</v>
      </c>
      <c r="H238" s="2">
        <v>44985</v>
      </c>
      <c r="I238">
        <v>324335</v>
      </c>
      <c r="J238" t="s">
        <v>83</v>
      </c>
      <c r="K238" t="s">
        <v>85</v>
      </c>
      <c r="L238" t="s">
        <v>98</v>
      </c>
      <c r="M238" t="s">
        <v>72</v>
      </c>
      <c r="N238" t="s">
        <v>82</v>
      </c>
      <c r="O238">
        <v>133579</v>
      </c>
      <c r="P238">
        <v>8</v>
      </c>
      <c r="Q238" t="s">
        <v>75</v>
      </c>
      <c r="R238" t="s">
        <v>76</v>
      </c>
      <c r="S238" t="s">
        <v>79</v>
      </c>
      <c r="T238" t="s">
        <v>75</v>
      </c>
      <c r="U238">
        <v>2</v>
      </c>
      <c r="V238" t="s">
        <v>139</v>
      </c>
      <c r="W238">
        <v>10</v>
      </c>
      <c r="X238">
        <v>5</v>
      </c>
      <c r="Y238" t="s">
        <v>25</v>
      </c>
      <c r="Z238" t="s">
        <v>2221</v>
      </c>
      <c r="AA238">
        <v>119220947</v>
      </c>
      <c r="AB238">
        <v>31274670</v>
      </c>
      <c r="AC238" t="s">
        <v>140</v>
      </c>
      <c r="AD238" t="s">
        <v>653</v>
      </c>
      <c r="AE238" t="s">
        <v>174</v>
      </c>
      <c r="AF238" t="s">
        <v>202</v>
      </c>
      <c r="AG238">
        <v>1636799</v>
      </c>
      <c r="AH238" t="s">
        <v>100</v>
      </c>
      <c r="AI238">
        <v>0</v>
      </c>
      <c r="AJ238" t="s">
        <v>77</v>
      </c>
      <c r="AK238">
        <v>100</v>
      </c>
      <c r="AL238" t="s">
        <v>96</v>
      </c>
      <c r="AM238" t="s">
        <v>82</v>
      </c>
      <c r="AN238" t="s">
        <v>82</v>
      </c>
      <c r="AO238">
        <v>1</v>
      </c>
      <c r="AP238" t="s">
        <v>73</v>
      </c>
      <c r="AQ238" t="s">
        <v>114</v>
      </c>
      <c r="AR238" t="s">
        <v>82</v>
      </c>
      <c r="AS238" t="s">
        <v>82</v>
      </c>
      <c r="AT238">
        <v>18</v>
      </c>
      <c r="AU238" t="s">
        <v>101</v>
      </c>
      <c r="AV238" t="s">
        <v>88</v>
      </c>
      <c r="AW238" t="s">
        <v>89</v>
      </c>
      <c r="AX238" t="s">
        <v>89</v>
      </c>
      <c r="AY238" t="s">
        <v>89</v>
      </c>
      <c r="AZ238" t="s">
        <v>81</v>
      </c>
      <c r="BA238" t="s">
        <v>2222</v>
      </c>
      <c r="BB238">
        <v>23.47</v>
      </c>
      <c r="BC238" t="s">
        <v>82</v>
      </c>
      <c r="BD238" t="s">
        <v>82</v>
      </c>
      <c r="BE238" t="s">
        <v>82</v>
      </c>
      <c r="BF238" t="s">
        <v>87</v>
      </c>
      <c r="BG238" t="s">
        <v>97</v>
      </c>
      <c r="BH238">
        <v>3</v>
      </c>
      <c r="BI238">
        <v>2022</v>
      </c>
      <c r="BJ238">
        <v>1</v>
      </c>
      <c r="BK238">
        <v>100</v>
      </c>
      <c r="BL238" t="s">
        <v>82</v>
      </c>
      <c r="BM238" t="s">
        <v>95</v>
      </c>
      <c r="BN238" t="s">
        <v>202</v>
      </c>
      <c r="BO238">
        <v>1</v>
      </c>
      <c r="BP238" t="s">
        <v>86</v>
      </c>
      <c r="BQ238" t="s">
        <v>1116</v>
      </c>
    </row>
    <row r="239" spans="1:69" hidden="1" x14ac:dyDescent="0.25">
      <c r="A239">
        <v>132437</v>
      </c>
      <c r="B239">
        <v>1</v>
      </c>
      <c r="C239" s="1">
        <v>3091291</v>
      </c>
      <c r="D239" s="2">
        <v>44855</v>
      </c>
      <c r="E239" s="2">
        <v>44872</v>
      </c>
      <c r="F239" s="2">
        <v>44873</v>
      </c>
      <c r="G239" s="2">
        <v>44949</v>
      </c>
      <c r="H239" s="2">
        <v>44951</v>
      </c>
      <c r="I239">
        <v>321560</v>
      </c>
      <c r="J239" t="s">
        <v>83</v>
      </c>
      <c r="K239" t="s">
        <v>85</v>
      </c>
      <c r="L239" t="s">
        <v>98</v>
      </c>
      <c r="M239" t="s">
        <v>72</v>
      </c>
      <c r="N239" t="s">
        <v>82</v>
      </c>
      <c r="O239">
        <v>132437</v>
      </c>
      <c r="P239">
        <v>3</v>
      </c>
      <c r="Q239" t="s">
        <v>75</v>
      </c>
      <c r="R239" t="s">
        <v>212</v>
      </c>
      <c r="S239" t="s">
        <v>79</v>
      </c>
      <c r="T239" t="s">
        <v>75</v>
      </c>
      <c r="U239">
        <v>6</v>
      </c>
      <c r="V239" t="s">
        <v>272</v>
      </c>
      <c r="W239">
        <v>7</v>
      </c>
      <c r="X239">
        <v>3</v>
      </c>
      <c r="Y239" t="s">
        <v>25</v>
      </c>
      <c r="Z239" t="s">
        <v>1616</v>
      </c>
      <c r="AA239">
        <v>111710048</v>
      </c>
      <c r="AB239">
        <v>31270180</v>
      </c>
      <c r="AC239" t="s">
        <v>286</v>
      </c>
      <c r="AD239" t="s">
        <v>287</v>
      </c>
      <c r="AE239" t="s">
        <v>1064</v>
      </c>
      <c r="AF239" t="s">
        <v>1617</v>
      </c>
      <c r="AG239">
        <v>727414</v>
      </c>
      <c r="AH239" t="s">
        <v>171</v>
      </c>
      <c r="AI239">
        <v>0</v>
      </c>
      <c r="AJ239" t="s">
        <v>77</v>
      </c>
      <c r="AK239">
        <v>100</v>
      </c>
      <c r="AL239" t="s">
        <v>96</v>
      </c>
      <c r="AM239" t="s">
        <v>82</v>
      </c>
      <c r="AN239" t="s">
        <v>82</v>
      </c>
      <c r="AO239">
        <v>1</v>
      </c>
      <c r="AP239" t="s">
        <v>73</v>
      </c>
      <c r="AQ239" t="s">
        <v>138</v>
      </c>
      <c r="AR239" t="s">
        <v>82</v>
      </c>
      <c r="AS239" t="s">
        <v>82</v>
      </c>
      <c r="AT239">
        <v>39</v>
      </c>
      <c r="AU239" t="s">
        <v>253</v>
      </c>
      <c r="AV239" t="s">
        <v>89</v>
      </c>
      <c r="AW239" t="s">
        <v>89</v>
      </c>
      <c r="AX239" t="s">
        <v>89</v>
      </c>
      <c r="AY239" t="s">
        <v>89</v>
      </c>
      <c r="AZ239" t="s">
        <v>81</v>
      </c>
      <c r="BA239" t="s">
        <v>1618</v>
      </c>
      <c r="BB239">
        <v>23.53</v>
      </c>
      <c r="BC239" t="s">
        <v>82</v>
      </c>
      <c r="BD239" t="s">
        <v>161</v>
      </c>
      <c r="BE239" t="s">
        <v>162</v>
      </c>
      <c r="BF239" t="s">
        <v>156</v>
      </c>
      <c r="BG239" t="s">
        <v>1085</v>
      </c>
      <c r="BH239">
        <v>5</v>
      </c>
      <c r="BI239">
        <v>2001</v>
      </c>
      <c r="BJ239">
        <v>22</v>
      </c>
      <c r="BK239">
        <v>90</v>
      </c>
      <c r="BL239">
        <v>25629000</v>
      </c>
      <c r="BM239" t="s">
        <v>95</v>
      </c>
      <c r="BN239" t="s">
        <v>252</v>
      </c>
      <c r="BO239">
        <v>2</v>
      </c>
      <c r="BP239" t="s">
        <v>179</v>
      </c>
      <c r="BQ239" t="s">
        <v>1121</v>
      </c>
    </row>
    <row r="240" spans="1:69" hidden="1" x14ac:dyDescent="0.25">
      <c r="A240">
        <v>133287</v>
      </c>
      <c r="B240">
        <v>1</v>
      </c>
      <c r="C240" s="1">
        <v>11961703</v>
      </c>
      <c r="D240" s="2">
        <v>44944</v>
      </c>
      <c r="E240" s="2">
        <v>44944</v>
      </c>
      <c r="F240" s="2">
        <v>44958</v>
      </c>
      <c r="G240" s="2">
        <v>44963</v>
      </c>
      <c r="H240" s="2">
        <v>44967</v>
      </c>
      <c r="I240">
        <v>326747</v>
      </c>
      <c r="J240" t="s">
        <v>83</v>
      </c>
      <c r="K240" t="s">
        <v>85</v>
      </c>
      <c r="L240" t="s">
        <v>98</v>
      </c>
      <c r="M240" t="s">
        <v>72</v>
      </c>
      <c r="N240" t="s">
        <v>82</v>
      </c>
      <c r="O240">
        <v>133287</v>
      </c>
      <c r="P240">
        <v>6</v>
      </c>
      <c r="Q240" t="s">
        <v>75</v>
      </c>
      <c r="R240" t="s">
        <v>76</v>
      </c>
      <c r="S240" t="s">
        <v>79</v>
      </c>
      <c r="T240" t="s">
        <v>75</v>
      </c>
      <c r="U240">
        <v>4</v>
      </c>
      <c r="V240" t="s">
        <v>107</v>
      </c>
      <c r="W240">
        <v>1</v>
      </c>
      <c r="X240">
        <v>2</v>
      </c>
      <c r="Y240" t="s">
        <v>25</v>
      </c>
      <c r="Z240" t="s">
        <v>1325</v>
      </c>
      <c r="AA240">
        <v>119310265</v>
      </c>
      <c r="AB240">
        <v>31272090</v>
      </c>
      <c r="AC240" t="s">
        <v>107</v>
      </c>
      <c r="AD240" t="s">
        <v>255</v>
      </c>
      <c r="AE240" t="s">
        <v>174</v>
      </c>
      <c r="AF240" t="s">
        <v>974</v>
      </c>
      <c r="AG240">
        <v>1175809</v>
      </c>
      <c r="AH240" t="s">
        <v>100</v>
      </c>
      <c r="AI240">
        <v>0</v>
      </c>
      <c r="AJ240" t="s">
        <v>77</v>
      </c>
      <c r="AK240">
        <v>100</v>
      </c>
      <c r="AL240" t="s">
        <v>96</v>
      </c>
      <c r="AM240" t="s">
        <v>82</v>
      </c>
      <c r="AN240" t="s">
        <v>82</v>
      </c>
      <c r="AO240">
        <v>1</v>
      </c>
      <c r="AP240" t="s">
        <v>73</v>
      </c>
      <c r="AQ240" t="s">
        <v>78</v>
      </c>
      <c r="AR240" t="s">
        <v>82</v>
      </c>
      <c r="AS240" t="s">
        <v>82</v>
      </c>
      <c r="AT240">
        <v>17</v>
      </c>
      <c r="AU240" t="s">
        <v>101</v>
      </c>
      <c r="AV240" t="s">
        <v>88</v>
      </c>
      <c r="AW240" t="s">
        <v>89</v>
      </c>
      <c r="AX240" t="s">
        <v>89</v>
      </c>
      <c r="AY240" t="s">
        <v>89</v>
      </c>
      <c r="AZ240" t="s">
        <v>81</v>
      </c>
      <c r="BA240" t="s">
        <v>1326</v>
      </c>
      <c r="BB240">
        <v>23.57</v>
      </c>
      <c r="BC240" t="s">
        <v>82</v>
      </c>
      <c r="BD240" t="s">
        <v>82</v>
      </c>
      <c r="BE240" t="s">
        <v>82</v>
      </c>
      <c r="BF240" t="s">
        <v>156</v>
      </c>
      <c r="BG240" t="s">
        <v>97</v>
      </c>
      <c r="BH240">
        <v>4</v>
      </c>
      <c r="BI240">
        <v>2022</v>
      </c>
      <c r="BJ240">
        <v>1</v>
      </c>
      <c r="BK240">
        <v>100</v>
      </c>
      <c r="BL240" t="s">
        <v>82</v>
      </c>
      <c r="BM240" t="s">
        <v>95</v>
      </c>
      <c r="BN240" t="s">
        <v>130</v>
      </c>
      <c r="BO240">
        <v>1</v>
      </c>
      <c r="BP240" t="s">
        <v>86</v>
      </c>
      <c r="BQ240" t="s">
        <v>1116</v>
      </c>
    </row>
    <row r="241" spans="1:69" hidden="1" x14ac:dyDescent="0.25">
      <c r="A241">
        <v>133673</v>
      </c>
      <c r="B241">
        <v>1</v>
      </c>
      <c r="C241" s="1">
        <v>7589200</v>
      </c>
      <c r="D241" s="2">
        <v>44936</v>
      </c>
      <c r="E241" s="2">
        <v>44936</v>
      </c>
      <c r="F241" s="2">
        <v>44979</v>
      </c>
      <c r="G241" s="2">
        <v>44985</v>
      </c>
      <c r="H241" s="2">
        <v>44985</v>
      </c>
      <c r="I241">
        <v>326061</v>
      </c>
      <c r="J241" t="s">
        <v>83</v>
      </c>
      <c r="K241" t="s">
        <v>85</v>
      </c>
      <c r="L241" t="s">
        <v>98</v>
      </c>
      <c r="M241" t="s">
        <v>72</v>
      </c>
      <c r="N241" t="s">
        <v>82</v>
      </c>
      <c r="O241">
        <v>133673</v>
      </c>
      <c r="P241">
        <v>8</v>
      </c>
      <c r="Q241" t="s">
        <v>75</v>
      </c>
      <c r="R241" t="s">
        <v>99</v>
      </c>
      <c r="S241" t="s">
        <v>79</v>
      </c>
      <c r="T241" t="s">
        <v>75</v>
      </c>
      <c r="U241">
        <v>1</v>
      </c>
      <c r="V241" t="s">
        <v>80</v>
      </c>
      <c r="W241">
        <v>11</v>
      </c>
      <c r="X241">
        <v>1</v>
      </c>
      <c r="Y241" t="s">
        <v>25</v>
      </c>
      <c r="Z241" t="s">
        <v>2250</v>
      </c>
      <c r="AA241">
        <v>118210616</v>
      </c>
      <c r="AB241">
        <v>31274160</v>
      </c>
      <c r="AC241" t="s">
        <v>90</v>
      </c>
      <c r="AD241" t="s">
        <v>296</v>
      </c>
      <c r="AE241" t="s">
        <v>218</v>
      </c>
      <c r="AF241" t="s">
        <v>123</v>
      </c>
      <c r="AG241">
        <v>1794191</v>
      </c>
      <c r="AH241" t="s">
        <v>100</v>
      </c>
      <c r="AI241">
        <v>0</v>
      </c>
      <c r="AJ241" t="s">
        <v>77</v>
      </c>
      <c r="AK241">
        <v>100</v>
      </c>
      <c r="AL241" t="s">
        <v>96</v>
      </c>
      <c r="AM241" t="s">
        <v>82</v>
      </c>
      <c r="AN241" t="s">
        <v>82</v>
      </c>
      <c r="AO241">
        <v>1</v>
      </c>
      <c r="AP241" t="s">
        <v>73</v>
      </c>
      <c r="AQ241" t="s">
        <v>78</v>
      </c>
      <c r="AR241" t="s">
        <v>82</v>
      </c>
      <c r="AS241" t="s">
        <v>82</v>
      </c>
      <c r="AT241">
        <v>21</v>
      </c>
      <c r="AU241" t="s">
        <v>88</v>
      </c>
      <c r="AV241" t="s">
        <v>89</v>
      </c>
      <c r="AW241" t="s">
        <v>89</v>
      </c>
      <c r="AX241" t="s">
        <v>89</v>
      </c>
      <c r="AY241" t="s">
        <v>89</v>
      </c>
      <c r="AZ241" t="s">
        <v>81</v>
      </c>
      <c r="BA241" t="s">
        <v>2251</v>
      </c>
      <c r="BB241">
        <v>23.64</v>
      </c>
      <c r="BC241" t="s">
        <v>82</v>
      </c>
      <c r="BD241" t="s">
        <v>82</v>
      </c>
      <c r="BE241" t="s">
        <v>82</v>
      </c>
      <c r="BF241" t="s">
        <v>87</v>
      </c>
      <c r="BG241" t="s">
        <v>97</v>
      </c>
      <c r="BH241">
        <v>4</v>
      </c>
      <c r="BI241">
        <v>2018</v>
      </c>
      <c r="BJ241">
        <v>5</v>
      </c>
      <c r="BK241">
        <v>100</v>
      </c>
      <c r="BL241" t="s">
        <v>82</v>
      </c>
      <c r="BM241" t="s">
        <v>95</v>
      </c>
      <c r="BN241" t="s">
        <v>125</v>
      </c>
      <c r="BO241">
        <v>1</v>
      </c>
      <c r="BP241" t="s">
        <v>86</v>
      </c>
      <c r="BQ241" t="s">
        <v>1116</v>
      </c>
    </row>
    <row r="242" spans="1:69" hidden="1" x14ac:dyDescent="0.25">
      <c r="A242">
        <v>133235</v>
      </c>
      <c r="B242">
        <v>1</v>
      </c>
      <c r="C242" s="1">
        <v>4229729</v>
      </c>
      <c r="D242" s="2">
        <v>44930</v>
      </c>
      <c r="E242" s="2">
        <v>44932</v>
      </c>
      <c r="F242" s="2">
        <v>44957</v>
      </c>
      <c r="G242" s="2">
        <v>44977</v>
      </c>
      <c r="H242" s="2">
        <v>44978</v>
      </c>
      <c r="I242">
        <v>325563</v>
      </c>
      <c r="J242" t="s">
        <v>83</v>
      </c>
      <c r="K242" t="s">
        <v>85</v>
      </c>
      <c r="L242" t="s">
        <v>98</v>
      </c>
      <c r="M242" t="s">
        <v>72</v>
      </c>
      <c r="N242" t="s">
        <v>82</v>
      </c>
      <c r="O242">
        <v>133235</v>
      </c>
      <c r="P242">
        <v>7</v>
      </c>
      <c r="Q242" t="s">
        <v>136</v>
      </c>
      <c r="R242" t="s">
        <v>137</v>
      </c>
      <c r="S242" t="s">
        <v>79</v>
      </c>
      <c r="T242" t="s">
        <v>136</v>
      </c>
      <c r="U242">
        <v>4</v>
      </c>
      <c r="V242" t="s">
        <v>107</v>
      </c>
      <c r="W242">
        <v>3</v>
      </c>
      <c r="X242">
        <v>1</v>
      </c>
      <c r="Y242" t="s">
        <v>25</v>
      </c>
      <c r="Z242" t="s">
        <v>2509</v>
      </c>
      <c r="AA242">
        <v>117370040</v>
      </c>
      <c r="AB242">
        <v>31271640</v>
      </c>
      <c r="AC242" t="s">
        <v>157</v>
      </c>
      <c r="AD242" t="s">
        <v>157</v>
      </c>
      <c r="AE242" t="s">
        <v>343</v>
      </c>
      <c r="AF242" t="s">
        <v>480</v>
      </c>
      <c r="AG242">
        <v>1080000</v>
      </c>
      <c r="AH242" t="s">
        <v>108</v>
      </c>
      <c r="AI242">
        <v>0</v>
      </c>
      <c r="AJ242" t="s">
        <v>77</v>
      </c>
      <c r="AK242">
        <v>100</v>
      </c>
      <c r="AL242" t="s">
        <v>96</v>
      </c>
      <c r="AM242" t="s">
        <v>82</v>
      </c>
      <c r="AN242" t="s">
        <v>82</v>
      </c>
      <c r="AO242">
        <v>1</v>
      </c>
      <c r="AP242" t="s">
        <v>73</v>
      </c>
      <c r="AQ242" t="s">
        <v>78</v>
      </c>
      <c r="AR242" t="s">
        <v>82</v>
      </c>
      <c r="AS242" t="s">
        <v>82</v>
      </c>
      <c r="AT242">
        <v>23</v>
      </c>
      <c r="AU242" t="s">
        <v>101</v>
      </c>
      <c r="AV242" t="s">
        <v>89</v>
      </c>
      <c r="AW242" t="s">
        <v>89</v>
      </c>
      <c r="AX242" t="s">
        <v>89</v>
      </c>
      <c r="AY242" t="s">
        <v>89</v>
      </c>
      <c r="AZ242" t="s">
        <v>81</v>
      </c>
      <c r="BA242" t="s">
        <v>2510</v>
      </c>
      <c r="BB242">
        <v>23.64</v>
      </c>
      <c r="BC242" t="s">
        <v>82</v>
      </c>
      <c r="BD242" t="s">
        <v>161</v>
      </c>
      <c r="BE242" t="s">
        <v>162</v>
      </c>
      <c r="BF242" t="s">
        <v>156</v>
      </c>
      <c r="BG242" t="s">
        <v>2511</v>
      </c>
      <c r="BH242">
        <v>5</v>
      </c>
      <c r="BI242">
        <v>2017</v>
      </c>
      <c r="BJ242">
        <v>6</v>
      </c>
      <c r="BK242">
        <v>100</v>
      </c>
      <c r="BL242">
        <v>41040100</v>
      </c>
      <c r="BM242" t="s">
        <v>95</v>
      </c>
      <c r="BN242" t="s">
        <v>481</v>
      </c>
      <c r="BO242">
        <v>1</v>
      </c>
      <c r="BP242" t="s">
        <v>86</v>
      </c>
      <c r="BQ242" t="s">
        <v>1116</v>
      </c>
    </row>
    <row r="243" spans="1:69" hidden="1" x14ac:dyDescent="0.25">
      <c r="A243">
        <v>132998</v>
      </c>
      <c r="B243">
        <v>1</v>
      </c>
      <c r="C243" s="1">
        <v>6994380</v>
      </c>
      <c r="D243" s="2">
        <v>44910</v>
      </c>
      <c r="E243" s="2">
        <v>44917</v>
      </c>
      <c r="F243" s="2">
        <v>44918</v>
      </c>
      <c r="G243" s="2">
        <v>44977</v>
      </c>
      <c r="H243" s="2">
        <v>44978</v>
      </c>
      <c r="I243">
        <v>324760</v>
      </c>
      <c r="J243" t="s">
        <v>83</v>
      </c>
      <c r="K243" t="s">
        <v>85</v>
      </c>
      <c r="L243" t="s">
        <v>98</v>
      </c>
      <c r="M243" t="s">
        <v>72</v>
      </c>
      <c r="N243" t="s">
        <v>82</v>
      </c>
      <c r="O243">
        <v>132998</v>
      </c>
      <c r="P243">
        <v>7</v>
      </c>
      <c r="Q243" t="s">
        <v>75</v>
      </c>
      <c r="R243" t="s">
        <v>99</v>
      </c>
      <c r="S243" t="s">
        <v>79</v>
      </c>
      <c r="T243" t="s">
        <v>75</v>
      </c>
      <c r="U243">
        <v>2</v>
      </c>
      <c r="V243" t="s">
        <v>139</v>
      </c>
      <c r="W243">
        <v>3</v>
      </c>
      <c r="X243">
        <v>1</v>
      </c>
      <c r="Y243" t="s">
        <v>25</v>
      </c>
      <c r="Z243" t="s">
        <v>2414</v>
      </c>
      <c r="AA243">
        <v>208590717</v>
      </c>
      <c r="AB243">
        <v>31272710</v>
      </c>
      <c r="AC243" t="s">
        <v>294</v>
      </c>
      <c r="AD243" t="s">
        <v>294</v>
      </c>
      <c r="AE243" t="s">
        <v>2415</v>
      </c>
      <c r="AF243" t="s">
        <v>2416</v>
      </c>
      <c r="AG243">
        <v>400000</v>
      </c>
      <c r="AH243" t="s">
        <v>121</v>
      </c>
      <c r="AI243">
        <v>0</v>
      </c>
      <c r="AJ243" t="s">
        <v>77</v>
      </c>
      <c r="AK243">
        <v>100</v>
      </c>
      <c r="AL243" t="s">
        <v>96</v>
      </c>
      <c r="AM243" t="s">
        <v>82</v>
      </c>
      <c r="AN243" t="s">
        <v>82</v>
      </c>
      <c r="AO243">
        <v>1</v>
      </c>
      <c r="AP243" t="s">
        <v>73</v>
      </c>
      <c r="AQ243" t="s">
        <v>114</v>
      </c>
      <c r="AR243" t="s">
        <v>82</v>
      </c>
      <c r="AS243" t="s">
        <v>82</v>
      </c>
      <c r="AT243">
        <v>18</v>
      </c>
      <c r="AU243" t="s">
        <v>101</v>
      </c>
      <c r="AV243" t="s">
        <v>89</v>
      </c>
      <c r="AW243" t="s">
        <v>89</v>
      </c>
      <c r="AX243" t="s">
        <v>89</v>
      </c>
      <c r="AY243" t="s">
        <v>89</v>
      </c>
      <c r="AZ243" t="s">
        <v>81</v>
      </c>
      <c r="BA243" t="s">
        <v>2417</v>
      </c>
      <c r="BB243">
        <v>23.71</v>
      </c>
      <c r="BC243" t="s">
        <v>82</v>
      </c>
      <c r="BD243" t="s">
        <v>82</v>
      </c>
      <c r="BE243" t="s">
        <v>82</v>
      </c>
      <c r="BF243" t="s">
        <v>87</v>
      </c>
      <c r="BG243" t="s">
        <v>97</v>
      </c>
      <c r="BH243">
        <v>4</v>
      </c>
      <c r="BI243">
        <v>2021</v>
      </c>
      <c r="BJ243">
        <v>2</v>
      </c>
      <c r="BK243">
        <v>95.5</v>
      </c>
      <c r="BL243" t="s">
        <v>82</v>
      </c>
      <c r="BM243" t="s">
        <v>95</v>
      </c>
      <c r="BN243" t="s">
        <v>105</v>
      </c>
      <c r="BO243">
        <v>1</v>
      </c>
      <c r="BP243" t="s">
        <v>86</v>
      </c>
      <c r="BQ243" t="s">
        <v>1116</v>
      </c>
    </row>
    <row r="244" spans="1:69" hidden="1" x14ac:dyDescent="0.25">
      <c r="A244">
        <v>132552</v>
      </c>
      <c r="B244">
        <v>1</v>
      </c>
      <c r="C244" s="1">
        <v>1592880</v>
      </c>
      <c r="D244" s="2">
        <v>44887</v>
      </c>
      <c r="E244" s="2">
        <v>44895</v>
      </c>
      <c r="F244" s="2">
        <v>44896</v>
      </c>
      <c r="G244" s="2">
        <v>44939</v>
      </c>
      <c r="H244" s="2">
        <v>44963</v>
      </c>
      <c r="I244">
        <v>322843</v>
      </c>
      <c r="J244" t="s">
        <v>83</v>
      </c>
      <c r="K244" t="s">
        <v>85</v>
      </c>
      <c r="L244" t="s">
        <v>74</v>
      </c>
      <c r="M244" t="s">
        <v>72</v>
      </c>
      <c r="N244" t="s">
        <v>82</v>
      </c>
      <c r="O244">
        <v>132552</v>
      </c>
      <c r="P244">
        <v>1</v>
      </c>
      <c r="Q244" t="s">
        <v>75</v>
      </c>
      <c r="R244" t="s">
        <v>99</v>
      </c>
      <c r="S244" t="s">
        <v>79</v>
      </c>
      <c r="T244" t="s">
        <v>75</v>
      </c>
      <c r="U244">
        <v>1</v>
      </c>
      <c r="V244" t="s">
        <v>80</v>
      </c>
      <c r="W244">
        <v>4</v>
      </c>
      <c r="X244">
        <v>1</v>
      </c>
      <c r="Y244" t="s">
        <v>24</v>
      </c>
      <c r="Z244" t="s">
        <v>1866</v>
      </c>
      <c r="AA244">
        <v>402450618</v>
      </c>
      <c r="AB244">
        <v>31169980</v>
      </c>
      <c r="AC244" t="s">
        <v>285</v>
      </c>
      <c r="AD244" t="s">
        <v>231</v>
      </c>
      <c r="AE244" t="s">
        <v>199</v>
      </c>
      <c r="AF244" t="s">
        <v>187</v>
      </c>
      <c r="AG244" t="s">
        <v>82</v>
      </c>
      <c r="AH244" t="s">
        <v>82</v>
      </c>
      <c r="AI244">
        <v>0</v>
      </c>
      <c r="AJ244" t="s">
        <v>77</v>
      </c>
      <c r="AK244">
        <v>100</v>
      </c>
      <c r="AL244" t="s">
        <v>96</v>
      </c>
      <c r="AM244" t="s">
        <v>82</v>
      </c>
      <c r="AN244" t="s">
        <v>82</v>
      </c>
      <c r="AO244">
        <v>1</v>
      </c>
      <c r="AP244" t="s">
        <v>73</v>
      </c>
      <c r="AQ244" t="s">
        <v>114</v>
      </c>
      <c r="AR244" t="s">
        <v>82</v>
      </c>
      <c r="AS244" t="s">
        <v>82</v>
      </c>
      <c r="AT244">
        <v>23</v>
      </c>
      <c r="AU244" t="s">
        <v>88</v>
      </c>
      <c r="AV244" t="s">
        <v>89</v>
      </c>
      <c r="AW244" t="s">
        <v>89</v>
      </c>
      <c r="AX244" t="s">
        <v>89</v>
      </c>
      <c r="AY244" t="s">
        <v>89</v>
      </c>
      <c r="AZ244" t="s">
        <v>81</v>
      </c>
      <c r="BA244" t="s">
        <v>1867</v>
      </c>
      <c r="BB244">
        <v>23.71</v>
      </c>
      <c r="BC244" t="s">
        <v>82</v>
      </c>
      <c r="BD244" t="s">
        <v>82</v>
      </c>
      <c r="BE244" t="s">
        <v>82</v>
      </c>
      <c r="BF244" t="s">
        <v>87</v>
      </c>
      <c r="BG244" t="s">
        <v>97</v>
      </c>
      <c r="BH244" t="s">
        <v>82</v>
      </c>
      <c r="BI244" t="s">
        <v>82</v>
      </c>
      <c r="BJ244" t="s">
        <v>82</v>
      </c>
      <c r="BK244" t="s">
        <v>82</v>
      </c>
      <c r="BL244" t="s">
        <v>82</v>
      </c>
      <c r="BM244" t="s">
        <v>95</v>
      </c>
      <c r="BN244" t="s">
        <v>125</v>
      </c>
      <c r="BO244">
        <v>1</v>
      </c>
      <c r="BP244" t="s">
        <v>86</v>
      </c>
      <c r="BQ244" t="s">
        <v>1116</v>
      </c>
    </row>
    <row r="245" spans="1:69" hidden="1" x14ac:dyDescent="0.25">
      <c r="A245">
        <v>132810</v>
      </c>
      <c r="B245">
        <v>1</v>
      </c>
      <c r="C245" s="1">
        <v>7286600</v>
      </c>
      <c r="D245" s="2">
        <v>44886</v>
      </c>
      <c r="E245" s="2">
        <v>44908</v>
      </c>
      <c r="F245" s="2">
        <v>44914</v>
      </c>
      <c r="G245" s="2">
        <v>44977</v>
      </c>
      <c r="H245" s="2">
        <v>44988</v>
      </c>
      <c r="I245">
        <v>322801</v>
      </c>
      <c r="J245" t="s">
        <v>83</v>
      </c>
      <c r="K245" t="s">
        <v>85</v>
      </c>
      <c r="L245" t="s">
        <v>74</v>
      </c>
      <c r="M245" t="s">
        <v>72</v>
      </c>
      <c r="N245" t="s">
        <v>82</v>
      </c>
      <c r="O245">
        <v>132810</v>
      </c>
      <c r="P245">
        <v>7</v>
      </c>
      <c r="Q245" t="s">
        <v>75</v>
      </c>
      <c r="R245" t="s">
        <v>76</v>
      </c>
      <c r="S245" t="s">
        <v>79</v>
      </c>
      <c r="T245" t="s">
        <v>75</v>
      </c>
      <c r="U245">
        <v>1</v>
      </c>
      <c r="V245" t="s">
        <v>80</v>
      </c>
      <c r="W245">
        <v>18</v>
      </c>
      <c r="X245">
        <v>2</v>
      </c>
      <c r="Y245" t="s">
        <v>24</v>
      </c>
      <c r="Z245" t="s">
        <v>2349</v>
      </c>
      <c r="AA245">
        <v>117380576</v>
      </c>
      <c r="AB245">
        <v>31171770</v>
      </c>
      <c r="AC245" t="s">
        <v>189</v>
      </c>
      <c r="AD245" t="s">
        <v>485</v>
      </c>
      <c r="AE245" t="s">
        <v>128</v>
      </c>
      <c r="AF245" t="s">
        <v>117</v>
      </c>
      <c r="AG245" t="s">
        <v>82</v>
      </c>
      <c r="AH245" t="s">
        <v>82</v>
      </c>
      <c r="AI245">
        <v>0</v>
      </c>
      <c r="AJ245" t="s">
        <v>77</v>
      </c>
      <c r="AK245">
        <v>100</v>
      </c>
      <c r="AL245" t="s">
        <v>96</v>
      </c>
      <c r="AM245" t="s">
        <v>82</v>
      </c>
      <c r="AN245" t="s">
        <v>82</v>
      </c>
      <c r="AO245">
        <v>1</v>
      </c>
      <c r="AP245" t="s">
        <v>73</v>
      </c>
      <c r="AQ245" t="s">
        <v>78</v>
      </c>
      <c r="AR245" t="s">
        <v>82</v>
      </c>
      <c r="AS245" t="s">
        <v>82</v>
      </c>
      <c r="AT245">
        <v>23</v>
      </c>
      <c r="AU245" t="s">
        <v>88</v>
      </c>
      <c r="AV245" t="s">
        <v>89</v>
      </c>
      <c r="AW245" t="s">
        <v>89</v>
      </c>
      <c r="AX245" t="s">
        <v>89</v>
      </c>
      <c r="AY245" t="s">
        <v>89</v>
      </c>
      <c r="AZ245" t="s">
        <v>81</v>
      </c>
      <c r="BA245" t="s">
        <v>2350</v>
      </c>
      <c r="BB245">
        <v>23.81</v>
      </c>
      <c r="BC245" t="s">
        <v>82</v>
      </c>
      <c r="BD245" t="s">
        <v>161</v>
      </c>
      <c r="BE245" t="s">
        <v>162</v>
      </c>
      <c r="BF245" t="s">
        <v>87</v>
      </c>
      <c r="BG245" t="s">
        <v>97</v>
      </c>
      <c r="BH245" t="s">
        <v>82</v>
      </c>
      <c r="BI245" t="s">
        <v>82</v>
      </c>
      <c r="BJ245" t="s">
        <v>82</v>
      </c>
      <c r="BK245" t="s">
        <v>82</v>
      </c>
      <c r="BL245" t="s">
        <v>82</v>
      </c>
      <c r="BM245" t="s">
        <v>95</v>
      </c>
      <c r="BN245" t="s">
        <v>117</v>
      </c>
      <c r="BO245">
        <v>1</v>
      </c>
      <c r="BP245" t="s">
        <v>86</v>
      </c>
      <c r="BQ245" t="s">
        <v>1116</v>
      </c>
    </row>
    <row r="246" spans="1:69" hidden="1" x14ac:dyDescent="0.25">
      <c r="A246">
        <v>133701</v>
      </c>
      <c r="B246">
        <v>1</v>
      </c>
      <c r="C246" s="1">
        <v>9172350</v>
      </c>
      <c r="D246" s="2">
        <v>44970</v>
      </c>
      <c r="E246" s="2">
        <v>44970</v>
      </c>
      <c r="F246" s="2">
        <v>44979</v>
      </c>
      <c r="G246" s="2">
        <v>44985</v>
      </c>
      <c r="H246" s="2">
        <v>44985</v>
      </c>
      <c r="I246">
        <v>328456</v>
      </c>
      <c r="J246" t="s">
        <v>83</v>
      </c>
      <c r="K246" t="s">
        <v>85</v>
      </c>
      <c r="L246" t="s">
        <v>98</v>
      </c>
      <c r="M246" t="s">
        <v>72</v>
      </c>
      <c r="N246" t="s">
        <v>82</v>
      </c>
      <c r="O246">
        <v>133701</v>
      </c>
      <c r="P246">
        <v>8</v>
      </c>
      <c r="Q246" t="s">
        <v>75</v>
      </c>
      <c r="R246" t="s">
        <v>99</v>
      </c>
      <c r="S246" t="s">
        <v>79</v>
      </c>
      <c r="T246" t="s">
        <v>75</v>
      </c>
      <c r="U246">
        <v>5</v>
      </c>
      <c r="V246" t="s">
        <v>115</v>
      </c>
      <c r="W246">
        <v>5</v>
      </c>
      <c r="X246">
        <v>3</v>
      </c>
      <c r="Y246" t="s">
        <v>25</v>
      </c>
      <c r="Z246" t="s">
        <v>2245</v>
      </c>
      <c r="AA246">
        <v>117460203</v>
      </c>
      <c r="AB246">
        <v>31274590</v>
      </c>
      <c r="AC246" t="s">
        <v>373</v>
      </c>
      <c r="AD246" t="s">
        <v>2246</v>
      </c>
      <c r="AE246" t="s">
        <v>118</v>
      </c>
      <c r="AF246" t="s">
        <v>632</v>
      </c>
      <c r="AG246">
        <v>485000</v>
      </c>
      <c r="AH246" t="s">
        <v>171</v>
      </c>
      <c r="AI246">
        <v>6</v>
      </c>
      <c r="AJ246" t="s">
        <v>195</v>
      </c>
      <c r="AK246">
        <v>100</v>
      </c>
      <c r="AL246" t="s">
        <v>96</v>
      </c>
      <c r="AM246" t="s">
        <v>82</v>
      </c>
      <c r="AN246" t="s">
        <v>82</v>
      </c>
      <c r="AO246">
        <v>1</v>
      </c>
      <c r="AP246" t="s">
        <v>73</v>
      </c>
      <c r="AQ246" t="s">
        <v>78</v>
      </c>
      <c r="AR246" t="s">
        <v>82</v>
      </c>
      <c r="AS246" t="s">
        <v>82</v>
      </c>
      <c r="AT246">
        <v>23</v>
      </c>
      <c r="AU246" t="s">
        <v>101</v>
      </c>
      <c r="AV246" t="s">
        <v>89</v>
      </c>
      <c r="AW246" t="s">
        <v>89</v>
      </c>
      <c r="AX246" t="s">
        <v>89</v>
      </c>
      <c r="AY246" t="s">
        <v>89</v>
      </c>
      <c r="AZ246" t="s">
        <v>81</v>
      </c>
      <c r="BA246" t="s">
        <v>2247</v>
      </c>
      <c r="BB246">
        <v>23.94</v>
      </c>
      <c r="BC246" t="s">
        <v>82</v>
      </c>
      <c r="BD246" t="s">
        <v>82</v>
      </c>
      <c r="BE246" t="s">
        <v>82</v>
      </c>
      <c r="BF246" t="s">
        <v>87</v>
      </c>
      <c r="BG246" t="s">
        <v>642</v>
      </c>
      <c r="BH246">
        <v>2</v>
      </c>
      <c r="BI246">
        <v>2016</v>
      </c>
      <c r="BJ246">
        <v>7</v>
      </c>
      <c r="BK246">
        <v>100</v>
      </c>
      <c r="BL246">
        <v>84741625</v>
      </c>
      <c r="BM246" t="s">
        <v>77</v>
      </c>
      <c r="BN246" t="s">
        <v>105</v>
      </c>
      <c r="BO246">
        <v>1</v>
      </c>
      <c r="BP246" t="s">
        <v>86</v>
      </c>
      <c r="BQ246" t="s">
        <v>1116</v>
      </c>
    </row>
    <row r="247" spans="1:69" hidden="1" x14ac:dyDescent="0.25">
      <c r="A247">
        <v>133282</v>
      </c>
      <c r="B247">
        <v>1</v>
      </c>
      <c r="C247" s="1">
        <v>8458650</v>
      </c>
      <c r="D247" s="2">
        <v>44931</v>
      </c>
      <c r="E247" s="2">
        <v>44936</v>
      </c>
      <c r="F247" s="2">
        <v>44958</v>
      </c>
      <c r="G247" s="2">
        <v>44963</v>
      </c>
      <c r="H247" s="2">
        <v>44967</v>
      </c>
      <c r="I247">
        <v>325676</v>
      </c>
      <c r="J247" t="s">
        <v>83</v>
      </c>
      <c r="K247" t="s">
        <v>85</v>
      </c>
      <c r="L247" t="s">
        <v>98</v>
      </c>
      <c r="M247" t="s">
        <v>72</v>
      </c>
      <c r="N247" t="s">
        <v>82</v>
      </c>
      <c r="O247">
        <v>133282</v>
      </c>
      <c r="P247">
        <v>6</v>
      </c>
      <c r="Q247" t="s">
        <v>75</v>
      </c>
      <c r="R247" t="s">
        <v>76</v>
      </c>
      <c r="S247" t="s">
        <v>79</v>
      </c>
      <c r="T247" t="s">
        <v>75</v>
      </c>
      <c r="U247">
        <v>5</v>
      </c>
      <c r="V247" t="s">
        <v>115</v>
      </c>
      <c r="W247">
        <v>4</v>
      </c>
      <c r="X247">
        <v>3</v>
      </c>
      <c r="Y247" t="s">
        <v>25</v>
      </c>
      <c r="Z247" t="s">
        <v>1319</v>
      </c>
      <c r="AA247">
        <v>504540633</v>
      </c>
      <c r="AB247">
        <v>31271800</v>
      </c>
      <c r="AC247" t="s">
        <v>445</v>
      </c>
      <c r="AD247" t="s">
        <v>446</v>
      </c>
      <c r="AE247" t="s">
        <v>118</v>
      </c>
      <c r="AF247" t="s">
        <v>117</v>
      </c>
      <c r="AG247">
        <v>1329609</v>
      </c>
      <c r="AH247" t="s">
        <v>100</v>
      </c>
      <c r="AI247">
        <v>0</v>
      </c>
      <c r="AJ247" t="s">
        <v>77</v>
      </c>
      <c r="AK247">
        <v>100</v>
      </c>
      <c r="AL247" t="s">
        <v>96</v>
      </c>
      <c r="AM247" t="s">
        <v>82</v>
      </c>
      <c r="AN247" t="s">
        <v>82</v>
      </c>
      <c r="AO247">
        <v>1</v>
      </c>
      <c r="AP247" t="s">
        <v>73</v>
      </c>
      <c r="AQ247" t="s">
        <v>138</v>
      </c>
      <c r="AR247" t="s">
        <v>82</v>
      </c>
      <c r="AS247" t="s">
        <v>82</v>
      </c>
      <c r="AT247">
        <v>18</v>
      </c>
      <c r="AU247" t="s">
        <v>88</v>
      </c>
      <c r="AV247" t="s">
        <v>89</v>
      </c>
      <c r="AW247" t="s">
        <v>89</v>
      </c>
      <c r="AX247" t="s">
        <v>89</v>
      </c>
      <c r="AY247" t="s">
        <v>89</v>
      </c>
      <c r="AZ247" t="s">
        <v>81</v>
      </c>
      <c r="BA247" t="s">
        <v>1320</v>
      </c>
      <c r="BB247">
        <v>23.95</v>
      </c>
      <c r="BC247" t="s">
        <v>82</v>
      </c>
      <c r="BD247" t="s">
        <v>82</v>
      </c>
      <c r="BE247" t="s">
        <v>82</v>
      </c>
      <c r="BF247" t="s">
        <v>87</v>
      </c>
      <c r="BG247" t="s">
        <v>97</v>
      </c>
      <c r="BH247">
        <v>4</v>
      </c>
      <c r="BI247">
        <v>2022</v>
      </c>
      <c r="BJ247">
        <v>1</v>
      </c>
      <c r="BK247">
        <v>100</v>
      </c>
      <c r="BL247" t="s">
        <v>82</v>
      </c>
      <c r="BM247" t="s">
        <v>95</v>
      </c>
      <c r="BN247" t="s">
        <v>117</v>
      </c>
      <c r="BO247">
        <v>1</v>
      </c>
      <c r="BP247" t="s">
        <v>86</v>
      </c>
      <c r="BQ247" t="s">
        <v>1116</v>
      </c>
    </row>
    <row r="248" spans="1:69" hidden="1" x14ac:dyDescent="0.25">
      <c r="A248">
        <v>132822</v>
      </c>
      <c r="B248">
        <v>1</v>
      </c>
      <c r="C248" s="1">
        <v>12603183</v>
      </c>
      <c r="D248" s="2">
        <v>44904</v>
      </c>
      <c r="E248" s="2">
        <v>44909</v>
      </c>
      <c r="F248" s="2">
        <v>44914</v>
      </c>
      <c r="G248" s="2">
        <v>44985</v>
      </c>
      <c r="H248" s="2">
        <v>44985</v>
      </c>
      <c r="I248">
        <v>324211</v>
      </c>
      <c r="J248" t="s">
        <v>83</v>
      </c>
      <c r="K248" t="s">
        <v>85</v>
      </c>
      <c r="L248" t="s">
        <v>98</v>
      </c>
      <c r="M248" t="s">
        <v>72</v>
      </c>
      <c r="N248" t="s">
        <v>82</v>
      </c>
      <c r="O248">
        <v>132822</v>
      </c>
      <c r="P248">
        <v>8</v>
      </c>
      <c r="Q248" t="s">
        <v>75</v>
      </c>
      <c r="R248" t="s">
        <v>76</v>
      </c>
      <c r="S248" t="s">
        <v>79</v>
      </c>
      <c r="T248" t="s">
        <v>75</v>
      </c>
      <c r="U248">
        <v>1</v>
      </c>
      <c r="V248" t="s">
        <v>80</v>
      </c>
      <c r="W248">
        <v>1</v>
      </c>
      <c r="X248">
        <v>11</v>
      </c>
      <c r="Y248" t="s">
        <v>25</v>
      </c>
      <c r="Z248" t="s">
        <v>2024</v>
      </c>
      <c r="AA248">
        <v>117700045</v>
      </c>
      <c r="AB248">
        <v>31273750</v>
      </c>
      <c r="AC248" t="s">
        <v>80</v>
      </c>
      <c r="AD248" t="s">
        <v>391</v>
      </c>
      <c r="AE248" t="s">
        <v>174</v>
      </c>
      <c r="AF248" t="s">
        <v>201</v>
      </c>
      <c r="AG248">
        <v>623164</v>
      </c>
      <c r="AH248" t="s">
        <v>171</v>
      </c>
      <c r="AI248">
        <v>0</v>
      </c>
      <c r="AJ248" t="s">
        <v>77</v>
      </c>
      <c r="AK248">
        <v>100</v>
      </c>
      <c r="AL248" t="s">
        <v>96</v>
      </c>
      <c r="AM248" t="s">
        <v>82</v>
      </c>
      <c r="AN248" t="s">
        <v>82</v>
      </c>
      <c r="AO248">
        <v>1</v>
      </c>
      <c r="AP248" t="s">
        <v>73</v>
      </c>
      <c r="AQ248" t="s">
        <v>114</v>
      </c>
      <c r="AR248" t="s">
        <v>82</v>
      </c>
      <c r="AS248" t="s">
        <v>82</v>
      </c>
      <c r="AT248">
        <v>23</v>
      </c>
      <c r="AU248" t="s">
        <v>88</v>
      </c>
      <c r="AV248" t="s">
        <v>89</v>
      </c>
      <c r="AW248" t="s">
        <v>89</v>
      </c>
      <c r="AX248" t="s">
        <v>89</v>
      </c>
      <c r="AY248" t="s">
        <v>89</v>
      </c>
      <c r="AZ248" t="s">
        <v>81</v>
      </c>
      <c r="BA248" t="s">
        <v>2025</v>
      </c>
      <c r="BB248">
        <v>23.98</v>
      </c>
      <c r="BC248" t="s">
        <v>82</v>
      </c>
      <c r="BD248" t="s">
        <v>82</v>
      </c>
      <c r="BE248" t="s">
        <v>82</v>
      </c>
      <c r="BF248" t="s">
        <v>87</v>
      </c>
      <c r="BG248" t="s">
        <v>97</v>
      </c>
      <c r="BH248">
        <v>4</v>
      </c>
      <c r="BI248">
        <v>2017</v>
      </c>
      <c r="BJ248">
        <v>6</v>
      </c>
      <c r="BK248">
        <v>87.61</v>
      </c>
      <c r="BL248" t="s">
        <v>82</v>
      </c>
      <c r="BM248" t="s">
        <v>95</v>
      </c>
      <c r="BN248" t="s">
        <v>202</v>
      </c>
      <c r="BO248">
        <v>1</v>
      </c>
      <c r="BP248" t="s">
        <v>86</v>
      </c>
      <c r="BQ248" t="s">
        <v>1116</v>
      </c>
    </row>
    <row r="249" spans="1:69" hidden="1" x14ac:dyDescent="0.25">
      <c r="A249">
        <v>133033</v>
      </c>
      <c r="B249">
        <v>1</v>
      </c>
      <c r="C249" s="1">
        <v>11875992</v>
      </c>
      <c r="D249" s="2">
        <v>44910</v>
      </c>
      <c r="E249" s="2">
        <v>44918</v>
      </c>
      <c r="F249" s="2">
        <v>44935</v>
      </c>
      <c r="G249" s="2">
        <v>44977</v>
      </c>
      <c r="H249" s="2">
        <v>44978</v>
      </c>
      <c r="I249">
        <v>324790</v>
      </c>
      <c r="J249" t="s">
        <v>83</v>
      </c>
      <c r="K249" t="s">
        <v>85</v>
      </c>
      <c r="L249" t="s">
        <v>98</v>
      </c>
      <c r="M249" t="s">
        <v>72</v>
      </c>
      <c r="N249" t="s">
        <v>82</v>
      </c>
      <c r="O249">
        <v>133033</v>
      </c>
      <c r="P249">
        <v>7</v>
      </c>
      <c r="Q249" t="s">
        <v>75</v>
      </c>
      <c r="R249" t="s">
        <v>76</v>
      </c>
      <c r="S249" t="s">
        <v>79</v>
      </c>
      <c r="T249" t="s">
        <v>75</v>
      </c>
      <c r="U249">
        <v>1</v>
      </c>
      <c r="V249" t="s">
        <v>80</v>
      </c>
      <c r="W249">
        <v>4</v>
      </c>
      <c r="X249">
        <v>1</v>
      </c>
      <c r="Y249" t="s">
        <v>25</v>
      </c>
      <c r="Z249" t="s">
        <v>2428</v>
      </c>
      <c r="AA249">
        <v>118890284</v>
      </c>
      <c r="AB249">
        <v>31272810</v>
      </c>
      <c r="AC249" t="s">
        <v>285</v>
      </c>
      <c r="AD249" t="s">
        <v>231</v>
      </c>
      <c r="AE249" t="s">
        <v>92</v>
      </c>
      <c r="AF249" t="s">
        <v>91</v>
      </c>
      <c r="AG249">
        <v>505274</v>
      </c>
      <c r="AH249" t="s">
        <v>171</v>
      </c>
      <c r="AI249">
        <v>0</v>
      </c>
      <c r="AJ249" t="s">
        <v>77</v>
      </c>
      <c r="AK249">
        <v>100</v>
      </c>
      <c r="AL249" t="s">
        <v>96</v>
      </c>
      <c r="AM249" t="s">
        <v>82</v>
      </c>
      <c r="AN249" t="s">
        <v>82</v>
      </c>
      <c r="AO249">
        <v>1</v>
      </c>
      <c r="AP249" t="s">
        <v>73</v>
      </c>
      <c r="AQ249" t="s">
        <v>114</v>
      </c>
      <c r="AR249" t="s">
        <v>82</v>
      </c>
      <c r="AS249" t="s">
        <v>82</v>
      </c>
      <c r="AT249">
        <v>19</v>
      </c>
      <c r="AU249" t="s">
        <v>88</v>
      </c>
      <c r="AV249" t="s">
        <v>89</v>
      </c>
      <c r="AW249" t="s">
        <v>89</v>
      </c>
      <c r="AX249" t="s">
        <v>89</v>
      </c>
      <c r="AY249" t="s">
        <v>89</v>
      </c>
      <c r="AZ249" t="s">
        <v>81</v>
      </c>
      <c r="BA249" t="s">
        <v>2429</v>
      </c>
      <c r="BB249">
        <v>23.98</v>
      </c>
      <c r="BC249" t="s">
        <v>82</v>
      </c>
      <c r="BD249" t="s">
        <v>82</v>
      </c>
      <c r="BE249" t="s">
        <v>82</v>
      </c>
      <c r="BF249" t="s">
        <v>87</v>
      </c>
      <c r="BG249" t="s">
        <v>2280</v>
      </c>
      <c r="BH249">
        <v>3</v>
      </c>
      <c r="BI249">
        <v>2020</v>
      </c>
      <c r="BJ249">
        <v>3</v>
      </c>
      <c r="BK249">
        <v>99.07</v>
      </c>
      <c r="BL249">
        <v>25629000</v>
      </c>
      <c r="BM249" t="s">
        <v>95</v>
      </c>
      <c r="BN249" t="s">
        <v>93</v>
      </c>
      <c r="BO249">
        <v>1</v>
      </c>
      <c r="BP249" t="s">
        <v>86</v>
      </c>
      <c r="BQ249" t="s">
        <v>1116</v>
      </c>
    </row>
    <row r="250" spans="1:69" hidden="1" x14ac:dyDescent="0.25">
      <c r="A250">
        <v>133633</v>
      </c>
      <c r="B250">
        <v>1</v>
      </c>
      <c r="C250" s="1">
        <v>3340750</v>
      </c>
      <c r="D250" s="2">
        <v>44962</v>
      </c>
      <c r="E250" s="2">
        <v>44974</v>
      </c>
      <c r="F250" s="2">
        <v>44977</v>
      </c>
      <c r="G250" s="2">
        <v>44985</v>
      </c>
      <c r="H250" s="2">
        <v>44985</v>
      </c>
      <c r="I250">
        <v>327879</v>
      </c>
      <c r="J250" t="s">
        <v>83</v>
      </c>
      <c r="K250" t="s">
        <v>85</v>
      </c>
      <c r="L250" t="s">
        <v>98</v>
      </c>
      <c r="M250" t="s">
        <v>72</v>
      </c>
      <c r="N250" t="s">
        <v>82</v>
      </c>
      <c r="O250">
        <v>133633</v>
      </c>
      <c r="P250">
        <v>8</v>
      </c>
      <c r="Q250" t="s">
        <v>136</v>
      </c>
      <c r="R250" t="s">
        <v>137</v>
      </c>
      <c r="S250" t="s">
        <v>79</v>
      </c>
      <c r="T250" t="s">
        <v>136</v>
      </c>
      <c r="U250">
        <v>1</v>
      </c>
      <c r="V250" t="s">
        <v>80</v>
      </c>
      <c r="W250">
        <v>18</v>
      </c>
      <c r="X250">
        <v>1</v>
      </c>
      <c r="Y250" t="s">
        <v>25</v>
      </c>
      <c r="Z250" t="s">
        <v>2243</v>
      </c>
      <c r="AA250">
        <v>117880965</v>
      </c>
      <c r="AB250">
        <v>31274640</v>
      </c>
      <c r="AC250" t="s">
        <v>189</v>
      </c>
      <c r="AD250" t="s">
        <v>189</v>
      </c>
      <c r="AE250" t="s">
        <v>196</v>
      </c>
      <c r="AF250" t="s">
        <v>183</v>
      </c>
      <c r="AG250">
        <v>340000</v>
      </c>
      <c r="AH250" t="s">
        <v>121</v>
      </c>
      <c r="AI250">
        <v>0</v>
      </c>
      <c r="AJ250" t="s">
        <v>77</v>
      </c>
      <c r="AK250">
        <v>100</v>
      </c>
      <c r="AL250" t="s">
        <v>96</v>
      </c>
      <c r="AM250" t="s">
        <v>82</v>
      </c>
      <c r="AN250" t="s">
        <v>82</v>
      </c>
      <c r="AO250">
        <v>1</v>
      </c>
      <c r="AP250" t="s">
        <v>73</v>
      </c>
      <c r="AQ250" t="s">
        <v>78</v>
      </c>
      <c r="AR250" t="s">
        <v>82</v>
      </c>
      <c r="AS250" t="s">
        <v>82</v>
      </c>
      <c r="AT250">
        <v>22</v>
      </c>
      <c r="AU250" t="s">
        <v>101</v>
      </c>
      <c r="AV250" t="s">
        <v>89</v>
      </c>
      <c r="AW250" t="s">
        <v>89</v>
      </c>
      <c r="AX250" t="s">
        <v>89</v>
      </c>
      <c r="AY250" t="s">
        <v>89</v>
      </c>
      <c r="AZ250" t="s">
        <v>81</v>
      </c>
      <c r="BA250" t="s">
        <v>2244</v>
      </c>
      <c r="BB250">
        <v>24.01</v>
      </c>
      <c r="BC250" t="s">
        <v>82</v>
      </c>
      <c r="BD250" t="s">
        <v>82</v>
      </c>
      <c r="BE250" t="s">
        <v>82</v>
      </c>
      <c r="BF250" t="s">
        <v>87</v>
      </c>
      <c r="BG250" t="s">
        <v>271</v>
      </c>
      <c r="BH250">
        <v>4</v>
      </c>
      <c r="BI250">
        <v>2019</v>
      </c>
      <c r="BJ250">
        <v>4</v>
      </c>
      <c r="BK250">
        <v>100</v>
      </c>
      <c r="BL250">
        <v>40804149</v>
      </c>
      <c r="BM250" t="s">
        <v>330</v>
      </c>
      <c r="BN250" t="s">
        <v>183</v>
      </c>
      <c r="BO250">
        <v>1</v>
      </c>
      <c r="BP250" t="s">
        <v>86</v>
      </c>
      <c r="BQ250" t="s">
        <v>1116</v>
      </c>
    </row>
    <row r="251" spans="1:69" hidden="1" x14ac:dyDescent="0.25">
      <c r="A251">
        <v>133150</v>
      </c>
      <c r="B251">
        <v>1</v>
      </c>
      <c r="C251" s="1">
        <v>4809500</v>
      </c>
      <c r="D251" s="2">
        <v>44905</v>
      </c>
      <c r="E251" s="2">
        <v>44917</v>
      </c>
      <c r="F251" s="2">
        <v>44950</v>
      </c>
      <c r="G251" s="2">
        <v>44953</v>
      </c>
      <c r="H251" s="2">
        <v>44958</v>
      </c>
      <c r="I251">
        <v>324301</v>
      </c>
      <c r="J251" t="s">
        <v>83</v>
      </c>
      <c r="K251" t="s">
        <v>85</v>
      </c>
      <c r="L251" t="s">
        <v>98</v>
      </c>
      <c r="M251" t="s">
        <v>72</v>
      </c>
      <c r="N251" t="s">
        <v>82</v>
      </c>
      <c r="O251">
        <v>133150</v>
      </c>
      <c r="P251">
        <v>5</v>
      </c>
      <c r="Q251" t="s">
        <v>136</v>
      </c>
      <c r="R251" t="s">
        <v>137</v>
      </c>
      <c r="S251" t="s">
        <v>79</v>
      </c>
      <c r="T251" t="s">
        <v>136</v>
      </c>
      <c r="U251">
        <v>1</v>
      </c>
      <c r="V251" t="s">
        <v>80</v>
      </c>
      <c r="W251">
        <v>3</v>
      </c>
      <c r="X251">
        <v>12</v>
      </c>
      <c r="Y251" t="s">
        <v>25</v>
      </c>
      <c r="Z251" t="s">
        <v>1533</v>
      </c>
      <c r="AA251">
        <v>205460358</v>
      </c>
      <c r="AB251">
        <v>31271180</v>
      </c>
      <c r="AC251" t="s">
        <v>236</v>
      </c>
      <c r="AD251" t="s">
        <v>358</v>
      </c>
      <c r="AE251" t="s">
        <v>466</v>
      </c>
      <c r="AF251" t="s">
        <v>198</v>
      </c>
      <c r="AG251">
        <v>1156052</v>
      </c>
      <c r="AH251" t="s">
        <v>100</v>
      </c>
      <c r="AI251">
        <v>0</v>
      </c>
      <c r="AJ251" t="s">
        <v>77</v>
      </c>
      <c r="AK251">
        <v>100</v>
      </c>
      <c r="AL251" t="s">
        <v>96</v>
      </c>
      <c r="AM251" t="s">
        <v>82</v>
      </c>
      <c r="AN251" t="s">
        <v>82</v>
      </c>
      <c r="AO251">
        <v>1</v>
      </c>
      <c r="AP251" t="s">
        <v>73</v>
      </c>
      <c r="AQ251" t="s">
        <v>78</v>
      </c>
      <c r="AR251" t="s">
        <v>82</v>
      </c>
      <c r="AS251" t="s">
        <v>82</v>
      </c>
      <c r="AT251">
        <v>43</v>
      </c>
      <c r="AU251" t="s">
        <v>88</v>
      </c>
      <c r="AV251" t="s">
        <v>89</v>
      </c>
      <c r="AW251" t="s">
        <v>89</v>
      </c>
      <c r="AX251" t="s">
        <v>89</v>
      </c>
      <c r="AY251" t="s">
        <v>89</v>
      </c>
      <c r="AZ251" t="s">
        <v>81</v>
      </c>
      <c r="BA251" t="s">
        <v>1534</v>
      </c>
      <c r="BB251">
        <v>24.04</v>
      </c>
      <c r="BC251" t="s">
        <v>82</v>
      </c>
      <c r="BD251" t="s">
        <v>82</v>
      </c>
      <c r="BE251" t="s">
        <v>82</v>
      </c>
      <c r="BF251" t="s">
        <v>87</v>
      </c>
      <c r="BG251" t="s">
        <v>1535</v>
      </c>
      <c r="BH251">
        <v>1</v>
      </c>
      <c r="BI251">
        <v>2004</v>
      </c>
      <c r="BJ251">
        <v>19</v>
      </c>
      <c r="BK251">
        <v>85</v>
      </c>
      <c r="BL251">
        <v>22720595</v>
      </c>
      <c r="BM251" t="s">
        <v>95</v>
      </c>
      <c r="BN251" t="s">
        <v>198</v>
      </c>
      <c r="BO251">
        <v>1</v>
      </c>
      <c r="BP251" t="s">
        <v>86</v>
      </c>
      <c r="BQ251" t="s">
        <v>1116</v>
      </c>
    </row>
    <row r="252" spans="1:69" hidden="1" x14ac:dyDescent="0.25">
      <c r="A252">
        <v>132915</v>
      </c>
      <c r="B252">
        <v>1</v>
      </c>
      <c r="C252" s="1">
        <v>5018700</v>
      </c>
      <c r="D252" s="2">
        <v>44819</v>
      </c>
      <c r="E252" s="2">
        <v>44911</v>
      </c>
      <c r="F252" s="2">
        <v>44914</v>
      </c>
      <c r="G252" s="2">
        <v>44985</v>
      </c>
      <c r="H252" s="2">
        <v>44985</v>
      </c>
      <c r="I252">
        <v>320215</v>
      </c>
      <c r="J252" t="s">
        <v>83</v>
      </c>
      <c r="K252" t="s">
        <v>85</v>
      </c>
      <c r="L252" t="s">
        <v>98</v>
      </c>
      <c r="M252" t="s">
        <v>72</v>
      </c>
      <c r="N252" t="s">
        <v>82</v>
      </c>
      <c r="O252">
        <v>132915</v>
      </c>
      <c r="P252">
        <v>8</v>
      </c>
      <c r="Q252" t="s">
        <v>136</v>
      </c>
      <c r="R252" t="s">
        <v>137</v>
      </c>
      <c r="S252" t="s">
        <v>79</v>
      </c>
      <c r="T252" t="s">
        <v>136</v>
      </c>
      <c r="U252">
        <v>1</v>
      </c>
      <c r="V252" t="s">
        <v>80</v>
      </c>
      <c r="W252">
        <v>3</v>
      </c>
      <c r="X252">
        <v>5</v>
      </c>
      <c r="Y252" t="s">
        <v>24</v>
      </c>
      <c r="Z252" t="s">
        <v>2060</v>
      </c>
      <c r="AA252">
        <v>117700908</v>
      </c>
      <c r="AB252">
        <v>31274260</v>
      </c>
      <c r="AC252" t="s">
        <v>236</v>
      </c>
      <c r="AD252" t="s">
        <v>165</v>
      </c>
      <c r="AE252" t="s">
        <v>218</v>
      </c>
      <c r="AF252" t="s">
        <v>248</v>
      </c>
      <c r="AG252">
        <v>1209677</v>
      </c>
      <c r="AH252" t="s">
        <v>100</v>
      </c>
      <c r="AI252">
        <v>0</v>
      </c>
      <c r="AJ252" t="s">
        <v>77</v>
      </c>
      <c r="AK252">
        <v>100</v>
      </c>
      <c r="AL252" t="s">
        <v>96</v>
      </c>
      <c r="AM252" t="s">
        <v>82</v>
      </c>
      <c r="AN252" t="s">
        <v>82</v>
      </c>
      <c r="AO252">
        <v>1</v>
      </c>
      <c r="AP252" t="s">
        <v>73</v>
      </c>
      <c r="AQ252" t="s">
        <v>78</v>
      </c>
      <c r="AR252" t="s">
        <v>82</v>
      </c>
      <c r="AS252" t="s">
        <v>82</v>
      </c>
      <c r="AT252">
        <v>22</v>
      </c>
      <c r="AU252" t="s">
        <v>101</v>
      </c>
      <c r="AV252" t="s">
        <v>89</v>
      </c>
      <c r="AW252" t="s">
        <v>89</v>
      </c>
      <c r="AX252" t="s">
        <v>89</v>
      </c>
      <c r="AY252" t="s">
        <v>89</v>
      </c>
      <c r="AZ252" t="s">
        <v>81</v>
      </c>
      <c r="BA252" t="s">
        <v>2061</v>
      </c>
      <c r="BB252">
        <v>24.1</v>
      </c>
      <c r="BC252" t="s">
        <v>82</v>
      </c>
      <c r="BD252" t="s">
        <v>82</v>
      </c>
      <c r="BE252" t="s">
        <v>82</v>
      </c>
      <c r="BF252" t="s">
        <v>87</v>
      </c>
      <c r="BG252" t="s">
        <v>82</v>
      </c>
      <c r="BH252">
        <v>5</v>
      </c>
      <c r="BI252">
        <v>2018</v>
      </c>
      <c r="BJ252">
        <v>5</v>
      </c>
      <c r="BK252">
        <v>78</v>
      </c>
      <c r="BL252">
        <v>22658100</v>
      </c>
      <c r="BM252" t="s">
        <v>95</v>
      </c>
      <c r="BN252" t="s">
        <v>183</v>
      </c>
      <c r="BO252">
        <v>1</v>
      </c>
      <c r="BP252" t="s">
        <v>86</v>
      </c>
      <c r="BQ252" t="s">
        <v>1116</v>
      </c>
    </row>
    <row r="253" spans="1:69" hidden="1" x14ac:dyDescent="0.25">
      <c r="A253">
        <v>132684</v>
      </c>
      <c r="B253">
        <v>1</v>
      </c>
      <c r="C253" s="1">
        <v>6223500</v>
      </c>
      <c r="D253" s="2">
        <v>44899</v>
      </c>
      <c r="E253" s="2">
        <v>44903</v>
      </c>
      <c r="F253" s="2">
        <v>44904</v>
      </c>
      <c r="G253" s="2">
        <v>44949</v>
      </c>
      <c r="H253" s="2">
        <v>44951</v>
      </c>
      <c r="I253">
        <v>323682</v>
      </c>
      <c r="J253" t="s">
        <v>83</v>
      </c>
      <c r="K253" t="s">
        <v>85</v>
      </c>
      <c r="L253" t="s">
        <v>98</v>
      </c>
      <c r="M253" t="s">
        <v>72</v>
      </c>
      <c r="N253" t="s">
        <v>82</v>
      </c>
      <c r="O253">
        <v>132684</v>
      </c>
      <c r="P253">
        <v>3</v>
      </c>
      <c r="Q253" t="s">
        <v>136</v>
      </c>
      <c r="R253" t="s">
        <v>137</v>
      </c>
      <c r="S253" t="s">
        <v>79</v>
      </c>
      <c r="T253" t="s">
        <v>136</v>
      </c>
      <c r="U253">
        <v>1</v>
      </c>
      <c r="V253" t="s">
        <v>80</v>
      </c>
      <c r="W253">
        <v>1</v>
      </c>
      <c r="X253">
        <v>6</v>
      </c>
      <c r="Y253" t="s">
        <v>25</v>
      </c>
      <c r="Z253" t="s">
        <v>1709</v>
      </c>
      <c r="AA253">
        <v>111310023</v>
      </c>
      <c r="AB253">
        <v>31270230</v>
      </c>
      <c r="AC253" t="s">
        <v>80</v>
      </c>
      <c r="AD253" t="s">
        <v>203</v>
      </c>
      <c r="AE253" t="s">
        <v>274</v>
      </c>
      <c r="AF253" t="s">
        <v>306</v>
      </c>
      <c r="AG253">
        <v>1503182</v>
      </c>
      <c r="AH253" t="s">
        <v>100</v>
      </c>
      <c r="AI253">
        <v>0</v>
      </c>
      <c r="AJ253" t="s">
        <v>77</v>
      </c>
      <c r="AK253">
        <v>100</v>
      </c>
      <c r="AL253" t="s">
        <v>96</v>
      </c>
      <c r="AM253" t="s">
        <v>82</v>
      </c>
      <c r="AN253" t="s">
        <v>82</v>
      </c>
      <c r="AO253">
        <v>1</v>
      </c>
      <c r="AP253" t="s">
        <v>73</v>
      </c>
      <c r="AQ253" t="s">
        <v>78</v>
      </c>
      <c r="AR253" t="s">
        <v>82</v>
      </c>
      <c r="AS253" t="s">
        <v>82</v>
      </c>
      <c r="AT253">
        <v>40</v>
      </c>
      <c r="AU253" t="s">
        <v>101</v>
      </c>
      <c r="AV253" t="s">
        <v>88</v>
      </c>
      <c r="AW253" t="s">
        <v>89</v>
      </c>
      <c r="AX253" t="s">
        <v>89</v>
      </c>
      <c r="AY253" t="s">
        <v>89</v>
      </c>
      <c r="AZ253" t="s">
        <v>81</v>
      </c>
      <c r="BA253" t="s">
        <v>1710</v>
      </c>
      <c r="BB253">
        <v>24.15</v>
      </c>
      <c r="BC253" t="s">
        <v>82</v>
      </c>
      <c r="BD253" t="s">
        <v>161</v>
      </c>
      <c r="BE253" t="s">
        <v>162</v>
      </c>
      <c r="BF253" t="s">
        <v>197</v>
      </c>
      <c r="BG253" t="s">
        <v>1076</v>
      </c>
      <c r="BH253">
        <v>2</v>
      </c>
      <c r="BI253">
        <v>2000</v>
      </c>
      <c r="BJ253">
        <v>23</v>
      </c>
      <c r="BK253">
        <v>90</v>
      </c>
      <c r="BL253">
        <v>25221000</v>
      </c>
      <c r="BM253" t="s">
        <v>95</v>
      </c>
      <c r="BN253" t="s">
        <v>306</v>
      </c>
      <c r="BO253">
        <v>1</v>
      </c>
      <c r="BP253" t="s">
        <v>86</v>
      </c>
      <c r="BQ253" t="s">
        <v>1116</v>
      </c>
    </row>
    <row r="254" spans="1:69" hidden="1" x14ac:dyDescent="0.25">
      <c r="A254">
        <v>132820</v>
      </c>
      <c r="B254">
        <v>1</v>
      </c>
      <c r="C254" s="1">
        <v>1762795</v>
      </c>
      <c r="D254" s="2">
        <v>44904</v>
      </c>
      <c r="E254" s="2">
        <v>44909</v>
      </c>
      <c r="F254" s="2">
        <v>44914</v>
      </c>
      <c r="G254" s="2">
        <v>44985</v>
      </c>
      <c r="H254" s="2">
        <v>44985</v>
      </c>
      <c r="I254">
        <v>324257</v>
      </c>
      <c r="J254" t="s">
        <v>83</v>
      </c>
      <c r="K254" t="s">
        <v>85</v>
      </c>
      <c r="L254" t="s">
        <v>98</v>
      </c>
      <c r="M254" t="s">
        <v>72</v>
      </c>
      <c r="N254" t="s">
        <v>82</v>
      </c>
      <c r="O254">
        <v>132820</v>
      </c>
      <c r="P254">
        <v>8</v>
      </c>
      <c r="Q254" t="s">
        <v>75</v>
      </c>
      <c r="R254" t="s">
        <v>76</v>
      </c>
      <c r="S254" t="s">
        <v>79</v>
      </c>
      <c r="T254" t="s">
        <v>75</v>
      </c>
      <c r="U254">
        <v>3</v>
      </c>
      <c r="V254" t="s">
        <v>131</v>
      </c>
      <c r="W254">
        <v>5</v>
      </c>
      <c r="X254">
        <v>5</v>
      </c>
      <c r="Y254" t="s">
        <v>25</v>
      </c>
      <c r="Z254" t="s">
        <v>2022</v>
      </c>
      <c r="AA254">
        <v>305470130</v>
      </c>
      <c r="AB254">
        <v>31274360</v>
      </c>
      <c r="AC254" t="s">
        <v>240</v>
      </c>
      <c r="AD254" t="s">
        <v>686</v>
      </c>
      <c r="AE254" t="s">
        <v>177</v>
      </c>
      <c r="AF254" t="s">
        <v>319</v>
      </c>
      <c r="AG254">
        <v>425864</v>
      </c>
      <c r="AH254" t="s">
        <v>121</v>
      </c>
      <c r="AI254">
        <v>0</v>
      </c>
      <c r="AJ254" t="s">
        <v>77</v>
      </c>
      <c r="AK254">
        <v>100</v>
      </c>
      <c r="AL254" t="s">
        <v>96</v>
      </c>
      <c r="AM254" t="s">
        <v>82</v>
      </c>
      <c r="AN254" t="s">
        <v>82</v>
      </c>
      <c r="AO254">
        <v>1</v>
      </c>
      <c r="AP254" t="s">
        <v>73</v>
      </c>
      <c r="AQ254" t="s">
        <v>138</v>
      </c>
      <c r="AR254" t="s">
        <v>82</v>
      </c>
      <c r="AS254" t="s">
        <v>82</v>
      </c>
      <c r="AT254">
        <v>19</v>
      </c>
      <c r="AU254" t="s">
        <v>253</v>
      </c>
      <c r="AV254" t="s">
        <v>89</v>
      </c>
      <c r="AW254" t="s">
        <v>89</v>
      </c>
      <c r="AX254" t="s">
        <v>89</v>
      </c>
      <c r="AY254" t="s">
        <v>89</v>
      </c>
      <c r="AZ254" t="s">
        <v>81</v>
      </c>
      <c r="BA254" t="s">
        <v>2023</v>
      </c>
      <c r="BB254">
        <v>24.16</v>
      </c>
      <c r="BC254" t="s">
        <v>82</v>
      </c>
      <c r="BD254" t="s">
        <v>82</v>
      </c>
      <c r="BE254" t="s">
        <v>82</v>
      </c>
      <c r="BF254" t="s">
        <v>87</v>
      </c>
      <c r="BG254" t="s">
        <v>97</v>
      </c>
      <c r="BH254">
        <v>4</v>
      </c>
      <c r="BI254">
        <v>2020</v>
      </c>
      <c r="BJ254">
        <v>3</v>
      </c>
      <c r="BK254">
        <v>96.53</v>
      </c>
      <c r="BL254" t="s">
        <v>82</v>
      </c>
      <c r="BM254" t="s">
        <v>95</v>
      </c>
      <c r="BN254" t="s">
        <v>130</v>
      </c>
      <c r="BO254">
        <v>1</v>
      </c>
      <c r="BP254" t="s">
        <v>86</v>
      </c>
      <c r="BQ254" t="s">
        <v>1116</v>
      </c>
    </row>
    <row r="255" spans="1:69" hidden="1" x14ac:dyDescent="0.25">
      <c r="A255">
        <v>133210</v>
      </c>
      <c r="B255">
        <v>1</v>
      </c>
      <c r="C255" s="1">
        <v>2585500</v>
      </c>
      <c r="D255" s="2">
        <v>44935</v>
      </c>
      <c r="E255" s="2">
        <v>44938</v>
      </c>
      <c r="F255" s="2">
        <v>44956</v>
      </c>
      <c r="G255" s="2">
        <v>44977</v>
      </c>
      <c r="H255" s="2">
        <v>44978</v>
      </c>
      <c r="I255">
        <v>325851</v>
      </c>
      <c r="J255" t="s">
        <v>83</v>
      </c>
      <c r="K255" t="s">
        <v>85</v>
      </c>
      <c r="L255" t="s">
        <v>98</v>
      </c>
      <c r="M255" t="s">
        <v>72</v>
      </c>
      <c r="N255" t="s">
        <v>82</v>
      </c>
      <c r="O255">
        <v>133210</v>
      </c>
      <c r="P255">
        <v>7</v>
      </c>
      <c r="Q255" t="s">
        <v>75</v>
      </c>
      <c r="R255" t="s">
        <v>76</v>
      </c>
      <c r="S255" t="s">
        <v>79</v>
      </c>
      <c r="T255" t="s">
        <v>75</v>
      </c>
      <c r="U255">
        <v>1</v>
      </c>
      <c r="V255" t="s">
        <v>80</v>
      </c>
      <c r="W255">
        <v>6</v>
      </c>
      <c r="X255">
        <v>1</v>
      </c>
      <c r="Y255" t="s">
        <v>25</v>
      </c>
      <c r="Z255" t="s">
        <v>2503</v>
      </c>
      <c r="AA255">
        <v>702230644</v>
      </c>
      <c r="AB255">
        <v>31273030</v>
      </c>
      <c r="AC255" t="s">
        <v>221</v>
      </c>
      <c r="AD255" t="s">
        <v>221</v>
      </c>
      <c r="AE255" t="s">
        <v>360</v>
      </c>
      <c r="AF255" t="s">
        <v>359</v>
      </c>
      <c r="AG255">
        <v>624544</v>
      </c>
      <c r="AH255" t="s">
        <v>171</v>
      </c>
      <c r="AI255">
        <v>0</v>
      </c>
      <c r="AJ255" t="s">
        <v>77</v>
      </c>
      <c r="AK255">
        <v>100</v>
      </c>
      <c r="AL255" t="s">
        <v>96</v>
      </c>
      <c r="AM255" t="s">
        <v>82</v>
      </c>
      <c r="AN255" t="s">
        <v>82</v>
      </c>
      <c r="AO255">
        <v>1</v>
      </c>
      <c r="AP255" t="s">
        <v>73</v>
      </c>
      <c r="AQ255" t="s">
        <v>114</v>
      </c>
      <c r="AR255" t="s">
        <v>82</v>
      </c>
      <c r="AS255" t="s">
        <v>82</v>
      </c>
      <c r="AT255">
        <v>29</v>
      </c>
      <c r="AU255" t="s">
        <v>244</v>
      </c>
      <c r="AV255" t="s">
        <v>89</v>
      </c>
      <c r="AW255" t="s">
        <v>89</v>
      </c>
      <c r="AX255" t="s">
        <v>89</v>
      </c>
      <c r="AY255" t="s">
        <v>89</v>
      </c>
      <c r="AZ255" t="s">
        <v>81</v>
      </c>
      <c r="BA255" t="s">
        <v>2504</v>
      </c>
      <c r="BB255">
        <v>24.16</v>
      </c>
      <c r="BC255" t="s">
        <v>82</v>
      </c>
      <c r="BD255" t="s">
        <v>82</v>
      </c>
      <c r="BE255" t="s">
        <v>82</v>
      </c>
      <c r="BF255" t="s">
        <v>278</v>
      </c>
      <c r="BG255" t="s">
        <v>97</v>
      </c>
      <c r="BH255">
        <v>4</v>
      </c>
      <c r="BI255">
        <v>2013</v>
      </c>
      <c r="BJ255">
        <v>10</v>
      </c>
      <c r="BK255">
        <v>95</v>
      </c>
      <c r="BL255" t="s">
        <v>82</v>
      </c>
      <c r="BM255" t="s">
        <v>95</v>
      </c>
      <c r="BN255" t="s">
        <v>130</v>
      </c>
      <c r="BO255">
        <v>3</v>
      </c>
      <c r="BP255" t="s">
        <v>243</v>
      </c>
      <c r="BQ255" t="s">
        <v>1116</v>
      </c>
    </row>
    <row r="256" spans="1:69" hidden="1" x14ac:dyDescent="0.25">
      <c r="A256">
        <v>132613</v>
      </c>
      <c r="B256">
        <v>1</v>
      </c>
      <c r="C256" s="1">
        <v>11889140</v>
      </c>
      <c r="D256" s="2">
        <v>44896</v>
      </c>
      <c r="E256" s="2">
        <v>44901</v>
      </c>
      <c r="F256" s="2">
        <v>44902</v>
      </c>
      <c r="G256" s="2">
        <v>44949</v>
      </c>
      <c r="H256" s="2">
        <v>44951</v>
      </c>
      <c r="I256">
        <v>323411</v>
      </c>
      <c r="J256" t="s">
        <v>83</v>
      </c>
      <c r="K256" t="s">
        <v>85</v>
      </c>
      <c r="L256" t="s">
        <v>98</v>
      </c>
      <c r="M256" t="s">
        <v>72</v>
      </c>
      <c r="N256" t="s">
        <v>82</v>
      </c>
      <c r="O256">
        <v>132613</v>
      </c>
      <c r="P256">
        <v>3</v>
      </c>
      <c r="Q256" t="s">
        <v>75</v>
      </c>
      <c r="R256" t="s">
        <v>76</v>
      </c>
      <c r="S256" t="s">
        <v>79</v>
      </c>
      <c r="T256" t="s">
        <v>75</v>
      </c>
      <c r="U256">
        <v>1</v>
      </c>
      <c r="V256" t="s">
        <v>80</v>
      </c>
      <c r="W256">
        <v>11</v>
      </c>
      <c r="X256">
        <v>4</v>
      </c>
      <c r="Y256" t="s">
        <v>25</v>
      </c>
      <c r="Z256" t="s">
        <v>1681</v>
      </c>
      <c r="AA256">
        <v>117870352</v>
      </c>
      <c r="AB256">
        <v>31269950</v>
      </c>
      <c r="AC256" t="s">
        <v>90</v>
      </c>
      <c r="AD256" t="s">
        <v>94</v>
      </c>
      <c r="AE256" t="s">
        <v>92</v>
      </c>
      <c r="AF256" t="s">
        <v>91</v>
      </c>
      <c r="AG256">
        <v>1713321</v>
      </c>
      <c r="AH256" t="s">
        <v>100</v>
      </c>
      <c r="AI256">
        <v>0</v>
      </c>
      <c r="AJ256" t="s">
        <v>77</v>
      </c>
      <c r="AK256">
        <v>100</v>
      </c>
      <c r="AL256" t="s">
        <v>96</v>
      </c>
      <c r="AM256" t="s">
        <v>82</v>
      </c>
      <c r="AN256" t="s">
        <v>82</v>
      </c>
      <c r="AO256">
        <v>1</v>
      </c>
      <c r="AP256" t="s">
        <v>73</v>
      </c>
      <c r="AQ256" t="s">
        <v>78</v>
      </c>
      <c r="AR256" t="s">
        <v>82</v>
      </c>
      <c r="AS256" t="s">
        <v>82</v>
      </c>
      <c r="AT256">
        <v>22</v>
      </c>
      <c r="AU256" t="s">
        <v>88</v>
      </c>
      <c r="AV256" t="s">
        <v>89</v>
      </c>
      <c r="AW256" t="s">
        <v>89</v>
      </c>
      <c r="AX256" t="s">
        <v>89</v>
      </c>
      <c r="AY256" t="s">
        <v>89</v>
      </c>
      <c r="AZ256" t="s">
        <v>81</v>
      </c>
      <c r="BA256" t="s">
        <v>1682</v>
      </c>
      <c r="BB256">
        <v>24.35</v>
      </c>
      <c r="BC256" t="s">
        <v>82</v>
      </c>
      <c r="BD256" t="s">
        <v>82</v>
      </c>
      <c r="BE256" t="s">
        <v>82</v>
      </c>
      <c r="BF256" t="s">
        <v>87</v>
      </c>
      <c r="BG256" t="s">
        <v>97</v>
      </c>
      <c r="BH256">
        <v>2</v>
      </c>
      <c r="BI256">
        <v>2017</v>
      </c>
      <c r="BJ256">
        <v>6</v>
      </c>
      <c r="BK256">
        <v>92</v>
      </c>
      <c r="BL256" t="s">
        <v>82</v>
      </c>
      <c r="BM256" t="s">
        <v>95</v>
      </c>
      <c r="BN256" t="s">
        <v>93</v>
      </c>
      <c r="BO256">
        <v>1</v>
      </c>
      <c r="BP256" t="s">
        <v>86</v>
      </c>
      <c r="BQ256" t="s">
        <v>1116</v>
      </c>
    </row>
    <row r="257" spans="1:69" hidden="1" x14ac:dyDescent="0.25">
      <c r="A257">
        <v>133255</v>
      </c>
      <c r="B257">
        <v>1</v>
      </c>
      <c r="C257" s="1">
        <v>7315260</v>
      </c>
      <c r="D257" s="2">
        <v>44928</v>
      </c>
      <c r="E257" s="2">
        <v>44928</v>
      </c>
      <c r="F257" s="2">
        <v>44956</v>
      </c>
      <c r="G257" s="2">
        <v>44977</v>
      </c>
      <c r="H257" s="2">
        <v>44978</v>
      </c>
      <c r="I257">
        <v>325445</v>
      </c>
      <c r="J257" t="s">
        <v>83</v>
      </c>
      <c r="K257" t="s">
        <v>85</v>
      </c>
      <c r="L257" t="s">
        <v>98</v>
      </c>
      <c r="M257" t="s">
        <v>72</v>
      </c>
      <c r="N257" t="s">
        <v>82</v>
      </c>
      <c r="O257">
        <v>133255</v>
      </c>
      <c r="P257">
        <v>7</v>
      </c>
      <c r="Q257" t="s">
        <v>75</v>
      </c>
      <c r="R257" t="s">
        <v>99</v>
      </c>
      <c r="S257" t="s">
        <v>79</v>
      </c>
      <c r="T257" t="s">
        <v>75</v>
      </c>
      <c r="U257">
        <v>3</v>
      </c>
      <c r="V257" t="s">
        <v>131</v>
      </c>
      <c r="W257">
        <v>1</v>
      </c>
      <c r="X257">
        <v>9</v>
      </c>
      <c r="Y257" t="s">
        <v>24</v>
      </c>
      <c r="Z257" t="s">
        <v>2501</v>
      </c>
      <c r="AA257">
        <v>305430780</v>
      </c>
      <c r="AB257">
        <v>31272310</v>
      </c>
      <c r="AC257" t="s">
        <v>131</v>
      </c>
      <c r="AD257" t="s">
        <v>350</v>
      </c>
      <c r="AE257" t="s">
        <v>134</v>
      </c>
      <c r="AF257" t="s">
        <v>1109</v>
      </c>
      <c r="AG257">
        <v>840950</v>
      </c>
      <c r="AH257" t="s">
        <v>108</v>
      </c>
      <c r="AI257">
        <v>0</v>
      </c>
      <c r="AJ257" t="s">
        <v>77</v>
      </c>
      <c r="AK257">
        <v>100</v>
      </c>
      <c r="AL257" t="s">
        <v>96</v>
      </c>
      <c r="AM257" t="s">
        <v>82</v>
      </c>
      <c r="AN257" t="s">
        <v>82</v>
      </c>
      <c r="AO257">
        <v>1</v>
      </c>
      <c r="AP257" t="s">
        <v>73</v>
      </c>
      <c r="AQ257" t="s">
        <v>78</v>
      </c>
      <c r="AR257" t="s">
        <v>82</v>
      </c>
      <c r="AS257" t="s">
        <v>82</v>
      </c>
      <c r="AT257">
        <v>20</v>
      </c>
      <c r="AU257" t="s">
        <v>101</v>
      </c>
      <c r="AV257" t="s">
        <v>89</v>
      </c>
      <c r="AW257" t="s">
        <v>89</v>
      </c>
      <c r="AX257" t="s">
        <v>89</v>
      </c>
      <c r="AY257" t="s">
        <v>89</v>
      </c>
      <c r="AZ257" t="s">
        <v>81</v>
      </c>
      <c r="BA257" t="s">
        <v>2502</v>
      </c>
      <c r="BB257">
        <v>24.36</v>
      </c>
      <c r="BC257" t="s">
        <v>82</v>
      </c>
      <c r="BD257" t="s">
        <v>161</v>
      </c>
      <c r="BE257" t="s">
        <v>162</v>
      </c>
      <c r="BF257" t="s">
        <v>87</v>
      </c>
      <c r="BG257" t="s">
        <v>97</v>
      </c>
      <c r="BH257">
        <v>4</v>
      </c>
      <c r="BI257">
        <v>2021</v>
      </c>
      <c r="BJ257">
        <v>2</v>
      </c>
      <c r="BK257">
        <v>100</v>
      </c>
      <c r="BL257" t="s">
        <v>82</v>
      </c>
      <c r="BM257" t="s">
        <v>95</v>
      </c>
      <c r="BN257" t="s">
        <v>105</v>
      </c>
      <c r="BO257">
        <v>1</v>
      </c>
      <c r="BP257" t="s">
        <v>86</v>
      </c>
      <c r="BQ257" t="s">
        <v>1116</v>
      </c>
    </row>
    <row r="258" spans="1:69" hidden="1" x14ac:dyDescent="0.25">
      <c r="A258">
        <v>133478</v>
      </c>
      <c r="B258">
        <v>1</v>
      </c>
      <c r="C258" s="1">
        <v>8058855</v>
      </c>
      <c r="D258" s="2">
        <v>44929</v>
      </c>
      <c r="E258" s="2">
        <v>44966</v>
      </c>
      <c r="F258" s="2">
        <v>44967</v>
      </c>
      <c r="G258" s="2">
        <v>44977</v>
      </c>
      <c r="H258" s="2">
        <v>44978</v>
      </c>
      <c r="I258">
        <v>325497</v>
      </c>
      <c r="J258" t="s">
        <v>83</v>
      </c>
      <c r="K258" t="s">
        <v>85</v>
      </c>
      <c r="L258" t="s">
        <v>98</v>
      </c>
      <c r="M258" t="s">
        <v>72</v>
      </c>
      <c r="N258" t="s">
        <v>82</v>
      </c>
      <c r="O258">
        <v>133478</v>
      </c>
      <c r="P258">
        <v>7</v>
      </c>
      <c r="Q258" t="s">
        <v>75</v>
      </c>
      <c r="R258" t="s">
        <v>76</v>
      </c>
      <c r="S258" t="s">
        <v>79</v>
      </c>
      <c r="T258" t="s">
        <v>75</v>
      </c>
      <c r="U258">
        <v>1</v>
      </c>
      <c r="V258" t="s">
        <v>80</v>
      </c>
      <c r="W258">
        <v>1</v>
      </c>
      <c r="X258">
        <v>9</v>
      </c>
      <c r="Y258" t="s">
        <v>25</v>
      </c>
      <c r="Z258" t="s">
        <v>2642</v>
      </c>
      <c r="AA258">
        <v>118350984</v>
      </c>
      <c r="AB258">
        <v>31273250</v>
      </c>
      <c r="AC258" t="s">
        <v>80</v>
      </c>
      <c r="AD258" t="s">
        <v>309</v>
      </c>
      <c r="AE258" t="s">
        <v>128</v>
      </c>
      <c r="AF258" t="s">
        <v>117</v>
      </c>
      <c r="AG258">
        <v>468910</v>
      </c>
      <c r="AH258" t="s">
        <v>171</v>
      </c>
      <c r="AI258">
        <v>0</v>
      </c>
      <c r="AJ258" t="s">
        <v>77</v>
      </c>
      <c r="AK258">
        <v>100</v>
      </c>
      <c r="AL258" t="s">
        <v>96</v>
      </c>
      <c r="AM258" t="s">
        <v>82</v>
      </c>
      <c r="AN258" t="s">
        <v>82</v>
      </c>
      <c r="AO258">
        <v>1</v>
      </c>
      <c r="AP258" t="s">
        <v>73</v>
      </c>
      <c r="AQ258" t="s">
        <v>114</v>
      </c>
      <c r="AR258" t="s">
        <v>82</v>
      </c>
      <c r="AS258" t="s">
        <v>82</v>
      </c>
      <c r="AT258">
        <v>21</v>
      </c>
      <c r="AU258" t="s">
        <v>88</v>
      </c>
      <c r="AV258" t="s">
        <v>89</v>
      </c>
      <c r="AW258" t="s">
        <v>89</v>
      </c>
      <c r="AX258" t="s">
        <v>89</v>
      </c>
      <c r="AY258" t="s">
        <v>89</v>
      </c>
      <c r="AZ258" t="s">
        <v>81</v>
      </c>
      <c r="BA258" t="s">
        <v>2643</v>
      </c>
      <c r="BB258">
        <v>24.36</v>
      </c>
      <c r="BC258" t="s">
        <v>82</v>
      </c>
      <c r="BD258" t="s">
        <v>82</v>
      </c>
      <c r="BE258" t="s">
        <v>82</v>
      </c>
      <c r="BF258" t="s">
        <v>87</v>
      </c>
      <c r="BG258" t="s">
        <v>2523</v>
      </c>
      <c r="BH258">
        <v>4</v>
      </c>
      <c r="BI258">
        <v>2019</v>
      </c>
      <c r="BJ258">
        <v>4</v>
      </c>
      <c r="BK258">
        <v>100</v>
      </c>
      <c r="BL258">
        <v>22426700</v>
      </c>
      <c r="BM258" t="s">
        <v>95</v>
      </c>
      <c r="BN258" t="s">
        <v>117</v>
      </c>
      <c r="BO258">
        <v>1</v>
      </c>
      <c r="BP258" t="s">
        <v>86</v>
      </c>
      <c r="BQ258" t="s">
        <v>1116</v>
      </c>
    </row>
    <row r="259" spans="1:69" hidden="1" x14ac:dyDescent="0.25">
      <c r="A259">
        <v>132426</v>
      </c>
      <c r="B259">
        <v>5</v>
      </c>
      <c r="C259" s="1">
        <v>17102980</v>
      </c>
      <c r="D259" s="2">
        <v>44867</v>
      </c>
      <c r="E259" s="2">
        <v>44869</v>
      </c>
      <c r="F259" s="2">
        <v>44872</v>
      </c>
      <c r="G259" s="2">
        <v>44977</v>
      </c>
      <c r="H259" s="2">
        <v>44978</v>
      </c>
      <c r="I259">
        <v>321986</v>
      </c>
      <c r="J259" t="s">
        <v>83</v>
      </c>
      <c r="K259" t="s">
        <v>120</v>
      </c>
      <c r="L259" t="s">
        <v>119</v>
      </c>
      <c r="M259" t="s">
        <v>72</v>
      </c>
      <c r="N259" t="s">
        <v>82</v>
      </c>
      <c r="O259">
        <v>132426</v>
      </c>
      <c r="P259">
        <v>7</v>
      </c>
      <c r="Q259" t="s">
        <v>75</v>
      </c>
      <c r="R259" t="s">
        <v>76</v>
      </c>
      <c r="S259" t="s">
        <v>79</v>
      </c>
      <c r="T259" t="s">
        <v>75</v>
      </c>
      <c r="U259">
        <v>5</v>
      </c>
      <c r="V259" t="s">
        <v>115</v>
      </c>
      <c r="W259">
        <v>4</v>
      </c>
      <c r="X259">
        <v>3</v>
      </c>
      <c r="Y259" t="s">
        <v>25</v>
      </c>
      <c r="Z259" t="s">
        <v>2300</v>
      </c>
      <c r="AA259">
        <v>504390083</v>
      </c>
      <c r="AB259">
        <v>31272370</v>
      </c>
      <c r="AC259" t="s">
        <v>445</v>
      </c>
      <c r="AD259" t="s">
        <v>446</v>
      </c>
      <c r="AE259" t="s">
        <v>343</v>
      </c>
      <c r="AF259" t="s">
        <v>173</v>
      </c>
      <c r="AG259">
        <v>1041549</v>
      </c>
      <c r="AH259" t="s">
        <v>108</v>
      </c>
      <c r="AI259">
        <v>0</v>
      </c>
      <c r="AJ259" t="s">
        <v>77</v>
      </c>
      <c r="AK259">
        <v>100</v>
      </c>
      <c r="AL259" t="s">
        <v>96</v>
      </c>
      <c r="AM259" t="s">
        <v>82</v>
      </c>
      <c r="AN259" t="s">
        <v>82</v>
      </c>
      <c r="AO259">
        <v>1</v>
      </c>
      <c r="AP259" t="s">
        <v>73</v>
      </c>
      <c r="AQ259" t="s">
        <v>138</v>
      </c>
      <c r="AR259" t="s">
        <v>82</v>
      </c>
      <c r="AS259" t="s">
        <v>82</v>
      </c>
      <c r="AT259">
        <v>21</v>
      </c>
      <c r="AU259" t="s">
        <v>101</v>
      </c>
      <c r="AV259" t="s">
        <v>89</v>
      </c>
      <c r="AW259" t="s">
        <v>89</v>
      </c>
      <c r="AX259" t="s">
        <v>89</v>
      </c>
      <c r="AY259" t="s">
        <v>89</v>
      </c>
      <c r="AZ259" t="s">
        <v>81</v>
      </c>
      <c r="BA259" t="s">
        <v>2301</v>
      </c>
      <c r="BB259">
        <v>24.39</v>
      </c>
      <c r="BC259" t="s">
        <v>82</v>
      </c>
      <c r="BD259" t="s">
        <v>82</v>
      </c>
      <c r="BE259" t="s">
        <v>82</v>
      </c>
      <c r="BF259" t="s">
        <v>87</v>
      </c>
      <c r="BG259" t="s">
        <v>97</v>
      </c>
      <c r="BH259">
        <v>4</v>
      </c>
      <c r="BI259">
        <v>2018</v>
      </c>
      <c r="BJ259">
        <v>5</v>
      </c>
      <c r="BK259">
        <v>80</v>
      </c>
      <c r="BL259" t="s">
        <v>82</v>
      </c>
      <c r="BM259" t="s">
        <v>95</v>
      </c>
      <c r="BN259" t="s">
        <v>130</v>
      </c>
      <c r="BO259">
        <v>1</v>
      </c>
      <c r="BP259" t="s">
        <v>86</v>
      </c>
      <c r="BQ259" t="s">
        <v>1116</v>
      </c>
    </row>
    <row r="260" spans="1:69" hidden="1" x14ac:dyDescent="0.25">
      <c r="A260">
        <v>133546</v>
      </c>
      <c r="B260">
        <v>1</v>
      </c>
      <c r="C260" s="1">
        <v>4471854</v>
      </c>
      <c r="D260" s="2">
        <v>44914</v>
      </c>
      <c r="E260" s="2">
        <v>44943</v>
      </c>
      <c r="F260" s="2">
        <v>44967</v>
      </c>
      <c r="G260" s="2">
        <v>44985</v>
      </c>
      <c r="H260" s="2">
        <v>44985</v>
      </c>
      <c r="I260">
        <v>324903</v>
      </c>
      <c r="J260" t="s">
        <v>83</v>
      </c>
      <c r="K260" t="s">
        <v>85</v>
      </c>
      <c r="L260" t="s">
        <v>98</v>
      </c>
      <c r="M260" t="s">
        <v>72</v>
      </c>
      <c r="N260" t="s">
        <v>82</v>
      </c>
      <c r="O260">
        <v>133546</v>
      </c>
      <c r="P260">
        <v>8</v>
      </c>
      <c r="Q260" t="s">
        <v>75</v>
      </c>
      <c r="R260" t="s">
        <v>76</v>
      </c>
      <c r="S260" t="s">
        <v>79</v>
      </c>
      <c r="T260" t="s">
        <v>75</v>
      </c>
      <c r="U260">
        <v>2</v>
      </c>
      <c r="V260" t="s">
        <v>139</v>
      </c>
      <c r="W260">
        <v>13</v>
      </c>
      <c r="X260">
        <v>4</v>
      </c>
      <c r="Y260" t="s">
        <v>25</v>
      </c>
      <c r="Z260" t="s">
        <v>2205</v>
      </c>
      <c r="AA260">
        <v>208420573</v>
      </c>
      <c r="AB260">
        <v>31274130</v>
      </c>
      <c r="AC260" t="s">
        <v>144</v>
      </c>
      <c r="AD260" t="s">
        <v>2206</v>
      </c>
      <c r="AE260" t="s">
        <v>420</v>
      </c>
      <c r="AF260" t="s">
        <v>419</v>
      </c>
      <c r="AG260">
        <v>1084549</v>
      </c>
      <c r="AH260" t="s">
        <v>108</v>
      </c>
      <c r="AI260">
        <v>0</v>
      </c>
      <c r="AJ260" t="s">
        <v>77</v>
      </c>
      <c r="AK260">
        <v>100</v>
      </c>
      <c r="AL260" t="s">
        <v>96</v>
      </c>
      <c r="AM260" t="s">
        <v>82</v>
      </c>
      <c r="AN260" t="s">
        <v>82</v>
      </c>
      <c r="AO260">
        <v>1</v>
      </c>
      <c r="AP260" t="s">
        <v>73</v>
      </c>
      <c r="AQ260" t="s">
        <v>138</v>
      </c>
      <c r="AR260" t="s">
        <v>82</v>
      </c>
      <c r="AS260" t="s">
        <v>82</v>
      </c>
      <c r="AT260">
        <v>19</v>
      </c>
      <c r="AU260" t="s">
        <v>244</v>
      </c>
      <c r="AV260" t="s">
        <v>89</v>
      </c>
      <c r="AW260" t="s">
        <v>89</v>
      </c>
      <c r="AX260" t="s">
        <v>89</v>
      </c>
      <c r="AY260" t="s">
        <v>89</v>
      </c>
      <c r="AZ260" t="s">
        <v>81</v>
      </c>
      <c r="BA260" t="s">
        <v>2207</v>
      </c>
      <c r="BB260">
        <v>24.44</v>
      </c>
      <c r="BC260" t="s">
        <v>82</v>
      </c>
      <c r="BD260" t="s">
        <v>82</v>
      </c>
      <c r="BE260" t="s">
        <v>82</v>
      </c>
      <c r="BF260" t="s">
        <v>87</v>
      </c>
      <c r="BG260" t="s">
        <v>97</v>
      </c>
      <c r="BH260">
        <v>4</v>
      </c>
      <c r="BI260">
        <v>2020</v>
      </c>
      <c r="BJ260">
        <v>3</v>
      </c>
      <c r="BK260">
        <v>100</v>
      </c>
      <c r="BL260" t="s">
        <v>82</v>
      </c>
      <c r="BM260" t="s">
        <v>95</v>
      </c>
      <c r="BN260" t="s">
        <v>130</v>
      </c>
      <c r="BO260">
        <v>1</v>
      </c>
      <c r="BP260" t="s">
        <v>86</v>
      </c>
      <c r="BQ260" t="s">
        <v>1116</v>
      </c>
    </row>
    <row r="261" spans="1:69" hidden="1" x14ac:dyDescent="0.25">
      <c r="A261">
        <v>132835</v>
      </c>
      <c r="B261">
        <v>1</v>
      </c>
      <c r="C261" s="1">
        <v>1692940</v>
      </c>
      <c r="D261" s="2">
        <v>44896</v>
      </c>
      <c r="E261" s="2">
        <v>44909</v>
      </c>
      <c r="F261" s="2">
        <v>44914</v>
      </c>
      <c r="G261" s="2">
        <v>44949</v>
      </c>
      <c r="H261" s="2">
        <v>44960</v>
      </c>
      <c r="I261">
        <v>323358</v>
      </c>
      <c r="J261" t="s">
        <v>83</v>
      </c>
      <c r="K261" t="s">
        <v>85</v>
      </c>
      <c r="L261" t="s">
        <v>74</v>
      </c>
      <c r="M261" t="s">
        <v>72</v>
      </c>
      <c r="N261" t="s">
        <v>82</v>
      </c>
      <c r="O261">
        <v>132835</v>
      </c>
      <c r="P261">
        <v>3</v>
      </c>
      <c r="Q261" t="s">
        <v>75</v>
      </c>
      <c r="R261" t="s">
        <v>76</v>
      </c>
      <c r="S261" t="s">
        <v>79</v>
      </c>
      <c r="T261" t="s">
        <v>75</v>
      </c>
      <c r="U261">
        <v>2</v>
      </c>
      <c r="V261" t="s">
        <v>139</v>
      </c>
      <c r="W261">
        <v>7</v>
      </c>
      <c r="X261">
        <v>3</v>
      </c>
      <c r="Y261" t="s">
        <v>24</v>
      </c>
      <c r="Z261" t="s">
        <v>1744</v>
      </c>
      <c r="AA261">
        <v>207890127</v>
      </c>
      <c r="AB261">
        <v>31163750</v>
      </c>
      <c r="AC261" t="s">
        <v>207</v>
      </c>
      <c r="AD261" t="s">
        <v>273</v>
      </c>
      <c r="AE261" t="s">
        <v>128</v>
      </c>
      <c r="AF261" t="s">
        <v>164</v>
      </c>
      <c r="AG261" t="s">
        <v>82</v>
      </c>
      <c r="AH261" t="s">
        <v>82</v>
      </c>
      <c r="AI261">
        <v>0</v>
      </c>
      <c r="AJ261" t="s">
        <v>77</v>
      </c>
      <c r="AK261">
        <v>100</v>
      </c>
      <c r="AL261" t="s">
        <v>96</v>
      </c>
      <c r="AM261" t="s">
        <v>82</v>
      </c>
      <c r="AN261" t="s">
        <v>82</v>
      </c>
      <c r="AO261">
        <v>1</v>
      </c>
      <c r="AP261" t="s">
        <v>73</v>
      </c>
      <c r="AQ261" t="s">
        <v>78</v>
      </c>
      <c r="AR261" t="s">
        <v>82</v>
      </c>
      <c r="AS261" t="s">
        <v>82</v>
      </c>
      <c r="AT261">
        <v>23</v>
      </c>
      <c r="AU261" t="s">
        <v>88</v>
      </c>
      <c r="AV261" t="s">
        <v>89</v>
      </c>
      <c r="AW261" t="s">
        <v>89</v>
      </c>
      <c r="AX261" t="s">
        <v>89</v>
      </c>
      <c r="AY261" t="s">
        <v>89</v>
      </c>
      <c r="AZ261" t="s">
        <v>81</v>
      </c>
      <c r="BA261" t="s">
        <v>1745</v>
      </c>
      <c r="BB261">
        <v>24.44</v>
      </c>
      <c r="BC261" t="s">
        <v>82</v>
      </c>
      <c r="BD261" t="s">
        <v>82</v>
      </c>
      <c r="BE261" t="s">
        <v>82</v>
      </c>
      <c r="BF261" t="s">
        <v>87</v>
      </c>
      <c r="BG261" t="s">
        <v>97</v>
      </c>
      <c r="BH261" t="s">
        <v>82</v>
      </c>
      <c r="BI261" t="s">
        <v>82</v>
      </c>
      <c r="BJ261" t="s">
        <v>82</v>
      </c>
      <c r="BK261" t="s">
        <v>82</v>
      </c>
      <c r="BL261" t="s">
        <v>82</v>
      </c>
      <c r="BM261" t="s">
        <v>95</v>
      </c>
      <c r="BN261" t="s">
        <v>130</v>
      </c>
      <c r="BO261">
        <v>1</v>
      </c>
      <c r="BP261" t="s">
        <v>86</v>
      </c>
      <c r="BQ261" t="s">
        <v>1116</v>
      </c>
    </row>
    <row r="262" spans="1:69" hidden="1" x14ac:dyDescent="0.25">
      <c r="A262">
        <v>132342</v>
      </c>
      <c r="B262">
        <v>1</v>
      </c>
      <c r="C262" s="1">
        <v>4530000</v>
      </c>
      <c r="D262" s="2">
        <v>44856</v>
      </c>
      <c r="E262" s="2">
        <v>44860</v>
      </c>
      <c r="F262" s="2">
        <v>44861</v>
      </c>
      <c r="G262" s="2">
        <v>44953</v>
      </c>
      <c r="H262" s="2">
        <v>44957</v>
      </c>
      <c r="I262">
        <v>321581</v>
      </c>
      <c r="J262" t="s">
        <v>83</v>
      </c>
      <c r="K262" t="s">
        <v>85</v>
      </c>
      <c r="L262" t="s">
        <v>98</v>
      </c>
      <c r="M262" t="s">
        <v>72</v>
      </c>
      <c r="N262" t="s">
        <v>82</v>
      </c>
      <c r="O262">
        <v>132342</v>
      </c>
      <c r="P262">
        <v>5</v>
      </c>
      <c r="Q262" t="s">
        <v>75</v>
      </c>
      <c r="R262" t="s">
        <v>76</v>
      </c>
      <c r="S262" t="s">
        <v>79</v>
      </c>
      <c r="T262" t="s">
        <v>75</v>
      </c>
      <c r="U262">
        <v>7</v>
      </c>
      <c r="V262" t="s">
        <v>185</v>
      </c>
      <c r="W262">
        <v>3</v>
      </c>
      <c r="X262">
        <v>1</v>
      </c>
      <c r="Y262" t="s">
        <v>25</v>
      </c>
      <c r="Z262" t="s">
        <v>1339</v>
      </c>
      <c r="AA262">
        <v>305360606</v>
      </c>
      <c r="AB262">
        <v>31270930</v>
      </c>
      <c r="AC262" t="s">
        <v>259</v>
      </c>
      <c r="AD262" t="s">
        <v>259</v>
      </c>
      <c r="AE262" t="s">
        <v>530</v>
      </c>
      <c r="AF262" t="s">
        <v>117</v>
      </c>
      <c r="AG262">
        <v>1107000</v>
      </c>
      <c r="AH262" t="s">
        <v>108</v>
      </c>
      <c r="AI262">
        <v>0</v>
      </c>
      <c r="AJ262" t="s">
        <v>77</v>
      </c>
      <c r="AK262">
        <v>100</v>
      </c>
      <c r="AL262" t="s">
        <v>96</v>
      </c>
      <c r="AM262" t="s">
        <v>82</v>
      </c>
      <c r="AN262" t="s">
        <v>82</v>
      </c>
      <c r="AO262">
        <v>1</v>
      </c>
      <c r="AP262" t="s">
        <v>73</v>
      </c>
      <c r="AQ262" t="s">
        <v>138</v>
      </c>
      <c r="AR262" t="s">
        <v>82</v>
      </c>
      <c r="AS262" t="s">
        <v>82</v>
      </c>
      <c r="AT262">
        <v>21</v>
      </c>
      <c r="AU262" t="s">
        <v>101</v>
      </c>
      <c r="AV262" t="s">
        <v>88</v>
      </c>
      <c r="AW262" t="s">
        <v>89</v>
      </c>
      <c r="AX262" t="s">
        <v>89</v>
      </c>
      <c r="AY262" t="s">
        <v>89</v>
      </c>
      <c r="AZ262" t="s">
        <v>81</v>
      </c>
      <c r="BA262" t="s">
        <v>1340</v>
      </c>
      <c r="BB262">
        <v>24.45</v>
      </c>
      <c r="BC262" t="s">
        <v>82</v>
      </c>
      <c r="BD262" t="s">
        <v>82</v>
      </c>
      <c r="BE262" t="s">
        <v>82</v>
      </c>
      <c r="BF262" t="s">
        <v>87</v>
      </c>
      <c r="BG262" t="s">
        <v>97</v>
      </c>
      <c r="BH262">
        <v>4</v>
      </c>
      <c r="BI262">
        <v>2021</v>
      </c>
      <c r="BJ262">
        <v>2</v>
      </c>
      <c r="BK262">
        <v>94.83</v>
      </c>
      <c r="BL262" t="s">
        <v>82</v>
      </c>
      <c r="BM262" t="s">
        <v>95</v>
      </c>
      <c r="BN262" t="s">
        <v>117</v>
      </c>
      <c r="BO262">
        <v>1</v>
      </c>
      <c r="BP262" t="s">
        <v>86</v>
      </c>
      <c r="BQ262" t="s">
        <v>1116</v>
      </c>
    </row>
    <row r="263" spans="1:69" hidden="1" x14ac:dyDescent="0.25">
      <c r="A263">
        <v>133555</v>
      </c>
      <c r="B263">
        <v>1</v>
      </c>
      <c r="C263" s="1">
        <v>6402125</v>
      </c>
      <c r="D263" s="2">
        <v>44930</v>
      </c>
      <c r="E263" s="2">
        <v>44936</v>
      </c>
      <c r="F263" s="2">
        <v>44971</v>
      </c>
      <c r="G263" s="2">
        <v>44985</v>
      </c>
      <c r="H263" s="2">
        <v>44985</v>
      </c>
      <c r="I263">
        <v>325619</v>
      </c>
      <c r="J263" t="s">
        <v>83</v>
      </c>
      <c r="K263" t="s">
        <v>85</v>
      </c>
      <c r="L263" t="s">
        <v>98</v>
      </c>
      <c r="M263" t="s">
        <v>72</v>
      </c>
      <c r="N263" t="s">
        <v>82</v>
      </c>
      <c r="O263">
        <v>133555</v>
      </c>
      <c r="P263">
        <v>8</v>
      </c>
      <c r="Q263" t="s">
        <v>75</v>
      </c>
      <c r="R263" t="s">
        <v>99</v>
      </c>
      <c r="S263" t="s">
        <v>79</v>
      </c>
      <c r="T263" t="s">
        <v>75</v>
      </c>
      <c r="U263">
        <v>4</v>
      </c>
      <c r="V263" t="s">
        <v>107</v>
      </c>
      <c r="W263">
        <v>9</v>
      </c>
      <c r="X263">
        <v>1</v>
      </c>
      <c r="Y263" t="s">
        <v>24</v>
      </c>
      <c r="Z263" t="s">
        <v>2219</v>
      </c>
      <c r="AA263">
        <v>115570757</v>
      </c>
      <c r="AB263">
        <v>31274550</v>
      </c>
      <c r="AC263" t="s">
        <v>200</v>
      </c>
      <c r="AD263" t="s">
        <v>200</v>
      </c>
      <c r="AE263" t="s">
        <v>274</v>
      </c>
      <c r="AF263" t="s">
        <v>123</v>
      </c>
      <c r="AG263">
        <v>496465</v>
      </c>
      <c r="AH263" t="s">
        <v>171</v>
      </c>
      <c r="AI263">
        <v>0</v>
      </c>
      <c r="AJ263" t="s">
        <v>77</v>
      </c>
      <c r="AK263">
        <v>100</v>
      </c>
      <c r="AL263" t="s">
        <v>96</v>
      </c>
      <c r="AM263" t="s">
        <v>82</v>
      </c>
      <c r="AN263" t="s">
        <v>82</v>
      </c>
      <c r="AO263">
        <v>1</v>
      </c>
      <c r="AP263" t="s">
        <v>73</v>
      </c>
      <c r="AQ263" t="s">
        <v>78</v>
      </c>
      <c r="AR263" t="s">
        <v>82</v>
      </c>
      <c r="AS263" t="s">
        <v>82</v>
      </c>
      <c r="AT263">
        <v>29</v>
      </c>
      <c r="AU263" t="s">
        <v>101</v>
      </c>
      <c r="AV263" t="s">
        <v>89</v>
      </c>
      <c r="AW263" t="s">
        <v>89</v>
      </c>
      <c r="AX263" t="s">
        <v>89</v>
      </c>
      <c r="AY263" t="s">
        <v>89</v>
      </c>
      <c r="AZ263" t="s">
        <v>81</v>
      </c>
      <c r="BA263" t="s">
        <v>2220</v>
      </c>
      <c r="BB263">
        <v>24.66</v>
      </c>
      <c r="BC263" t="s">
        <v>82</v>
      </c>
      <c r="BD263" t="s">
        <v>82</v>
      </c>
      <c r="BE263" t="s">
        <v>82</v>
      </c>
      <c r="BF263" t="s">
        <v>156</v>
      </c>
      <c r="BG263" t="s">
        <v>97</v>
      </c>
      <c r="BH263">
        <v>3</v>
      </c>
      <c r="BI263">
        <v>2011</v>
      </c>
      <c r="BJ263">
        <v>12</v>
      </c>
      <c r="BK263">
        <v>100</v>
      </c>
      <c r="BL263" t="s">
        <v>82</v>
      </c>
      <c r="BM263" t="s">
        <v>95</v>
      </c>
      <c r="BN263" t="s">
        <v>125</v>
      </c>
      <c r="BO263">
        <v>1</v>
      </c>
      <c r="BP263" t="s">
        <v>86</v>
      </c>
      <c r="BQ263" t="s">
        <v>1116</v>
      </c>
    </row>
    <row r="264" spans="1:69" hidden="1" x14ac:dyDescent="0.25">
      <c r="A264">
        <v>132954</v>
      </c>
      <c r="B264">
        <v>1</v>
      </c>
      <c r="C264" s="1">
        <v>1663870</v>
      </c>
      <c r="D264" s="2">
        <v>44908</v>
      </c>
      <c r="E264" s="2">
        <v>44915</v>
      </c>
      <c r="F264" s="2">
        <v>44917</v>
      </c>
      <c r="G264" s="2">
        <v>44953</v>
      </c>
      <c r="H264" s="2">
        <v>44964</v>
      </c>
      <c r="I264">
        <v>324567</v>
      </c>
      <c r="J264" t="s">
        <v>83</v>
      </c>
      <c r="K264" t="s">
        <v>85</v>
      </c>
      <c r="L264" t="s">
        <v>74</v>
      </c>
      <c r="M264" t="s">
        <v>72</v>
      </c>
      <c r="N264" t="s">
        <v>82</v>
      </c>
      <c r="O264">
        <v>132954</v>
      </c>
      <c r="P264">
        <v>5</v>
      </c>
      <c r="Q264" t="s">
        <v>136</v>
      </c>
      <c r="R264" t="s">
        <v>166</v>
      </c>
      <c r="S264" t="s">
        <v>79</v>
      </c>
      <c r="T264" t="s">
        <v>136</v>
      </c>
      <c r="U264">
        <v>1</v>
      </c>
      <c r="V264" t="s">
        <v>80</v>
      </c>
      <c r="W264">
        <v>19</v>
      </c>
      <c r="X264">
        <v>3</v>
      </c>
      <c r="Y264" t="s">
        <v>25</v>
      </c>
      <c r="Z264" t="s">
        <v>1485</v>
      </c>
      <c r="AA264">
        <v>118480045</v>
      </c>
      <c r="AB264">
        <v>31187400</v>
      </c>
      <c r="AC264" t="s">
        <v>280</v>
      </c>
      <c r="AD264" t="s">
        <v>347</v>
      </c>
      <c r="AE264" t="s">
        <v>353</v>
      </c>
      <c r="AF264" t="s">
        <v>374</v>
      </c>
      <c r="AG264" t="s">
        <v>82</v>
      </c>
      <c r="AH264" t="s">
        <v>82</v>
      </c>
      <c r="AI264">
        <v>0</v>
      </c>
      <c r="AJ264" t="s">
        <v>77</v>
      </c>
      <c r="AK264">
        <v>100</v>
      </c>
      <c r="AL264" t="s">
        <v>96</v>
      </c>
      <c r="AM264" t="s">
        <v>82</v>
      </c>
      <c r="AN264" t="s">
        <v>82</v>
      </c>
      <c r="AO264">
        <v>1</v>
      </c>
      <c r="AP264" t="s">
        <v>73</v>
      </c>
      <c r="AQ264" t="s">
        <v>114</v>
      </c>
      <c r="AR264" t="s">
        <v>82</v>
      </c>
      <c r="AS264" t="s">
        <v>82</v>
      </c>
      <c r="AT264">
        <v>20</v>
      </c>
      <c r="AU264" t="s">
        <v>88</v>
      </c>
      <c r="AV264" t="s">
        <v>89</v>
      </c>
      <c r="AW264" t="s">
        <v>89</v>
      </c>
      <c r="AX264" t="s">
        <v>89</v>
      </c>
      <c r="AY264" t="s">
        <v>89</v>
      </c>
      <c r="AZ264" t="s">
        <v>81</v>
      </c>
      <c r="BA264" t="s">
        <v>1486</v>
      </c>
      <c r="BB264">
        <v>24.67</v>
      </c>
      <c r="BC264" t="s">
        <v>82</v>
      </c>
      <c r="BD264" t="s">
        <v>161</v>
      </c>
      <c r="BE264" t="s">
        <v>162</v>
      </c>
      <c r="BF264" t="s">
        <v>87</v>
      </c>
      <c r="BG264" t="s">
        <v>97</v>
      </c>
      <c r="BH264" t="s">
        <v>82</v>
      </c>
      <c r="BI264" t="s">
        <v>82</v>
      </c>
      <c r="BJ264" t="s">
        <v>82</v>
      </c>
      <c r="BK264" t="s">
        <v>82</v>
      </c>
      <c r="BL264" t="s">
        <v>82</v>
      </c>
      <c r="BM264" t="s">
        <v>95</v>
      </c>
      <c r="BN264" t="s">
        <v>283</v>
      </c>
      <c r="BO264">
        <v>1</v>
      </c>
      <c r="BP264" t="s">
        <v>86</v>
      </c>
      <c r="BQ264" t="s">
        <v>1116</v>
      </c>
    </row>
    <row r="265" spans="1:69" hidden="1" x14ac:dyDescent="0.25">
      <c r="A265">
        <v>132534</v>
      </c>
      <c r="B265">
        <v>1</v>
      </c>
      <c r="C265" s="1">
        <v>648150</v>
      </c>
      <c r="D265" s="2">
        <v>44886</v>
      </c>
      <c r="E265" s="2">
        <v>44889</v>
      </c>
      <c r="F265" s="2">
        <v>44890</v>
      </c>
      <c r="G265" s="2">
        <v>44939</v>
      </c>
      <c r="H265" s="2">
        <v>44952</v>
      </c>
      <c r="I265">
        <v>322748</v>
      </c>
      <c r="J265" t="s">
        <v>83</v>
      </c>
      <c r="K265" t="s">
        <v>85</v>
      </c>
      <c r="L265" t="s">
        <v>74</v>
      </c>
      <c r="M265" t="s">
        <v>72</v>
      </c>
      <c r="N265" t="s">
        <v>82</v>
      </c>
      <c r="O265">
        <v>132534</v>
      </c>
      <c r="P265">
        <v>1</v>
      </c>
      <c r="Q265" t="s">
        <v>136</v>
      </c>
      <c r="R265" t="s">
        <v>242</v>
      </c>
      <c r="S265" t="s">
        <v>79</v>
      </c>
      <c r="T265" t="s">
        <v>136</v>
      </c>
      <c r="U265">
        <v>1</v>
      </c>
      <c r="V265" t="s">
        <v>80</v>
      </c>
      <c r="W265">
        <v>1</v>
      </c>
      <c r="X265">
        <v>5</v>
      </c>
      <c r="Y265" t="s">
        <v>25</v>
      </c>
      <c r="Z265" t="s">
        <v>1859</v>
      </c>
      <c r="AA265">
        <v>208070737</v>
      </c>
      <c r="AB265">
        <v>31123560</v>
      </c>
      <c r="AC265" t="s">
        <v>80</v>
      </c>
      <c r="AD265" t="s">
        <v>504</v>
      </c>
      <c r="AE265" t="s">
        <v>247</v>
      </c>
      <c r="AF265" t="s">
        <v>438</v>
      </c>
      <c r="AG265" t="s">
        <v>82</v>
      </c>
      <c r="AH265" t="s">
        <v>82</v>
      </c>
      <c r="AI265">
        <v>0</v>
      </c>
      <c r="AJ265" t="s">
        <v>77</v>
      </c>
      <c r="AK265">
        <v>100</v>
      </c>
      <c r="AL265" t="s">
        <v>96</v>
      </c>
      <c r="AM265" t="s">
        <v>82</v>
      </c>
      <c r="AN265" t="s">
        <v>82</v>
      </c>
      <c r="AO265">
        <v>1</v>
      </c>
      <c r="AP265" t="s">
        <v>73</v>
      </c>
      <c r="AQ265" t="s">
        <v>78</v>
      </c>
      <c r="AR265" t="s">
        <v>82</v>
      </c>
      <c r="AS265" t="s">
        <v>82</v>
      </c>
      <c r="AT265">
        <v>22</v>
      </c>
      <c r="AU265" t="s">
        <v>88</v>
      </c>
      <c r="AV265" t="s">
        <v>89</v>
      </c>
      <c r="AW265" t="s">
        <v>89</v>
      </c>
      <c r="AX265" t="s">
        <v>89</v>
      </c>
      <c r="AY265" t="s">
        <v>89</v>
      </c>
      <c r="AZ265" t="s">
        <v>81</v>
      </c>
      <c r="BA265" t="s">
        <v>1860</v>
      </c>
      <c r="BB265">
        <v>24.7</v>
      </c>
      <c r="BC265" t="s">
        <v>82</v>
      </c>
      <c r="BD265" t="s">
        <v>82</v>
      </c>
      <c r="BE265" t="s">
        <v>82</v>
      </c>
      <c r="BF265" t="s">
        <v>87</v>
      </c>
      <c r="BG265" t="s">
        <v>97</v>
      </c>
      <c r="BH265" t="s">
        <v>82</v>
      </c>
      <c r="BI265" t="s">
        <v>82</v>
      </c>
      <c r="BJ265" t="s">
        <v>82</v>
      </c>
      <c r="BK265" t="s">
        <v>82</v>
      </c>
      <c r="BL265" t="s">
        <v>82</v>
      </c>
      <c r="BM265" t="s">
        <v>95</v>
      </c>
      <c r="BN265" t="s">
        <v>439</v>
      </c>
      <c r="BO265">
        <v>1</v>
      </c>
      <c r="BP265" t="s">
        <v>86</v>
      </c>
      <c r="BQ265" t="s">
        <v>1116</v>
      </c>
    </row>
    <row r="266" spans="1:69" hidden="1" x14ac:dyDescent="0.25">
      <c r="A266">
        <v>132571</v>
      </c>
      <c r="B266">
        <v>5</v>
      </c>
      <c r="C266" s="1">
        <v>6012928</v>
      </c>
      <c r="D266" s="2">
        <v>44897</v>
      </c>
      <c r="E266" s="2">
        <v>44897</v>
      </c>
      <c r="F266" s="2">
        <v>44901</v>
      </c>
      <c r="G266" s="2">
        <v>44963</v>
      </c>
      <c r="H266" s="2">
        <v>44967</v>
      </c>
      <c r="I266">
        <v>323497</v>
      </c>
      <c r="J266" t="s">
        <v>83</v>
      </c>
      <c r="K266" t="s">
        <v>120</v>
      </c>
      <c r="L266" t="s">
        <v>119</v>
      </c>
      <c r="M266" t="s">
        <v>72</v>
      </c>
      <c r="N266" t="s">
        <v>82</v>
      </c>
      <c r="O266">
        <v>132571</v>
      </c>
      <c r="P266">
        <v>6</v>
      </c>
      <c r="Q266" t="s">
        <v>75</v>
      </c>
      <c r="R266" t="s">
        <v>76</v>
      </c>
      <c r="S266" t="s">
        <v>79</v>
      </c>
      <c r="T266" t="s">
        <v>75</v>
      </c>
      <c r="U266">
        <v>1</v>
      </c>
      <c r="V266" t="s">
        <v>80</v>
      </c>
      <c r="W266">
        <v>9</v>
      </c>
      <c r="X266">
        <v>3</v>
      </c>
      <c r="Y266" t="s">
        <v>25</v>
      </c>
      <c r="Z266" t="s">
        <v>1128</v>
      </c>
      <c r="AA266">
        <v>117660067</v>
      </c>
      <c r="AB266">
        <v>31270420</v>
      </c>
      <c r="AC266" t="s">
        <v>249</v>
      </c>
      <c r="AD266" t="s">
        <v>490</v>
      </c>
      <c r="AE266" t="s">
        <v>146</v>
      </c>
      <c r="AF266" t="s">
        <v>145</v>
      </c>
      <c r="AG266">
        <v>1131911</v>
      </c>
      <c r="AH266" t="s">
        <v>108</v>
      </c>
      <c r="AI266">
        <v>0</v>
      </c>
      <c r="AJ266" t="s">
        <v>77</v>
      </c>
      <c r="AK266">
        <v>100</v>
      </c>
      <c r="AL266" t="s">
        <v>96</v>
      </c>
      <c r="AM266" t="s">
        <v>82</v>
      </c>
      <c r="AN266" t="s">
        <v>82</v>
      </c>
      <c r="AO266">
        <v>1</v>
      </c>
      <c r="AP266" t="s">
        <v>73</v>
      </c>
      <c r="AQ266" t="s">
        <v>78</v>
      </c>
      <c r="AR266" t="s">
        <v>82</v>
      </c>
      <c r="AS266" t="s">
        <v>82</v>
      </c>
      <c r="AT266">
        <v>23</v>
      </c>
      <c r="AU266" t="s">
        <v>88</v>
      </c>
      <c r="AV266" t="s">
        <v>89</v>
      </c>
      <c r="AW266" t="s">
        <v>89</v>
      </c>
      <c r="AX266" t="s">
        <v>89</v>
      </c>
      <c r="AY266" t="s">
        <v>89</v>
      </c>
      <c r="AZ266" t="s">
        <v>81</v>
      </c>
      <c r="BA266" t="s">
        <v>1129</v>
      </c>
      <c r="BB266">
        <v>24.76</v>
      </c>
      <c r="BC266" t="s">
        <v>82</v>
      </c>
      <c r="BD266" t="s">
        <v>82</v>
      </c>
      <c r="BE266" t="s">
        <v>82</v>
      </c>
      <c r="BF266" t="s">
        <v>87</v>
      </c>
      <c r="BG266" t="s">
        <v>97</v>
      </c>
      <c r="BH266">
        <v>5</v>
      </c>
      <c r="BI266">
        <v>2017</v>
      </c>
      <c r="BJ266">
        <v>6</v>
      </c>
      <c r="BK266">
        <v>87</v>
      </c>
      <c r="BL266" t="s">
        <v>82</v>
      </c>
      <c r="BM266" t="s">
        <v>95</v>
      </c>
      <c r="BN266" t="s">
        <v>130</v>
      </c>
      <c r="BO266">
        <v>1</v>
      </c>
      <c r="BP266" t="s">
        <v>86</v>
      </c>
      <c r="BQ266" t="s">
        <v>1116</v>
      </c>
    </row>
    <row r="267" spans="1:69" hidden="1" x14ac:dyDescent="0.25">
      <c r="A267">
        <v>132504</v>
      </c>
      <c r="B267">
        <v>1</v>
      </c>
      <c r="C267" s="1">
        <v>4235150</v>
      </c>
      <c r="D267" s="2">
        <v>44877</v>
      </c>
      <c r="E267" s="2">
        <v>44882</v>
      </c>
      <c r="F267" s="2">
        <v>44883</v>
      </c>
      <c r="G267" s="2">
        <v>44949</v>
      </c>
      <c r="H267" s="2">
        <v>44951</v>
      </c>
      <c r="I267">
        <v>322373</v>
      </c>
      <c r="J267" t="s">
        <v>83</v>
      </c>
      <c r="K267" t="s">
        <v>85</v>
      </c>
      <c r="L267" t="s">
        <v>98</v>
      </c>
      <c r="M267" t="s">
        <v>72</v>
      </c>
      <c r="N267" t="s">
        <v>82</v>
      </c>
      <c r="O267">
        <v>132504</v>
      </c>
      <c r="P267">
        <v>3</v>
      </c>
      <c r="Q267" t="s">
        <v>75</v>
      </c>
      <c r="R267" t="s">
        <v>76</v>
      </c>
      <c r="S267" t="s">
        <v>79</v>
      </c>
      <c r="T267" t="s">
        <v>75</v>
      </c>
      <c r="U267">
        <v>2</v>
      </c>
      <c r="V267" t="s">
        <v>139</v>
      </c>
      <c r="W267">
        <v>6</v>
      </c>
      <c r="X267">
        <v>2</v>
      </c>
      <c r="Y267" t="s">
        <v>25</v>
      </c>
      <c r="Z267" t="s">
        <v>1627</v>
      </c>
      <c r="AA267">
        <v>118020975</v>
      </c>
      <c r="AB267">
        <v>31269790</v>
      </c>
      <c r="AC267" t="s">
        <v>209</v>
      </c>
      <c r="AD267" t="s">
        <v>159</v>
      </c>
      <c r="AE267" t="s">
        <v>363</v>
      </c>
      <c r="AF267" t="s">
        <v>117</v>
      </c>
      <c r="AG267">
        <v>424346</v>
      </c>
      <c r="AH267" t="s">
        <v>121</v>
      </c>
      <c r="AI267">
        <v>0</v>
      </c>
      <c r="AJ267" t="s">
        <v>77</v>
      </c>
      <c r="AK267">
        <v>100</v>
      </c>
      <c r="AL267" t="s">
        <v>96</v>
      </c>
      <c r="AM267" t="s">
        <v>82</v>
      </c>
      <c r="AN267" t="s">
        <v>82</v>
      </c>
      <c r="AO267">
        <v>1</v>
      </c>
      <c r="AP267" t="s">
        <v>73</v>
      </c>
      <c r="AQ267" t="s">
        <v>114</v>
      </c>
      <c r="AR267" t="s">
        <v>82</v>
      </c>
      <c r="AS267" t="s">
        <v>82</v>
      </c>
      <c r="AT267">
        <v>21</v>
      </c>
      <c r="AU267" t="s">
        <v>101</v>
      </c>
      <c r="AV267" t="s">
        <v>89</v>
      </c>
      <c r="AW267" t="s">
        <v>89</v>
      </c>
      <c r="AX267" t="s">
        <v>89</v>
      </c>
      <c r="AY267" t="s">
        <v>89</v>
      </c>
      <c r="AZ267" t="s">
        <v>81</v>
      </c>
      <c r="BA267" t="s">
        <v>1628</v>
      </c>
      <c r="BB267">
        <v>24.86</v>
      </c>
      <c r="BC267" t="s">
        <v>82</v>
      </c>
      <c r="BD267" t="s">
        <v>82</v>
      </c>
      <c r="BE267" t="s">
        <v>82</v>
      </c>
      <c r="BF267" t="s">
        <v>87</v>
      </c>
      <c r="BG267" t="s">
        <v>97</v>
      </c>
      <c r="BH267">
        <v>2</v>
      </c>
      <c r="BI267">
        <v>2020</v>
      </c>
      <c r="BJ267">
        <v>3</v>
      </c>
      <c r="BK267">
        <v>94.69</v>
      </c>
      <c r="BL267" t="s">
        <v>82</v>
      </c>
      <c r="BM267" t="s">
        <v>355</v>
      </c>
      <c r="BN267" t="s">
        <v>117</v>
      </c>
      <c r="BO267">
        <v>1</v>
      </c>
      <c r="BP267" t="s">
        <v>86</v>
      </c>
      <c r="BQ267" t="s">
        <v>1116</v>
      </c>
    </row>
    <row r="268" spans="1:69" hidden="1" x14ac:dyDescent="0.25">
      <c r="A268">
        <v>133114</v>
      </c>
      <c r="B268">
        <v>5</v>
      </c>
      <c r="C268" s="1">
        <v>7467018</v>
      </c>
      <c r="D268" s="2">
        <v>44881</v>
      </c>
      <c r="E268" s="2">
        <v>44916</v>
      </c>
      <c r="F268" s="2">
        <v>44945</v>
      </c>
      <c r="G268" s="2">
        <v>44977</v>
      </c>
      <c r="H268" s="2">
        <v>44974</v>
      </c>
      <c r="I268">
        <v>322499</v>
      </c>
      <c r="J268" t="s">
        <v>83</v>
      </c>
      <c r="K268" t="s">
        <v>120</v>
      </c>
      <c r="L268" t="s">
        <v>119</v>
      </c>
      <c r="M268" t="s">
        <v>72</v>
      </c>
      <c r="N268" t="s">
        <v>82</v>
      </c>
      <c r="O268">
        <v>133114</v>
      </c>
      <c r="P268">
        <v>7</v>
      </c>
      <c r="Q268" t="s">
        <v>136</v>
      </c>
      <c r="R268" t="s">
        <v>137</v>
      </c>
      <c r="S268" t="s">
        <v>79</v>
      </c>
      <c r="T268" t="s">
        <v>136</v>
      </c>
      <c r="U268">
        <v>1</v>
      </c>
      <c r="V268" t="s">
        <v>80</v>
      </c>
      <c r="W268">
        <v>1</v>
      </c>
      <c r="X268">
        <v>4</v>
      </c>
      <c r="Y268" t="s">
        <v>24</v>
      </c>
      <c r="Z268" t="s">
        <v>1178</v>
      </c>
      <c r="AA268">
        <v>111450845</v>
      </c>
      <c r="AB268">
        <v>31271510</v>
      </c>
      <c r="AC268" t="s">
        <v>80</v>
      </c>
      <c r="AD268" t="s">
        <v>1063</v>
      </c>
      <c r="AE268" t="s">
        <v>1090</v>
      </c>
      <c r="AF268" t="s">
        <v>198</v>
      </c>
      <c r="AG268">
        <v>1861600</v>
      </c>
      <c r="AH268" t="s">
        <v>100</v>
      </c>
      <c r="AI268">
        <v>0</v>
      </c>
      <c r="AJ268" t="s">
        <v>77</v>
      </c>
      <c r="AK268">
        <v>100</v>
      </c>
      <c r="AL268" t="s">
        <v>96</v>
      </c>
      <c r="AM268" t="s">
        <v>82</v>
      </c>
      <c r="AN268" t="s">
        <v>82</v>
      </c>
      <c r="AO268">
        <v>1</v>
      </c>
      <c r="AP268" t="s">
        <v>73</v>
      </c>
      <c r="AQ268" t="s">
        <v>114</v>
      </c>
      <c r="AR268" t="s">
        <v>82</v>
      </c>
      <c r="AS268" t="s">
        <v>82</v>
      </c>
      <c r="AT268">
        <v>40</v>
      </c>
      <c r="AU268" t="s">
        <v>101</v>
      </c>
      <c r="AV268" t="s">
        <v>88</v>
      </c>
      <c r="AW268" t="s">
        <v>89</v>
      </c>
      <c r="AX268" t="s">
        <v>89</v>
      </c>
      <c r="AY268" t="s">
        <v>89</v>
      </c>
      <c r="AZ268" t="s">
        <v>81</v>
      </c>
      <c r="BA268" t="s">
        <v>1179</v>
      </c>
      <c r="BB268">
        <v>24.93</v>
      </c>
      <c r="BC268" t="s">
        <v>82</v>
      </c>
      <c r="BD268" t="s">
        <v>161</v>
      </c>
      <c r="BE268" t="s">
        <v>162</v>
      </c>
      <c r="BF268" t="s">
        <v>197</v>
      </c>
      <c r="BG268" t="s">
        <v>97</v>
      </c>
      <c r="BH268">
        <v>2</v>
      </c>
      <c r="BI268">
        <v>2001</v>
      </c>
      <c r="BJ268">
        <v>22</v>
      </c>
      <c r="BK268">
        <v>90</v>
      </c>
      <c r="BL268">
        <v>70701738</v>
      </c>
      <c r="BM268" t="s">
        <v>95</v>
      </c>
      <c r="BN268" t="s">
        <v>198</v>
      </c>
      <c r="BO268">
        <v>1</v>
      </c>
      <c r="BP268" t="s">
        <v>86</v>
      </c>
      <c r="BQ268" t="s">
        <v>1116</v>
      </c>
    </row>
    <row r="269" spans="1:69" hidden="1" x14ac:dyDescent="0.25">
      <c r="A269">
        <v>133447</v>
      </c>
      <c r="B269">
        <v>1</v>
      </c>
      <c r="C269" s="1">
        <v>9037390</v>
      </c>
      <c r="D269" s="2">
        <v>44941</v>
      </c>
      <c r="E269" s="2">
        <v>44941</v>
      </c>
      <c r="F269" s="2">
        <v>44967</v>
      </c>
      <c r="G269" s="2">
        <v>44977</v>
      </c>
      <c r="H269" s="2">
        <v>44979</v>
      </c>
      <c r="I269">
        <v>326437</v>
      </c>
      <c r="J269" t="s">
        <v>83</v>
      </c>
      <c r="K269" t="s">
        <v>85</v>
      </c>
      <c r="L269" t="s">
        <v>98</v>
      </c>
      <c r="M269" t="s">
        <v>72</v>
      </c>
      <c r="N269" t="s">
        <v>82</v>
      </c>
      <c r="O269">
        <v>133447</v>
      </c>
      <c r="P269">
        <v>7</v>
      </c>
      <c r="Q269" t="s">
        <v>75</v>
      </c>
      <c r="R269" t="s">
        <v>99</v>
      </c>
      <c r="S269" t="s">
        <v>79</v>
      </c>
      <c r="T269" t="s">
        <v>75</v>
      </c>
      <c r="U269">
        <v>1</v>
      </c>
      <c r="V269" t="s">
        <v>80</v>
      </c>
      <c r="W269">
        <v>3</v>
      </c>
      <c r="X269">
        <v>4</v>
      </c>
      <c r="Y269" t="s">
        <v>24</v>
      </c>
      <c r="Z269" t="s">
        <v>2621</v>
      </c>
      <c r="AA269">
        <v>118920358</v>
      </c>
      <c r="AB269">
        <v>31273390</v>
      </c>
      <c r="AC269" t="s">
        <v>236</v>
      </c>
      <c r="AD269" t="s">
        <v>925</v>
      </c>
      <c r="AE269" t="s">
        <v>134</v>
      </c>
      <c r="AF269" t="s">
        <v>486</v>
      </c>
      <c r="AG269">
        <v>3676904</v>
      </c>
      <c r="AH269" t="s">
        <v>152</v>
      </c>
      <c r="AI269">
        <v>0</v>
      </c>
      <c r="AJ269" t="s">
        <v>77</v>
      </c>
      <c r="AK269">
        <v>100</v>
      </c>
      <c r="AL269" t="s">
        <v>96</v>
      </c>
      <c r="AM269" t="s">
        <v>82</v>
      </c>
      <c r="AN269" t="s">
        <v>82</v>
      </c>
      <c r="AO269">
        <v>1</v>
      </c>
      <c r="AP269" t="s">
        <v>73</v>
      </c>
      <c r="AQ269" t="s">
        <v>114</v>
      </c>
      <c r="AR269" t="s">
        <v>82</v>
      </c>
      <c r="AS269" t="s">
        <v>82</v>
      </c>
      <c r="AT269">
        <v>19</v>
      </c>
      <c r="AU269" t="s">
        <v>101</v>
      </c>
      <c r="AV269" t="s">
        <v>89</v>
      </c>
      <c r="AW269" t="s">
        <v>89</v>
      </c>
      <c r="AX269" t="s">
        <v>89</v>
      </c>
      <c r="AY269" t="s">
        <v>89</v>
      </c>
      <c r="AZ269" t="s">
        <v>81</v>
      </c>
      <c r="BA269" t="s">
        <v>2622</v>
      </c>
      <c r="BB269">
        <v>24.95</v>
      </c>
      <c r="BC269" t="s">
        <v>82</v>
      </c>
      <c r="BD269" t="s">
        <v>82</v>
      </c>
      <c r="BE269" t="s">
        <v>82</v>
      </c>
      <c r="BF269" t="s">
        <v>87</v>
      </c>
      <c r="BG269" t="s">
        <v>97</v>
      </c>
      <c r="BH269">
        <v>5</v>
      </c>
      <c r="BI269">
        <v>2022</v>
      </c>
      <c r="BJ269">
        <v>1</v>
      </c>
      <c r="BK269">
        <v>100</v>
      </c>
      <c r="BL269" t="s">
        <v>82</v>
      </c>
      <c r="BM269" t="s">
        <v>487</v>
      </c>
      <c r="BN269" t="s">
        <v>105</v>
      </c>
      <c r="BO269">
        <v>1</v>
      </c>
      <c r="BP269" t="s">
        <v>86</v>
      </c>
      <c r="BQ269" t="s">
        <v>1116</v>
      </c>
    </row>
    <row r="270" spans="1:69" hidden="1" x14ac:dyDescent="0.25">
      <c r="A270">
        <v>133192</v>
      </c>
      <c r="B270">
        <v>1</v>
      </c>
      <c r="C270" s="1">
        <v>13358600</v>
      </c>
      <c r="D270" s="2">
        <v>44935</v>
      </c>
      <c r="E270" s="2">
        <v>44935</v>
      </c>
      <c r="F270" s="2">
        <v>44952</v>
      </c>
      <c r="G270" s="2">
        <v>44963</v>
      </c>
      <c r="H270" s="2">
        <v>44967</v>
      </c>
      <c r="I270">
        <v>325868</v>
      </c>
      <c r="J270" t="s">
        <v>83</v>
      </c>
      <c r="K270" t="s">
        <v>85</v>
      </c>
      <c r="L270" t="s">
        <v>98</v>
      </c>
      <c r="M270" t="s">
        <v>72</v>
      </c>
      <c r="N270" t="s">
        <v>82</v>
      </c>
      <c r="O270">
        <v>133192</v>
      </c>
      <c r="P270">
        <v>6</v>
      </c>
      <c r="Q270" t="s">
        <v>75</v>
      </c>
      <c r="R270" t="s">
        <v>99</v>
      </c>
      <c r="S270" t="s">
        <v>79</v>
      </c>
      <c r="T270" t="s">
        <v>75</v>
      </c>
      <c r="U270">
        <v>1</v>
      </c>
      <c r="V270" t="s">
        <v>80</v>
      </c>
      <c r="W270">
        <v>19</v>
      </c>
      <c r="X270">
        <v>1</v>
      </c>
      <c r="Y270" t="s">
        <v>24</v>
      </c>
      <c r="Z270" t="s">
        <v>1220</v>
      </c>
      <c r="AA270">
        <v>119030202</v>
      </c>
      <c r="AB270">
        <v>31271470</v>
      </c>
      <c r="AC270" t="s">
        <v>280</v>
      </c>
      <c r="AD270" t="s">
        <v>346</v>
      </c>
      <c r="AE270" t="s">
        <v>104</v>
      </c>
      <c r="AF270" t="s">
        <v>349</v>
      </c>
      <c r="AG270">
        <v>1136172</v>
      </c>
      <c r="AH270" t="s">
        <v>108</v>
      </c>
      <c r="AI270">
        <v>0</v>
      </c>
      <c r="AJ270" t="s">
        <v>77</v>
      </c>
      <c r="AK270">
        <v>100</v>
      </c>
      <c r="AL270" t="s">
        <v>96</v>
      </c>
      <c r="AM270" t="s">
        <v>82</v>
      </c>
      <c r="AN270" t="s">
        <v>82</v>
      </c>
      <c r="AO270">
        <v>1</v>
      </c>
      <c r="AP270" t="s">
        <v>73</v>
      </c>
      <c r="AQ270" t="s">
        <v>114</v>
      </c>
      <c r="AR270" t="s">
        <v>82</v>
      </c>
      <c r="AS270" t="s">
        <v>82</v>
      </c>
      <c r="AT270">
        <v>18</v>
      </c>
      <c r="AU270" t="s">
        <v>88</v>
      </c>
      <c r="AV270" t="s">
        <v>89</v>
      </c>
      <c r="AW270" t="s">
        <v>89</v>
      </c>
      <c r="AX270" t="s">
        <v>89</v>
      </c>
      <c r="AY270" t="s">
        <v>89</v>
      </c>
      <c r="AZ270" t="s">
        <v>81</v>
      </c>
      <c r="BA270" t="s">
        <v>1221</v>
      </c>
      <c r="BB270">
        <v>24.96</v>
      </c>
      <c r="BC270" t="s">
        <v>82</v>
      </c>
      <c r="BD270" t="s">
        <v>82</v>
      </c>
      <c r="BE270" t="s">
        <v>82</v>
      </c>
      <c r="BF270" t="s">
        <v>87</v>
      </c>
      <c r="BG270" t="s">
        <v>97</v>
      </c>
      <c r="BH270">
        <v>3</v>
      </c>
      <c r="BI270">
        <v>2022</v>
      </c>
      <c r="BJ270">
        <v>1</v>
      </c>
      <c r="BK270">
        <v>100</v>
      </c>
      <c r="BL270" t="s">
        <v>82</v>
      </c>
      <c r="BM270" t="s">
        <v>95</v>
      </c>
      <c r="BN270" t="s">
        <v>105</v>
      </c>
      <c r="BO270">
        <v>1</v>
      </c>
      <c r="BP270" t="s">
        <v>86</v>
      </c>
      <c r="BQ270" t="s">
        <v>1116</v>
      </c>
    </row>
    <row r="271" spans="1:69" hidden="1" x14ac:dyDescent="0.25">
      <c r="A271">
        <v>132699</v>
      </c>
      <c r="B271">
        <v>1</v>
      </c>
      <c r="C271" s="1">
        <v>6138600</v>
      </c>
      <c r="D271" s="2">
        <v>44873</v>
      </c>
      <c r="E271" s="2">
        <v>44903</v>
      </c>
      <c r="F271" s="2">
        <v>44904</v>
      </c>
      <c r="G271" s="2">
        <v>44939</v>
      </c>
      <c r="H271" s="2">
        <v>44943</v>
      </c>
      <c r="I271">
        <v>322219</v>
      </c>
      <c r="J271" t="s">
        <v>83</v>
      </c>
      <c r="K271" t="s">
        <v>85</v>
      </c>
      <c r="L271" t="s">
        <v>98</v>
      </c>
      <c r="M271" t="s">
        <v>72</v>
      </c>
      <c r="N271" t="s">
        <v>82</v>
      </c>
      <c r="O271">
        <v>132699</v>
      </c>
      <c r="P271">
        <v>1</v>
      </c>
      <c r="Q271" t="s">
        <v>136</v>
      </c>
      <c r="R271" t="s">
        <v>242</v>
      </c>
      <c r="S271" t="s">
        <v>79</v>
      </c>
      <c r="T271" t="s">
        <v>136</v>
      </c>
      <c r="U271">
        <v>1</v>
      </c>
      <c r="V271" t="s">
        <v>80</v>
      </c>
      <c r="W271">
        <v>18</v>
      </c>
      <c r="X271">
        <v>1</v>
      </c>
      <c r="Y271" t="s">
        <v>24</v>
      </c>
      <c r="Z271" t="s">
        <v>1914</v>
      </c>
      <c r="AA271">
        <v>118710471</v>
      </c>
      <c r="AB271">
        <v>31269340</v>
      </c>
      <c r="AC271" t="s">
        <v>189</v>
      </c>
      <c r="AD271" t="s">
        <v>189</v>
      </c>
      <c r="AE271" t="s">
        <v>247</v>
      </c>
      <c r="AF271" t="s">
        <v>245</v>
      </c>
      <c r="AG271">
        <v>3641522</v>
      </c>
      <c r="AH271" t="s">
        <v>152</v>
      </c>
      <c r="AI271">
        <v>0</v>
      </c>
      <c r="AJ271" t="s">
        <v>77</v>
      </c>
      <c r="AK271">
        <v>100</v>
      </c>
      <c r="AL271" t="s">
        <v>96</v>
      </c>
      <c r="AM271" t="s">
        <v>82</v>
      </c>
      <c r="AN271" t="s">
        <v>82</v>
      </c>
      <c r="AO271">
        <v>1</v>
      </c>
      <c r="AP271" t="s">
        <v>73</v>
      </c>
      <c r="AQ271" t="s">
        <v>78</v>
      </c>
      <c r="AR271" t="s">
        <v>82</v>
      </c>
      <c r="AS271" t="s">
        <v>82</v>
      </c>
      <c r="AT271">
        <v>19</v>
      </c>
      <c r="AU271" t="s">
        <v>101</v>
      </c>
      <c r="AV271" t="s">
        <v>89</v>
      </c>
      <c r="AW271" t="s">
        <v>89</v>
      </c>
      <c r="AX271" t="s">
        <v>89</v>
      </c>
      <c r="AY271" t="s">
        <v>89</v>
      </c>
      <c r="AZ271" t="s">
        <v>81</v>
      </c>
      <c r="BA271" t="s">
        <v>1915</v>
      </c>
      <c r="BB271">
        <v>25</v>
      </c>
      <c r="BC271" t="s">
        <v>82</v>
      </c>
      <c r="BD271" t="s">
        <v>82</v>
      </c>
      <c r="BE271" t="s">
        <v>82</v>
      </c>
      <c r="BF271" t="s">
        <v>87</v>
      </c>
      <c r="BG271" t="s">
        <v>97</v>
      </c>
      <c r="BH271">
        <v>4</v>
      </c>
      <c r="BI271">
        <v>2020</v>
      </c>
      <c r="BJ271">
        <v>3</v>
      </c>
      <c r="BK271">
        <v>96.44</v>
      </c>
      <c r="BL271" t="s">
        <v>82</v>
      </c>
      <c r="BM271" t="s">
        <v>95</v>
      </c>
      <c r="BN271" t="s">
        <v>246</v>
      </c>
      <c r="BO271">
        <v>1</v>
      </c>
      <c r="BP271" t="s">
        <v>86</v>
      </c>
      <c r="BQ271" t="s">
        <v>1116</v>
      </c>
    </row>
    <row r="272" spans="1:69" hidden="1" x14ac:dyDescent="0.25">
      <c r="A272">
        <v>132785</v>
      </c>
      <c r="B272">
        <v>1</v>
      </c>
      <c r="C272" s="1">
        <v>3998800</v>
      </c>
      <c r="D272" s="2">
        <v>44905</v>
      </c>
      <c r="E272" s="2">
        <v>44908</v>
      </c>
      <c r="F272" s="2">
        <v>44914</v>
      </c>
      <c r="G272" s="2">
        <v>44953</v>
      </c>
      <c r="H272" s="2">
        <v>44957</v>
      </c>
      <c r="I272">
        <v>324295</v>
      </c>
      <c r="J272" t="s">
        <v>83</v>
      </c>
      <c r="K272" t="s">
        <v>85</v>
      </c>
      <c r="L272" t="s">
        <v>98</v>
      </c>
      <c r="M272" t="s">
        <v>72</v>
      </c>
      <c r="N272" t="s">
        <v>82</v>
      </c>
      <c r="O272">
        <v>132785</v>
      </c>
      <c r="P272">
        <v>5</v>
      </c>
      <c r="Q272" t="s">
        <v>136</v>
      </c>
      <c r="R272" t="s">
        <v>137</v>
      </c>
      <c r="S272" t="s">
        <v>79</v>
      </c>
      <c r="T272" t="s">
        <v>136</v>
      </c>
      <c r="U272">
        <v>1</v>
      </c>
      <c r="V272" t="s">
        <v>80</v>
      </c>
      <c r="W272">
        <v>19</v>
      </c>
      <c r="X272">
        <v>6</v>
      </c>
      <c r="Y272" t="s">
        <v>24</v>
      </c>
      <c r="Z272" t="s">
        <v>1445</v>
      </c>
      <c r="AA272">
        <v>117510073</v>
      </c>
      <c r="AB272">
        <v>31270570</v>
      </c>
      <c r="AC272" t="s">
        <v>280</v>
      </c>
      <c r="AD272" t="s">
        <v>352</v>
      </c>
      <c r="AE272" t="s">
        <v>372</v>
      </c>
      <c r="AF272" t="s">
        <v>371</v>
      </c>
      <c r="AG272">
        <v>287360</v>
      </c>
      <c r="AH272" t="s">
        <v>121</v>
      </c>
      <c r="AI272">
        <v>0</v>
      </c>
      <c r="AJ272" t="s">
        <v>77</v>
      </c>
      <c r="AK272">
        <v>100</v>
      </c>
      <c r="AL272" t="s">
        <v>96</v>
      </c>
      <c r="AM272" t="s">
        <v>82</v>
      </c>
      <c r="AN272" t="s">
        <v>82</v>
      </c>
      <c r="AO272">
        <v>1</v>
      </c>
      <c r="AP272" t="s">
        <v>73</v>
      </c>
      <c r="AQ272" t="s">
        <v>138</v>
      </c>
      <c r="AR272" t="s">
        <v>82</v>
      </c>
      <c r="AS272" t="s">
        <v>82</v>
      </c>
      <c r="AT272">
        <v>23</v>
      </c>
      <c r="AU272" t="s">
        <v>101</v>
      </c>
      <c r="AV272" t="s">
        <v>89</v>
      </c>
      <c r="AW272" t="s">
        <v>89</v>
      </c>
      <c r="AX272" t="s">
        <v>89</v>
      </c>
      <c r="AY272" t="s">
        <v>89</v>
      </c>
      <c r="AZ272" t="s">
        <v>81</v>
      </c>
      <c r="BA272" t="s">
        <v>1446</v>
      </c>
      <c r="BB272">
        <v>25.09</v>
      </c>
      <c r="BC272" t="s">
        <v>82</v>
      </c>
      <c r="BD272" t="s">
        <v>82</v>
      </c>
      <c r="BE272" t="s">
        <v>82</v>
      </c>
      <c r="BF272" t="s">
        <v>87</v>
      </c>
      <c r="BG272" t="s">
        <v>97</v>
      </c>
      <c r="BH272">
        <v>3</v>
      </c>
      <c r="BI272">
        <v>2019</v>
      </c>
      <c r="BJ272">
        <v>4</v>
      </c>
      <c r="BK272">
        <v>84.16</v>
      </c>
      <c r="BL272" t="s">
        <v>82</v>
      </c>
      <c r="BM272" t="s">
        <v>95</v>
      </c>
      <c r="BN272" t="s">
        <v>183</v>
      </c>
      <c r="BO272">
        <v>1</v>
      </c>
      <c r="BP272" t="s">
        <v>86</v>
      </c>
      <c r="BQ272" t="s">
        <v>1116</v>
      </c>
    </row>
    <row r="273" spans="1:69" hidden="1" x14ac:dyDescent="0.25">
      <c r="A273">
        <v>133315</v>
      </c>
      <c r="B273">
        <v>1</v>
      </c>
      <c r="C273" s="1">
        <v>4022837</v>
      </c>
      <c r="D273" s="2">
        <v>44893</v>
      </c>
      <c r="E273" s="2">
        <v>44918</v>
      </c>
      <c r="F273" s="2">
        <v>44944</v>
      </c>
      <c r="G273" s="2">
        <v>44977</v>
      </c>
      <c r="H273" s="2">
        <v>44978</v>
      </c>
      <c r="I273">
        <v>323120</v>
      </c>
      <c r="J273" t="s">
        <v>83</v>
      </c>
      <c r="K273" t="s">
        <v>85</v>
      </c>
      <c r="L273" t="s">
        <v>98</v>
      </c>
      <c r="M273" t="s">
        <v>72</v>
      </c>
      <c r="N273" t="s">
        <v>82</v>
      </c>
      <c r="O273">
        <v>133315</v>
      </c>
      <c r="P273">
        <v>7</v>
      </c>
      <c r="Q273" t="s">
        <v>136</v>
      </c>
      <c r="R273" t="s">
        <v>166</v>
      </c>
      <c r="S273" t="s">
        <v>79</v>
      </c>
      <c r="T273" t="s">
        <v>136</v>
      </c>
      <c r="U273">
        <v>1</v>
      </c>
      <c r="V273" t="s">
        <v>80</v>
      </c>
      <c r="W273">
        <v>3</v>
      </c>
      <c r="X273">
        <v>2</v>
      </c>
      <c r="Y273" t="s">
        <v>25</v>
      </c>
      <c r="Z273" t="s">
        <v>2442</v>
      </c>
      <c r="AA273">
        <v>111070961</v>
      </c>
      <c r="AB273">
        <v>31273170</v>
      </c>
      <c r="AC273" t="s">
        <v>236</v>
      </c>
      <c r="AD273" t="s">
        <v>159</v>
      </c>
      <c r="AE273" t="s">
        <v>1071</v>
      </c>
      <c r="AF273" t="s">
        <v>2443</v>
      </c>
      <c r="AG273">
        <v>2171269</v>
      </c>
      <c r="AH273" t="s">
        <v>100</v>
      </c>
      <c r="AI273">
        <v>0</v>
      </c>
      <c r="AJ273" t="s">
        <v>77</v>
      </c>
      <c r="AK273">
        <v>100</v>
      </c>
      <c r="AL273" t="s">
        <v>96</v>
      </c>
      <c r="AM273" t="s">
        <v>82</v>
      </c>
      <c r="AN273" t="s">
        <v>82</v>
      </c>
      <c r="AO273">
        <v>1</v>
      </c>
      <c r="AP273" t="s">
        <v>73</v>
      </c>
      <c r="AQ273" t="s">
        <v>114</v>
      </c>
      <c r="AR273" t="s">
        <v>82</v>
      </c>
      <c r="AS273" t="s">
        <v>82</v>
      </c>
      <c r="AT273">
        <v>41</v>
      </c>
      <c r="AU273" t="s">
        <v>101</v>
      </c>
      <c r="AV273" t="s">
        <v>89</v>
      </c>
      <c r="AW273" t="s">
        <v>89</v>
      </c>
      <c r="AX273" t="s">
        <v>89</v>
      </c>
      <c r="AY273" t="s">
        <v>89</v>
      </c>
      <c r="AZ273" t="s">
        <v>81</v>
      </c>
      <c r="BA273" t="s">
        <v>2444</v>
      </c>
      <c r="BB273">
        <v>25.1</v>
      </c>
      <c r="BC273" t="s">
        <v>82</v>
      </c>
      <c r="BD273" t="s">
        <v>82</v>
      </c>
      <c r="BE273" t="s">
        <v>82</v>
      </c>
      <c r="BF273" t="s">
        <v>156</v>
      </c>
      <c r="BG273" t="s">
        <v>315</v>
      </c>
      <c r="BH273">
        <v>4</v>
      </c>
      <c r="BI273">
        <v>1998</v>
      </c>
      <c r="BJ273">
        <v>25</v>
      </c>
      <c r="BK273">
        <v>90.6</v>
      </c>
      <c r="BL273">
        <v>22300821</v>
      </c>
      <c r="BM273" t="s">
        <v>374</v>
      </c>
      <c r="BN273" t="s">
        <v>262</v>
      </c>
      <c r="BO273">
        <v>1</v>
      </c>
      <c r="BP273" t="s">
        <v>86</v>
      </c>
      <c r="BQ273" t="s">
        <v>1116</v>
      </c>
    </row>
    <row r="274" spans="1:69" hidden="1" x14ac:dyDescent="0.25">
      <c r="A274">
        <v>133275</v>
      </c>
      <c r="B274">
        <v>1</v>
      </c>
      <c r="C274" s="1">
        <v>6035755</v>
      </c>
      <c r="D274" s="2">
        <v>44909</v>
      </c>
      <c r="E274" s="2">
        <v>44940</v>
      </c>
      <c r="F274" s="2">
        <v>44958</v>
      </c>
      <c r="G274" s="2">
        <v>44963</v>
      </c>
      <c r="H274" s="2">
        <v>44967</v>
      </c>
      <c r="I274">
        <v>324647</v>
      </c>
      <c r="J274" t="s">
        <v>83</v>
      </c>
      <c r="K274" t="s">
        <v>85</v>
      </c>
      <c r="L274" t="s">
        <v>98</v>
      </c>
      <c r="M274" t="s">
        <v>72</v>
      </c>
      <c r="N274" t="s">
        <v>82</v>
      </c>
      <c r="O274">
        <v>133275</v>
      </c>
      <c r="P274">
        <v>6</v>
      </c>
      <c r="Q274" t="s">
        <v>136</v>
      </c>
      <c r="R274" t="s">
        <v>166</v>
      </c>
      <c r="S274" t="s">
        <v>79</v>
      </c>
      <c r="T274" t="s">
        <v>136</v>
      </c>
      <c r="U274">
        <v>4</v>
      </c>
      <c r="V274" t="s">
        <v>107</v>
      </c>
      <c r="W274">
        <v>7</v>
      </c>
      <c r="X274">
        <v>3</v>
      </c>
      <c r="Y274" t="s">
        <v>24</v>
      </c>
      <c r="Z274" t="s">
        <v>1292</v>
      </c>
      <c r="AA274">
        <v>402590152</v>
      </c>
      <c r="AB274">
        <v>31271760</v>
      </c>
      <c r="AC274" t="s">
        <v>216</v>
      </c>
      <c r="AD274" t="s">
        <v>1078</v>
      </c>
      <c r="AE274" t="s">
        <v>225</v>
      </c>
      <c r="AF274" t="s">
        <v>374</v>
      </c>
      <c r="AG274">
        <v>2347056</v>
      </c>
      <c r="AH274" t="s">
        <v>100</v>
      </c>
      <c r="AI274">
        <v>0</v>
      </c>
      <c r="AJ274" t="s">
        <v>77</v>
      </c>
      <c r="AK274">
        <v>100</v>
      </c>
      <c r="AL274" t="s">
        <v>96</v>
      </c>
      <c r="AM274" t="s">
        <v>82</v>
      </c>
      <c r="AN274" t="s">
        <v>82</v>
      </c>
      <c r="AO274">
        <v>1</v>
      </c>
      <c r="AP274" t="s">
        <v>73</v>
      </c>
      <c r="AQ274" t="s">
        <v>78</v>
      </c>
      <c r="AR274" t="s">
        <v>82</v>
      </c>
      <c r="AS274" t="s">
        <v>82</v>
      </c>
      <c r="AT274">
        <v>19</v>
      </c>
      <c r="AU274" t="s">
        <v>101</v>
      </c>
      <c r="AV274" t="s">
        <v>89</v>
      </c>
      <c r="AW274" t="s">
        <v>89</v>
      </c>
      <c r="AX274" t="s">
        <v>89</v>
      </c>
      <c r="AY274" t="s">
        <v>89</v>
      </c>
      <c r="AZ274" t="s">
        <v>81</v>
      </c>
      <c r="BA274" t="s">
        <v>1293</v>
      </c>
      <c r="BB274">
        <v>25.19</v>
      </c>
      <c r="BC274" t="s">
        <v>82</v>
      </c>
      <c r="BD274" t="s">
        <v>82</v>
      </c>
      <c r="BE274" t="s">
        <v>82</v>
      </c>
      <c r="BF274" t="s">
        <v>87</v>
      </c>
      <c r="BG274" t="s">
        <v>97</v>
      </c>
      <c r="BH274">
        <v>6</v>
      </c>
      <c r="BI274">
        <v>2020</v>
      </c>
      <c r="BJ274">
        <v>3</v>
      </c>
      <c r="BK274">
        <v>100</v>
      </c>
      <c r="BL274" t="s">
        <v>82</v>
      </c>
      <c r="BM274" t="s">
        <v>95</v>
      </c>
      <c r="BN274" t="s">
        <v>283</v>
      </c>
      <c r="BO274">
        <v>1</v>
      </c>
      <c r="BP274" t="s">
        <v>86</v>
      </c>
      <c r="BQ274" t="s">
        <v>1116</v>
      </c>
    </row>
    <row r="275" spans="1:69" hidden="1" x14ac:dyDescent="0.25">
      <c r="A275">
        <v>132164</v>
      </c>
      <c r="B275">
        <v>1</v>
      </c>
      <c r="C275" s="1">
        <v>8013002</v>
      </c>
      <c r="D275" s="2">
        <v>44825</v>
      </c>
      <c r="E275" s="2">
        <v>44839</v>
      </c>
      <c r="F275" s="2">
        <v>44840</v>
      </c>
      <c r="G275" s="2">
        <v>44949</v>
      </c>
      <c r="H275" s="2">
        <v>44963</v>
      </c>
      <c r="I275">
        <v>320431</v>
      </c>
      <c r="J275" t="s">
        <v>83</v>
      </c>
      <c r="K275" t="s">
        <v>85</v>
      </c>
      <c r="L275" t="s">
        <v>74</v>
      </c>
      <c r="M275" t="s">
        <v>72</v>
      </c>
      <c r="N275" t="s">
        <v>82</v>
      </c>
      <c r="O275">
        <v>132164</v>
      </c>
      <c r="P275">
        <v>3</v>
      </c>
      <c r="Q275" t="s">
        <v>75</v>
      </c>
      <c r="R275" t="s">
        <v>99</v>
      </c>
      <c r="S275" t="s">
        <v>79</v>
      </c>
      <c r="T275" t="s">
        <v>75</v>
      </c>
      <c r="U275">
        <v>5</v>
      </c>
      <c r="V275" t="s">
        <v>115</v>
      </c>
      <c r="W275">
        <v>2</v>
      </c>
      <c r="X275">
        <v>1</v>
      </c>
      <c r="Y275" t="s">
        <v>24</v>
      </c>
      <c r="Z275" t="s">
        <v>1580</v>
      </c>
      <c r="AA275">
        <v>504430495</v>
      </c>
      <c r="AB275">
        <v>31191390</v>
      </c>
      <c r="AC275" t="s">
        <v>228</v>
      </c>
      <c r="AD275" t="s">
        <v>228</v>
      </c>
      <c r="AE275" t="s">
        <v>155</v>
      </c>
      <c r="AF275" t="s">
        <v>154</v>
      </c>
      <c r="AG275" t="s">
        <v>82</v>
      </c>
      <c r="AH275" t="s">
        <v>82</v>
      </c>
      <c r="AI275">
        <v>0</v>
      </c>
      <c r="AJ275" t="s">
        <v>77</v>
      </c>
      <c r="AK275">
        <v>100</v>
      </c>
      <c r="AL275" t="s">
        <v>96</v>
      </c>
      <c r="AM275" t="s">
        <v>82</v>
      </c>
      <c r="AN275" t="s">
        <v>82</v>
      </c>
      <c r="AO275">
        <v>1</v>
      </c>
      <c r="AP275" t="s">
        <v>73</v>
      </c>
      <c r="AQ275" t="s">
        <v>114</v>
      </c>
      <c r="AR275" t="s">
        <v>82</v>
      </c>
      <c r="AS275" t="s">
        <v>82</v>
      </c>
      <c r="AT275">
        <v>20</v>
      </c>
      <c r="AU275" t="s">
        <v>88</v>
      </c>
      <c r="AV275" t="s">
        <v>89</v>
      </c>
      <c r="AW275" t="s">
        <v>89</v>
      </c>
      <c r="AX275" t="s">
        <v>89</v>
      </c>
      <c r="AY275" t="s">
        <v>89</v>
      </c>
      <c r="AZ275" t="s">
        <v>167</v>
      </c>
      <c r="BA275" t="s">
        <v>1581</v>
      </c>
      <c r="BB275">
        <v>25.19</v>
      </c>
      <c r="BC275" t="s">
        <v>82</v>
      </c>
      <c r="BD275" t="s">
        <v>82</v>
      </c>
      <c r="BE275" t="s">
        <v>82</v>
      </c>
      <c r="BF275" t="s">
        <v>87</v>
      </c>
      <c r="BG275" t="s">
        <v>97</v>
      </c>
      <c r="BH275" t="s">
        <v>82</v>
      </c>
      <c r="BI275" t="s">
        <v>82</v>
      </c>
      <c r="BJ275" t="s">
        <v>82</v>
      </c>
      <c r="BK275" t="s">
        <v>82</v>
      </c>
      <c r="BL275" t="s">
        <v>82</v>
      </c>
      <c r="BM275" t="s">
        <v>95</v>
      </c>
      <c r="BN275" t="s">
        <v>105</v>
      </c>
      <c r="BO275">
        <v>1</v>
      </c>
      <c r="BP275" t="s">
        <v>86</v>
      </c>
      <c r="BQ275" t="s">
        <v>1116</v>
      </c>
    </row>
    <row r="276" spans="1:69" hidden="1" x14ac:dyDescent="0.25">
      <c r="A276">
        <v>132859</v>
      </c>
      <c r="B276">
        <v>1</v>
      </c>
      <c r="C276" s="1">
        <v>6333000</v>
      </c>
      <c r="D276" s="2">
        <v>44907</v>
      </c>
      <c r="E276" s="2">
        <v>44910</v>
      </c>
      <c r="F276" s="2">
        <v>44914</v>
      </c>
      <c r="G276" s="2">
        <v>44985</v>
      </c>
      <c r="H276" s="2">
        <v>44985</v>
      </c>
      <c r="I276">
        <v>324384</v>
      </c>
      <c r="J276" t="s">
        <v>83</v>
      </c>
      <c r="K276" t="s">
        <v>85</v>
      </c>
      <c r="L276" t="s">
        <v>98</v>
      </c>
      <c r="M276" t="s">
        <v>72</v>
      </c>
      <c r="N276" t="s">
        <v>82</v>
      </c>
      <c r="O276">
        <v>132859</v>
      </c>
      <c r="P276">
        <v>8</v>
      </c>
      <c r="Q276" t="s">
        <v>136</v>
      </c>
      <c r="R276" t="s">
        <v>137</v>
      </c>
      <c r="S276" t="s">
        <v>79</v>
      </c>
      <c r="T276" t="s">
        <v>136</v>
      </c>
      <c r="U276">
        <v>6</v>
      </c>
      <c r="V276" t="s">
        <v>272</v>
      </c>
      <c r="W276">
        <v>10</v>
      </c>
      <c r="X276">
        <v>1</v>
      </c>
      <c r="Y276" t="s">
        <v>25</v>
      </c>
      <c r="Z276" t="s">
        <v>2040</v>
      </c>
      <c r="AA276">
        <v>604630542</v>
      </c>
      <c r="AB276">
        <v>31273950</v>
      </c>
      <c r="AC276" t="s">
        <v>453</v>
      </c>
      <c r="AD276" t="s">
        <v>523</v>
      </c>
      <c r="AE276" t="s">
        <v>134</v>
      </c>
      <c r="AF276" t="s">
        <v>2041</v>
      </c>
      <c r="AG276">
        <v>82000</v>
      </c>
      <c r="AH276" t="s">
        <v>132</v>
      </c>
      <c r="AI276">
        <v>0</v>
      </c>
      <c r="AJ276" t="s">
        <v>77</v>
      </c>
      <c r="AK276">
        <v>100</v>
      </c>
      <c r="AL276" t="s">
        <v>96</v>
      </c>
      <c r="AM276" t="s">
        <v>82</v>
      </c>
      <c r="AN276" t="s">
        <v>82</v>
      </c>
      <c r="AO276">
        <v>1</v>
      </c>
      <c r="AP276" t="s">
        <v>73</v>
      </c>
      <c r="AQ276" t="s">
        <v>138</v>
      </c>
      <c r="AR276" t="s">
        <v>82</v>
      </c>
      <c r="AS276" t="s">
        <v>82</v>
      </c>
      <c r="AT276">
        <v>22</v>
      </c>
      <c r="AU276" t="s">
        <v>101</v>
      </c>
      <c r="AV276" t="s">
        <v>89</v>
      </c>
      <c r="AW276" t="s">
        <v>89</v>
      </c>
      <c r="AX276" t="s">
        <v>89</v>
      </c>
      <c r="AY276" t="s">
        <v>89</v>
      </c>
      <c r="AZ276" t="s">
        <v>81</v>
      </c>
      <c r="BA276" t="s">
        <v>2042</v>
      </c>
      <c r="BB276">
        <v>25.21</v>
      </c>
      <c r="BC276" t="s">
        <v>82</v>
      </c>
      <c r="BD276" t="s">
        <v>82</v>
      </c>
      <c r="BE276" t="s">
        <v>82</v>
      </c>
      <c r="BF276" t="s">
        <v>87</v>
      </c>
      <c r="BG276" t="s">
        <v>97</v>
      </c>
      <c r="BH276">
        <v>4</v>
      </c>
      <c r="BI276">
        <v>2018</v>
      </c>
      <c r="BJ276">
        <v>5</v>
      </c>
      <c r="BK276">
        <v>86</v>
      </c>
      <c r="BL276" t="s">
        <v>82</v>
      </c>
      <c r="BM276" t="s">
        <v>95</v>
      </c>
      <c r="BN276" t="s">
        <v>183</v>
      </c>
      <c r="BO276">
        <v>1</v>
      </c>
      <c r="BP276" t="s">
        <v>86</v>
      </c>
      <c r="BQ276" t="s">
        <v>1116</v>
      </c>
    </row>
    <row r="277" spans="1:69" hidden="1" x14ac:dyDescent="0.25">
      <c r="A277">
        <v>132369</v>
      </c>
      <c r="B277">
        <v>1</v>
      </c>
      <c r="C277" s="1">
        <v>18999340</v>
      </c>
      <c r="D277" s="2">
        <v>44858</v>
      </c>
      <c r="E277" s="2">
        <v>44862</v>
      </c>
      <c r="F277" s="2">
        <v>44865</v>
      </c>
      <c r="G277" s="2">
        <v>44949</v>
      </c>
      <c r="H277" s="2">
        <v>44951</v>
      </c>
      <c r="I277">
        <v>321644</v>
      </c>
      <c r="J277" t="s">
        <v>83</v>
      </c>
      <c r="K277" t="s">
        <v>85</v>
      </c>
      <c r="L277" t="s">
        <v>98</v>
      </c>
      <c r="M277" t="s">
        <v>72</v>
      </c>
      <c r="N277" t="s">
        <v>82</v>
      </c>
      <c r="O277">
        <v>132369</v>
      </c>
      <c r="P277">
        <v>3</v>
      </c>
      <c r="Q277" t="s">
        <v>75</v>
      </c>
      <c r="R277" t="s">
        <v>76</v>
      </c>
      <c r="S277" t="s">
        <v>79</v>
      </c>
      <c r="T277" t="s">
        <v>75</v>
      </c>
      <c r="U277">
        <v>3</v>
      </c>
      <c r="V277" t="s">
        <v>131</v>
      </c>
      <c r="W277">
        <v>7</v>
      </c>
      <c r="X277">
        <v>1</v>
      </c>
      <c r="Y277" t="s">
        <v>24</v>
      </c>
      <c r="Z277" t="s">
        <v>1603</v>
      </c>
      <c r="AA277">
        <v>117870451</v>
      </c>
      <c r="AB277">
        <v>31269690</v>
      </c>
      <c r="AC277" t="s">
        <v>180</v>
      </c>
      <c r="AD277" t="s">
        <v>184</v>
      </c>
      <c r="AE277" t="s">
        <v>128</v>
      </c>
      <c r="AF277" t="s">
        <v>127</v>
      </c>
      <c r="AG277">
        <v>853195</v>
      </c>
      <c r="AH277" t="s">
        <v>108</v>
      </c>
      <c r="AI277">
        <v>0</v>
      </c>
      <c r="AJ277" t="s">
        <v>77</v>
      </c>
      <c r="AK277">
        <v>100</v>
      </c>
      <c r="AL277" t="s">
        <v>96</v>
      </c>
      <c r="AM277" t="s">
        <v>82</v>
      </c>
      <c r="AN277" t="s">
        <v>82</v>
      </c>
      <c r="AO277">
        <v>1</v>
      </c>
      <c r="AP277" t="s">
        <v>73</v>
      </c>
      <c r="AQ277" t="s">
        <v>114</v>
      </c>
      <c r="AR277" t="s">
        <v>82</v>
      </c>
      <c r="AS277" t="s">
        <v>82</v>
      </c>
      <c r="AT277">
        <v>22</v>
      </c>
      <c r="AU277" t="s">
        <v>88</v>
      </c>
      <c r="AV277" t="s">
        <v>89</v>
      </c>
      <c r="AW277" t="s">
        <v>89</v>
      </c>
      <c r="AX277" t="s">
        <v>89</v>
      </c>
      <c r="AY277" t="s">
        <v>89</v>
      </c>
      <c r="AZ277" t="s">
        <v>81</v>
      </c>
      <c r="BA277" t="s">
        <v>1604</v>
      </c>
      <c r="BB277">
        <v>25.36</v>
      </c>
      <c r="BC277" t="s">
        <v>82</v>
      </c>
      <c r="BD277" t="s">
        <v>82</v>
      </c>
      <c r="BE277" t="s">
        <v>82</v>
      </c>
      <c r="BF277" t="s">
        <v>87</v>
      </c>
      <c r="BG277" t="s">
        <v>97</v>
      </c>
      <c r="BH277">
        <v>8</v>
      </c>
      <c r="BI277">
        <v>2018</v>
      </c>
      <c r="BJ277">
        <v>5</v>
      </c>
      <c r="BK277">
        <v>87</v>
      </c>
      <c r="BL277" t="s">
        <v>82</v>
      </c>
      <c r="BM277" t="s">
        <v>95</v>
      </c>
      <c r="BN277" t="s">
        <v>130</v>
      </c>
      <c r="BO277">
        <v>1</v>
      </c>
      <c r="BP277" t="s">
        <v>86</v>
      </c>
      <c r="BQ277" t="s">
        <v>1116</v>
      </c>
    </row>
    <row r="278" spans="1:69" hidden="1" x14ac:dyDescent="0.25">
      <c r="A278">
        <v>133301</v>
      </c>
      <c r="B278">
        <v>1</v>
      </c>
      <c r="C278" s="1">
        <v>3979600</v>
      </c>
      <c r="D278" s="2">
        <v>44918</v>
      </c>
      <c r="E278" s="2">
        <v>44918</v>
      </c>
      <c r="F278" s="2">
        <v>44944</v>
      </c>
      <c r="G278" s="2">
        <v>44963</v>
      </c>
      <c r="H278" s="2">
        <v>44967</v>
      </c>
      <c r="I278">
        <v>325187</v>
      </c>
      <c r="J278" t="s">
        <v>83</v>
      </c>
      <c r="K278" t="s">
        <v>85</v>
      </c>
      <c r="L278" t="s">
        <v>98</v>
      </c>
      <c r="M278" t="s">
        <v>72</v>
      </c>
      <c r="N278" t="s">
        <v>82</v>
      </c>
      <c r="O278">
        <v>133301</v>
      </c>
      <c r="P278">
        <v>6</v>
      </c>
      <c r="Q278" t="s">
        <v>136</v>
      </c>
      <c r="R278" t="s">
        <v>137</v>
      </c>
      <c r="S278" t="s">
        <v>79</v>
      </c>
      <c r="T278" t="s">
        <v>136</v>
      </c>
      <c r="U278">
        <v>1</v>
      </c>
      <c r="V278" t="s">
        <v>80</v>
      </c>
      <c r="W278">
        <v>3</v>
      </c>
      <c r="X278">
        <v>2</v>
      </c>
      <c r="Y278" t="s">
        <v>24</v>
      </c>
      <c r="Z278" t="s">
        <v>1172</v>
      </c>
      <c r="AA278">
        <v>111500469</v>
      </c>
      <c r="AB278">
        <v>31271990</v>
      </c>
      <c r="AC278" t="s">
        <v>236</v>
      </c>
      <c r="AD278" t="s">
        <v>159</v>
      </c>
      <c r="AE278" t="s">
        <v>372</v>
      </c>
      <c r="AF278" t="s">
        <v>371</v>
      </c>
      <c r="AG278">
        <v>1009853</v>
      </c>
      <c r="AH278" t="s">
        <v>108</v>
      </c>
      <c r="AI278">
        <v>0</v>
      </c>
      <c r="AJ278" t="s">
        <v>77</v>
      </c>
      <c r="AK278">
        <v>100</v>
      </c>
      <c r="AL278" t="s">
        <v>96</v>
      </c>
      <c r="AM278" t="s">
        <v>82</v>
      </c>
      <c r="AN278" t="s">
        <v>82</v>
      </c>
      <c r="AO278">
        <v>1</v>
      </c>
      <c r="AP278" t="s">
        <v>73</v>
      </c>
      <c r="AQ278" t="s">
        <v>114</v>
      </c>
      <c r="AR278" t="s">
        <v>82</v>
      </c>
      <c r="AS278" t="s">
        <v>82</v>
      </c>
      <c r="AT278">
        <v>40</v>
      </c>
      <c r="AU278" t="s">
        <v>101</v>
      </c>
      <c r="AV278" t="s">
        <v>89</v>
      </c>
      <c r="AW278" t="s">
        <v>89</v>
      </c>
      <c r="AX278" t="s">
        <v>89</v>
      </c>
      <c r="AY278" t="s">
        <v>89</v>
      </c>
      <c r="AZ278" t="s">
        <v>81</v>
      </c>
      <c r="BA278" t="s">
        <v>1173</v>
      </c>
      <c r="BB278">
        <v>25.38</v>
      </c>
      <c r="BC278" t="s">
        <v>82</v>
      </c>
      <c r="BD278" t="s">
        <v>82</v>
      </c>
      <c r="BE278" t="s">
        <v>82</v>
      </c>
      <c r="BF278" t="s">
        <v>156</v>
      </c>
      <c r="BG278" t="s">
        <v>149</v>
      </c>
      <c r="BH278">
        <v>4</v>
      </c>
      <c r="BI278">
        <v>2000</v>
      </c>
      <c r="BJ278">
        <v>23</v>
      </c>
      <c r="BK278">
        <v>100</v>
      </c>
      <c r="BL278">
        <v>22955189</v>
      </c>
      <c r="BM278" t="s">
        <v>95</v>
      </c>
      <c r="BN278" t="s">
        <v>183</v>
      </c>
      <c r="BO278">
        <v>1</v>
      </c>
      <c r="BP278" t="s">
        <v>86</v>
      </c>
      <c r="BQ278" t="s">
        <v>1116</v>
      </c>
    </row>
    <row r="279" spans="1:69" hidden="1" x14ac:dyDescent="0.25">
      <c r="A279">
        <v>133177</v>
      </c>
      <c r="B279">
        <v>1</v>
      </c>
      <c r="C279" s="1">
        <v>3533260</v>
      </c>
      <c r="D279" s="2">
        <v>44921</v>
      </c>
      <c r="E279" s="2">
        <v>44928</v>
      </c>
      <c r="F279" s="2">
        <v>44951</v>
      </c>
      <c r="G279" s="2">
        <v>44963</v>
      </c>
      <c r="H279" s="2">
        <v>44967</v>
      </c>
      <c r="I279">
        <v>325234</v>
      </c>
      <c r="J279" t="s">
        <v>83</v>
      </c>
      <c r="K279" t="s">
        <v>85</v>
      </c>
      <c r="L279" t="s">
        <v>98</v>
      </c>
      <c r="M279" t="s">
        <v>72</v>
      </c>
      <c r="N279" t="s">
        <v>82</v>
      </c>
      <c r="O279">
        <v>133177</v>
      </c>
      <c r="P279">
        <v>6</v>
      </c>
      <c r="Q279" t="s">
        <v>136</v>
      </c>
      <c r="R279" t="s">
        <v>137</v>
      </c>
      <c r="S279" t="s">
        <v>79</v>
      </c>
      <c r="T279" t="s">
        <v>136</v>
      </c>
      <c r="U279">
        <v>7</v>
      </c>
      <c r="V279" t="s">
        <v>185</v>
      </c>
      <c r="W279">
        <v>2</v>
      </c>
      <c r="X279">
        <v>1</v>
      </c>
      <c r="Y279" t="s">
        <v>24</v>
      </c>
      <c r="Z279" t="s">
        <v>1199</v>
      </c>
      <c r="AA279">
        <v>206010864</v>
      </c>
      <c r="AB279">
        <v>31271260</v>
      </c>
      <c r="AC279" t="s">
        <v>226</v>
      </c>
      <c r="AD279" t="s">
        <v>227</v>
      </c>
      <c r="AE279" t="s">
        <v>323</v>
      </c>
      <c r="AF279" t="s">
        <v>198</v>
      </c>
      <c r="AG279">
        <v>898796</v>
      </c>
      <c r="AH279" t="s">
        <v>108</v>
      </c>
      <c r="AI279">
        <v>0</v>
      </c>
      <c r="AJ279" t="s">
        <v>77</v>
      </c>
      <c r="AK279">
        <v>100</v>
      </c>
      <c r="AL279" t="s">
        <v>96</v>
      </c>
      <c r="AM279" t="s">
        <v>82</v>
      </c>
      <c r="AN279" t="s">
        <v>82</v>
      </c>
      <c r="AO279">
        <v>1</v>
      </c>
      <c r="AP279" t="s">
        <v>73</v>
      </c>
      <c r="AQ279" t="s">
        <v>114</v>
      </c>
      <c r="AR279" t="s">
        <v>82</v>
      </c>
      <c r="AS279" t="s">
        <v>82</v>
      </c>
      <c r="AT279">
        <v>38</v>
      </c>
      <c r="AU279" t="s">
        <v>101</v>
      </c>
      <c r="AV279" t="s">
        <v>89</v>
      </c>
      <c r="AW279" t="s">
        <v>89</v>
      </c>
      <c r="AX279" t="s">
        <v>89</v>
      </c>
      <c r="AY279" t="s">
        <v>89</v>
      </c>
      <c r="AZ279" t="s">
        <v>81</v>
      </c>
      <c r="BA279" t="s">
        <v>1200</v>
      </c>
      <c r="BB279">
        <v>25.44</v>
      </c>
      <c r="BC279" t="s">
        <v>82</v>
      </c>
      <c r="BD279" t="s">
        <v>82</v>
      </c>
      <c r="BE279" t="s">
        <v>82</v>
      </c>
      <c r="BF279" t="s">
        <v>87</v>
      </c>
      <c r="BG279" t="s">
        <v>1201</v>
      </c>
      <c r="BH279">
        <v>1</v>
      </c>
      <c r="BI279">
        <v>2003</v>
      </c>
      <c r="BJ279">
        <v>20</v>
      </c>
      <c r="BK279">
        <v>100</v>
      </c>
      <c r="BL279">
        <v>22842350</v>
      </c>
      <c r="BM279" t="s">
        <v>95</v>
      </c>
      <c r="BN279" t="s">
        <v>198</v>
      </c>
      <c r="BO279">
        <v>1</v>
      </c>
      <c r="BP279" t="s">
        <v>86</v>
      </c>
      <c r="BQ279" t="s">
        <v>1116</v>
      </c>
    </row>
    <row r="280" spans="1:69" hidden="1" x14ac:dyDescent="0.25">
      <c r="A280">
        <v>133174</v>
      </c>
      <c r="B280">
        <v>1</v>
      </c>
      <c r="C280" s="1">
        <v>3970000</v>
      </c>
      <c r="D280" s="2">
        <v>44909</v>
      </c>
      <c r="E280" s="2">
        <v>44928</v>
      </c>
      <c r="F280" s="2">
        <v>44951</v>
      </c>
      <c r="G280" s="2">
        <v>44977</v>
      </c>
      <c r="H280" s="2">
        <v>44978</v>
      </c>
      <c r="I280">
        <v>324674</v>
      </c>
      <c r="J280" t="s">
        <v>83</v>
      </c>
      <c r="K280" t="s">
        <v>85</v>
      </c>
      <c r="L280" t="s">
        <v>98</v>
      </c>
      <c r="M280" t="s">
        <v>72</v>
      </c>
      <c r="N280" t="s">
        <v>82</v>
      </c>
      <c r="O280">
        <v>133174</v>
      </c>
      <c r="P280">
        <v>7</v>
      </c>
      <c r="Q280" t="s">
        <v>136</v>
      </c>
      <c r="R280" t="s">
        <v>137</v>
      </c>
      <c r="S280" t="s">
        <v>79</v>
      </c>
      <c r="T280" t="s">
        <v>136</v>
      </c>
      <c r="U280">
        <v>1</v>
      </c>
      <c r="V280" t="s">
        <v>80</v>
      </c>
      <c r="W280">
        <v>1</v>
      </c>
      <c r="X280">
        <v>10</v>
      </c>
      <c r="Y280" t="s">
        <v>25</v>
      </c>
      <c r="Z280" t="s">
        <v>2470</v>
      </c>
      <c r="AA280">
        <v>603020936</v>
      </c>
      <c r="AB280">
        <v>31273300</v>
      </c>
      <c r="AC280" t="s">
        <v>80</v>
      </c>
      <c r="AD280" t="s">
        <v>299</v>
      </c>
      <c r="AE280" t="s">
        <v>2471</v>
      </c>
      <c r="AF280" t="s">
        <v>198</v>
      </c>
      <c r="AG280">
        <v>1011100</v>
      </c>
      <c r="AH280" t="s">
        <v>108</v>
      </c>
      <c r="AI280">
        <v>0</v>
      </c>
      <c r="AJ280" t="s">
        <v>77</v>
      </c>
      <c r="AK280">
        <v>100</v>
      </c>
      <c r="AL280" t="s">
        <v>96</v>
      </c>
      <c r="AM280" t="s">
        <v>82</v>
      </c>
      <c r="AN280" t="s">
        <v>82</v>
      </c>
      <c r="AO280">
        <v>1</v>
      </c>
      <c r="AP280" t="s">
        <v>73</v>
      </c>
      <c r="AQ280" t="s">
        <v>114</v>
      </c>
      <c r="AR280" t="s">
        <v>82</v>
      </c>
      <c r="AS280" t="s">
        <v>82</v>
      </c>
      <c r="AT280">
        <v>43</v>
      </c>
      <c r="AU280" t="s">
        <v>101</v>
      </c>
      <c r="AV280" t="s">
        <v>88</v>
      </c>
      <c r="AW280" t="s">
        <v>89</v>
      </c>
      <c r="AX280" t="s">
        <v>89</v>
      </c>
      <c r="AY280" t="s">
        <v>89</v>
      </c>
      <c r="AZ280" t="s">
        <v>81</v>
      </c>
      <c r="BA280" t="s">
        <v>2472</v>
      </c>
      <c r="BB280">
        <v>25.47</v>
      </c>
      <c r="BC280" t="s">
        <v>82</v>
      </c>
      <c r="BD280" t="s">
        <v>82</v>
      </c>
      <c r="BE280" t="s">
        <v>82</v>
      </c>
      <c r="BF280" t="s">
        <v>87</v>
      </c>
      <c r="BG280" t="s">
        <v>2473</v>
      </c>
      <c r="BH280">
        <v>4</v>
      </c>
      <c r="BI280">
        <v>2005</v>
      </c>
      <c r="BJ280">
        <v>18</v>
      </c>
      <c r="BK280">
        <v>100</v>
      </c>
      <c r="BL280">
        <v>40700999</v>
      </c>
      <c r="BM280" t="s">
        <v>95</v>
      </c>
      <c r="BN280" t="s">
        <v>198</v>
      </c>
      <c r="BO280">
        <v>1</v>
      </c>
      <c r="BP280" t="s">
        <v>86</v>
      </c>
      <c r="BQ280" t="s">
        <v>1116</v>
      </c>
    </row>
    <row r="281" spans="1:69" hidden="1" x14ac:dyDescent="0.25">
      <c r="A281">
        <v>131831</v>
      </c>
      <c r="B281">
        <v>1</v>
      </c>
      <c r="C281" s="1">
        <v>8000000</v>
      </c>
      <c r="D281" s="2">
        <v>44801</v>
      </c>
      <c r="E281" s="2">
        <v>44809</v>
      </c>
      <c r="F281" s="2">
        <v>44810</v>
      </c>
      <c r="G281" s="2">
        <v>44939</v>
      </c>
      <c r="H281" s="2">
        <v>44943</v>
      </c>
      <c r="I281">
        <v>319286</v>
      </c>
      <c r="J281" t="s">
        <v>83</v>
      </c>
      <c r="K281" t="s">
        <v>85</v>
      </c>
      <c r="L281" t="s">
        <v>98</v>
      </c>
      <c r="M281" t="s">
        <v>72</v>
      </c>
      <c r="N281" t="s">
        <v>82</v>
      </c>
      <c r="O281">
        <v>131831</v>
      </c>
      <c r="P281">
        <v>1</v>
      </c>
      <c r="Q281" t="s">
        <v>136</v>
      </c>
      <c r="R281" t="s">
        <v>137</v>
      </c>
      <c r="S281" t="s">
        <v>79</v>
      </c>
      <c r="T281" t="s">
        <v>136</v>
      </c>
      <c r="U281">
        <v>4</v>
      </c>
      <c r="V281" t="s">
        <v>107</v>
      </c>
      <c r="W281">
        <v>6</v>
      </c>
      <c r="X281">
        <v>2</v>
      </c>
      <c r="Y281" t="s">
        <v>25</v>
      </c>
      <c r="Z281" t="s">
        <v>1767</v>
      </c>
      <c r="AA281">
        <v>402580804</v>
      </c>
      <c r="AB281">
        <v>31268970</v>
      </c>
      <c r="AC281" t="s">
        <v>296</v>
      </c>
      <c r="AD281" t="s">
        <v>80</v>
      </c>
      <c r="AE281" t="s">
        <v>291</v>
      </c>
      <c r="AF281" t="s">
        <v>306</v>
      </c>
      <c r="AG281">
        <v>995723</v>
      </c>
      <c r="AH281" t="s">
        <v>108</v>
      </c>
      <c r="AI281">
        <v>0</v>
      </c>
      <c r="AJ281" t="s">
        <v>77</v>
      </c>
      <c r="AK281">
        <v>100</v>
      </c>
      <c r="AL281" t="s">
        <v>96</v>
      </c>
      <c r="AM281" t="s">
        <v>82</v>
      </c>
      <c r="AN281" t="s">
        <v>82</v>
      </c>
      <c r="AO281">
        <v>1</v>
      </c>
      <c r="AP281" t="s">
        <v>73</v>
      </c>
      <c r="AQ281" t="s">
        <v>78</v>
      </c>
      <c r="AR281" t="s">
        <v>82</v>
      </c>
      <c r="AS281" t="s">
        <v>82</v>
      </c>
      <c r="AT281">
        <v>19</v>
      </c>
      <c r="AU281" t="s">
        <v>88</v>
      </c>
      <c r="AV281" t="s">
        <v>89</v>
      </c>
      <c r="AW281" t="s">
        <v>89</v>
      </c>
      <c r="AX281" t="s">
        <v>89</v>
      </c>
      <c r="AY281" t="s">
        <v>89</v>
      </c>
      <c r="AZ281" t="s">
        <v>81</v>
      </c>
      <c r="BA281" t="s">
        <v>1768</v>
      </c>
      <c r="BB281">
        <v>25.5</v>
      </c>
      <c r="BC281" t="s">
        <v>82</v>
      </c>
      <c r="BD281" t="s">
        <v>82</v>
      </c>
      <c r="BE281" t="s">
        <v>82</v>
      </c>
      <c r="BF281" t="s">
        <v>87</v>
      </c>
      <c r="BG281" t="s">
        <v>97</v>
      </c>
      <c r="BH281">
        <v>4</v>
      </c>
      <c r="BI281">
        <v>2020</v>
      </c>
      <c r="BJ281">
        <v>3</v>
      </c>
      <c r="BK281">
        <v>84</v>
      </c>
      <c r="BL281" t="s">
        <v>82</v>
      </c>
      <c r="BM281" t="s">
        <v>95</v>
      </c>
      <c r="BN281" t="s">
        <v>306</v>
      </c>
      <c r="BO281">
        <v>2</v>
      </c>
      <c r="BP281" t="s">
        <v>179</v>
      </c>
      <c r="BQ281" t="s">
        <v>1121</v>
      </c>
    </row>
    <row r="282" spans="1:69" hidden="1" x14ac:dyDescent="0.25">
      <c r="A282">
        <v>132569</v>
      </c>
      <c r="B282">
        <v>1</v>
      </c>
      <c r="C282" s="1">
        <v>2065800</v>
      </c>
      <c r="D282" s="2">
        <v>44881</v>
      </c>
      <c r="E282" s="2">
        <v>44896</v>
      </c>
      <c r="F282" s="2">
        <v>44897</v>
      </c>
      <c r="G282" s="2">
        <v>44939</v>
      </c>
      <c r="H282" s="2">
        <v>44943</v>
      </c>
      <c r="I282">
        <v>322517</v>
      </c>
      <c r="J282" t="s">
        <v>83</v>
      </c>
      <c r="K282" t="s">
        <v>85</v>
      </c>
      <c r="L282" t="s">
        <v>98</v>
      </c>
      <c r="M282" t="s">
        <v>72</v>
      </c>
      <c r="N282" t="s">
        <v>82</v>
      </c>
      <c r="O282">
        <v>132569</v>
      </c>
      <c r="P282">
        <v>1</v>
      </c>
      <c r="Q282" t="s">
        <v>136</v>
      </c>
      <c r="R282" t="s">
        <v>137</v>
      </c>
      <c r="S282" t="s">
        <v>79</v>
      </c>
      <c r="T282" t="s">
        <v>136</v>
      </c>
      <c r="U282">
        <v>1</v>
      </c>
      <c r="V282" t="s">
        <v>80</v>
      </c>
      <c r="W282">
        <v>15</v>
      </c>
      <c r="X282">
        <v>3</v>
      </c>
      <c r="Y282" t="s">
        <v>24</v>
      </c>
      <c r="Z282" t="s">
        <v>1874</v>
      </c>
      <c r="AA282">
        <v>113530591</v>
      </c>
      <c r="AB282">
        <v>31269090</v>
      </c>
      <c r="AC282" t="s">
        <v>307</v>
      </c>
      <c r="AD282" t="s">
        <v>255</v>
      </c>
      <c r="AE282" t="s">
        <v>194</v>
      </c>
      <c r="AF282" t="s">
        <v>1875</v>
      </c>
      <c r="AG282">
        <v>526978</v>
      </c>
      <c r="AH282" t="s">
        <v>171</v>
      </c>
      <c r="AI282">
        <v>0</v>
      </c>
      <c r="AJ282" t="s">
        <v>77</v>
      </c>
      <c r="AK282">
        <v>100</v>
      </c>
      <c r="AL282" t="s">
        <v>96</v>
      </c>
      <c r="AM282" t="s">
        <v>82</v>
      </c>
      <c r="AN282" t="s">
        <v>82</v>
      </c>
      <c r="AO282">
        <v>1</v>
      </c>
      <c r="AP282" t="s">
        <v>73</v>
      </c>
      <c r="AQ282" t="s">
        <v>78</v>
      </c>
      <c r="AR282" t="s">
        <v>82</v>
      </c>
      <c r="AS282" t="s">
        <v>82</v>
      </c>
      <c r="AT282">
        <v>34</v>
      </c>
      <c r="AU282" t="s">
        <v>88</v>
      </c>
      <c r="AV282" t="s">
        <v>89</v>
      </c>
      <c r="AW282" t="s">
        <v>89</v>
      </c>
      <c r="AX282" t="s">
        <v>89</v>
      </c>
      <c r="AY282" t="s">
        <v>89</v>
      </c>
      <c r="AZ282" t="s">
        <v>81</v>
      </c>
      <c r="BA282" t="s">
        <v>1876</v>
      </c>
      <c r="BB282">
        <v>25.51</v>
      </c>
      <c r="BC282" t="s">
        <v>82</v>
      </c>
      <c r="BD282" t="s">
        <v>82</v>
      </c>
      <c r="BE282" t="s">
        <v>82</v>
      </c>
      <c r="BF282" t="s">
        <v>87</v>
      </c>
      <c r="BG282" t="s">
        <v>1877</v>
      </c>
      <c r="BH282">
        <v>1</v>
      </c>
      <c r="BI282">
        <v>2006</v>
      </c>
      <c r="BJ282">
        <v>17</v>
      </c>
      <c r="BK282">
        <v>81</v>
      </c>
      <c r="BL282">
        <v>25111347</v>
      </c>
      <c r="BM282" t="s">
        <v>95</v>
      </c>
      <c r="BN282" t="s">
        <v>298</v>
      </c>
      <c r="BO282">
        <v>1</v>
      </c>
      <c r="BP282" t="s">
        <v>86</v>
      </c>
      <c r="BQ282" t="s">
        <v>1116</v>
      </c>
    </row>
    <row r="283" spans="1:69" hidden="1" x14ac:dyDescent="0.25">
      <c r="A283">
        <v>132322</v>
      </c>
      <c r="B283">
        <v>1</v>
      </c>
      <c r="C283" s="1">
        <v>1322126</v>
      </c>
      <c r="D283" s="2">
        <v>44836</v>
      </c>
      <c r="E283" s="2">
        <v>44858</v>
      </c>
      <c r="F283" s="2">
        <v>44859</v>
      </c>
      <c r="G283" s="2">
        <v>44977</v>
      </c>
      <c r="H283" t="s">
        <v>82</v>
      </c>
      <c r="I283">
        <v>320809</v>
      </c>
      <c r="J283" t="s">
        <v>83</v>
      </c>
      <c r="K283" t="s">
        <v>85</v>
      </c>
      <c r="L283" t="s">
        <v>74</v>
      </c>
      <c r="M283" t="s">
        <v>72</v>
      </c>
      <c r="N283" t="s">
        <v>82</v>
      </c>
      <c r="O283">
        <v>132322</v>
      </c>
      <c r="P283">
        <v>7</v>
      </c>
      <c r="Q283" t="s">
        <v>136</v>
      </c>
      <c r="R283" t="s">
        <v>137</v>
      </c>
      <c r="S283" t="s">
        <v>79</v>
      </c>
      <c r="T283" t="s">
        <v>136</v>
      </c>
      <c r="U283">
        <v>2</v>
      </c>
      <c r="V283" t="s">
        <v>139</v>
      </c>
      <c r="W283">
        <v>6</v>
      </c>
      <c r="X283">
        <v>1</v>
      </c>
      <c r="Y283" t="s">
        <v>25</v>
      </c>
      <c r="Z283" t="s">
        <v>2289</v>
      </c>
      <c r="AA283">
        <v>207130157</v>
      </c>
      <c r="AB283">
        <v>31086610</v>
      </c>
      <c r="AC283" t="s">
        <v>209</v>
      </c>
      <c r="AD283" t="s">
        <v>209</v>
      </c>
      <c r="AE283" t="s">
        <v>264</v>
      </c>
      <c r="AF283" t="s">
        <v>1086</v>
      </c>
      <c r="AG283" t="s">
        <v>82</v>
      </c>
      <c r="AH283" t="s">
        <v>82</v>
      </c>
      <c r="AI283">
        <v>0</v>
      </c>
      <c r="AJ283" t="s">
        <v>77</v>
      </c>
      <c r="AK283">
        <v>100</v>
      </c>
      <c r="AL283" t="s">
        <v>96</v>
      </c>
      <c r="AM283" t="s">
        <v>82</v>
      </c>
      <c r="AN283" t="s">
        <v>82</v>
      </c>
      <c r="AO283">
        <v>1</v>
      </c>
      <c r="AP283" t="s">
        <v>73</v>
      </c>
      <c r="AQ283" t="s">
        <v>114</v>
      </c>
      <c r="AR283" t="s">
        <v>82</v>
      </c>
      <c r="AS283" t="s">
        <v>82</v>
      </c>
      <c r="AT283">
        <v>29</v>
      </c>
      <c r="AU283" t="s">
        <v>88</v>
      </c>
      <c r="AV283" t="s">
        <v>89</v>
      </c>
      <c r="AW283" t="s">
        <v>89</v>
      </c>
      <c r="AX283" t="s">
        <v>89</v>
      </c>
      <c r="AY283" t="s">
        <v>89</v>
      </c>
      <c r="AZ283" t="s">
        <v>81</v>
      </c>
      <c r="BA283" t="s">
        <v>2290</v>
      </c>
      <c r="BB283">
        <v>25.52</v>
      </c>
      <c r="BC283" t="s">
        <v>82</v>
      </c>
      <c r="BD283" t="s">
        <v>82</v>
      </c>
      <c r="BE283" t="s">
        <v>82</v>
      </c>
      <c r="BF283" t="s">
        <v>278</v>
      </c>
      <c r="BG283" t="s">
        <v>2291</v>
      </c>
      <c r="BH283" t="s">
        <v>82</v>
      </c>
      <c r="BI283" t="s">
        <v>82</v>
      </c>
      <c r="BJ283" t="s">
        <v>82</v>
      </c>
      <c r="BK283" t="s">
        <v>82</v>
      </c>
      <c r="BL283" t="s">
        <v>82</v>
      </c>
      <c r="BM283" t="s">
        <v>95</v>
      </c>
      <c r="BN283" t="s">
        <v>183</v>
      </c>
      <c r="BO283">
        <v>1</v>
      </c>
      <c r="BP283" t="s">
        <v>86</v>
      </c>
      <c r="BQ283" t="s">
        <v>1116</v>
      </c>
    </row>
    <row r="284" spans="1:69" hidden="1" x14ac:dyDescent="0.25">
      <c r="A284">
        <v>132797</v>
      </c>
      <c r="B284">
        <v>1</v>
      </c>
      <c r="C284" s="1">
        <v>8908150</v>
      </c>
      <c r="D284" s="2">
        <v>44898</v>
      </c>
      <c r="E284" s="2">
        <v>44908</v>
      </c>
      <c r="F284" s="2">
        <v>44914</v>
      </c>
      <c r="G284" s="2">
        <v>44953</v>
      </c>
      <c r="H284" s="2">
        <v>44957</v>
      </c>
      <c r="I284">
        <v>323645</v>
      </c>
      <c r="J284" t="s">
        <v>83</v>
      </c>
      <c r="K284" t="s">
        <v>85</v>
      </c>
      <c r="L284" t="s">
        <v>98</v>
      </c>
      <c r="M284" t="s">
        <v>72</v>
      </c>
      <c r="N284" t="s">
        <v>82</v>
      </c>
      <c r="O284">
        <v>132797</v>
      </c>
      <c r="P284">
        <v>5</v>
      </c>
      <c r="Q284" t="s">
        <v>75</v>
      </c>
      <c r="R284" t="s">
        <v>76</v>
      </c>
      <c r="S284" t="s">
        <v>79</v>
      </c>
      <c r="T284" t="s">
        <v>75</v>
      </c>
      <c r="U284">
        <v>6</v>
      </c>
      <c r="V284" t="s">
        <v>272</v>
      </c>
      <c r="W284">
        <v>5</v>
      </c>
      <c r="X284">
        <v>2</v>
      </c>
      <c r="Y284" t="s">
        <v>24</v>
      </c>
      <c r="Z284" t="s">
        <v>1447</v>
      </c>
      <c r="AA284">
        <v>118210600</v>
      </c>
      <c r="AB284">
        <v>31270560</v>
      </c>
      <c r="AC284" t="s">
        <v>608</v>
      </c>
      <c r="AD284" t="s">
        <v>889</v>
      </c>
      <c r="AE284" t="s">
        <v>353</v>
      </c>
      <c r="AF284" t="s">
        <v>117</v>
      </c>
      <c r="AG284">
        <v>1330592</v>
      </c>
      <c r="AH284" t="s">
        <v>100</v>
      </c>
      <c r="AI284">
        <v>0</v>
      </c>
      <c r="AJ284" t="s">
        <v>77</v>
      </c>
      <c r="AK284">
        <v>100</v>
      </c>
      <c r="AL284" t="s">
        <v>96</v>
      </c>
      <c r="AM284" t="s">
        <v>82</v>
      </c>
      <c r="AN284" t="s">
        <v>82</v>
      </c>
      <c r="AO284">
        <v>1</v>
      </c>
      <c r="AP284" t="s">
        <v>73</v>
      </c>
      <c r="AQ284" t="s">
        <v>138</v>
      </c>
      <c r="AR284" t="s">
        <v>82</v>
      </c>
      <c r="AS284" t="s">
        <v>82</v>
      </c>
      <c r="AT284">
        <v>21</v>
      </c>
      <c r="AU284" t="s">
        <v>88</v>
      </c>
      <c r="AV284" t="s">
        <v>89</v>
      </c>
      <c r="AW284" t="s">
        <v>89</v>
      </c>
      <c r="AX284" t="s">
        <v>89</v>
      </c>
      <c r="AY284" t="s">
        <v>89</v>
      </c>
      <c r="AZ284" t="s">
        <v>81</v>
      </c>
      <c r="BA284" t="s">
        <v>1448</v>
      </c>
      <c r="BB284">
        <v>25.56</v>
      </c>
      <c r="BC284" t="s">
        <v>82</v>
      </c>
      <c r="BD284" t="s">
        <v>161</v>
      </c>
      <c r="BE284" t="s">
        <v>162</v>
      </c>
      <c r="BF284" t="s">
        <v>87</v>
      </c>
      <c r="BG284" t="s">
        <v>97</v>
      </c>
      <c r="BH284">
        <v>2</v>
      </c>
      <c r="BI284">
        <v>2019</v>
      </c>
      <c r="BJ284">
        <v>4</v>
      </c>
      <c r="BK284">
        <v>82.7</v>
      </c>
      <c r="BL284" t="s">
        <v>82</v>
      </c>
      <c r="BM284" t="s">
        <v>95</v>
      </c>
      <c r="BN284" t="s">
        <v>117</v>
      </c>
      <c r="BO284">
        <v>1</v>
      </c>
      <c r="BP284" t="s">
        <v>86</v>
      </c>
      <c r="BQ284" t="s">
        <v>1116</v>
      </c>
    </row>
    <row r="285" spans="1:69" hidden="1" x14ac:dyDescent="0.25">
      <c r="A285">
        <v>131611</v>
      </c>
      <c r="B285">
        <v>1</v>
      </c>
      <c r="C285" s="1">
        <v>5277650</v>
      </c>
      <c r="D285" s="2">
        <v>44761</v>
      </c>
      <c r="E285" s="2">
        <v>44796</v>
      </c>
      <c r="F285" s="2">
        <v>44797</v>
      </c>
      <c r="G285" s="2">
        <v>44939</v>
      </c>
      <c r="H285" s="2">
        <v>44943</v>
      </c>
      <c r="I285">
        <v>317206</v>
      </c>
      <c r="J285" t="s">
        <v>83</v>
      </c>
      <c r="K285" t="s">
        <v>85</v>
      </c>
      <c r="L285" t="s">
        <v>98</v>
      </c>
      <c r="M285" t="s">
        <v>72</v>
      </c>
      <c r="N285" t="s">
        <v>82</v>
      </c>
      <c r="O285">
        <v>131611</v>
      </c>
      <c r="P285">
        <v>1</v>
      </c>
      <c r="Q285" t="s">
        <v>136</v>
      </c>
      <c r="R285" t="s">
        <v>242</v>
      </c>
      <c r="S285" t="s">
        <v>79</v>
      </c>
      <c r="T285" t="s">
        <v>136</v>
      </c>
      <c r="U285">
        <v>4</v>
      </c>
      <c r="V285" t="s">
        <v>107</v>
      </c>
      <c r="W285">
        <v>6</v>
      </c>
      <c r="X285">
        <v>2</v>
      </c>
      <c r="Y285" t="s">
        <v>24</v>
      </c>
      <c r="Z285" t="s">
        <v>1761</v>
      </c>
      <c r="AA285">
        <v>117580163</v>
      </c>
      <c r="AB285">
        <v>31268910</v>
      </c>
      <c r="AC285" t="s">
        <v>296</v>
      </c>
      <c r="AD285" t="s">
        <v>80</v>
      </c>
      <c r="AE285" t="s">
        <v>124</v>
      </c>
      <c r="AF285" t="s">
        <v>337</v>
      </c>
      <c r="AG285">
        <v>600000</v>
      </c>
      <c r="AH285" t="s">
        <v>171</v>
      </c>
      <c r="AI285">
        <v>0</v>
      </c>
      <c r="AJ285" t="s">
        <v>77</v>
      </c>
      <c r="AK285">
        <v>100</v>
      </c>
      <c r="AL285" t="s">
        <v>96</v>
      </c>
      <c r="AM285" t="s">
        <v>82</v>
      </c>
      <c r="AN285" t="s">
        <v>82</v>
      </c>
      <c r="AO285">
        <v>1</v>
      </c>
      <c r="AP285" t="s">
        <v>73</v>
      </c>
      <c r="AQ285" t="s">
        <v>78</v>
      </c>
      <c r="AR285" t="s">
        <v>82</v>
      </c>
      <c r="AS285" t="s">
        <v>82</v>
      </c>
      <c r="AT285">
        <v>23</v>
      </c>
      <c r="AU285" t="s">
        <v>101</v>
      </c>
      <c r="AV285" t="s">
        <v>89</v>
      </c>
      <c r="AW285" t="s">
        <v>89</v>
      </c>
      <c r="AX285" t="s">
        <v>89</v>
      </c>
      <c r="AY285" t="s">
        <v>89</v>
      </c>
      <c r="AZ285" t="s">
        <v>81</v>
      </c>
      <c r="BA285" t="s">
        <v>1762</v>
      </c>
      <c r="BB285">
        <v>25.68</v>
      </c>
      <c r="BC285" t="s">
        <v>82</v>
      </c>
      <c r="BD285" t="s">
        <v>82</v>
      </c>
      <c r="BE285" t="s">
        <v>82</v>
      </c>
      <c r="BF285" t="s">
        <v>87</v>
      </c>
      <c r="BG285" t="s">
        <v>97</v>
      </c>
      <c r="BH285">
        <v>5</v>
      </c>
      <c r="BI285">
        <v>2018</v>
      </c>
      <c r="BJ285">
        <v>5</v>
      </c>
      <c r="BK285">
        <v>83.5</v>
      </c>
      <c r="BL285" t="s">
        <v>82</v>
      </c>
      <c r="BM285" t="s">
        <v>95</v>
      </c>
      <c r="BN285" t="s">
        <v>337</v>
      </c>
      <c r="BO285">
        <v>1</v>
      </c>
      <c r="BP285" t="s">
        <v>86</v>
      </c>
      <c r="BQ285" t="s">
        <v>1116</v>
      </c>
    </row>
    <row r="286" spans="1:69" hidden="1" x14ac:dyDescent="0.25">
      <c r="A286">
        <v>133428</v>
      </c>
      <c r="B286">
        <v>1</v>
      </c>
      <c r="C286" s="1">
        <v>4086000</v>
      </c>
      <c r="D286" s="2">
        <v>44950</v>
      </c>
      <c r="E286" s="2">
        <v>44952</v>
      </c>
      <c r="F286" s="2">
        <v>44966</v>
      </c>
      <c r="G286" s="2">
        <v>44977</v>
      </c>
      <c r="H286" s="2">
        <v>44978</v>
      </c>
      <c r="I286">
        <v>327207</v>
      </c>
      <c r="J286" t="s">
        <v>83</v>
      </c>
      <c r="K286" t="s">
        <v>85</v>
      </c>
      <c r="L286" t="s">
        <v>98</v>
      </c>
      <c r="M286" t="s">
        <v>72</v>
      </c>
      <c r="N286" t="s">
        <v>82</v>
      </c>
      <c r="O286">
        <v>133428</v>
      </c>
      <c r="P286">
        <v>7</v>
      </c>
      <c r="Q286" t="s">
        <v>136</v>
      </c>
      <c r="R286" t="s">
        <v>137</v>
      </c>
      <c r="S286" t="s">
        <v>79</v>
      </c>
      <c r="T286" t="s">
        <v>136</v>
      </c>
      <c r="U286">
        <v>1</v>
      </c>
      <c r="V286" t="s">
        <v>80</v>
      </c>
      <c r="W286">
        <v>19</v>
      </c>
      <c r="X286">
        <v>6</v>
      </c>
      <c r="Y286" t="s">
        <v>25</v>
      </c>
      <c r="Z286" t="s">
        <v>2606</v>
      </c>
      <c r="AA286">
        <v>118820212</v>
      </c>
      <c r="AB286">
        <v>31272520</v>
      </c>
      <c r="AC286" t="s">
        <v>280</v>
      </c>
      <c r="AD286" t="s">
        <v>352</v>
      </c>
      <c r="AE286" t="s">
        <v>264</v>
      </c>
      <c r="AF286" t="s">
        <v>210</v>
      </c>
      <c r="AG286">
        <v>140000</v>
      </c>
      <c r="AH286" t="s">
        <v>132</v>
      </c>
      <c r="AI286">
        <v>0</v>
      </c>
      <c r="AJ286" t="s">
        <v>77</v>
      </c>
      <c r="AK286">
        <v>100</v>
      </c>
      <c r="AL286" t="s">
        <v>96</v>
      </c>
      <c r="AM286" t="s">
        <v>82</v>
      </c>
      <c r="AN286" t="s">
        <v>82</v>
      </c>
      <c r="AO286">
        <v>1</v>
      </c>
      <c r="AP286" t="s">
        <v>73</v>
      </c>
      <c r="AQ286" t="s">
        <v>138</v>
      </c>
      <c r="AR286" t="s">
        <v>82</v>
      </c>
      <c r="AS286" t="s">
        <v>82</v>
      </c>
      <c r="AT286">
        <v>19</v>
      </c>
      <c r="AU286" t="s">
        <v>101</v>
      </c>
      <c r="AV286" t="s">
        <v>89</v>
      </c>
      <c r="AW286" t="s">
        <v>89</v>
      </c>
      <c r="AX286" t="s">
        <v>89</v>
      </c>
      <c r="AY286" t="s">
        <v>89</v>
      </c>
      <c r="AZ286" t="s">
        <v>81</v>
      </c>
      <c r="BA286" t="s">
        <v>2607</v>
      </c>
      <c r="BB286">
        <v>25.69</v>
      </c>
      <c r="BC286" t="s">
        <v>82</v>
      </c>
      <c r="BD286" t="s">
        <v>82</v>
      </c>
      <c r="BE286" t="s">
        <v>82</v>
      </c>
      <c r="BF286" t="s">
        <v>87</v>
      </c>
      <c r="BG286" t="s">
        <v>97</v>
      </c>
      <c r="BH286">
        <v>3</v>
      </c>
      <c r="BI286">
        <v>2022</v>
      </c>
      <c r="BJ286">
        <v>1</v>
      </c>
      <c r="BK286">
        <v>100</v>
      </c>
      <c r="BL286" t="s">
        <v>82</v>
      </c>
      <c r="BM286" t="s">
        <v>95</v>
      </c>
      <c r="BN286" t="s">
        <v>183</v>
      </c>
      <c r="BO286">
        <v>1</v>
      </c>
      <c r="BP286" t="s">
        <v>86</v>
      </c>
      <c r="BQ286" t="s">
        <v>1116</v>
      </c>
    </row>
    <row r="287" spans="1:69" hidden="1" x14ac:dyDescent="0.25">
      <c r="A287">
        <v>133537</v>
      </c>
      <c r="B287">
        <v>1</v>
      </c>
      <c r="C287" s="1">
        <v>1819985</v>
      </c>
      <c r="D287" s="2">
        <v>44900</v>
      </c>
      <c r="E287" s="2">
        <v>44942</v>
      </c>
      <c r="F287" s="2">
        <v>44967</v>
      </c>
      <c r="G287" s="2">
        <v>44977</v>
      </c>
      <c r="H287" s="2">
        <v>44979</v>
      </c>
      <c r="I287">
        <v>323713</v>
      </c>
      <c r="J287" t="s">
        <v>83</v>
      </c>
      <c r="K287" t="s">
        <v>85</v>
      </c>
      <c r="L287" t="s">
        <v>98</v>
      </c>
      <c r="M287" t="s">
        <v>72</v>
      </c>
      <c r="N287" t="s">
        <v>82</v>
      </c>
      <c r="O287">
        <v>133537</v>
      </c>
      <c r="P287">
        <v>7</v>
      </c>
      <c r="Q287" t="s">
        <v>75</v>
      </c>
      <c r="R287" t="s">
        <v>76</v>
      </c>
      <c r="S287" t="s">
        <v>79</v>
      </c>
      <c r="T287" t="s">
        <v>75</v>
      </c>
      <c r="U287">
        <v>2</v>
      </c>
      <c r="V287" t="s">
        <v>139</v>
      </c>
      <c r="W287">
        <v>3</v>
      </c>
      <c r="X287">
        <v>3</v>
      </c>
      <c r="Y287" t="s">
        <v>25</v>
      </c>
      <c r="Z287" t="s">
        <v>2637</v>
      </c>
      <c r="AA287">
        <v>208300981</v>
      </c>
      <c r="AB287">
        <v>31273450</v>
      </c>
      <c r="AC287" t="s">
        <v>294</v>
      </c>
      <c r="AD287" t="s">
        <v>80</v>
      </c>
      <c r="AE287" t="s">
        <v>420</v>
      </c>
      <c r="AF287" t="s">
        <v>419</v>
      </c>
      <c r="AG287">
        <v>533511</v>
      </c>
      <c r="AH287" t="s">
        <v>171</v>
      </c>
      <c r="AI287">
        <v>0</v>
      </c>
      <c r="AJ287" t="s">
        <v>77</v>
      </c>
      <c r="AK287">
        <v>100</v>
      </c>
      <c r="AL287" t="s">
        <v>96</v>
      </c>
      <c r="AM287" t="s">
        <v>82</v>
      </c>
      <c r="AN287" t="s">
        <v>82</v>
      </c>
      <c r="AO287">
        <v>1</v>
      </c>
      <c r="AP287" t="s">
        <v>73</v>
      </c>
      <c r="AQ287" t="s">
        <v>114</v>
      </c>
      <c r="AR287" t="s">
        <v>82</v>
      </c>
      <c r="AS287" t="s">
        <v>82</v>
      </c>
      <c r="AT287">
        <v>20</v>
      </c>
      <c r="AU287" t="s">
        <v>244</v>
      </c>
      <c r="AV287" t="s">
        <v>89</v>
      </c>
      <c r="AW287" t="s">
        <v>89</v>
      </c>
      <c r="AX287" t="s">
        <v>89</v>
      </c>
      <c r="AY287" t="s">
        <v>89</v>
      </c>
      <c r="AZ287" t="s">
        <v>81</v>
      </c>
      <c r="BA287" t="s">
        <v>2638</v>
      </c>
      <c r="BB287">
        <v>25.71</v>
      </c>
      <c r="BC287" t="s">
        <v>82</v>
      </c>
      <c r="BD287" t="s">
        <v>82</v>
      </c>
      <c r="BE287" t="s">
        <v>82</v>
      </c>
      <c r="BF287" t="s">
        <v>87</v>
      </c>
      <c r="BG287" t="s">
        <v>97</v>
      </c>
      <c r="BH287">
        <v>2</v>
      </c>
      <c r="BI287">
        <v>2020</v>
      </c>
      <c r="BJ287">
        <v>3</v>
      </c>
      <c r="BK287">
        <v>90</v>
      </c>
      <c r="BL287" t="s">
        <v>82</v>
      </c>
      <c r="BM287" t="s">
        <v>95</v>
      </c>
      <c r="BN287" t="s">
        <v>130</v>
      </c>
      <c r="BO287">
        <v>1</v>
      </c>
      <c r="BP287" t="s">
        <v>86</v>
      </c>
      <c r="BQ287" t="s">
        <v>1116</v>
      </c>
    </row>
    <row r="288" spans="1:69" hidden="1" x14ac:dyDescent="0.25">
      <c r="A288">
        <v>132593</v>
      </c>
      <c r="B288">
        <v>1</v>
      </c>
      <c r="C288" s="1">
        <v>18704790</v>
      </c>
      <c r="D288" s="2">
        <v>44881</v>
      </c>
      <c r="E288" s="2">
        <v>44897</v>
      </c>
      <c r="F288" s="2">
        <v>44901</v>
      </c>
      <c r="G288" s="2">
        <v>44949</v>
      </c>
      <c r="H288" s="2">
        <v>44951</v>
      </c>
      <c r="I288">
        <v>322537</v>
      </c>
      <c r="J288" t="s">
        <v>83</v>
      </c>
      <c r="K288" t="s">
        <v>85</v>
      </c>
      <c r="L288" t="s">
        <v>98</v>
      </c>
      <c r="M288" t="s">
        <v>72</v>
      </c>
      <c r="N288" t="s">
        <v>82</v>
      </c>
      <c r="O288">
        <v>132593</v>
      </c>
      <c r="P288">
        <v>3</v>
      </c>
      <c r="Q288" t="s">
        <v>75</v>
      </c>
      <c r="R288" t="s">
        <v>76</v>
      </c>
      <c r="S288" t="s">
        <v>79</v>
      </c>
      <c r="T288" t="s">
        <v>75</v>
      </c>
      <c r="U288">
        <v>3</v>
      </c>
      <c r="V288" t="s">
        <v>131</v>
      </c>
      <c r="W288">
        <v>3</v>
      </c>
      <c r="X288">
        <v>3</v>
      </c>
      <c r="Y288" t="s">
        <v>25</v>
      </c>
      <c r="Z288" t="s">
        <v>1656</v>
      </c>
      <c r="AA288">
        <v>119080047</v>
      </c>
      <c r="AB288">
        <v>31270140</v>
      </c>
      <c r="AC288" t="s">
        <v>193</v>
      </c>
      <c r="AD288" t="s">
        <v>258</v>
      </c>
      <c r="AE288" t="s">
        <v>343</v>
      </c>
      <c r="AF288" t="s">
        <v>173</v>
      </c>
      <c r="AG288">
        <v>4316436</v>
      </c>
      <c r="AH288" t="s">
        <v>152</v>
      </c>
      <c r="AI288">
        <v>0</v>
      </c>
      <c r="AJ288" t="s">
        <v>77</v>
      </c>
      <c r="AK288">
        <v>100</v>
      </c>
      <c r="AL288" t="s">
        <v>96</v>
      </c>
      <c r="AM288" t="s">
        <v>82</v>
      </c>
      <c r="AN288" t="s">
        <v>82</v>
      </c>
      <c r="AO288">
        <v>1</v>
      </c>
      <c r="AP288" t="s">
        <v>73</v>
      </c>
      <c r="AQ288" t="s">
        <v>78</v>
      </c>
      <c r="AR288" t="s">
        <v>82</v>
      </c>
      <c r="AS288" t="s">
        <v>82</v>
      </c>
      <c r="AT288">
        <v>18</v>
      </c>
      <c r="AU288" t="s">
        <v>101</v>
      </c>
      <c r="AV288" t="s">
        <v>88</v>
      </c>
      <c r="AW288" t="s">
        <v>89</v>
      </c>
      <c r="AX288" t="s">
        <v>89</v>
      </c>
      <c r="AY288" t="s">
        <v>89</v>
      </c>
      <c r="AZ288" t="s">
        <v>81</v>
      </c>
      <c r="BA288" t="s">
        <v>1657</v>
      </c>
      <c r="BB288">
        <v>25.87</v>
      </c>
      <c r="BC288" t="s">
        <v>82</v>
      </c>
      <c r="BD288" t="s">
        <v>82</v>
      </c>
      <c r="BE288" t="s">
        <v>82</v>
      </c>
      <c r="BF288" t="s">
        <v>87</v>
      </c>
      <c r="BG288" t="s">
        <v>97</v>
      </c>
      <c r="BH288">
        <v>6</v>
      </c>
      <c r="BI288">
        <v>2021</v>
      </c>
      <c r="BJ288">
        <v>2</v>
      </c>
      <c r="BK288">
        <v>97.93</v>
      </c>
      <c r="BL288" t="s">
        <v>82</v>
      </c>
      <c r="BM288" t="s">
        <v>95</v>
      </c>
      <c r="BN288" t="s">
        <v>130</v>
      </c>
      <c r="BO288">
        <v>1</v>
      </c>
      <c r="BP288" t="s">
        <v>86</v>
      </c>
      <c r="BQ288" t="s">
        <v>1116</v>
      </c>
    </row>
    <row r="289" spans="1:69" hidden="1" x14ac:dyDescent="0.25">
      <c r="A289">
        <v>132456</v>
      </c>
      <c r="B289">
        <v>1</v>
      </c>
      <c r="C289" s="1">
        <v>4040690</v>
      </c>
      <c r="D289" s="2">
        <v>44873</v>
      </c>
      <c r="E289" s="2">
        <v>44874</v>
      </c>
      <c r="F289" s="2">
        <v>44875</v>
      </c>
      <c r="G289" s="2">
        <v>44939</v>
      </c>
      <c r="H289" s="2">
        <v>44960</v>
      </c>
      <c r="I289">
        <v>322208</v>
      </c>
      <c r="J289" t="s">
        <v>83</v>
      </c>
      <c r="K289" t="s">
        <v>85</v>
      </c>
      <c r="L289" t="s">
        <v>74</v>
      </c>
      <c r="M289" t="s">
        <v>72</v>
      </c>
      <c r="N289" t="s">
        <v>82</v>
      </c>
      <c r="O289">
        <v>132456</v>
      </c>
      <c r="P289">
        <v>1</v>
      </c>
      <c r="Q289" t="s">
        <v>75</v>
      </c>
      <c r="R289" t="s">
        <v>76</v>
      </c>
      <c r="S289" t="s">
        <v>79</v>
      </c>
      <c r="T289" t="s">
        <v>75</v>
      </c>
      <c r="U289">
        <v>3</v>
      </c>
      <c r="V289" t="s">
        <v>131</v>
      </c>
      <c r="W289">
        <v>3</v>
      </c>
      <c r="X289">
        <v>4</v>
      </c>
      <c r="Y289" t="s">
        <v>25</v>
      </c>
      <c r="Z289" t="s">
        <v>1844</v>
      </c>
      <c r="AA289">
        <v>304940224</v>
      </c>
      <c r="AB289">
        <v>31105740</v>
      </c>
      <c r="AC289" t="s">
        <v>193</v>
      </c>
      <c r="AD289" t="s">
        <v>184</v>
      </c>
      <c r="AE289" t="s">
        <v>343</v>
      </c>
      <c r="AF289" t="s">
        <v>173</v>
      </c>
      <c r="AG289" t="s">
        <v>82</v>
      </c>
      <c r="AH289" t="s">
        <v>82</v>
      </c>
      <c r="AI289">
        <v>0</v>
      </c>
      <c r="AJ289" t="s">
        <v>77</v>
      </c>
      <c r="AK289">
        <v>100</v>
      </c>
      <c r="AL289" t="s">
        <v>96</v>
      </c>
      <c r="AM289" t="s">
        <v>82</v>
      </c>
      <c r="AN289" t="s">
        <v>82</v>
      </c>
      <c r="AO289">
        <v>1</v>
      </c>
      <c r="AP289" t="s">
        <v>73</v>
      </c>
      <c r="AQ289" t="s">
        <v>114</v>
      </c>
      <c r="AR289" t="s">
        <v>82</v>
      </c>
      <c r="AS289" t="s">
        <v>82</v>
      </c>
      <c r="AT289">
        <v>26</v>
      </c>
      <c r="AU289" t="s">
        <v>88</v>
      </c>
      <c r="AV289" t="s">
        <v>89</v>
      </c>
      <c r="AW289" t="s">
        <v>89</v>
      </c>
      <c r="AX289" t="s">
        <v>89</v>
      </c>
      <c r="AY289" t="s">
        <v>89</v>
      </c>
      <c r="AZ289" t="s">
        <v>81</v>
      </c>
      <c r="BA289" t="s">
        <v>1845</v>
      </c>
      <c r="BB289">
        <v>25.89</v>
      </c>
      <c r="BC289" t="s">
        <v>82</v>
      </c>
      <c r="BD289" t="s">
        <v>82</v>
      </c>
      <c r="BE289" t="s">
        <v>82</v>
      </c>
      <c r="BF289" t="s">
        <v>87</v>
      </c>
      <c r="BG289" t="s">
        <v>97</v>
      </c>
      <c r="BH289" t="s">
        <v>82</v>
      </c>
      <c r="BI289" t="s">
        <v>82</v>
      </c>
      <c r="BJ289" t="s">
        <v>82</v>
      </c>
      <c r="BK289" t="s">
        <v>82</v>
      </c>
      <c r="BL289">
        <v>25181457</v>
      </c>
      <c r="BM289" t="s">
        <v>95</v>
      </c>
      <c r="BN289" t="s">
        <v>130</v>
      </c>
      <c r="BO289">
        <v>1</v>
      </c>
      <c r="BP289" t="s">
        <v>86</v>
      </c>
      <c r="BQ289" t="s">
        <v>1116</v>
      </c>
    </row>
    <row r="290" spans="1:69" hidden="1" x14ac:dyDescent="0.25">
      <c r="A290">
        <v>132062</v>
      </c>
      <c r="B290">
        <v>5</v>
      </c>
      <c r="C290" s="1">
        <v>18999966</v>
      </c>
      <c r="D290" s="2">
        <v>44782</v>
      </c>
      <c r="E290" s="2">
        <v>44830</v>
      </c>
      <c r="F290" s="2">
        <v>44831</v>
      </c>
      <c r="G290" s="2">
        <v>44949</v>
      </c>
      <c r="H290" s="2">
        <v>44951</v>
      </c>
      <c r="I290">
        <v>318374</v>
      </c>
      <c r="J290" t="s">
        <v>83</v>
      </c>
      <c r="K290" t="s">
        <v>120</v>
      </c>
      <c r="L290" t="s">
        <v>119</v>
      </c>
      <c r="M290" t="s">
        <v>72</v>
      </c>
      <c r="N290" t="s">
        <v>82</v>
      </c>
      <c r="O290">
        <v>132062</v>
      </c>
      <c r="P290">
        <v>3</v>
      </c>
      <c r="Q290" t="s">
        <v>75</v>
      </c>
      <c r="R290" t="s">
        <v>76</v>
      </c>
      <c r="S290" t="s">
        <v>79</v>
      </c>
      <c r="T290" t="s">
        <v>75</v>
      </c>
      <c r="U290">
        <v>4</v>
      </c>
      <c r="V290" t="s">
        <v>107</v>
      </c>
      <c r="W290">
        <v>8</v>
      </c>
      <c r="X290">
        <v>2</v>
      </c>
      <c r="Y290" t="s">
        <v>24</v>
      </c>
      <c r="Z290" t="s">
        <v>1571</v>
      </c>
      <c r="AA290">
        <v>117370328</v>
      </c>
      <c r="AB290">
        <v>31269850</v>
      </c>
      <c r="AC290" t="s">
        <v>362</v>
      </c>
      <c r="AD290" t="s">
        <v>427</v>
      </c>
      <c r="AE290" t="s">
        <v>128</v>
      </c>
      <c r="AF290" t="s">
        <v>127</v>
      </c>
      <c r="AG290">
        <v>2660058</v>
      </c>
      <c r="AH290" t="s">
        <v>152</v>
      </c>
      <c r="AI290">
        <v>0</v>
      </c>
      <c r="AJ290" t="s">
        <v>77</v>
      </c>
      <c r="AK290">
        <v>100</v>
      </c>
      <c r="AL290" t="s">
        <v>96</v>
      </c>
      <c r="AM290" t="s">
        <v>82</v>
      </c>
      <c r="AN290" t="s">
        <v>82</v>
      </c>
      <c r="AO290">
        <v>1</v>
      </c>
      <c r="AP290" t="s">
        <v>73</v>
      </c>
      <c r="AQ290" t="s">
        <v>78</v>
      </c>
      <c r="AR290" t="s">
        <v>82</v>
      </c>
      <c r="AS290" t="s">
        <v>82</v>
      </c>
      <c r="AT290">
        <v>23</v>
      </c>
      <c r="AU290" t="s">
        <v>88</v>
      </c>
      <c r="AV290" t="s">
        <v>89</v>
      </c>
      <c r="AW290" t="s">
        <v>89</v>
      </c>
      <c r="AX290" t="s">
        <v>89</v>
      </c>
      <c r="AY290" t="s">
        <v>89</v>
      </c>
      <c r="AZ290" t="s">
        <v>81</v>
      </c>
      <c r="BA290" t="s">
        <v>1572</v>
      </c>
      <c r="BB290">
        <v>25.91</v>
      </c>
      <c r="BC290" t="s">
        <v>82</v>
      </c>
      <c r="BD290" t="s">
        <v>82</v>
      </c>
      <c r="BE290" t="s">
        <v>82</v>
      </c>
      <c r="BF290" t="s">
        <v>87</v>
      </c>
      <c r="BG290" t="s">
        <v>97</v>
      </c>
      <c r="BH290">
        <v>4</v>
      </c>
      <c r="BI290">
        <v>2016</v>
      </c>
      <c r="BJ290">
        <v>7</v>
      </c>
      <c r="BK290">
        <v>85</v>
      </c>
      <c r="BL290" t="s">
        <v>82</v>
      </c>
      <c r="BM290" t="s">
        <v>95</v>
      </c>
      <c r="BN290" t="s">
        <v>130</v>
      </c>
      <c r="BO290">
        <v>1</v>
      </c>
      <c r="BP290" t="s">
        <v>86</v>
      </c>
      <c r="BQ290" t="s">
        <v>1116</v>
      </c>
    </row>
    <row r="291" spans="1:69" hidden="1" x14ac:dyDescent="0.25">
      <c r="A291">
        <v>132562</v>
      </c>
      <c r="B291">
        <v>1</v>
      </c>
      <c r="C291" s="1">
        <v>7569095</v>
      </c>
      <c r="D291" s="2">
        <v>44896</v>
      </c>
      <c r="E291" s="2">
        <v>44896</v>
      </c>
      <c r="F291" s="2">
        <v>44897</v>
      </c>
      <c r="G291" s="2">
        <v>44953</v>
      </c>
      <c r="H291" s="2">
        <v>44957</v>
      </c>
      <c r="I291">
        <v>323245</v>
      </c>
      <c r="J291" t="s">
        <v>83</v>
      </c>
      <c r="K291" t="s">
        <v>85</v>
      </c>
      <c r="L291" t="s">
        <v>98</v>
      </c>
      <c r="M291" t="s">
        <v>72</v>
      </c>
      <c r="N291" t="s">
        <v>82</v>
      </c>
      <c r="O291">
        <v>132562</v>
      </c>
      <c r="P291">
        <v>5</v>
      </c>
      <c r="Q291" t="s">
        <v>136</v>
      </c>
      <c r="R291" t="s">
        <v>137</v>
      </c>
      <c r="S291" t="s">
        <v>79</v>
      </c>
      <c r="T291" t="s">
        <v>136</v>
      </c>
      <c r="U291">
        <v>1</v>
      </c>
      <c r="V291" t="s">
        <v>80</v>
      </c>
      <c r="W291">
        <v>1</v>
      </c>
      <c r="X291">
        <v>10</v>
      </c>
      <c r="Y291" t="s">
        <v>25</v>
      </c>
      <c r="Z291" t="s">
        <v>1368</v>
      </c>
      <c r="AA291">
        <v>119060140</v>
      </c>
      <c r="AB291">
        <v>31270370</v>
      </c>
      <c r="AC291" t="s">
        <v>80</v>
      </c>
      <c r="AD291" t="s">
        <v>299</v>
      </c>
      <c r="AE291" t="s">
        <v>304</v>
      </c>
      <c r="AF291" t="s">
        <v>198</v>
      </c>
      <c r="AG291">
        <v>2027530</v>
      </c>
      <c r="AH291" t="s">
        <v>100</v>
      </c>
      <c r="AI291">
        <v>0</v>
      </c>
      <c r="AJ291" t="s">
        <v>77</v>
      </c>
      <c r="AK291">
        <v>100</v>
      </c>
      <c r="AL291" t="s">
        <v>96</v>
      </c>
      <c r="AM291" t="s">
        <v>82</v>
      </c>
      <c r="AN291" t="s">
        <v>82</v>
      </c>
      <c r="AO291">
        <v>1</v>
      </c>
      <c r="AP291" t="s">
        <v>73</v>
      </c>
      <c r="AQ291" t="s">
        <v>114</v>
      </c>
      <c r="AR291" t="s">
        <v>82</v>
      </c>
      <c r="AS291" t="s">
        <v>82</v>
      </c>
      <c r="AT291">
        <v>18</v>
      </c>
      <c r="AU291" t="s">
        <v>101</v>
      </c>
      <c r="AV291" t="s">
        <v>88</v>
      </c>
      <c r="AW291" t="s">
        <v>89</v>
      </c>
      <c r="AX291" t="s">
        <v>89</v>
      </c>
      <c r="AY291" t="s">
        <v>89</v>
      </c>
      <c r="AZ291" t="s">
        <v>81</v>
      </c>
      <c r="BA291" t="s">
        <v>1369</v>
      </c>
      <c r="BB291">
        <v>25.92</v>
      </c>
      <c r="BC291" t="s">
        <v>82</v>
      </c>
      <c r="BD291" t="s">
        <v>82</v>
      </c>
      <c r="BE291" t="s">
        <v>82</v>
      </c>
      <c r="BF291" t="s">
        <v>87</v>
      </c>
      <c r="BG291" t="s">
        <v>97</v>
      </c>
      <c r="BH291">
        <v>4</v>
      </c>
      <c r="BI291">
        <v>2021</v>
      </c>
      <c r="BJ291">
        <v>2</v>
      </c>
      <c r="BK291">
        <v>90.13</v>
      </c>
      <c r="BL291" t="s">
        <v>82</v>
      </c>
      <c r="BM291" t="s">
        <v>95</v>
      </c>
      <c r="BN291" t="s">
        <v>198</v>
      </c>
      <c r="BO291">
        <v>1</v>
      </c>
      <c r="BP291" t="s">
        <v>86</v>
      </c>
      <c r="BQ291" t="s">
        <v>1116</v>
      </c>
    </row>
    <row r="292" spans="1:69" hidden="1" x14ac:dyDescent="0.25">
      <c r="A292">
        <v>133339</v>
      </c>
      <c r="B292">
        <v>3</v>
      </c>
      <c r="C292" s="1">
        <v>3964200</v>
      </c>
      <c r="D292" s="2">
        <v>44932</v>
      </c>
      <c r="E292" s="2">
        <v>44932</v>
      </c>
      <c r="F292" s="2">
        <v>44951</v>
      </c>
      <c r="G292" s="2">
        <v>44985</v>
      </c>
      <c r="H292" s="2">
        <v>44985</v>
      </c>
      <c r="I292">
        <v>325737</v>
      </c>
      <c r="J292" t="s">
        <v>83</v>
      </c>
      <c r="K292" t="s">
        <v>214</v>
      </c>
      <c r="L292" t="s">
        <v>98</v>
      </c>
      <c r="M292" t="s">
        <v>204</v>
      </c>
      <c r="N292" t="s">
        <v>82</v>
      </c>
      <c r="O292">
        <v>133339</v>
      </c>
      <c r="P292">
        <v>8</v>
      </c>
      <c r="Q292" t="s">
        <v>136</v>
      </c>
      <c r="R292" t="s">
        <v>137</v>
      </c>
      <c r="S292" t="s">
        <v>79</v>
      </c>
      <c r="T292" t="s">
        <v>136</v>
      </c>
      <c r="U292">
        <v>1</v>
      </c>
      <c r="V292" t="s">
        <v>80</v>
      </c>
      <c r="W292">
        <v>1</v>
      </c>
      <c r="X292">
        <v>3</v>
      </c>
      <c r="Y292" t="s">
        <v>25</v>
      </c>
      <c r="Z292" t="s">
        <v>2124</v>
      </c>
      <c r="AA292">
        <v>112860383</v>
      </c>
      <c r="AB292">
        <v>31272080</v>
      </c>
      <c r="AC292" t="s">
        <v>80</v>
      </c>
      <c r="AD292" t="s">
        <v>527</v>
      </c>
      <c r="AE292" t="s">
        <v>2125</v>
      </c>
      <c r="AF292" t="s">
        <v>198</v>
      </c>
      <c r="AG292">
        <v>2686167</v>
      </c>
      <c r="AH292" t="s">
        <v>152</v>
      </c>
      <c r="AI292">
        <v>0</v>
      </c>
      <c r="AJ292" t="s">
        <v>77</v>
      </c>
      <c r="AK292">
        <v>100</v>
      </c>
      <c r="AL292" t="s">
        <v>96</v>
      </c>
      <c r="AM292" t="s">
        <v>82</v>
      </c>
      <c r="AN292" t="s">
        <v>82</v>
      </c>
      <c r="AO292">
        <v>1</v>
      </c>
      <c r="AP292" t="s">
        <v>73</v>
      </c>
      <c r="AQ292" t="s">
        <v>114</v>
      </c>
      <c r="AR292" t="s">
        <v>82</v>
      </c>
      <c r="AS292" t="s">
        <v>82</v>
      </c>
      <c r="AT292">
        <v>36</v>
      </c>
      <c r="AU292" t="s">
        <v>215</v>
      </c>
      <c r="AV292" t="s">
        <v>89</v>
      </c>
      <c r="AW292" t="s">
        <v>89</v>
      </c>
      <c r="AX292" t="s">
        <v>89</v>
      </c>
      <c r="AY292" t="s">
        <v>89</v>
      </c>
      <c r="AZ292" t="s">
        <v>81</v>
      </c>
      <c r="BA292" t="s">
        <v>2126</v>
      </c>
      <c r="BB292">
        <v>25.96</v>
      </c>
      <c r="BC292" t="s">
        <v>82</v>
      </c>
      <c r="BD292" t="s">
        <v>82</v>
      </c>
      <c r="BE292" t="s">
        <v>82</v>
      </c>
      <c r="BF292" t="s">
        <v>156</v>
      </c>
      <c r="BG292" t="s">
        <v>2127</v>
      </c>
      <c r="BH292">
        <v>4</v>
      </c>
      <c r="BI292">
        <v>2004</v>
      </c>
      <c r="BJ292">
        <v>19</v>
      </c>
      <c r="BK292">
        <v>100</v>
      </c>
      <c r="BL292">
        <v>22111111</v>
      </c>
      <c r="BM292" t="s">
        <v>2128</v>
      </c>
      <c r="BN292" t="s">
        <v>198</v>
      </c>
      <c r="BO292">
        <v>1</v>
      </c>
      <c r="BP292" t="s">
        <v>86</v>
      </c>
      <c r="BQ292" t="s">
        <v>1116</v>
      </c>
    </row>
    <row r="293" spans="1:69" hidden="1" x14ac:dyDescent="0.25">
      <c r="A293">
        <v>132321</v>
      </c>
      <c r="B293">
        <v>1</v>
      </c>
      <c r="C293" s="1">
        <v>7825400</v>
      </c>
      <c r="D293" s="2">
        <v>44839</v>
      </c>
      <c r="E293" s="2">
        <v>44858</v>
      </c>
      <c r="F293" s="2">
        <v>44859</v>
      </c>
      <c r="G293" s="2">
        <v>44949</v>
      </c>
      <c r="H293" s="2">
        <v>44951</v>
      </c>
      <c r="I293">
        <v>320938</v>
      </c>
      <c r="J293" t="s">
        <v>83</v>
      </c>
      <c r="K293" t="s">
        <v>85</v>
      </c>
      <c r="L293" t="s">
        <v>98</v>
      </c>
      <c r="M293" t="s">
        <v>72</v>
      </c>
      <c r="N293" t="s">
        <v>82</v>
      </c>
      <c r="O293">
        <v>132321</v>
      </c>
      <c r="P293">
        <v>3</v>
      </c>
      <c r="Q293" t="s">
        <v>75</v>
      </c>
      <c r="R293" t="s">
        <v>99</v>
      </c>
      <c r="S293" t="s">
        <v>79</v>
      </c>
      <c r="T293" t="s">
        <v>75</v>
      </c>
      <c r="U293">
        <v>4</v>
      </c>
      <c r="V293" t="s">
        <v>107</v>
      </c>
      <c r="W293">
        <v>4</v>
      </c>
      <c r="X293">
        <v>3</v>
      </c>
      <c r="Y293" t="s">
        <v>24</v>
      </c>
      <c r="Z293" t="s">
        <v>1597</v>
      </c>
      <c r="AA293">
        <v>207370560</v>
      </c>
      <c r="AB293">
        <v>31269650</v>
      </c>
      <c r="AC293" t="s">
        <v>641</v>
      </c>
      <c r="AD293" t="s">
        <v>258</v>
      </c>
      <c r="AE293" t="s">
        <v>302</v>
      </c>
      <c r="AF293" t="s">
        <v>557</v>
      </c>
      <c r="AG293">
        <v>534209</v>
      </c>
      <c r="AH293" t="s">
        <v>171</v>
      </c>
      <c r="AI293">
        <v>0</v>
      </c>
      <c r="AJ293" t="s">
        <v>77</v>
      </c>
      <c r="AK293">
        <v>100</v>
      </c>
      <c r="AL293" t="s">
        <v>96</v>
      </c>
      <c r="AM293" t="s">
        <v>82</v>
      </c>
      <c r="AN293" t="s">
        <v>82</v>
      </c>
      <c r="AO293">
        <v>1</v>
      </c>
      <c r="AP293" t="s">
        <v>73</v>
      </c>
      <c r="AQ293" t="s">
        <v>78</v>
      </c>
      <c r="AR293" t="s">
        <v>82</v>
      </c>
      <c r="AS293" t="s">
        <v>82</v>
      </c>
      <c r="AT293">
        <v>27</v>
      </c>
      <c r="AU293" t="s">
        <v>101</v>
      </c>
      <c r="AV293" t="s">
        <v>89</v>
      </c>
      <c r="AW293" t="s">
        <v>89</v>
      </c>
      <c r="AX293" t="s">
        <v>89</v>
      </c>
      <c r="AY293" t="s">
        <v>89</v>
      </c>
      <c r="AZ293" t="s">
        <v>81</v>
      </c>
      <c r="BA293" t="s">
        <v>1598</v>
      </c>
      <c r="BB293">
        <v>25.98</v>
      </c>
      <c r="BC293" t="s">
        <v>82</v>
      </c>
      <c r="BD293" t="s">
        <v>82</v>
      </c>
      <c r="BE293" t="s">
        <v>82</v>
      </c>
      <c r="BF293" t="s">
        <v>156</v>
      </c>
      <c r="BG293" t="s">
        <v>1599</v>
      </c>
      <c r="BH293">
        <v>4</v>
      </c>
      <c r="BI293">
        <v>2012</v>
      </c>
      <c r="BJ293">
        <v>11</v>
      </c>
      <c r="BK293">
        <v>85</v>
      </c>
      <c r="BL293">
        <v>24377761</v>
      </c>
      <c r="BM293" t="s">
        <v>95</v>
      </c>
      <c r="BN293" t="s">
        <v>105</v>
      </c>
      <c r="BO293">
        <v>1</v>
      </c>
      <c r="BP293" t="s">
        <v>86</v>
      </c>
      <c r="BQ293" t="s">
        <v>1116</v>
      </c>
    </row>
    <row r="294" spans="1:69" hidden="1" x14ac:dyDescent="0.25">
      <c r="A294">
        <v>133173</v>
      </c>
      <c r="B294">
        <v>1</v>
      </c>
      <c r="C294" s="1">
        <v>6060500</v>
      </c>
      <c r="D294" s="2">
        <v>44902</v>
      </c>
      <c r="E294" s="2">
        <v>44929</v>
      </c>
      <c r="F294" s="2">
        <v>44951</v>
      </c>
      <c r="G294" s="2">
        <v>44963</v>
      </c>
      <c r="H294" s="2">
        <v>44967</v>
      </c>
      <c r="I294">
        <v>324071</v>
      </c>
      <c r="J294" t="s">
        <v>83</v>
      </c>
      <c r="K294" t="s">
        <v>85</v>
      </c>
      <c r="L294" t="s">
        <v>98</v>
      </c>
      <c r="M294" t="s">
        <v>72</v>
      </c>
      <c r="N294" t="s">
        <v>82</v>
      </c>
      <c r="O294">
        <v>133173</v>
      </c>
      <c r="P294">
        <v>6</v>
      </c>
      <c r="Q294" t="s">
        <v>75</v>
      </c>
      <c r="R294" t="s">
        <v>99</v>
      </c>
      <c r="S294" t="s">
        <v>79</v>
      </c>
      <c r="T294" t="s">
        <v>75</v>
      </c>
      <c r="U294">
        <v>4</v>
      </c>
      <c r="V294" t="s">
        <v>107</v>
      </c>
      <c r="W294">
        <v>1</v>
      </c>
      <c r="X294">
        <v>2</v>
      </c>
      <c r="Y294" t="s">
        <v>25</v>
      </c>
      <c r="Z294" t="s">
        <v>1211</v>
      </c>
      <c r="AA294">
        <v>703160307</v>
      </c>
      <c r="AB294">
        <v>31271240</v>
      </c>
      <c r="AC294" t="s">
        <v>107</v>
      </c>
      <c r="AD294" t="s">
        <v>255</v>
      </c>
      <c r="AE294" t="s">
        <v>302</v>
      </c>
      <c r="AF294" t="s">
        <v>557</v>
      </c>
      <c r="AG294">
        <v>581300</v>
      </c>
      <c r="AH294" t="s">
        <v>171</v>
      </c>
      <c r="AI294">
        <v>0</v>
      </c>
      <c r="AJ294" t="s">
        <v>77</v>
      </c>
      <c r="AK294">
        <v>100</v>
      </c>
      <c r="AL294" t="s">
        <v>96</v>
      </c>
      <c r="AM294" t="s">
        <v>82</v>
      </c>
      <c r="AN294" t="s">
        <v>82</v>
      </c>
      <c r="AO294">
        <v>1</v>
      </c>
      <c r="AP294" t="s">
        <v>73</v>
      </c>
      <c r="AQ294" t="s">
        <v>78</v>
      </c>
      <c r="AR294" t="s">
        <v>82</v>
      </c>
      <c r="AS294" t="s">
        <v>82</v>
      </c>
      <c r="AT294">
        <v>17</v>
      </c>
      <c r="AU294" t="s">
        <v>101</v>
      </c>
      <c r="AV294" t="s">
        <v>89</v>
      </c>
      <c r="AW294" t="s">
        <v>89</v>
      </c>
      <c r="AX294" t="s">
        <v>89</v>
      </c>
      <c r="AY294" t="s">
        <v>89</v>
      </c>
      <c r="AZ294" t="s">
        <v>81</v>
      </c>
      <c r="BA294" t="s">
        <v>1212</v>
      </c>
      <c r="BB294">
        <v>26.09</v>
      </c>
      <c r="BC294" t="s">
        <v>82</v>
      </c>
      <c r="BD294" t="s">
        <v>82</v>
      </c>
      <c r="BE294" t="s">
        <v>82</v>
      </c>
      <c r="BF294" t="s">
        <v>87</v>
      </c>
      <c r="BG294" t="s">
        <v>97</v>
      </c>
      <c r="BH294">
        <v>2</v>
      </c>
      <c r="BI294">
        <v>2022</v>
      </c>
      <c r="BJ294">
        <v>1</v>
      </c>
      <c r="BK294">
        <v>98.7</v>
      </c>
      <c r="BL294" t="s">
        <v>82</v>
      </c>
      <c r="BM294" t="s">
        <v>95</v>
      </c>
      <c r="BN294" t="s">
        <v>105</v>
      </c>
      <c r="BO294">
        <v>1</v>
      </c>
      <c r="BP294" t="s">
        <v>86</v>
      </c>
      <c r="BQ294" t="s">
        <v>1116</v>
      </c>
    </row>
    <row r="295" spans="1:69" hidden="1" x14ac:dyDescent="0.25">
      <c r="A295">
        <v>132849</v>
      </c>
      <c r="B295">
        <v>3</v>
      </c>
      <c r="C295" s="1">
        <v>5259971</v>
      </c>
      <c r="D295" s="2">
        <v>44838</v>
      </c>
      <c r="E295" s="2">
        <v>44909</v>
      </c>
      <c r="F295" s="2">
        <v>44914</v>
      </c>
      <c r="G295" s="2">
        <v>44985</v>
      </c>
      <c r="H295" s="2">
        <v>44985</v>
      </c>
      <c r="I295">
        <v>320874</v>
      </c>
      <c r="J295" t="s">
        <v>83</v>
      </c>
      <c r="K295" t="s">
        <v>214</v>
      </c>
      <c r="L295" t="s">
        <v>98</v>
      </c>
      <c r="M295" t="s">
        <v>204</v>
      </c>
      <c r="N295" t="s">
        <v>82</v>
      </c>
      <c r="O295">
        <v>132849</v>
      </c>
      <c r="P295">
        <v>8</v>
      </c>
      <c r="Q295" t="s">
        <v>75</v>
      </c>
      <c r="R295" t="s">
        <v>99</v>
      </c>
      <c r="S295" t="s">
        <v>79</v>
      </c>
      <c r="T295" t="s">
        <v>75</v>
      </c>
      <c r="U295">
        <v>1</v>
      </c>
      <c r="V295" t="s">
        <v>80</v>
      </c>
      <c r="W295">
        <v>13</v>
      </c>
      <c r="X295">
        <v>1</v>
      </c>
      <c r="Y295" t="s">
        <v>24</v>
      </c>
      <c r="Z295" t="s">
        <v>2036</v>
      </c>
      <c r="AA295">
        <v>116770212</v>
      </c>
      <c r="AB295">
        <v>31274100</v>
      </c>
      <c r="AC295" t="s">
        <v>256</v>
      </c>
      <c r="AD295" t="s">
        <v>258</v>
      </c>
      <c r="AE295" t="s">
        <v>182</v>
      </c>
      <c r="AF295" t="s">
        <v>2037</v>
      </c>
      <c r="AG295">
        <v>388075</v>
      </c>
      <c r="AH295" t="s">
        <v>121</v>
      </c>
      <c r="AI295">
        <v>0</v>
      </c>
      <c r="AJ295" t="s">
        <v>77</v>
      </c>
      <c r="AK295">
        <v>100</v>
      </c>
      <c r="AL295" t="s">
        <v>96</v>
      </c>
      <c r="AM295" t="s">
        <v>82</v>
      </c>
      <c r="AN295" t="s">
        <v>82</v>
      </c>
      <c r="AO295">
        <v>1</v>
      </c>
      <c r="AP295" t="s">
        <v>73</v>
      </c>
      <c r="AQ295" t="s">
        <v>78</v>
      </c>
      <c r="AR295" t="s">
        <v>82</v>
      </c>
      <c r="AS295" t="s">
        <v>82</v>
      </c>
      <c r="AT295">
        <v>25</v>
      </c>
      <c r="AU295" t="s">
        <v>215</v>
      </c>
      <c r="AV295" t="s">
        <v>89</v>
      </c>
      <c r="AW295" t="s">
        <v>89</v>
      </c>
      <c r="AX295" t="s">
        <v>89</v>
      </c>
      <c r="AY295" t="s">
        <v>89</v>
      </c>
      <c r="AZ295" t="s">
        <v>81</v>
      </c>
      <c r="BA295" t="s">
        <v>2038</v>
      </c>
      <c r="BB295">
        <v>26.13</v>
      </c>
      <c r="BC295" t="s">
        <v>82</v>
      </c>
      <c r="BD295" t="s">
        <v>82</v>
      </c>
      <c r="BE295" t="s">
        <v>82</v>
      </c>
      <c r="BF295" t="s">
        <v>87</v>
      </c>
      <c r="BG295" t="s">
        <v>2039</v>
      </c>
      <c r="BH295">
        <v>3</v>
      </c>
      <c r="BI295">
        <v>2014</v>
      </c>
      <c r="BJ295">
        <v>9</v>
      </c>
      <c r="BK295">
        <v>7.5</v>
      </c>
      <c r="BL295">
        <v>22225616</v>
      </c>
      <c r="BM295" t="s">
        <v>95</v>
      </c>
      <c r="BN295" t="s">
        <v>105</v>
      </c>
      <c r="BO295">
        <v>2</v>
      </c>
      <c r="BP295" t="s">
        <v>179</v>
      </c>
      <c r="BQ295" t="s">
        <v>1121</v>
      </c>
    </row>
    <row r="296" spans="1:69" hidden="1" x14ac:dyDescent="0.25">
      <c r="A296">
        <v>133230</v>
      </c>
      <c r="B296">
        <v>1</v>
      </c>
      <c r="C296" s="1">
        <v>5042600</v>
      </c>
      <c r="D296" s="2">
        <v>44936</v>
      </c>
      <c r="E296" s="2">
        <v>44937</v>
      </c>
      <c r="F296" s="2">
        <v>44957</v>
      </c>
      <c r="G296" s="2">
        <v>44977</v>
      </c>
      <c r="H296" s="2">
        <v>44978</v>
      </c>
      <c r="I296">
        <v>326018</v>
      </c>
      <c r="J296" t="s">
        <v>83</v>
      </c>
      <c r="K296" t="s">
        <v>85</v>
      </c>
      <c r="L296" t="s">
        <v>98</v>
      </c>
      <c r="M296" t="s">
        <v>72</v>
      </c>
      <c r="N296" t="s">
        <v>82</v>
      </c>
      <c r="O296">
        <v>133230</v>
      </c>
      <c r="P296">
        <v>7</v>
      </c>
      <c r="Q296" t="s">
        <v>136</v>
      </c>
      <c r="R296" t="s">
        <v>137</v>
      </c>
      <c r="S296" t="s">
        <v>79</v>
      </c>
      <c r="T296" t="s">
        <v>136</v>
      </c>
      <c r="U296">
        <v>2</v>
      </c>
      <c r="V296" t="s">
        <v>139</v>
      </c>
      <c r="W296">
        <v>10</v>
      </c>
      <c r="X296">
        <v>1</v>
      </c>
      <c r="Y296" t="s">
        <v>25</v>
      </c>
      <c r="Z296" t="s">
        <v>2524</v>
      </c>
      <c r="AA296">
        <v>208000534</v>
      </c>
      <c r="AB296">
        <v>31273040</v>
      </c>
      <c r="AC296" t="s">
        <v>140</v>
      </c>
      <c r="AD296" t="s">
        <v>312</v>
      </c>
      <c r="AE296" t="s">
        <v>218</v>
      </c>
      <c r="AF296" t="s">
        <v>181</v>
      </c>
      <c r="AG296">
        <v>635385</v>
      </c>
      <c r="AH296" t="s">
        <v>171</v>
      </c>
      <c r="AI296">
        <v>0</v>
      </c>
      <c r="AJ296" t="s">
        <v>77</v>
      </c>
      <c r="AK296">
        <v>100</v>
      </c>
      <c r="AL296" t="s">
        <v>96</v>
      </c>
      <c r="AM296" t="s">
        <v>82</v>
      </c>
      <c r="AN296" t="s">
        <v>82</v>
      </c>
      <c r="AO296">
        <v>1</v>
      </c>
      <c r="AP296" t="s">
        <v>73</v>
      </c>
      <c r="AQ296" t="s">
        <v>114</v>
      </c>
      <c r="AR296" t="s">
        <v>82</v>
      </c>
      <c r="AS296" t="s">
        <v>82</v>
      </c>
      <c r="AT296">
        <v>23</v>
      </c>
      <c r="AU296" t="s">
        <v>101</v>
      </c>
      <c r="AV296" t="s">
        <v>89</v>
      </c>
      <c r="AW296" t="s">
        <v>89</v>
      </c>
      <c r="AX296" t="s">
        <v>89</v>
      </c>
      <c r="AY296" t="s">
        <v>89</v>
      </c>
      <c r="AZ296" t="s">
        <v>81</v>
      </c>
      <c r="BA296" t="s">
        <v>2525</v>
      </c>
      <c r="BB296">
        <v>26.18</v>
      </c>
      <c r="BC296" t="s">
        <v>82</v>
      </c>
      <c r="BD296" t="s">
        <v>82</v>
      </c>
      <c r="BE296" t="s">
        <v>82</v>
      </c>
      <c r="BF296" t="s">
        <v>87</v>
      </c>
      <c r="BG296" t="s">
        <v>2526</v>
      </c>
      <c r="BH296">
        <v>1</v>
      </c>
      <c r="BI296">
        <v>2017</v>
      </c>
      <c r="BJ296">
        <v>6</v>
      </c>
      <c r="BK296">
        <v>100</v>
      </c>
      <c r="BL296" t="s">
        <v>82</v>
      </c>
      <c r="BM296" t="s">
        <v>95</v>
      </c>
      <c r="BN296" t="s">
        <v>183</v>
      </c>
      <c r="BO296">
        <v>1</v>
      </c>
      <c r="BP296" t="s">
        <v>86</v>
      </c>
      <c r="BQ296" t="s">
        <v>1116</v>
      </c>
    </row>
    <row r="297" spans="1:69" hidden="1" x14ac:dyDescent="0.25">
      <c r="A297">
        <v>132528</v>
      </c>
      <c r="B297">
        <v>1</v>
      </c>
      <c r="C297" s="1">
        <v>733100</v>
      </c>
      <c r="D297" s="2">
        <v>44883</v>
      </c>
      <c r="E297" s="2">
        <v>44888</v>
      </c>
      <c r="F297" s="2">
        <v>44889</v>
      </c>
      <c r="G297" s="2">
        <v>44949</v>
      </c>
      <c r="H297" s="2">
        <v>44964</v>
      </c>
      <c r="I297">
        <v>322649</v>
      </c>
      <c r="J297" t="s">
        <v>83</v>
      </c>
      <c r="K297" t="s">
        <v>85</v>
      </c>
      <c r="L297" t="s">
        <v>74</v>
      </c>
      <c r="M297" t="s">
        <v>72</v>
      </c>
      <c r="N297" t="s">
        <v>82</v>
      </c>
      <c r="O297">
        <v>132528</v>
      </c>
      <c r="P297">
        <v>3</v>
      </c>
      <c r="Q297" t="s">
        <v>75</v>
      </c>
      <c r="R297" t="s">
        <v>99</v>
      </c>
      <c r="S297" t="s">
        <v>79</v>
      </c>
      <c r="T297" t="s">
        <v>75</v>
      </c>
      <c r="U297">
        <v>5</v>
      </c>
      <c r="V297" t="s">
        <v>115</v>
      </c>
      <c r="W297">
        <v>1</v>
      </c>
      <c r="X297">
        <v>1</v>
      </c>
      <c r="Y297" t="s">
        <v>25</v>
      </c>
      <c r="Z297" t="s">
        <v>1633</v>
      </c>
      <c r="AA297">
        <v>504080564</v>
      </c>
      <c r="AB297">
        <v>31186600</v>
      </c>
      <c r="AC297" t="s">
        <v>116</v>
      </c>
      <c r="AD297" t="s">
        <v>116</v>
      </c>
      <c r="AE297" t="s">
        <v>247</v>
      </c>
      <c r="AF297" t="s">
        <v>1088</v>
      </c>
      <c r="AG297" t="s">
        <v>82</v>
      </c>
      <c r="AH297" t="s">
        <v>82</v>
      </c>
      <c r="AI297">
        <v>0</v>
      </c>
      <c r="AJ297" t="s">
        <v>77</v>
      </c>
      <c r="AK297">
        <v>100</v>
      </c>
      <c r="AL297" t="s">
        <v>96</v>
      </c>
      <c r="AM297" t="s">
        <v>82</v>
      </c>
      <c r="AN297" t="s">
        <v>82</v>
      </c>
      <c r="AO297">
        <v>1</v>
      </c>
      <c r="AP297" t="s">
        <v>73</v>
      </c>
      <c r="AQ297" t="s">
        <v>114</v>
      </c>
      <c r="AR297" t="s">
        <v>82</v>
      </c>
      <c r="AS297" t="s">
        <v>82</v>
      </c>
      <c r="AT297">
        <v>27</v>
      </c>
      <c r="AU297" t="s">
        <v>88</v>
      </c>
      <c r="AV297" t="s">
        <v>89</v>
      </c>
      <c r="AW297" t="s">
        <v>89</v>
      </c>
      <c r="AX297" t="s">
        <v>89</v>
      </c>
      <c r="AY297" t="s">
        <v>89</v>
      </c>
      <c r="AZ297" t="s">
        <v>81</v>
      </c>
      <c r="BA297" t="s">
        <v>1634</v>
      </c>
      <c r="BB297">
        <v>26.33</v>
      </c>
      <c r="BC297" t="s">
        <v>82</v>
      </c>
      <c r="BD297" t="s">
        <v>82</v>
      </c>
      <c r="BE297" t="s">
        <v>82</v>
      </c>
      <c r="BF297" t="s">
        <v>87</v>
      </c>
      <c r="BG297" t="s">
        <v>97</v>
      </c>
      <c r="BH297" t="s">
        <v>82</v>
      </c>
      <c r="BI297" t="s">
        <v>82</v>
      </c>
      <c r="BJ297" t="s">
        <v>82</v>
      </c>
      <c r="BK297" t="s">
        <v>82</v>
      </c>
      <c r="BL297">
        <v>83187940</v>
      </c>
      <c r="BM297" t="s">
        <v>95</v>
      </c>
      <c r="BN297" t="s">
        <v>125</v>
      </c>
      <c r="BO297">
        <v>1</v>
      </c>
      <c r="BP297" t="s">
        <v>86</v>
      </c>
      <c r="BQ297" t="s">
        <v>1116</v>
      </c>
    </row>
    <row r="298" spans="1:69" hidden="1" x14ac:dyDescent="0.25">
      <c r="A298">
        <v>132754</v>
      </c>
      <c r="B298">
        <v>1</v>
      </c>
      <c r="C298" s="1">
        <v>4834444</v>
      </c>
      <c r="D298" s="2">
        <v>44898</v>
      </c>
      <c r="E298" s="2">
        <v>44907</v>
      </c>
      <c r="F298" s="2">
        <v>44911</v>
      </c>
      <c r="G298" s="2">
        <v>44985</v>
      </c>
      <c r="H298" s="2">
        <v>44985</v>
      </c>
      <c r="I298">
        <v>323648</v>
      </c>
      <c r="J298" t="s">
        <v>83</v>
      </c>
      <c r="K298" t="s">
        <v>85</v>
      </c>
      <c r="L298" t="s">
        <v>98</v>
      </c>
      <c r="M298" t="s">
        <v>72</v>
      </c>
      <c r="N298" t="s">
        <v>82</v>
      </c>
      <c r="O298">
        <v>132754</v>
      </c>
      <c r="P298">
        <v>8</v>
      </c>
      <c r="Q298" t="s">
        <v>75</v>
      </c>
      <c r="R298" t="s">
        <v>99</v>
      </c>
      <c r="S298" t="s">
        <v>79</v>
      </c>
      <c r="T298" t="s">
        <v>75</v>
      </c>
      <c r="U298">
        <v>1</v>
      </c>
      <c r="V298" t="s">
        <v>80</v>
      </c>
      <c r="W298">
        <v>20</v>
      </c>
      <c r="X298">
        <v>4</v>
      </c>
      <c r="Y298" t="s">
        <v>24</v>
      </c>
      <c r="Z298" t="s">
        <v>1999</v>
      </c>
      <c r="AA298">
        <v>305440755</v>
      </c>
      <c r="AB298">
        <v>31273970</v>
      </c>
      <c r="AC298" t="s">
        <v>2000</v>
      </c>
      <c r="AD298" t="s">
        <v>296</v>
      </c>
      <c r="AE298" t="s">
        <v>134</v>
      </c>
      <c r="AF298" t="s">
        <v>1109</v>
      </c>
      <c r="AG298">
        <v>3129883</v>
      </c>
      <c r="AH298" t="s">
        <v>152</v>
      </c>
      <c r="AI298">
        <v>0</v>
      </c>
      <c r="AJ298" t="s">
        <v>77</v>
      </c>
      <c r="AK298">
        <v>100</v>
      </c>
      <c r="AL298" t="s">
        <v>96</v>
      </c>
      <c r="AM298" t="s">
        <v>82</v>
      </c>
      <c r="AN298" t="s">
        <v>82</v>
      </c>
      <c r="AO298">
        <v>1</v>
      </c>
      <c r="AP298" t="s">
        <v>73</v>
      </c>
      <c r="AQ298" t="s">
        <v>176</v>
      </c>
      <c r="AR298" t="s">
        <v>82</v>
      </c>
      <c r="AS298" t="s">
        <v>82</v>
      </c>
      <c r="AT298">
        <v>19</v>
      </c>
      <c r="AU298" t="s">
        <v>101</v>
      </c>
      <c r="AV298" t="s">
        <v>89</v>
      </c>
      <c r="AW298" t="s">
        <v>89</v>
      </c>
      <c r="AX298" t="s">
        <v>89</v>
      </c>
      <c r="AY298" t="s">
        <v>89</v>
      </c>
      <c r="AZ298" t="s">
        <v>81</v>
      </c>
      <c r="BA298" t="s">
        <v>2001</v>
      </c>
      <c r="BB298">
        <v>26.41</v>
      </c>
      <c r="BC298" t="s">
        <v>82</v>
      </c>
      <c r="BD298" t="s">
        <v>161</v>
      </c>
      <c r="BE298" t="s">
        <v>162</v>
      </c>
      <c r="BF298" t="s">
        <v>87</v>
      </c>
      <c r="BG298" t="s">
        <v>97</v>
      </c>
      <c r="BH298">
        <v>5</v>
      </c>
      <c r="BI298">
        <v>2020</v>
      </c>
      <c r="BJ298">
        <v>3</v>
      </c>
      <c r="BK298">
        <v>86.95</v>
      </c>
      <c r="BL298" t="s">
        <v>82</v>
      </c>
      <c r="BM298" t="s">
        <v>95</v>
      </c>
      <c r="BN298" t="s">
        <v>105</v>
      </c>
      <c r="BO298">
        <v>1</v>
      </c>
      <c r="BP298" t="s">
        <v>86</v>
      </c>
      <c r="BQ298" t="s">
        <v>1116</v>
      </c>
    </row>
    <row r="299" spans="1:69" hidden="1" x14ac:dyDescent="0.25">
      <c r="A299">
        <v>133182</v>
      </c>
      <c r="B299">
        <v>1</v>
      </c>
      <c r="C299" s="1">
        <v>5609880</v>
      </c>
      <c r="D299" s="2">
        <v>44914</v>
      </c>
      <c r="E299" s="2">
        <v>44918</v>
      </c>
      <c r="F299" s="2">
        <v>44952</v>
      </c>
      <c r="G299" s="2">
        <v>44963</v>
      </c>
      <c r="H299" s="2">
        <v>44967</v>
      </c>
      <c r="I299">
        <v>324979</v>
      </c>
      <c r="J299" t="s">
        <v>83</v>
      </c>
      <c r="K299" t="s">
        <v>85</v>
      </c>
      <c r="L299" t="s">
        <v>98</v>
      </c>
      <c r="M299" t="s">
        <v>72</v>
      </c>
      <c r="N299" t="s">
        <v>82</v>
      </c>
      <c r="O299">
        <v>133182</v>
      </c>
      <c r="P299">
        <v>6</v>
      </c>
      <c r="Q299" t="s">
        <v>75</v>
      </c>
      <c r="R299" t="s">
        <v>76</v>
      </c>
      <c r="S299" t="s">
        <v>79</v>
      </c>
      <c r="T299" t="s">
        <v>75</v>
      </c>
      <c r="U299">
        <v>6</v>
      </c>
      <c r="V299" t="s">
        <v>272</v>
      </c>
      <c r="W299">
        <v>4</v>
      </c>
      <c r="X299">
        <v>1</v>
      </c>
      <c r="Y299" t="s">
        <v>25</v>
      </c>
      <c r="Z299" t="s">
        <v>1213</v>
      </c>
      <c r="AA299">
        <v>604540613</v>
      </c>
      <c r="AB299">
        <v>31271060</v>
      </c>
      <c r="AC299" t="s">
        <v>606</v>
      </c>
      <c r="AD299" t="s">
        <v>607</v>
      </c>
      <c r="AE299" t="s">
        <v>146</v>
      </c>
      <c r="AF299" t="s">
        <v>646</v>
      </c>
      <c r="AG299">
        <v>188623</v>
      </c>
      <c r="AH299" t="s">
        <v>132</v>
      </c>
      <c r="AI299">
        <v>0</v>
      </c>
      <c r="AJ299" t="s">
        <v>77</v>
      </c>
      <c r="AK299">
        <v>100</v>
      </c>
      <c r="AL299" t="s">
        <v>96</v>
      </c>
      <c r="AM299" t="s">
        <v>82</v>
      </c>
      <c r="AN299" t="s">
        <v>82</v>
      </c>
      <c r="AO299">
        <v>1</v>
      </c>
      <c r="AP299" t="s">
        <v>73</v>
      </c>
      <c r="AQ299" t="s">
        <v>114</v>
      </c>
      <c r="AR299" t="s">
        <v>82</v>
      </c>
      <c r="AS299" t="s">
        <v>82</v>
      </c>
      <c r="AT299">
        <v>23</v>
      </c>
      <c r="AU299" t="s">
        <v>88</v>
      </c>
      <c r="AV299" t="s">
        <v>89</v>
      </c>
      <c r="AW299" t="s">
        <v>89</v>
      </c>
      <c r="AX299" t="s">
        <v>89</v>
      </c>
      <c r="AY299" t="s">
        <v>89</v>
      </c>
      <c r="AZ299" t="s">
        <v>81</v>
      </c>
      <c r="BA299" t="s">
        <v>1214</v>
      </c>
      <c r="BB299">
        <v>26.42</v>
      </c>
      <c r="BC299" t="s">
        <v>82</v>
      </c>
      <c r="BD299" t="s">
        <v>161</v>
      </c>
      <c r="BE299" t="s">
        <v>162</v>
      </c>
      <c r="BF299" t="s">
        <v>87</v>
      </c>
      <c r="BG299" t="s">
        <v>97</v>
      </c>
      <c r="BH299">
        <v>2</v>
      </c>
      <c r="BI299">
        <v>2017</v>
      </c>
      <c r="BJ299">
        <v>6</v>
      </c>
      <c r="BK299">
        <v>100</v>
      </c>
      <c r="BL299" t="s">
        <v>82</v>
      </c>
      <c r="BM299" t="s">
        <v>95</v>
      </c>
      <c r="BN299" t="s">
        <v>130</v>
      </c>
      <c r="BO299">
        <v>1</v>
      </c>
      <c r="BP299" t="s">
        <v>86</v>
      </c>
      <c r="BQ299" t="s">
        <v>1116</v>
      </c>
    </row>
    <row r="300" spans="1:69" hidden="1" x14ac:dyDescent="0.25">
      <c r="A300">
        <v>133360</v>
      </c>
      <c r="B300">
        <v>1</v>
      </c>
      <c r="C300" s="1">
        <v>4161480</v>
      </c>
      <c r="D300" s="2">
        <v>44932</v>
      </c>
      <c r="E300" s="2">
        <v>44947</v>
      </c>
      <c r="F300" s="2">
        <v>44960</v>
      </c>
      <c r="G300" s="2">
        <v>44985</v>
      </c>
      <c r="H300" t="s">
        <v>82</v>
      </c>
      <c r="I300">
        <v>325701</v>
      </c>
      <c r="J300" t="s">
        <v>83</v>
      </c>
      <c r="K300" t="s">
        <v>85</v>
      </c>
      <c r="L300" t="s">
        <v>74</v>
      </c>
      <c r="M300" t="s">
        <v>72</v>
      </c>
      <c r="N300" t="s">
        <v>82</v>
      </c>
      <c r="O300">
        <v>133360</v>
      </c>
      <c r="P300">
        <v>8</v>
      </c>
      <c r="Q300" t="s">
        <v>75</v>
      </c>
      <c r="R300" t="s">
        <v>76</v>
      </c>
      <c r="S300" t="s">
        <v>79</v>
      </c>
      <c r="T300" t="s">
        <v>75</v>
      </c>
      <c r="U300">
        <v>2</v>
      </c>
      <c r="V300" t="s">
        <v>139</v>
      </c>
      <c r="W300">
        <v>3</v>
      </c>
      <c r="X300">
        <v>8</v>
      </c>
      <c r="Y300" t="s">
        <v>25</v>
      </c>
      <c r="Z300" t="s">
        <v>2153</v>
      </c>
      <c r="AA300">
        <v>208280797</v>
      </c>
      <c r="AB300">
        <v>31204660</v>
      </c>
      <c r="AC300" t="s">
        <v>294</v>
      </c>
      <c r="AD300" t="s">
        <v>2154</v>
      </c>
      <c r="AE300" t="s">
        <v>128</v>
      </c>
      <c r="AF300" t="s">
        <v>339</v>
      </c>
      <c r="AG300">
        <v>85000</v>
      </c>
      <c r="AH300" t="s">
        <v>132</v>
      </c>
      <c r="AI300">
        <v>0</v>
      </c>
      <c r="AJ300" t="s">
        <v>77</v>
      </c>
      <c r="AK300">
        <v>100</v>
      </c>
      <c r="AL300" t="s">
        <v>96</v>
      </c>
      <c r="AM300" t="s">
        <v>82</v>
      </c>
      <c r="AN300" t="s">
        <v>82</v>
      </c>
      <c r="AO300">
        <v>1</v>
      </c>
      <c r="AP300" t="s">
        <v>73</v>
      </c>
      <c r="AQ300" t="s">
        <v>114</v>
      </c>
      <c r="AR300" t="s">
        <v>82</v>
      </c>
      <c r="AS300" t="s">
        <v>82</v>
      </c>
      <c r="AT300">
        <v>20</v>
      </c>
      <c r="AU300" t="s">
        <v>101</v>
      </c>
      <c r="AV300" t="s">
        <v>89</v>
      </c>
      <c r="AW300" t="s">
        <v>89</v>
      </c>
      <c r="AX300" t="s">
        <v>89</v>
      </c>
      <c r="AY300" t="s">
        <v>89</v>
      </c>
      <c r="AZ300" t="s">
        <v>81</v>
      </c>
      <c r="BA300" t="s">
        <v>2155</v>
      </c>
      <c r="BB300">
        <v>26.49</v>
      </c>
      <c r="BC300" t="s">
        <v>82</v>
      </c>
      <c r="BD300" t="s">
        <v>82</v>
      </c>
      <c r="BE300" t="s">
        <v>82</v>
      </c>
      <c r="BF300" t="s">
        <v>87</v>
      </c>
      <c r="BG300" t="s">
        <v>97</v>
      </c>
      <c r="BH300">
        <v>4</v>
      </c>
      <c r="BI300">
        <v>2019</v>
      </c>
      <c r="BJ300">
        <v>4</v>
      </c>
      <c r="BK300">
        <v>100</v>
      </c>
      <c r="BL300" t="s">
        <v>82</v>
      </c>
      <c r="BM300" t="s">
        <v>95</v>
      </c>
      <c r="BN300" t="s">
        <v>130</v>
      </c>
      <c r="BO300">
        <v>1</v>
      </c>
      <c r="BP300" t="s">
        <v>86</v>
      </c>
      <c r="BQ300" t="s">
        <v>1116</v>
      </c>
    </row>
    <row r="301" spans="1:69" hidden="1" x14ac:dyDescent="0.25">
      <c r="A301">
        <v>132866</v>
      </c>
      <c r="B301">
        <v>1</v>
      </c>
      <c r="C301" s="1">
        <v>11116000</v>
      </c>
      <c r="D301" s="2">
        <v>44902</v>
      </c>
      <c r="E301" s="2">
        <v>44910</v>
      </c>
      <c r="F301" s="2">
        <v>44914</v>
      </c>
      <c r="G301" s="2">
        <v>44985</v>
      </c>
      <c r="H301" s="2">
        <v>44985</v>
      </c>
      <c r="I301">
        <v>324004</v>
      </c>
      <c r="J301" t="s">
        <v>83</v>
      </c>
      <c r="K301" t="s">
        <v>85</v>
      </c>
      <c r="L301" t="s">
        <v>98</v>
      </c>
      <c r="M301" t="s">
        <v>72</v>
      </c>
      <c r="N301" t="s">
        <v>82</v>
      </c>
      <c r="O301">
        <v>132866</v>
      </c>
      <c r="P301">
        <v>8</v>
      </c>
      <c r="Q301" t="s">
        <v>75</v>
      </c>
      <c r="R301" t="s">
        <v>76</v>
      </c>
      <c r="S301" t="s">
        <v>79</v>
      </c>
      <c r="T301" t="s">
        <v>75</v>
      </c>
      <c r="U301">
        <v>7</v>
      </c>
      <c r="V301" t="s">
        <v>185</v>
      </c>
      <c r="W301">
        <v>2</v>
      </c>
      <c r="X301">
        <v>5</v>
      </c>
      <c r="Y301" t="s">
        <v>25</v>
      </c>
      <c r="Z301" t="s">
        <v>2046</v>
      </c>
      <c r="AA301">
        <v>703120137</v>
      </c>
      <c r="AB301">
        <v>31274560</v>
      </c>
      <c r="AC301" t="s">
        <v>226</v>
      </c>
      <c r="AD301" t="s">
        <v>336</v>
      </c>
      <c r="AE301" t="s">
        <v>146</v>
      </c>
      <c r="AF301" t="s">
        <v>452</v>
      </c>
      <c r="AG301">
        <v>1407970</v>
      </c>
      <c r="AH301" t="s">
        <v>100</v>
      </c>
      <c r="AI301">
        <v>0</v>
      </c>
      <c r="AJ301" t="s">
        <v>77</v>
      </c>
      <c r="AK301">
        <v>100</v>
      </c>
      <c r="AL301" t="s">
        <v>96</v>
      </c>
      <c r="AM301" t="s">
        <v>82</v>
      </c>
      <c r="AN301" t="s">
        <v>82</v>
      </c>
      <c r="AO301">
        <v>1</v>
      </c>
      <c r="AP301" t="s">
        <v>73</v>
      </c>
      <c r="AQ301" t="s">
        <v>138</v>
      </c>
      <c r="AR301" t="s">
        <v>82</v>
      </c>
      <c r="AS301" t="s">
        <v>82</v>
      </c>
      <c r="AT301">
        <v>18</v>
      </c>
      <c r="AU301" t="s">
        <v>101</v>
      </c>
      <c r="AV301" t="s">
        <v>88</v>
      </c>
      <c r="AW301" t="s">
        <v>89</v>
      </c>
      <c r="AX301" t="s">
        <v>89</v>
      </c>
      <c r="AY301" t="s">
        <v>89</v>
      </c>
      <c r="AZ301" t="s">
        <v>81</v>
      </c>
      <c r="BA301" t="s">
        <v>2047</v>
      </c>
      <c r="BB301">
        <v>26.5</v>
      </c>
      <c r="BC301" t="s">
        <v>82</v>
      </c>
      <c r="BD301" t="s">
        <v>82</v>
      </c>
      <c r="BE301" t="s">
        <v>82</v>
      </c>
      <c r="BF301" t="s">
        <v>87</v>
      </c>
      <c r="BG301" t="s">
        <v>97</v>
      </c>
      <c r="BH301">
        <v>4</v>
      </c>
      <c r="BI301">
        <v>2021</v>
      </c>
      <c r="BJ301">
        <v>2</v>
      </c>
      <c r="BK301">
        <v>98.7</v>
      </c>
      <c r="BL301" t="s">
        <v>82</v>
      </c>
      <c r="BM301" t="s">
        <v>95</v>
      </c>
      <c r="BN301" t="s">
        <v>130</v>
      </c>
      <c r="BO301">
        <v>1</v>
      </c>
      <c r="BP301" t="s">
        <v>86</v>
      </c>
      <c r="BQ301" t="s">
        <v>1116</v>
      </c>
    </row>
    <row r="302" spans="1:69" hidden="1" x14ac:dyDescent="0.25">
      <c r="A302">
        <v>132612</v>
      </c>
      <c r="B302">
        <v>1</v>
      </c>
      <c r="C302" s="1">
        <v>2213000</v>
      </c>
      <c r="D302" s="2">
        <v>44896</v>
      </c>
      <c r="E302" s="2">
        <v>44901</v>
      </c>
      <c r="F302" s="2">
        <v>44902</v>
      </c>
      <c r="G302" s="2">
        <v>44949</v>
      </c>
      <c r="H302" s="2">
        <v>44951</v>
      </c>
      <c r="I302">
        <v>323437</v>
      </c>
      <c r="J302" t="s">
        <v>83</v>
      </c>
      <c r="K302" t="s">
        <v>85</v>
      </c>
      <c r="L302" t="s">
        <v>98</v>
      </c>
      <c r="M302" t="s">
        <v>72</v>
      </c>
      <c r="N302" t="s">
        <v>82</v>
      </c>
      <c r="O302">
        <v>132612</v>
      </c>
      <c r="P302">
        <v>3</v>
      </c>
      <c r="Q302" t="s">
        <v>75</v>
      </c>
      <c r="R302" t="s">
        <v>212</v>
      </c>
      <c r="S302" t="s">
        <v>79</v>
      </c>
      <c r="T302" t="s">
        <v>75</v>
      </c>
      <c r="U302">
        <v>4</v>
      </c>
      <c r="V302" t="s">
        <v>107</v>
      </c>
      <c r="W302">
        <v>1</v>
      </c>
      <c r="X302">
        <v>1</v>
      </c>
      <c r="Y302" t="s">
        <v>24</v>
      </c>
      <c r="Z302" t="s">
        <v>1678</v>
      </c>
      <c r="AA302">
        <v>304840743</v>
      </c>
      <c r="AB302">
        <v>31269930</v>
      </c>
      <c r="AC302" t="s">
        <v>107</v>
      </c>
      <c r="AD302" t="s">
        <v>107</v>
      </c>
      <c r="AE302" t="s">
        <v>251</v>
      </c>
      <c r="AF302" t="s">
        <v>997</v>
      </c>
      <c r="AG302">
        <v>586472</v>
      </c>
      <c r="AH302" t="s">
        <v>171</v>
      </c>
      <c r="AI302">
        <v>0</v>
      </c>
      <c r="AJ302" t="s">
        <v>77</v>
      </c>
      <c r="AK302">
        <v>100</v>
      </c>
      <c r="AL302" t="s">
        <v>96</v>
      </c>
      <c r="AM302" t="s">
        <v>82</v>
      </c>
      <c r="AN302" t="s">
        <v>82</v>
      </c>
      <c r="AO302">
        <v>1</v>
      </c>
      <c r="AP302" t="s">
        <v>73</v>
      </c>
      <c r="AQ302" t="s">
        <v>78</v>
      </c>
      <c r="AR302" t="s">
        <v>82</v>
      </c>
      <c r="AS302" t="s">
        <v>82</v>
      </c>
      <c r="AT302">
        <v>27</v>
      </c>
      <c r="AU302" t="s">
        <v>253</v>
      </c>
      <c r="AV302" t="s">
        <v>89</v>
      </c>
      <c r="AW302" t="s">
        <v>89</v>
      </c>
      <c r="AX302" t="s">
        <v>89</v>
      </c>
      <c r="AY302" t="s">
        <v>89</v>
      </c>
      <c r="AZ302" t="s">
        <v>81</v>
      </c>
      <c r="BA302" t="s">
        <v>1679</v>
      </c>
      <c r="BB302">
        <v>26.5</v>
      </c>
      <c r="BC302" t="s">
        <v>82</v>
      </c>
      <c r="BD302" t="s">
        <v>82</v>
      </c>
      <c r="BE302" t="s">
        <v>82</v>
      </c>
      <c r="BF302" t="s">
        <v>87</v>
      </c>
      <c r="BG302" t="s">
        <v>1680</v>
      </c>
      <c r="BH302">
        <v>1</v>
      </c>
      <c r="BI302">
        <v>2013</v>
      </c>
      <c r="BJ302">
        <v>10</v>
      </c>
      <c r="BK302">
        <v>87.65</v>
      </c>
      <c r="BL302">
        <v>22096000</v>
      </c>
      <c r="BM302" t="s">
        <v>95</v>
      </c>
      <c r="BN302" t="s">
        <v>252</v>
      </c>
      <c r="BO302">
        <v>1</v>
      </c>
      <c r="BP302" t="s">
        <v>86</v>
      </c>
      <c r="BQ302" t="s">
        <v>1116</v>
      </c>
    </row>
    <row r="303" spans="1:69" hidden="1" x14ac:dyDescent="0.25">
      <c r="A303">
        <v>133438</v>
      </c>
      <c r="B303">
        <v>1</v>
      </c>
      <c r="C303" s="1">
        <v>21681866</v>
      </c>
      <c r="D303" s="2">
        <v>44910</v>
      </c>
      <c r="E303" s="2">
        <v>44917</v>
      </c>
      <c r="F303" s="2">
        <v>44966</v>
      </c>
      <c r="G303" s="2">
        <v>44977</v>
      </c>
      <c r="H303" s="2">
        <v>44978</v>
      </c>
      <c r="I303">
        <v>324712</v>
      </c>
      <c r="J303" t="s">
        <v>83</v>
      </c>
      <c r="K303" t="s">
        <v>85</v>
      </c>
      <c r="L303" t="s">
        <v>98</v>
      </c>
      <c r="M303" t="s">
        <v>72</v>
      </c>
      <c r="N303" t="s">
        <v>82</v>
      </c>
      <c r="O303">
        <v>133438</v>
      </c>
      <c r="P303">
        <v>7</v>
      </c>
      <c r="Q303" t="s">
        <v>75</v>
      </c>
      <c r="R303" t="s">
        <v>76</v>
      </c>
      <c r="S303" t="s">
        <v>79</v>
      </c>
      <c r="T303" t="s">
        <v>75</v>
      </c>
      <c r="U303">
        <v>6</v>
      </c>
      <c r="V303" t="s">
        <v>272</v>
      </c>
      <c r="W303">
        <v>2</v>
      </c>
      <c r="X303">
        <v>4</v>
      </c>
      <c r="Y303" t="s">
        <v>25</v>
      </c>
      <c r="Z303" t="s">
        <v>2616</v>
      </c>
      <c r="AA303">
        <v>504590488</v>
      </c>
      <c r="AB303">
        <v>31272390</v>
      </c>
      <c r="AC303" t="s">
        <v>483</v>
      </c>
      <c r="AD303" t="s">
        <v>184</v>
      </c>
      <c r="AE303" t="s">
        <v>174</v>
      </c>
      <c r="AF303" t="s">
        <v>201</v>
      </c>
      <c r="AG303">
        <v>931936</v>
      </c>
      <c r="AH303" t="s">
        <v>108</v>
      </c>
      <c r="AI303">
        <v>0</v>
      </c>
      <c r="AJ303" t="s">
        <v>77</v>
      </c>
      <c r="AK303">
        <v>100</v>
      </c>
      <c r="AL303" t="s">
        <v>96</v>
      </c>
      <c r="AM303" t="s">
        <v>82</v>
      </c>
      <c r="AN303" t="s">
        <v>82</v>
      </c>
      <c r="AO303">
        <v>1</v>
      </c>
      <c r="AP303" t="s">
        <v>73</v>
      </c>
      <c r="AQ303" t="s">
        <v>114</v>
      </c>
      <c r="AR303" t="s">
        <v>82</v>
      </c>
      <c r="AS303" t="s">
        <v>82</v>
      </c>
      <c r="AT303">
        <v>17</v>
      </c>
      <c r="AU303" t="s">
        <v>101</v>
      </c>
      <c r="AV303" t="s">
        <v>89</v>
      </c>
      <c r="AW303" t="s">
        <v>89</v>
      </c>
      <c r="AX303" t="s">
        <v>89</v>
      </c>
      <c r="AY303" t="s">
        <v>89</v>
      </c>
      <c r="AZ303" t="s">
        <v>81</v>
      </c>
      <c r="BA303" t="s">
        <v>2617</v>
      </c>
      <c r="BB303">
        <v>26.53</v>
      </c>
      <c r="BC303" t="s">
        <v>82</v>
      </c>
      <c r="BD303" t="s">
        <v>82</v>
      </c>
      <c r="BE303" t="s">
        <v>82</v>
      </c>
      <c r="BF303" t="s">
        <v>87</v>
      </c>
      <c r="BG303" t="s">
        <v>97</v>
      </c>
      <c r="BH303">
        <v>3</v>
      </c>
      <c r="BI303">
        <v>2022</v>
      </c>
      <c r="BJ303">
        <v>1</v>
      </c>
      <c r="BK303">
        <v>97</v>
      </c>
      <c r="BL303" t="s">
        <v>82</v>
      </c>
      <c r="BM303" t="s">
        <v>95</v>
      </c>
      <c r="BN303" t="s">
        <v>202</v>
      </c>
      <c r="BO303">
        <v>1</v>
      </c>
      <c r="BP303" t="s">
        <v>86</v>
      </c>
      <c r="BQ303" t="s">
        <v>1116</v>
      </c>
    </row>
    <row r="304" spans="1:69" hidden="1" x14ac:dyDescent="0.25">
      <c r="A304">
        <v>133693</v>
      </c>
      <c r="B304">
        <v>1</v>
      </c>
      <c r="C304" s="1">
        <v>4271667</v>
      </c>
      <c r="D304" s="2">
        <v>44942</v>
      </c>
      <c r="E304" s="2">
        <v>44951</v>
      </c>
      <c r="F304" s="2">
        <v>44980</v>
      </c>
      <c r="G304" s="2">
        <v>44985</v>
      </c>
      <c r="H304" s="2">
        <v>44985</v>
      </c>
      <c r="I304">
        <v>326535</v>
      </c>
      <c r="J304" t="s">
        <v>83</v>
      </c>
      <c r="K304" t="s">
        <v>85</v>
      </c>
      <c r="L304" t="s">
        <v>98</v>
      </c>
      <c r="M304" t="s">
        <v>72</v>
      </c>
      <c r="N304" t="s">
        <v>82</v>
      </c>
      <c r="O304">
        <v>133693</v>
      </c>
      <c r="P304">
        <v>8</v>
      </c>
      <c r="Q304" t="s">
        <v>136</v>
      </c>
      <c r="R304" t="s">
        <v>137</v>
      </c>
      <c r="S304" t="s">
        <v>79</v>
      </c>
      <c r="T304" t="s">
        <v>136</v>
      </c>
      <c r="U304">
        <v>2</v>
      </c>
      <c r="V304" t="s">
        <v>139</v>
      </c>
      <c r="W304">
        <v>6</v>
      </c>
      <c r="X304">
        <v>2</v>
      </c>
      <c r="Y304" t="s">
        <v>25</v>
      </c>
      <c r="Z304" t="s">
        <v>2269</v>
      </c>
      <c r="AA304">
        <v>113660502</v>
      </c>
      <c r="AB304">
        <v>31274470</v>
      </c>
      <c r="AC304" t="s">
        <v>209</v>
      </c>
      <c r="AD304" t="s">
        <v>159</v>
      </c>
      <c r="AE304" t="s">
        <v>363</v>
      </c>
      <c r="AF304" t="s">
        <v>183</v>
      </c>
      <c r="AG304">
        <v>608061</v>
      </c>
      <c r="AH304" t="s">
        <v>171</v>
      </c>
      <c r="AI304">
        <v>0</v>
      </c>
      <c r="AJ304" t="s">
        <v>77</v>
      </c>
      <c r="AK304">
        <v>100</v>
      </c>
      <c r="AL304" t="s">
        <v>96</v>
      </c>
      <c r="AM304" t="s">
        <v>82</v>
      </c>
      <c r="AN304" t="s">
        <v>82</v>
      </c>
      <c r="AO304">
        <v>1</v>
      </c>
      <c r="AP304" t="s">
        <v>73</v>
      </c>
      <c r="AQ304" t="s">
        <v>114</v>
      </c>
      <c r="AR304" t="s">
        <v>82</v>
      </c>
      <c r="AS304" t="s">
        <v>82</v>
      </c>
      <c r="AT304">
        <v>34</v>
      </c>
      <c r="AU304" t="s">
        <v>101</v>
      </c>
      <c r="AV304" t="s">
        <v>89</v>
      </c>
      <c r="AW304" t="s">
        <v>89</v>
      </c>
      <c r="AX304" t="s">
        <v>89</v>
      </c>
      <c r="AY304" t="s">
        <v>89</v>
      </c>
      <c r="AZ304" t="s">
        <v>81</v>
      </c>
      <c r="BA304" t="s">
        <v>2270</v>
      </c>
      <c r="BB304">
        <v>26.55</v>
      </c>
      <c r="BC304" t="s">
        <v>82</v>
      </c>
      <c r="BD304" t="s">
        <v>161</v>
      </c>
      <c r="BE304" t="s">
        <v>162</v>
      </c>
      <c r="BF304" t="s">
        <v>197</v>
      </c>
      <c r="BG304" t="s">
        <v>2271</v>
      </c>
      <c r="BH304">
        <v>3</v>
      </c>
      <c r="BI304">
        <v>2016</v>
      </c>
      <c r="BJ304">
        <v>7</v>
      </c>
      <c r="BK304">
        <v>100</v>
      </c>
      <c r="BL304">
        <v>24824421</v>
      </c>
      <c r="BM304" t="s">
        <v>95</v>
      </c>
      <c r="BN304" t="s">
        <v>183</v>
      </c>
      <c r="BO304">
        <v>1</v>
      </c>
      <c r="BP304" t="s">
        <v>86</v>
      </c>
      <c r="BQ304" t="s">
        <v>1116</v>
      </c>
    </row>
    <row r="305" spans="1:69" hidden="1" x14ac:dyDescent="0.25">
      <c r="A305">
        <v>132860</v>
      </c>
      <c r="B305">
        <v>1</v>
      </c>
      <c r="C305" s="1">
        <v>4294600</v>
      </c>
      <c r="D305" s="2">
        <v>44905</v>
      </c>
      <c r="E305" s="2">
        <v>44910</v>
      </c>
      <c r="F305" s="2">
        <v>44914</v>
      </c>
      <c r="G305" s="2">
        <v>44949</v>
      </c>
      <c r="H305" t="s">
        <v>82</v>
      </c>
      <c r="I305">
        <v>324308</v>
      </c>
      <c r="J305" t="s">
        <v>83</v>
      </c>
      <c r="K305" t="s">
        <v>85</v>
      </c>
      <c r="L305" t="s">
        <v>74</v>
      </c>
      <c r="M305" t="s">
        <v>72</v>
      </c>
      <c r="N305" t="s">
        <v>82</v>
      </c>
      <c r="O305">
        <v>132860</v>
      </c>
      <c r="P305">
        <v>3</v>
      </c>
      <c r="Q305" t="s">
        <v>75</v>
      </c>
      <c r="R305" t="s">
        <v>76</v>
      </c>
      <c r="S305" t="s">
        <v>79</v>
      </c>
      <c r="T305" t="s">
        <v>75</v>
      </c>
      <c r="U305">
        <v>4</v>
      </c>
      <c r="V305" t="s">
        <v>107</v>
      </c>
      <c r="W305">
        <v>7</v>
      </c>
      <c r="X305">
        <v>3</v>
      </c>
      <c r="Y305" t="s">
        <v>25</v>
      </c>
      <c r="Z305" t="s">
        <v>1750</v>
      </c>
      <c r="AA305">
        <v>117240342</v>
      </c>
      <c r="AB305">
        <v>31222150</v>
      </c>
      <c r="AC305" t="s">
        <v>216</v>
      </c>
      <c r="AD305" t="s">
        <v>1078</v>
      </c>
      <c r="AE305" t="s">
        <v>128</v>
      </c>
      <c r="AF305" t="s">
        <v>127</v>
      </c>
      <c r="AG305" t="s">
        <v>82</v>
      </c>
      <c r="AH305" t="s">
        <v>82</v>
      </c>
      <c r="AI305">
        <v>6</v>
      </c>
      <c r="AJ305" t="s">
        <v>195</v>
      </c>
      <c r="AK305">
        <v>100</v>
      </c>
      <c r="AL305" t="s">
        <v>96</v>
      </c>
      <c r="AM305" t="s">
        <v>82</v>
      </c>
      <c r="AN305" t="s">
        <v>82</v>
      </c>
      <c r="AO305">
        <v>1</v>
      </c>
      <c r="AP305" t="s">
        <v>73</v>
      </c>
      <c r="AQ305" t="s">
        <v>78</v>
      </c>
      <c r="AR305" t="s">
        <v>82</v>
      </c>
      <c r="AS305" t="s">
        <v>82</v>
      </c>
      <c r="AT305">
        <v>24</v>
      </c>
      <c r="AU305" t="s">
        <v>88</v>
      </c>
      <c r="AV305" t="s">
        <v>89</v>
      </c>
      <c r="AW305" t="s">
        <v>89</v>
      </c>
      <c r="AX305" t="s">
        <v>89</v>
      </c>
      <c r="AY305" t="s">
        <v>89</v>
      </c>
      <c r="AZ305" t="s">
        <v>81</v>
      </c>
      <c r="BA305" t="s">
        <v>1751</v>
      </c>
      <c r="BB305">
        <v>26.57</v>
      </c>
      <c r="BC305" t="s">
        <v>82</v>
      </c>
      <c r="BD305" t="s">
        <v>82</v>
      </c>
      <c r="BE305" t="s">
        <v>82</v>
      </c>
      <c r="BF305" t="s">
        <v>87</v>
      </c>
      <c r="BG305" t="s">
        <v>97</v>
      </c>
      <c r="BH305" t="s">
        <v>82</v>
      </c>
      <c r="BI305" t="s">
        <v>82</v>
      </c>
      <c r="BJ305" t="s">
        <v>82</v>
      </c>
      <c r="BK305" t="s">
        <v>82</v>
      </c>
      <c r="BL305" t="s">
        <v>82</v>
      </c>
      <c r="BM305" t="s">
        <v>95</v>
      </c>
      <c r="BN305" t="s">
        <v>130</v>
      </c>
      <c r="BO305">
        <v>1</v>
      </c>
      <c r="BP305" t="s">
        <v>86</v>
      </c>
      <c r="BQ305" t="s">
        <v>1116</v>
      </c>
    </row>
    <row r="306" spans="1:69" hidden="1" x14ac:dyDescent="0.25">
      <c r="A306">
        <v>133363</v>
      </c>
      <c r="B306">
        <v>1</v>
      </c>
      <c r="C306" s="1">
        <v>4593860</v>
      </c>
      <c r="D306" s="2">
        <v>44935</v>
      </c>
      <c r="E306" s="2">
        <v>44936</v>
      </c>
      <c r="F306" s="2">
        <v>44960</v>
      </c>
      <c r="G306" s="2">
        <v>44977</v>
      </c>
      <c r="H306" s="2">
        <v>44978</v>
      </c>
      <c r="I306">
        <v>325854</v>
      </c>
      <c r="J306" t="s">
        <v>83</v>
      </c>
      <c r="K306" t="s">
        <v>85</v>
      </c>
      <c r="L306" t="s">
        <v>98</v>
      </c>
      <c r="M306" t="s">
        <v>72</v>
      </c>
      <c r="N306" t="s">
        <v>82</v>
      </c>
      <c r="O306">
        <v>133363</v>
      </c>
      <c r="P306">
        <v>7</v>
      </c>
      <c r="Q306" t="s">
        <v>75</v>
      </c>
      <c r="R306" t="s">
        <v>212</v>
      </c>
      <c r="S306" t="s">
        <v>79</v>
      </c>
      <c r="T306" t="s">
        <v>75</v>
      </c>
      <c r="U306">
        <v>4</v>
      </c>
      <c r="V306" t="s">
        <v>107</v>
      </c>
      <c r="W306">
        <v>2</v>
      </c>
      <c r="X306">
        <v>2</v>
      </c>
      <c r="Y306" t="s">
        <v>24</v>
      </c>
      <c r="Z306" t="s">
        <v>2560</v>
      </c>
      <c r="AA306">
        <v>118570469</v>
      </c>
      <c r="AB306">
        <v>31272200</v>
      </c>
      <c r="AC306" t="s">
        <v>122</v>
      </c>
      <c r="AD306" t="s">
        <v>175</v>
      </c>
      <c r="AE306" t="s">
        <v>110</v>
      </c>
      <c r="AF306" t="s">
        <v>266</v>
      </c>
      <c r="AG306">
        <v>435625</v>
      </c>
      <c r="AH306" t="s">
        <v>121</v>
      </c>
      <c r="AI306">
        <v>0</v>
      </c>
      <c r="AJ306" t="s">
        <v>77</v>
      </c>
      <c r="AK306">
        <v>100</v>
      </c>
      <c r="AL306" t="s">
        <v>96</v>
      </c>
      <c r="AM306" t="s">
        <v>82</v>
      </c>
      <c r="AN306" t="s">
        <v>82</v>
      </c>
      <c r="AO306">
        <v>1</v>
      </c>
      <c r="AP306" t="s">
        <v>73</v>
      </c>
      <c r="AQ306" t="s">
        <v>114</v>
      </c>
      <c r="AR306" t="s">
        <v>82</v>
      </c>
      <c r="AS306" t="s">
        <v>82</v>
      </c>
      <c r="AT306">
        <v>20</v>
      </c>
      <c r="AU306" t="s">
        <v>101</v>
      </c>
      <c r="AV306" t="s">
        <v>89</v>
      </c>
      <c r="AW306" t="s">
        <v>89</v>
      </c>
      <c r="AX306" t="s">
        <v>89</v>
      </c>
      <c r="AY306" t="s">
        <v>89</v>
      </c>
      <c r="AZ306" t="s">
        <v>81</v>
      </c>
      <c r="BA306" t="s">
        <v>2561</v>
      </c>
      <c r="BB306">
        <v>26.84</v>
      </c>
      <c r="BC306" t="s">
        <v>82</v>
      </c>
      <c r="BD306" t="s">
        <v>82</v>
      </c>
      <c r="BE306" t="s">
        <v>82</v>
      </c>
      <c r="BF306" t="s">
        <v>87</v>
      </c>
      <c r="BG306" t="s">
        <v>271</v>
      </c>
      <c r="BH306">
        <v>3</v>
      </c>
      <c r="BI306">
        <v>2020</v>
      </c>
      <c r="BJ306">
        <v>3</v>
      </c>
      <c r="BK306">
        <v>100</v>
      </c>
      <c r="BL306">
        <v>22431800</v>
      </c>
      <c r="BM306" t="s">
        <v>95</v>
      </c>
      <c r="BN306" t="s">
        <v>252</v>
      </c>
      <c r="BO306">
        <v>1</v>
      </c>
      <c r="BP306" t="s">
        <v>86</v>
      </c>
      <c r="BQ306" t="s">
        <v>1116</v>
      </c>
    </row>
    <row r="307" spans="1:69" hidden="1" x14ac:dyDescent="0.25">
      <c r="A307">
        <v>132507</v>
      </c>
      <c r="B307">
        <v>1</v>
      </c>
      <c r="C307" s="1">
        <v>3833020</v>
      </c>
      <c r="D307" s="2">
        <v>44867</v>
      </c>
      <c r="E307" s="2">
        <v>44882</v>
      </c>
      <c r="F307" s="2">
        <v>44883</v>
      </c>
      <c r="G307" s="2">
        <v>44953</v>
      </c>
      <c r="H307" s="2">
        <v>44957</v>
      </c>
      <c r="I307">
        <v>321996</v>
      </c>
      <c r="J307" t="s">
        <v>83</v>
      </c>
      <c r="K307" t="s">
        <v>85</v>
      </c>
      <c r="L307" t="s">
        <v>98</v>
      </c>
      <c r="M307" t="s">
        <v>72</v>
      </c>
      <c r="N307" t="s">
        <v>82</v>
      </c>
      <c r="O307">
        <v>132507</v>
      </c>
      <c r="P307">
        <v>5</v>
      </c>
      <c r="Q307" t="s">
        <v>136</v>
      </c>
      <c r="R307" t="s">
        <v>137</v>
      </c>
      <c r="S307" t="s">
        <v>79</v>
      </c>
      <c r="T307" t="s">
        <v>136</v>
      </c>
      <c r="U307">
        <v>1</v>
      </c>
      <c r="V307" t="s">
        <v>80</v>
      </c>
      <c r="W307">
        <v>1</v>
      </c>
      <c r="X307">
        <v>6</v>
      </c>
      <c r="Y307" t="s">
        <v>24</v>
      </c>
      <c r="Z307" t="s">
        <v>1351</v>
      </c>
      <c r="AA307">
        <v>118190335</v>
      </c>
      <c r="AB307">
        <v>31270290</v>
      </c>
      <c r="AC307" t="s">
        <v>80</v>
      </c>
      <c r="AD307" t="s">
        <v>203</v>
      </c>
      <c r="AE307" t="s">
        <v>134</v>
      </c>
      <c r="AF307" t="s">
        <v>248</v>
      </c>
      <c r="AG307">
        <v>455000</v>
      </c>
      <c r="AH307" t="s">
        <v>121</v>
      </c>
      <c r="AI307">
        <v>0</v>
      </c>
      <c r="AJ307" t="s">
        <v>77</v>
      </c>
      <c r="AK307">
        <v>100</v>
      </c>
      <c r="AL307" t="s">
        <v>96</v>
      </c>
      <c r="AM307" t="s">
        <v>82</v>
      </c>
      <c r="AN307" t="s">
        <v>82</v>
      </c>
      <c r="AO307">
        <v>1</v>
      </c>
      <c r="AP307" t="s">
        <v>73</v>
      </c>
      <c r="AQ307" t="s">
        <v>78</v>
      </c>
      <c r="AR307" t="s">
        <v>82</v>
      </c>
      <c r="AS307" t="s">
        <v>82</v>
      </c>
      <c r="AT307">
        <v>21</v>
      </c>
      <c r="AU307" t="s">
        <v>101</v>
      </c>
      <c r="AV307" t="s">
        <v>89</v>
      </c>
      <c r="AW307" t="s">
        <v>89</v>
      </c>
      <c r="AX307" t="s">
        <v>89</v>
      </c>
      <c r="AY307" t="s">
        <v>89</v>
      </c>
      <c r="AZ307" t="s">
        <v>81</v>
      </c>
      <c r="BA307" t="s">
        <v>1352</v>
      </c>
      <c r="BB307">
        <v>26.85</v>
      </c>
      <c r="BC307" t="s">
        <v>82</v>
      </c>
      <c r="BD307" t="s">
        <v>82</v>
      </c>
      <c r="BE307" t="s">
        <v>82</v>
      </c>
      <c r="BF307" t="s">
        <v>87</v>
      </c>
      <c r="BG307" t="s">
        <v>97</v>
      </c>
      <c r="BH307">
        <v>1</v>
      </c>
      <c r="BI307">
        <v>2019</v>
      </c>
      <c r="BJ307">
        <v>4</v>
      </c>
      <c r="BK307">
        <v>95.35</v>
      </c>
      <c r="BL307" t="s">
        <v>82</v>
      </c>
      <c r="BM307" t="s">
        <v>95</v>
      </c>
      <c r="BN307" t="s">
        <v>183</v>
      </c>
      <c r="BO307">
        <v>1</v>
      </c>
      <c r="BP307" t="s">
        <v>86</v>
      </c>
      <c r="BQ307" t="s">
        <v>1116</v>
      </c>
    </row>
    <row r="308" spans="1:69" hidden="1" x14ac:dyDescent="0.25">
      <c r="A308">
        <v>133665</v>
      </c>
      <c r="B308">
        <v>1</v>
      </c>
      <c r="C308" s="1">
        <v>9747983</v>
      </c>
      <c r="D308" s="2">
        <v>44940</v>
      </c>
      <c r="E308" s="2">
        <v>44943</v>
      </c>
      <c r="F308" s="2">
        <v>44979</v>
      </c>
      <c r="G308" s="2">
        <v>44985</v>
      </c>
      <c r="H308" s="2">
        <v>44985</v>
      </c>
      <c r="I308">
        <v>326381</v>
      </c>
      <c r="J308" t="s">
        <v>83</v>
      </c>
      <c r="K308" t="s">
        <v>85</v>
      </c>
      <c r="L308" t="s">
        <v>98</v>
      </c>
      <c r="M308" t="s">
        <v>72</v>
      </c>
      <c r="N308" t="s">
        <v>82</v>
      </c>
      <c r="O308">
        <v>133665</v>
      </c>
      <c r="P308">
        <v>8</v>
      </c>
      <c r="Q308" t="s">
        <v>75</v>
      </c>
      <c r="R308" t="s">
        <v>99</v>
      </c>
      <c r="S308" t="s">
        <v>79</v>
      </c>
      <c r="T308" t="s">
        <v>75</v>
      </c>
      <c r="U308">
        <v>3</v>
      </c>
      <c r="V308" t="s">
        <v>131</v>
      </c>
      <c r="W308">
        <v>7</v>
      </c>
      <c r="X308">
        <v>1</v>
      </c>
      <c r="Y308" t="s">
        <v>24</v>
      </c>
      <c r="Z308" t="s">
        <v>2252</v>
      </c>
      <c r="AA308">
        <v>305560139</v>
      </c>
      <c r="AB308">
        <v>31274630</v>
      </c>
      <c r="AC308" t="s">
        <v>180</v>
      </c>
      <c r="AD308" t="s">
        <v>184</v>
      </c>
      <c r="AE308" t="s">
        <v>134</v>
      </c>
      <c r="AF308" t="s">
        <v>1109</v>
      </c>
      <c r="AG308">
        <v>2901357</v>
      </c>
      <c r="AH308" t="s">
        <v>152</v>
      </c>
      <c r="AI308">
        <v>0</v>
      </c>
      <c r="AJ308" t="s">
        <v>77</v>
      </c>
      <c r="AK308">
        <v>100</v>
      </c>
      <c r="AL308" t="s">
        <v>96</v>
      </c>
      <c r="AM308" t="s">
        <v>82</v>
      </c>
      <c r="AN308" t="s">
        <v>82</v>
      </c>
      <c r="AO308">
        <v>1</v>
      </c>
      <c r="AP308" t="s">
        <v>73</v>
      </c>
      <c r="AQ308" t="s">
        <v>114</v>
      </c>
      <c r="AR308" t="s">
        <v>82</v>
      </c>
      <c r="AS308" t="s">
        <v>82</v>
      </c>
      <c r="AT308">
        <v>18</v>
      </c>
      <c r="AU308" t="s">
        <v>101</v>
      </c>
      <c r="AV308" t="s">
        <v>88</v>
      </c>
      <c r="AW308" t="s">
        <v>89</v>
      </c>
      <c r="AX308" t="s">
        <v>89</v>
      </c>
      <c r="AY308" t="s">
        <v>89</v>
      </c>
      <c r="AZ308" t="s">
        <v>81</v>
      </c>
      <c r="BA308" t="s">
        <v>2253</v>
      </c>
      <c r="BB308">
        <v>26.93</v>
      </c>
      <c r="BC308" t="s">
        <v>82</v>
      </c>
      <c r="BD308" t="s">
        <v>161</v>
      </c>
      <c r="BE308" t="s">
        <v>162</v>
      </c>
      <c r="BF308" t="s">
        <v>87</v>
      </c>
      <c r="BG308" t="s">
        <v>97</v>
      </c>
      <c r="BH308">
        <v>5</v>
      </c>
      <c r="BI308">
        <v>2022</v>
      </c>
      <c r="BJ308">
        <v>1</v>
      </c>
      <c r="BK308">
        <v>100</v>
      </c>
      <c r="BL308" t="s">
        <v>82</v>
      </c>
      <c r="BM308" t="s">
        <v>95</v>
      </c>
      <c r="BN308" t="s">
        <v>105</v>
      </c>
      <c r="BO308">
        <v>1</v>
      </c>
      <c r="BP308" t="s">
        <v>86</v>
      </c>
      <c r="BQ308" t="s">
        <v>1116</v>
      </c>
    </row>
    <row r="309" spans="1:69" hidden="1" x14ac:dyDescent="0.25">
      <c r="A309">
        <v>132716</v>
      </c>
      <c r="B309">
        <v>1</v>
      </c>
      <c r="C309" s="1">
        <v>2766680</v>
      </c>
      <c r="D309" s="2">
        <v>44900</v>
      </c>
      <c r="E309" s="2">
        <v>44904</v>
      </c>
      <c r="F309" s="2">
        <v>44907</v>
      </c>
      <c r="G309" s="2">
        <v>44939</v>
      </c>
      <c r="H309" s="2">
        <v>44943</v>
      </c>
      <c r="I309">
        <v>323742</v>
      </c>
      <c r="J309" t="s">
        <v>83</v>
      </c>
      <c r="K309" t="s">
        <v>85</v>
      </c>
      <c r="L309" t="s">
        <v>98</v>
      </c>
      <c r="M309" t="s">
        <v>72</v>
      </c>
      <c r="N309" t="s">
        <v>82</v>
      </c>
      <c r="O309">
        <v>132716</v>
      </c>
      <c r="P309">
        <v>1</v>
      </c>
      <c r="Q309" t="s">
        <v>75</v>
      </c>
      <c r="R309" t="s">
        <v>76</v>
      </c>
      <c r="S309" t="s">
        <v>79</v>
      </c>
      <c r="T309" t="s">
        <v>75</v>
      </c>
      <c r="U309">
        <v>6</v>
      </c>
      <c r="V309" t="s">
        <v>272</v>
      </c>
      <c r="W309">
        <v>5</v>
      </c>
      <c r="X309">
        <v>1</v>
      </c>
      <c r="Y309" t="s">
        <v>24</v>
      </c>
      <c r="Z309" t="s">
        <v>1926</v>
      </c>
      <c r="AA309">
        <v>604580978</v>
      </c>
      <c r="AB309">
        <v>31269430</v>
      </c>
      <c r="AC309" t="s">
        <v>608</v>
      </c>
      <c r="AD309" t="s">
        <v>1007</v>
      </c>
      <c r="AE309" t="s">
        <v>420</v>
      </c>
      <c r="AF309" t="s">
        <v>419</v>
      </c>
      <c r="AG309">
        <v>745232</v>
      </c>
      <c r="AH309" t="s">
        <v>108</v>
      </c>
      <c r="AI309">
        <v>0</v>
      </c>
      <c r="AJ309" t="s">
        <v>77</v>
      </c>
      <c r="AK309">
        <v>100</v>
      </c>
      <c r="AL309" t="s">
        <v>96</v>
      </c>
      <c r="AM309" t="s">
        <v>82</v>
      </c>
      <c r="AN309" t="s">
        <v>82</v>
      </c>
      <c r="AO309">
        <v>1</v>
      </c>
      <c r="AP309" t="s">
        <v>73</v>
      </c>
      <c r="AQ309" t="s">
        <v>138</v>
      </c>
      <c r="AR309" t="s">
        <v>82</v>
      </c>
      <c r="AS309" t="s">
        <v>82</v>
      </c>
      <c r="AT309">
        <v>22</v>
      </c>
      <c r="AU309" t="s">
        <v>244</v>
      </c>
      <c r="AV309" t="s">
        <v>89</v>
      </c>
      <c r="AW309" t="s">
        <v>89</v>
      </c>
      <c r="AX309" t="s">
        <v>89</v>
      </c>
      <c r="AY309" t="s">
        <v>89</v>
      </c>
      <c r="AZ309" t="s">
        <v>81</v>
      </c>
      <c r="BA309" t="s">
        <v>1927</v>
      </c>
      <c r="BB309">
        <v>26.94</v>
      </c>
      <c r="BC309" t="s">
        <v>82</v>
      </c>
      <c r="BD309" t="s">
        <v>82</v>
      </c>
      <c r="BE309" t="s">
        <v>82</v>
      </c>
      <c r="BF309" t="s">
        <v>87</v>
      </c>
      <c r="BG309" t="s">
        <v>97</v>
      </c>
      <c r="BH309">
        <v>5</v>
      </c>
      <c r="BI309">
        <v>2018</v>
      </c>
      <c r="BJ309">
        <v>5</v>
      </c>
      <c r="BK309">
        <v>80</v>
      </c>
      <c r="BL309" t="s">
        <v>82</v>
      </c>
      <c r="BM309" t="s">
        <v>95</v>
      </c>
      <c r="BN309" t="s">
        <v>130</v>
      </c>
      <c r="BO309">
        <v>1</v>
      </c>
      <c r="BP309" t="s">
        <v>86</v>
      </c>
      <c r="BQ309" t="s">
        <v>1116</v>
      </c>
    </row>
    <row r="310" spans="1:69" hidden="1" x14ac:dyDescent="0.25">
      <c r="A310">
        <v>132533</v>
      </c>
      <c r="B310">
        <v>1</v>
      </c>
      <c r="C310" s="1">
        <v>2000000</v>
      </c>
      <c r="D310" s="2">
        <v>44761</v>
      </c>
      <c r="E310" s="2">
        <v>44889</v>
      </c>
      <c r="F310" s="2">
        <v>44890</v>
      </c>
      <c r="G310" s="2">
        <v>44939</v>
      </c>
      <c r="H310" s="2">
        <v>44946</v>
      </c>
      <c r="I310">
        <v>317213</v>
      </c>
      <c r="J310" t="s">
        <v>83</v>
      </c>
      <c r="K310" t="s">
        <v>85</v>
      </c>
      <c r="L310" t="s">
        <v>74</v>
      </c>
      <c r="M310" t="s">
        <v>72</v>
      </c>
      <c r="N310" t="s">
        <v>82</v>
      </c>
      <c r="O310">
        <v>132533</v>
      </c>
      <c r="P310">
        <v>1</v>
      </c>
      <c r="Q310" t="s">
        <v>136</v>
      </c>
      <c r="R310" t="s">
        <v>166</v>
      </c>
      <c r="S310" t="s">
        <v>79</v>
      </c>
      <c r="T310" t="s">
        <v>136</v>
      </c>
      <c r="U310">
        <v>1</v>
      </c>
      <c r="V310" t="s">
        <v>80</v>
      </c>
      <c r="W310">
        <v>1</v>
      </c>
      <c r="X310">
        <v>1</v>
      </c>
      <c r="Y310" t="s">
        <v>25</v>
      </c>
      <c r="Z310" t="s">
        <v>1857</v>
      </c>
      <c r="AA310">
        <v>702170698</v>
      </c>
      <c r="AB310">
        <v>31201510</v>
      </c>
      <c r="AC310" t="s">
        <v>80</v>
      </c>
      <c r="AD310" t="s">
        <v>170</v>
      </c>
      <c r="AE310" t="s">
        <v>553</v>
      </c>
      <c r="AF310" t="s">
        <v>281</v>
      </c>
      <c r="AG310" t="s">
        <v>82</v>
      </c>
      <c r="AH310" t="s">
        <v>82</v>
      </c>
      <c r="AI310">
        <v>0</v>
      </c>
      <c r="AJ310" t="s">
        <v>77</v>
      </c>
      <c r="AK310">
        <v>100</v>
      </c>
      <c r="AL310" t="s">
        <v>96</v>
      </c>
      <c r="AM310" t="s">
        <v>82</v>
      </c>
      <c r="AN310" t="s">
        <v>82</v>
      </c>
      <c r="AO310">
        <v>1</v>
      </c>
      <c r="AP310" t="s">
        <v>73</v>
      </c>
      <c r="AQ310" t="s">
        <v>78</v>
      </c>
      <c r="AR310" t="s">
        <v>82</v>
      </c>
      <c r="AS310" t="s">
        <v>82</v>
      </c>
      <c r="AT310">
        <v>30</v>
      </c>
      <c r="AU310" t="s">
        <v>88</v>
      </c>
      <c r="AV310" t="s">
        <v>89</v>
      </c>
      <c r="AW310" t="s">
        <v>89</v>
      </c>
      <c r="AX310" t="s">
        <v>89</v>
      </c>
      <c r="AY310" t="s">
        <v>89</v>
      </c>
      <c r="AZ310" t="s">
        <v>81</v>
      </c>
      <c r="BA310" t="s">
        <v>1858</v>
      </c>
      <c r="BB310">
        <v>26.99</v>
      </c>
      <c r="BC310" t="s">
        <v>82</v>
      </c>
      <c r="BD310" t="s">
        <v>82</v>
      </c>
      <c r="BE310" t="s">
        <v>82</v>
      </c>
      <c r="BF310" t="s">
        <v>87</v>
      </c>
      <c r="BG310" t="s">
        <v>97</v>
      </c>
      <c r="BH310" t="s">
        <v>82</v>
      </c>
      <c r="BI310" t="s">
        <v>82</v>
      </c>
      <c r="BJ310" t="s">
        <v>82</v>
      </c>
      <c r="BK310" t="s">
        <v>82</v>
      </c>
      <c r="BL310" t="s">
        <v>82</v>
      </c>
      <c r="BM310" t="s">
        <v>1083</v>
      </c>
      <c r="BN310" t="s">
        <v>262</v>
      </c>
      <c r="BO310">
        <v>1</v>
      </c>
      <c r="BP310" t="s">
        <v>86</v>
      </c>
      <c r="BQ310" t="s">
        <v>1116</v>
      </c>
    </row>
    <row r="311" spans="1:69" hidden="1" x14ac:dyDescent="0.25">
      <c r="A311">
        <v>132759</v>
      </c>
      <c r="B311">
        <v>1</v>
      </c>
      <c r="C311" s="1">
        <v>4816200</v>
      </c>
      <c r="D311" s="2">
        <v>44897</v>
      </c>
      <c r="E311" s="2">
        <v>44907</v>
      </c>
      <c r="F311" s="2">
        <v>44911</v>
      </c>
      <c r="G311" s="2">
        <v>44939</v>
      </c>
      <c r="H311" s="2">
        <v>44943</v>
      </c>
      <c r="I311">
        <v>323516</v>
      </c>
      <c r="J311" t="s">
        <v>83</v>
      </c>
      <c r="K311" t="s">
        <v>85</v>
      </c>
      <c r="L311" t="s">
        <v>98</v>
      </c>
      <c r="M311" t="s">
        <v>72</v>
      </c>
      <c r="N311" t="s">
        <v>82</v>
      </c>
      <c r="O311">
        <v>132759</v>
      </c>
      <c r="P311">
        <v>1</v>
      </c>
      <c r="Q311" t="s">
        <v>136</v>
      </c>
      <c r="R311" t="s">
        <v>137</v>
      </c>
      <c r="S311" t="s">
        <v>79</v>
      </c>
      <c r="T311" t="s">
        <v>136</v>
      </c>
      <c r="U311">
        <v>1</v>
      </c>
      <c r="V311" t="s">
        <v>80</v>
      </c>
      <c r="W311">
        <v>1</v>
      </c>
      <c r="X311">
        <v>1</v>
      </c>
      <c r="Y311" t="s">
        <v>25</v>
      </c>
      <c r="Z311" t="s">
        <v>1936</v>
      </c>
      <c r="AA311">
        <v>207830893</v>
      </c>
      <c r="AB311">
        <v>31269380</v>
      </c>
      <c r="AC311" t="s">
        <v>80</v>
      </c>
      <c r="AD311" t="s">
        <v>170</v>
      </c>
      <c r="AE311" t="s">
        <v>237</v>
      </c>
      <c r="AF311" t="s">
        <v>306</v>
      </c>
      <c r="AG311">
        <v>99761</v>
      </c>
      <c r="AH311" t="s">
        <v>132</v>
      </c>
      <c r="AI311">
        <v>0</v>
      </c>
      <c r="AJ311" t="s">
        <v>77</v>
      </c>
      <c r="AK311">
        <v>100</v>
      </c>
      <c r="AL311" t="s">
        <v>96</v>
      </c>
      <c r="AM311" t="s">
        <v>82</v>
      </c>
      <c r="AN311" t="s">
        <v>82</v>
      </c>
      <c r="AO311">
        <v>1</v>
      </c>
      <c r="AP311" t="s">
        <v>73</v>
      </c>
      <c r="AQ311" t="s">
        <v>78</v>
      </c>
      <c r="AR311" t="s">
        <v>82</v>
      </c>
      <c r="AS311" t="s">
        <v>82</v>
      </c>
      <c r="AT311">
        <v>24</v>
      </c>
      <c r="AU311" t="s">
        <v>88</v>
      </c>
      <c r="AV311" t="s">
        <v>89</v>
      </c>
      <c r="AW311" t="s">
        <v>89</v>
      </c>
      <c r="AX311" t="s">
        <v>89</v>
      </c>
      <c r="AY311" t="s">
        <v>89</v>
      </c>
      <c r="AZ311" t="s">
        <v>81</v>
      </c>
      <c r="BA311" t="s">
        <v>1937</v>
      </c>
      <c r="BB311">
        <v>27.24</v>
      </c>
      <c r="BC311" t="s">
        <v>82</v>
      </c>
      <c r="BD311" t="s">
        <v>82</v>
      </c>
      <c r="BE311" t="s">
        <v>82</v>
      </c>
      <c r="BF311" t="s">
        <v>87</v>
      </c>
      <c r="BG311" t="s">
        <v>97</v>
      </c>
      <c r="BH311">
        <v>2</v>
      </c>
      <c r="BI311">
        <v>2017</v>
      </c>
      <c r="BJ311">
        <v>6</v>
      </c>
      <c r="BK311">
        <v>85</v>
      </c>
      <c r="BL311" t="s">
        <v>82</v>
      </c>
      <c r="BM311" t="s">
        <v>95</v>
      </c>
      <c r="BN311" t="s">
        <v>306</v>
      </c>
      <c r="BO311">
        <v>1</v>
      </c>
      <c r="BP311" t="s">
        <v>86</v>
      </c>
      <c r="BQ311" t="s">
        <v>1116</v>
      </c>
    </row>
    <row r="312" spans="1:69" hidden="1" x14ac:dyDescent="0.25">
      <c r="A312">
        <v>132706</v>
      </c>
      <c r="B312">
        <v>1</v>
      </c>
      <c r="C312" s="1">
        <v>2512420</v>
      </c>
      <c r="D312" s="2">
        <v>44903</v>
      </c>
      <c r="E312" s="2">
        <v>44904</v>
      </c>
      <c r="F312" s="2">
        <v>44907</v>
      </c>
      <c r="G312" s="2">
        <v>44939</v>
      </c>
      <c r="H312" s="2">
        <v>44943</v>
      </c>
      <c r="I312">
        <v>324121</v>
      </c>
      <c r="J312" t="s">
        <v>83</v>
      </c>
      <c r="K312" t="s">
        <v>85</v>
      </c>
      <c r="L312" t="s">
        <v>98</v>
      </c>
      <c r="M312" t="s">
        <v>72</v>
      </c>
      <c r="N312" t="s">
        <v>82</v>
      </c>
      <c r="O312">
        <v>132706</v>
      </c>
      <c r="P312">
        <v>1</v>
      </c>
      <c r="Q312" t="s">
        <v>136</v>
      </c>
      <c r="R312" t="s">
        <v>166</v>
      </c>
      <c r="S312" t="s">
        <v>79</v>
      </c>
      <c r="T312" t="s">
        <v>136</v>
      </c>
      <c r="U312">
        <v>3</v>
      </c>
      <c r="V312" t="s">
        <v>131</v>
      </c>
      <c r="W312">
        <v>5</v>
      </c>
      <c r="X312">
        <v>9</v>
      </c>
      <c r="Y312" t="s">
        <v>25</v>
      </c>
      <c r="Z312" t="s">
        <v>1918</v>
      </c>
      <c r="AA312">
        <v>304870229</v>
      </c>
      <c r="AB312">
        <v>31269220</v>
      </c>
      <c r="AC312" t="s">
        <v>240</v>
      </c>
      <c r="AD312" t="s">
        <v>423</v>
      </c>
      <c r="AE312" t="s">
        <v>685</v>
      </c>
      <c r="AF312" t="s">
        <v>990</v>
      </c>
      <c r="AG312">
        <v>300000</v>
      </c>
      <c r="AH312" t="s">
        <v>121</v>
      </c>
      <c r="AI312">
        <v>0</v>
      </c>
      <c r="AJ312" t="s">
        <v>77</v>
      </c>
      <c r="AK312">
        <v>100</v>
      </c>
      <c r="AL312" t="s">
        <v>96</v>
      </c>
      <c r="AM312" t="s">
        <v>82</v>
      </c>
      <c r="AN312" t="s">
        <v>82</v>
      </c>
      <c r="AO312">
        <v>1</v>
      </c>
      <c r="AP312" t="s">
        <v>73</v>
      </c>
      <c r="AQ312" t="s">
        <v>114</v>
      </c>
      <c r="AR312" t="s">
        <v>82</v>
      </c>
      <c r="AS312" t="s">
        <v>82</v>
      </c>
      <c r="AT312">
        <v>27</v>
      </c>
      <c r="AU312" t="s">
        <v>101</v>
      </c>
      <c r="AV312" t="s">
        <v>89</v>
      </c>
      <c r="AW312" t="s">
        <v>89</v>
      </c>
      <c r="AX312" t="s">
        <v>89</v>
      </c>
      <c r="AY312" t="s">
        <v>89</v>
      </c>
      <c r="AZ312" t="s">
        <v>81</v>
      </c>
      <c r="BA312" t="s">
        <v>1919</v>
      </c>
      <c r="BB312">
        <v>27.27</v>
      </c>
      <c r="BC312" t="s">
        <v>82</v>
      </c>
      <c r="BD312" t="s">
        <v>82</v>
      </c>
      <c r="BE312" t="s">
        <v>82</v>
      </c>
      <c r="BF312" t="s">
        <v>87</v>
      </c>
      <c r="BG312" t="s">
        <v>97</v>
      </c>
      <c r="BH312">
        <v>3</v>
      </c>
      <c r="BI312">
        <v>2012</v>
      </c>
      <c r="BJ312">
        <v>11</v>
      </c>
      <c r="BK312">
        <v>80</v>
      </c>
      <c r="BL312" t="s">
        <v>82</v>
      </c>
      <c r="BM312" t="s">
        <v>95</v>
      </c>
      <c r="BN312" t="s">
        <v>262</v>
      </c>
      <c r="BO312">
        <v>1</v>
      </c>
      <c r="BP312" t="s">
        <v>86</v>
      </c>
      <c r="BQ312" t="s">
        <v>1116</v>
      </c>
    </row>
    <row r="313" spans="1:69" hidden="1" x14ac:dyDescent="0.25">
      <c r="A313">
        <v>132779</v>
      </c>
      <c r="B313">
        <v>4</v>
      </c>
      <c r="C313" s="1">
        <v>16820901</v>
      </c>
      <c r="D313" s="2">
        <v>44808</v>
      </c>
      <c r="E313" s="2">
        <v>44907</v>
      </c>
      <c r="F313" s="2">
        <v>44914</v>
      </c>
      <c r="G313" s="2">
        <v>44977</v>
      </c>
      <c r="H313" s="2">
        <v>44978</v>
      </c>
      <c r="I313">
        <v>319699</v>
      </c>
      <c r="J313" t="s">
        <v>83</v>
      </c>
      <c r="K313" t="s">
        <v>277</v>
      </c>
      <c r="L313" t="s">
        <v>98</v>
      </c>
      <c r="M313" t="s">
        <v>275</v>
      </c>
      <c r="N313" t="s">
        <v>82</v>
      </c>
      <c r="O313">
        <v>132779</v>
      </c>
      <c r="P313">
        <v>7</v>
      </c>
      <c r="Q313" t="s">
        <v>75</v>
      </c>
      <c r="R313" t="s">
        <v>99</v>
      </c>
      <c r="S313" t="s">
        <v>79</v>
      </c>
      <c r="T313" t="s">
        <v>75</v>
      </c>
      <c r="U313">
        <v>2</v>
      </c>
      <c r="V313" t="s">
        <v>139</v>
      </c>
      <c r="W313">
        <v>1</v>
      </c>
      <c r="X313">
        <v>5</v>
      </c>
      <c r="Y313" t="s">
        <v>25</v>
      </c>
      <c r="Z313" t="s">
        <v>2344</v>
      </c>
      <c r="AA313">
        <v>117270694</v>
      </c>
      <c r="AB313">
        <v>31272660</v>
      </c>
      <c r="AC313" t="s">
        <v>139</v>
      </c>
      <c r="AD313" t="s">
        <v>2345</v>
      </c>
      <c r="AE313" t="s">
        <v>2346</v>
      </c>
      <c r="AF313" t="s">
        <v>1088</v>
      </c>
      <c r="AG313">
        <v>4590000</v>
      </c>
      <c r="AH313" t="s">
        <v>152</v>
      </c>
      <c r="AI313">
        <v>0</v>
      </c>
      <c r="AJ313" t="s">
        <v>77</v>
      </c>
      <c r="AK313">
        <v>200</v>
      </c>
      <c r="AL313" t="s">
        <v>2347</v>
      </c>
      <c r="AM313" t="s">
        <v>82</v>
      </c>
      <c r="AN313" t="s">
        <v>82</v>
      </c>
      <c r="AO313">
        <v>1</v>
      </c>
      <c r="AP313" t="s">
        <v>73</v>
      </c>
      <c r="AQ313" t="s">
        <v>114</v>
      </c>
      <c r="AR313" t="s">
        <v>82</v>
      </c>
      <c r="AS313" t="s">
        <v>82</v>
      </c>
      <c r="AT313">
        <v>24</v>
      </c>
      <c r="AU313" t="s">
        <v>215</v>
      </c>
      <c r="AV313" t="s">
        <v>89</v>
      </c>
      <c r="AW313" t="s">
        <v>89</v>
      </c>
      <c r="AX313" t="s">
        <v>89</v>
      </c>
      <c r="AY313" t="s">
        <v>89</v>
      </c>
      <c r="AZ313" t="s">
        <v>81</v>
      </c>
      <c r="BA313" t="s">
        <v>2348</v>
      </c>
      <c r="BB313">
        <v>27.29</v>
      </c>
      <c r="BC313" t="s">
        <v>82</v>
      </c>
      <c r="BD313" t="s">
        <v>82</v>
      </c>
      <c r="BE313" t="s">
        <v>82</v>
      </c>
      <c r="BF313" t="s">
        <v>87</v>
      </c>
      <c r="BG313" t="s">
        <v>97</v>
      </c>
      <c r="BH313">
        <v>5</v>
      </c>
      <c r="BI313">
        <v>2017</v>
      </c>
      <c r="BJ313">
        <v>6</v>
      </c>
      <c r="BK313">
        <v>90</v>
      </c>
      <c r="BL313" t="s">
        <v>82</v>
      </c>
      <c r="BM313" t="s">
        <v>95</v>
      </c>
      <c r="BN313" t="s">
        <v>125</v>
      </c>
      <c r="BO313">
        <v>1</v>
      </c>
      <c r="BP313" t="s">
        <v>86</v>
      </c>
      <c r="BQ313" t="s">
        <v>1116</v>
      </c>
    </row>
    <row r="314" spans="1:69" hidden="1" x14ac:dyDescent="0.25">
      <c r="A314">
        <v>132670</v>
      </c>
      <c r="B314">
        <v>1</v>
      </c>
      <c r="C314" s="1">
        <v>3535720</v>
      </c>
      <c r="D314" s="2">
        <v>44903</v>
      </c>
      <c r="E314" s="2">
        <v>44903</v>
      </c>
      <c r="F314" s="2">
        <v>44904</v>
      </c>
      <c r="G314" s="2">
        <v>44977</v>
      </c>
      <c r="H314" s="2">
        <v>44978</v>
      </c>
      <c r="I314">
        <v>324119</v>
      </c>
      <c r="J314" t="s">
        <v>83</v>
      </c>
      <c r="K314" t="s">
        <v>85</v>
      </c>
      <c r="L314" t="s">
        <v>98</v>
      </c>
      <c r="M314" t="s">
        <v>72</v>
      </c>
      <c r="N314" t="s">
        <v>82</v>
      </c>
      <c r="O314">
        <v>132670</v>
      </c>
      <c r="P314">
        <v>7</v>
      </c>
      <c r="Q314" t="s">
        <v>136</v>
      </c>
      <c r="R314" t="s">
        <v>166</v>
      </c>
      <c r="S314" t="s">
        <v>79</v>
      </c>
      <c r="T314" t="s">
        <v>136</v>
      </c>
      <c r="U314">
        <v>7</v>
      </c>
      <c r="V314" t="s">
        <v>185</v>
      </c>
      <c r="W314">
        <v>2</v>
      </c>
      <c r="X314">
        <v>4</v>
      </c>
      <c r="Y314" t="s">
        <v>24</v>
      </c>
      <c r="Z314" t="s">
        <v>2319</v>
      </c>
      <c r="AA314">
        <v>702940502</v>
      </c>
      <c r="AB314">
        <v>31272580</v>
      </c>
      <c r="AC314" t="s">
        <v>226</v>
      </c>
      <c r="AD314" t="s">
        <v>2320</v>
      </c>
      <c r="AE314" t="s">
        <v>377</v>
      </c>
      <c r="AF314" t="s">
        <v>2321</v>
      </c>
      <c r="AG314">
        <v>437918</v>
      </c>
      <c r="AH314" t="s">
        <v>121</v>
      </c>
      <c r="AI314">
        <v>0</v>
      </c>
      <c r="AJ314" t="s">
        <v>77</v>
      </c>
      <c r="AK314">
        <v>100</v>
      </c>
      <c r="AL314" t="s">
        <v>96</v>
      </c>
      <c r="AM314" t="s">
        <v>82</v>
      </c>
      <c r="AN314" t="s">
        <v>82</v>
      </c>
      <c r="AO314">
        <v>1</v>
      </c>
      <c r="AP314" t="s">
        <v>73</v>
      </c>
      <c r="AQ314" t="s">
        <v>176</v>
      </c>
      <c r="AR314" t="s">
        <v>82</v>
      </c>
      <c r="AS314" t="s">
        <v>82</v>
      </c>
      <c r="AT314">
        <v>20</v>
      </c>
      <c r="AU314" t="s">
        <v>101</v>
      </c>
      <c r="AV314" t="s">
        <v>89</v>
      </c>
      <c r="AW314" t="s">
        <v>89</v>
      </c>
      <c r="AX314" t="s">
        <v>89</v>
      </c>
      <c r="AY314" t="s">
        <v>89</v>
      </c>
      <c r="AZ314" t="s">
        <v>81</v>
      </c>
      <c r="BA314" t="s">
        <v>2322</v>
      </c>
      <c r="BB314">
        <v>27.32</v>
      </c>
      <c r="BC314" t="s">
        <v>82</v>
      </c>
      <c r="BD314" t="s">
        <v>82</v>
      </c>
      <c r="BE314" t="s">
        <v>82</v>
      </c>
      <c r="BF314" t="s">
        <v>87</v>
      </c>
      <c r="BG314" t="s">
        <v>97</v>
      </c>
      <c r="BH314">
        <v>2</v>
      </c>
      <c r="BI314">
        <v>2021</v>
      </c>
      <c r="BJ314">
        <v>2</v>
      </c>
      <c r="BK314">
        <v>85</v>
      </c>
      <c r="BL314" t="s">
        <v>82</v>
      </c>
      <c r="BM314" t="s">
        <v>408</v>
      </c>
      <c r="BN314" t="s">
        <v>262</v>
      </c>
      <c r="BO314">
        <v>1</v>
      </c>
      <c r="BP314" t="s">
        <v>86</v>
      </c>
      <c r="BQ314" t="s">
        <v>1116</v>
      </c>
    </row>
    <row r="315" spans="1:69" hidden="1" x14ac:dyDescent="0.25">
      <c r="A315">
        <v>132776</v>
      </c>
      <c r="B315">
        <v>1</v>
      </c>
      <c r="C315" s="1">
        <v>3636330</v>
      </c>
      <c r="D315" s="2">
        <v>44874</v>
      </c>
      <c r="E315" s="2">
        <v>44907</v>
      </c>
      <c r="F315" s="2">
        <v>44914</v>
      </c>
      <c r="G315" s="2">
        <v>44949</v>
      </c>
      <c r="H315" s="2">
        <v>44951</v>
      </c>
      <c r="I315">
        <v>322262</v>
      </c>
      <c r="J315" t="s">
        <v>83</v>
      </c>
      <c r="K315" t="s">
        <v>85</v>
      </c>
      <c r="L315" t="s">
        <v>98</v>
      </c>
      <c r="M315" t="s">
        <v>72</v>
      </c>
      <c r="N315" t="s">
        <v>82</v>
      </c>
      <c r="O315">
        <v>132776</v>
      </c>
      <c r="P315">
        <v>3</v>
      </c>
      <c r="Q315" t="s">
        <v>75</v>
      </c>
      <c r="R315" t="s">
        <v>76</v>
      </c>
      <c r="S315" t="s">
        <v>79</v>
      </c>
      <c r="T315" t="s">
        <v>75</v>
      </c>
      <c r="U315">
        <v>2</v>
      </c>
      <c r="V315" t="s">
        <v>139</v>
      </c>
      <c r="W315">
        <v>6</v>
      </c>
      <c r="X315">
        <v>3</v>
      </c>
      <c r="Y315" t="s">
        <v>25</v>
      </c>
      <c r="Z315" t="s">
        <v>1742</v>
      </c>
      <c r="AA315">
        <v>208540921</v>
      </c>
      <c r="AB315">
        <v>31269840</v>
      </c>
      <c r="AC315" t="s">
        <v>209</v>
      </c>
      <c r="AD315" t="s">
        <v>80</v>
      </c>
      <c r="AE315" t="s">
        <v>360</v>
      </c>
      <c r="AF315" t="s">
        <v>359</v>
      </c>
      <c r="AG315">
        <v>996189</v>
      </c>
      <c r="AH315" t="s">
        <v>108</v>
      </c>
      <c r="AI315">
        <v>0</v>
      </c>
      <c r="AJ315" t="s">
        <v>77</v>
      </c>
      <c r="AK315">
        <v>100</v>
      </c>
      <c r="AL315" t="s">
        <v>96</v>
      </c>
      <c r="AM315" t="s">
        <v>82</v>
      </c>
      <c r="AN315" t="s">
        <v>82</v>
      </c>
      <c r="AO315">
        <v>1</v>
      </c>
      <c r="AP315" t="s">
        <v>73</v>
      </c>
      <c r="AQ315" t="s">
        <v>114</v>
      </c>
      <c r="AR315" t="s">
        <v>82</v>
      </c>
      <c r="AS315" t="s">
        <v>82</v>
      </c>
      <c r="AT315">
        <v>18</v>
      </c>
      <c r="AU315" t="s">
        <v>244</v>
      </c>
      <c r="AV315" t="s">
        <v>89</v>
      </c>
      <c r="AW315" t="s">
        <v>89</v>
      </c>
      <c r="AX315" t="s">
        <v>89</v>
      </c>
      <c r="AY315" t="s">
        <v>89</v>
      </c>
      <c r="AZ315" t="s">
        <v>81</v>
      </c>
      <c r="BA315" t="s">
        <v>1743</v>
      </c>
      <c r="BB315">
        <v>27.4</v>
      </c>
      <c r="BC315" t="s">
        <v>82</v>
      </c>
      <c r="BD315" t="s">
        <v>82</v>
      </c>
      <c r="BE315" t="s">
        <v>82</v>
      </c>
      <c r="BF315" t="s">
        <v>87</v>
      </c>
      <c r="BG315" t="s">
        <v>97</v>
      </c>
      <c r="BH315">
        <v>2</v>
      </c>
      <c r="BI315">
        <v>2021</v>
      </c>
      <c r="BJ315">
        <v>2</v>
      </c>
      <c r="BK315">
        <v>90.5</v>
      </c>
      <c r="BL315" t="s">
        <v>82</v>
      </c>
      <c r="BM315" t="s">
        <v>95</v>
      </c>
      <c r="BN315" t="s">
        <v>130</v>
      </c>
      <c r="BO315">
        <v>3</v>
      </c>
      <c r="BP315" t="s">
        <v>243</v>
      </c>
      <c r="BQ315" t="s">
        <v>1116</v>
      </c>
    </row>
    <row r="316" spans="1:69" hidden="1" x14ac:dyDescent="0.25">
      <c r="A316">
        <v>132654</v>
      </c>
      <c r="B316">
        <v>1</v>
      </c>
      <c r="C316" s="1">
        <v>3695610</v>
      </c>
      <c r="D316" s="2">
        <v>44893</v>
      </c>
      <c r="E316" s="2">
        <v>44902</v>
      </c>
      <c r="F316" s="2">
        <v>44903</v>
      </c>
      <c r="G316" s="2">
        <v>44939</v>
      </c>
      <c r="H316" s="2">
        <v>44943</v>
      </c>
      <c r="I316">
        <v>323109</v>
      </c>
      <c r="J316" t="s">
        <v>83</v>
      </c>
      <c r="K316" t="s">
        <v>85</v>
      </c>
      <c r="L316" t="s">
        <v>98</v>
      </c>
      <c r="M316" t="s">
        <v>72</v>
      </c>
      <c r="N316" t="s">
        <v>82</v>
      </c>
      <c r="O316">
        <v>132654</v>
      </c>
      <c r="P316">
        <v>1</v>
      </c>
      <c r="Q316" t="s">
        <v>75</v>
      </c>
      <c r="R316" t="s">
        <v>76</v>
      </c>
      <c r="S316" t="s">
        <v>79</v>
      </c>
      <c r="T316" t="s">
        <v>75</v>
      </c>
      <c r="U316">
        <v>7</v>
      </c>
      <c r="V316" t="s">
        <v>185</v>
      </c>
      <c r="W316">
        <v>3</v>
      </c>
      <c r="X316">
        <v>6</v>
      </c>
      <c r="Y316" t="s">
        <v>25</v>
      </c>
      <c r="Z316" t="s">
        <v>1895</v>
      </c>
      <c r="AA316">
        <v>702660533</v>
      </c>
      <c r="AB316">
        <v>31269480</v>
      </c>
      <c r="AC316" t="s">
        <v>259</v>
      </c>
      <c r="AD316" t="s">
        <v>946</v>
      </c>
      <c r="AE316" t="s">
        <v>420</v>
      </c>
      <c r="AF316" t="s">
        <v>419</v>
      </c>
      <c r="AG316">
        <v>405086</v>
      </c>
      <c r="AH316" t="s">
        <v>121</v>
      </c>
      <c r="AI316">
        <v>0</v>
      </c>
      <c r="AJ316" t="s">
        <v>77</v>
      </c>
      <c r="AK316">
        <v>100</v>
      </c>
      <c r="AL316" t="s">
        <v>96</v>
      </c>
      <c r="AM316" t="s">
        <v>82</v>
      </c>
      <c r="AN316" t="s">
        <v>82</v>
      </c>
      <c r="AO316">
        <v>1</v>
      </c>
      <c r="AP316" t="s">
        <v>73</v>
      </c>
      <c r="AQ316" t="s">
        <v>138</v>
      </c>
      <c r="AR316" t="s">
        <v>82</v>
      </c>
      <c r="AS316" t="s">
        <v>82</v>
      </c>
      <c r="AT316">
        <v>23</v>
      </c>
      <c r="AU316" t="s">
        <v>244</v>
      </c>
      <c r="AV316" t="s">
        <v>89</v>
      </c>
      <c r="AW316" t="s">
        <v>89</v>
      </c>
      <c r="AX316" t="s">
        <v>89</v>
      </c>
      <c r="AY316" t="s">
        <v>89</v>
      </c>
      <c r="AZ316" t="s">
        <v>81</v>
      </c>
      <c r="BA316" t="s">
        <v>1896</v>
      </c>
      <c r="BB316">
        <v>27.42</v>
      </c>
      <c r="BC316" t="s">
        <v>82</v>
      </c>
      <c r="BD316" t="s">
        <v>82</v>
      </c>
      <c r="BE316" t="s">
        <v>82</v>
      </c>
      <c r="BF316" t="s">
        <v>87</v>
      </c>
      <c r="BG316" t="s">
        <v>97</v>
      </c>
      <c r="BH316">
        <v>3</v>
      </c>
      <c r="BI316">
        <v>2016</v>
      </c>
      <c r="BJ316">
        <v>7</v>
      </c>
      <c r="BK316">
        <v>96.71</v>
      </c>
      <c r="BL316" t="s">
        <v>82</v>
      </c>
      <c r="BM316" t="s">
        <v>95</v>
      </c>
      <c r="BN316" t="s">
        <v>130</v>
      </c>
      <c r="BO316">
        <v>1</v>
      </c>
      <c r="BP316" t="s">
        <v>86</v>
      </c>
      <c r="BQ316" t="s">
        <v>1116</v>
      </c>
    </row>
    <row r="317" spans="1:69" hidden="1" x14ac:dyDescent="0.25">
      <c r="A317">
        <v>132658</v>
      </c>
      <c r="B317">
        <v>1</v>
      </c>
      <c r="C317" s="1">
        <v>10611262</v>
      </c>
      <c r="D317" s="2">
        <v>44881</v>
      </c>
      <c r="E317" s="2">
        <v>44902</v>
      </c>
      <c r="F317" s="2">
        <v>44903</v>
      </c>
      <c r="G317" s="2">
        <v>44963</v>
      </c>
      <c r="H317" s="2">
        <v>44967</v>
      </c>
      <c r="I317">
        <v>322552</v>
      </c>
      <c r="J317" t="s">
        <v>83</v>
      </c>
      <c r="K317" t="s">
        <v>85</v>
      </c>
      <c r="L317" t="s">
        <v>98</v>
      </c>
      <c r="M317" t="s">
        <v>72</v>
      </c>
      <c r="N317" t="s">
        <v>82</v>
      </c>
      <c r="O317">
        <v>132658</v>
      </c>
      <c r="P317">
        <v>6</v>
      </c>
      <c r="Q317" t="s">
        <v>75</v>
      </c>
      <c r="R317" t="s">
        <v>76</v>
      </c>
      <c r="S317" t="s">
        <v>79</v>
      </c>
      <c r="T317" t="s">
        <v>75</v>
      </c>
      <c r="U317">
        <v>1</v>
      </c>
      <c r="V317" t="s">
        <v>80</v>
      </c>
      <c r="W317">
        <v>3</v>
      </c>
      <c r="X317">
        <v>11</v>
      </c>
      <c r="Y317" t="s">
        <v>25</v>
      </c>
      <c r="Z317" t="s">
        <v>1135</v>
      </c>
      <c r="AA317">
        <v>119160563</v>
      </c>
      <c r="AB317">
        <v>31270190</v>
      </c>
      <c r="AC317" t="s">
        <v>236</v>
      </c>
      <c r="AD317" t="s">
        <v>369</v>
      </c>
      <c r="AE317" t="s">
        <v>274</v>
      </c>
      <c r="AF317" t="s">
        <v>117</v>
      </c>
      <c r="AG317">
        <v>390000</v>
      </c>
      <c r="AH317" t="s">
        <v>121</v>
      </c>
      <c r="AI317">
        <v>0</v>
      </c>
      <c r="AJ317" t="s">
        <v>77</v>
      </c>
      <c r="AK317">
        <v>100</v>
      </c>
      <c r="AL317" t="s">
        <v>96</v>
      </c>
      <c r="AM317" t="s">
        <v>82</v>
      </c>
      <c r="AN317" t="s">
        <v>82</v>
      </c>
      <c r="AO317">
        <v>1</v>
      </c>
      <c r="AP317" t="s">
        <v>73</v>
      </c>
      <c r="AQ317" t="s">
        <v>114</v>
      </c>
      <c r="AR317" t="s">
        <v>82</v>
      </c>
      <c r="AS317" t="s">
        <v>82</v>
      </c>
      <c r="AT317">
        <v>18</v>
      </c>
      <c r="AU317" t="s">
        <v>88</v>
      </c>
      <c r="AV317" t="s">
        <v>89</v>
      </c>
      <c r="AW317" t="s">
        <v>89</v>
      </c>
      <c r="AX317" t="s">
        <v>89</v>
      </c>
      <c r="AY317" t="s">
        <v>89</v>
      </c>
      <c r="AZ317" t="s">
        <v>81</v>
      </c>
      <c r="BA317" t="s">
        <v>1136</v>
      </c>
      <c r="BB317">
        <v>27.75</v>
      </c>
      <c r="BC317" t="s">
        <v>82</v>
      </c>
      <c r="BD317" t="s">
        <v>82</v>
      </c>
      <c r="BE317" t="s">
        <v>82</v>
      </c>
      <c r="BF317" t="s">
        <v>87</v>
      </c>
      <c r="BG317" t="s">
        <v>97</v>
      </c>
      <c r="BH317">
        <v>2</v>
      </c>
      <c r="BI317">
        <v>2022</v>
      </c>
      <c r="BJ317">
        <v>1</v>
      </c>
      <c r="BK317">
        <v>90.94</v>
      </c>
      <c r="BL317" t="s">
        <v>82</v>
      </c>
      <c r="BM317" t="s">
        <v>95</v>
      </c>
      <c r="BN317" t="s">
        <v>117</v>
      </c>
      <c r="BO317">
        <v>1</v>
      </c>
      <c r="BP317" t="s">
        <v>86</v>
      </c>
      <c r="BQ317" t="s">
        <v>1116</v>
      </c>
    </row>
    <row r="318" spans="1:69" hidden="1" x14ac:dyDescent="0.25">
      <c r="A318">
        <v>133322</v>
      </c>
      <c r="B318">
        <v>1</v>
      </c>
      <c r="C318" s="1">
        <v>7954010</v>
      </c>
      <c r="D318" s="2">
        <v>44934</v>
      </c>
      <c r="E318" s="2">
        <v>44936</v>
      </c>
      <c r="F318" s="2">
        <v>44946</v>
      </c>
      <c r="G318" s="2">
        <v>44985</v>
      </c>
      <c r="H318" s="2">
        <v>44985</v>
      </c>
      <c r="I318">
        <v>325791</v>
      </c>
      <c r="J318" t="s">
        <v>83</v>
      </c>
      <c r="K318" t="s">
        <v>85</v>
      </c>
      <c r="L318" t="s">
        <v>98</v>
      </c>
      <c r="M318" t="s">
        <v>72</v>
      </c>
      <c r="N318" t="s">
        <v>82</v>
      </c>
      <c r="O318">
        <v>133322</v>
      </c>
      <c r="P318">
        <v>8</v>
      </c>
      <c r="Q318" t="s">
        <v>75</v>
      </c>
      <c r="R318" t="s">
        <v>99</v>
      </c>
      <c r="S318" t="s">
        <v>79</v>
      </c>
      <c r="T318" t="s">
        <v>75</v>
      </c>
      <c r="U318">
        <v>2</v>
      </c>
      <c r="V318" t="s">
        <v>139</v>
      </c>
      <c r="W318">
        <v>1</v>
      </c>
      <c r="X318">
        <v>9</v>
      </c>
      <c r="Y318" t="s">
        <v>25</v>
      </c>
      <c r="Z318" t="s">
        <v>2109</v>
      </c>
      <c r="AA318">
        <v>208640967</v>
      </c>
      <c r="AB318">
        <v>31273200</v>
      </c>
      <c r="AC318" t="s">
        <v>139</v>
      </c>
      <c r="AD318" t="s">
        <v>2110</v>
      </c>
      <c r="AE318" t="s">
        <v>199</v>
      </c>
      <c r="AF318" t="s">
        <v>632</v>
      </c>
      <c r="AG318">
        <v>547514</v>
      </c>
      <c r="AH318" t="s">
        <v>171</v>
      </c>
      <c r="AI318">
        <v>0</v>
      </c>
      <c r="AJ318" t="s">
        <v>77</v>
      </c>
      <c r="AK318">
        <v>100</v>
      </c>
      <c r="AL318" t="s">
        <v>96</v>
      </c>
      <c r="AM318" t="s">
        <v>82</v>
      </c>
      <c r="AN318" t="s">
        <v>82</v>
      </c>
      <c r="AO318">
        <v>1</v>
      </c>
      <c r="AP318" t="s">
        <v>73</v>
      </c>
      <c r="AQ318" t="s">
        <v>114</v>
      </c>
      <c r="AR318" t="s">
        <v>82</v>
      </c>
      <c r="AS318" t="s">
        <v>82</v>
      </c>
      <c r="AT318">
        <v>17</v>
      </c>
      <c r="AU318" t="s">
        <v>101</v>
      </c>
      <c r="AV318" t="s">
        <v>89</v>
      </c>
      <c r="AW318" t="s">
        <v>89</v>
      </c>
      <c r="AX318" t="s">
        <v>89</v>
      </c>
      <c r="AY318" t="s">
        <v>89</v>
      </c>
      <c r="AZ318" t="s">
        <v>81</v>
      </c>
      <c r="BA318" t="s">
        <v>2111</v>
      </c>
      <c r="BB318">
        <v>27.79</v>
      </c>
      <c r="BC318" t="s">
        <v>82</v>
      </c>
      <c r="BD318" t="s">
        <v>82</v>
      </c>
      <c r="BE318" t="s">
        <v>82</v>
      </c>
      <c r="BF318" t="s">
        <v>87</v>
      </c>
      <c r="BG318" t="s">
        <v>97</v>
      </c>
      <c r="BH318">
        <v>3</v>
      </c>
      <c r="BI318">
        <v>2022</v>
      </c>
      <c r="BJ318">
        <v>1</v>
      </c>
      <c r="BK318">
        <v>100</v>
      </c>
      <c r="BL318" t="s">
        <v>82</v>
      </c>
      <c r="BM318" t="s">
        <v>77</v>
      </c>
      <c r="BN318" t="s">
        <v>105</v>
      </c>
      <c r="BO318">
        <v>1</v>
      </c>
      <c r="BP318" t="s">
        <v>86</v>
      </c>
      <c r="BQ318" t="s">
        <v>1116</v>
      </c>
    </row>
    <row r="319" spans="1:69" hidden="1" x14ac:dyDescent="0.25">
      <c r="A319">
        <v>133430</v>
      </c>
      <c r="B319">
        <v>1</v>
      </c>
      <c r="C319" s="1">
        <v>3189996</v>
      </c>
      <c r="D319" s="2">
        <v>44912</v>
      </c>
      <c r="E319" s="2">
        <v>44932</v>
      </c>
      <c r="F319" s="2">
        <v>44965</v>
      </c>
      <c r="G319" s="2">
        <v>44977</v>
      </c>
      <c r="H319" s="2">
        <v>44979</v>
      </c>
      <c r="I319">
        <v>324871</v>
      </c>
      <c r="J319" t="s">
        <v>83</v>
      </c>
      <c r="K319" t="s">
        <v>85</v>
      </c>
      <c r="L319" t="s">
        <v>98</v>
      </c>
      <c r="M319" t="s">
        <v>72</v>
      </c>
      <c r="N319" t="s">
        <v>82</v>
      </c>
      <c r="O319">
        <v>133430</v>
      </c>
      <c r="P319">
        <v>7</v>
      </c>
      <c r="Q319" t="s">
        <v>75</v>
      </c>
      <c r="R319" t="s">
        <v>76</v>
      </c>
      <c r="S319" t="s">
        <v>79</v>
      </c>
      <c r="T319" t="s">
        <v>75</v>
      </c>
      <c r="U319">
        <v>3</v>
      </c>
      <c r="V319" t="s">
        <v>131</v>
      </c>
      <c r="W319">
        <v>4</v>
      </c>
      <c r="X319">
        <v>2</v>
      </c>
      <c r="Y319" t="s">
        <v>24</v>
      </c>
      <c r="Z319" t="s">
        <v>2591</v>
      </c>
      <c r="AA319">
        <v>305430830</v>
      </c>
      <c r="AB319">
        <v>31272340</v>
      </c>
      <c r="AC319" t="s">
        <v>288</v>
      </c>
      <c r="AD319" t="s">
        <v>2592</v>
      </c>
      <c r="AE319" t="s">
        <v>2593</v>
      </c>
      <c r="AF319" t="s">
        <v>2594</v>
      </c>
      <c r="AG319">
        <v>328216</v>
      </c>
      <c r="AH319" t="s">
        <v>121</v>
      </c>
      <c r="AI319">
        <v>0</v>
      </c>
      <c r="AJ319" t="s">
        <v>77</v>
      </c>
      <c r="AK319">
        <v>100</v>
      </c>
      <c r="AL319" t="s">
        <v>96</v>
      </c>
      <c r="AM319" t="s">
        <v>82</v>
      </c>
      <c r="AN319" t="s">
        <v>82</v>
      </c>
      <c r="AO319">
        <v>1</v>
      </c>
      <c r="AP319" t="s">
        <v>73</v>
      </c>
      <c r="AQ319" t="s">
        <v>138</v>
      </c>
      <c r="AR319" t="s">
        <v>82</v>
      </c>
      <c r="AS319" t="s">
        <v>82</v>
      </c>
      <c r="AT319">
        <v>20</v>
      </c>
      <c r="AU319" t="s">
        <v>244</v>
      </c>
      <c r="AV319" t="s">
        <v>89</v>
      </c>
      <c r="AW319" t="s">
        <v>89</v>
      </c>
      <c r="AX319" t="s">
        <v>89</v>
      </c>
      <c r="AY319" t="s">
        <v>89</v>
      </c>
      <c r="AZ319" t="s">
        <v>81</v>
      </c>
      <c r="BA319" t="s">
        <v>2595</v>
      </c>
      <c r="BB319">
        <v>27.81</v>
      </c>
      <c r="BC319" t="s">
        <v>82</v>
      </c>
      <c r="BD319" t="s">
        <v>161</v>
      </c>
      <c r="BE319" t="s">
        <v>162</v>
      </c>
      <c r="BF319" t="s">
        <v>87</v>
      </c>
      <c r="BG319" t="s">
        <v>97</v>
      </c>
      <c r="BH319">
        <v>1</v>
      </c>
      <c r="BI319">
        <v>2020</v>
      </c>
      <c r="BJ319">
        <v>3</v>
      </c>
      <c r="BK319">
        <v>79.61</v>
      </c>
      <c r="BL319" t="s">
        <v>82</v>
      </c>
      <c r="BM319" t="s">
        <v>95</v>
      </c>
      <c r="BN319" t="s">
        <v>222</v>
      </c>
      <c r="BO319">
        <v>4</v>
      </c>
      <c r="BP319" t="s">
        <v>2596</v>
      </c>
      <c r="BQ319" t="s">
        <v>1121</v>
      </c>
    </row>
    <row r="320" spans="1:69" hidden="1" x14ac:dyDescent="0.25">
      <c r="A320">
        <v>132761</v>
      </c>
      <c r="B320">
        <v>1</v>
      </c>
      <c r="C320" s="1">
        <v>5905900</v>
      </c>
      <c r="D320" s="2">
        <v>44897</v>
      </c>
      <c r="E320" s="2">
        <v>44907</v>
      </c>
      <c r="F320" s="2">
        <v>44911</v>
      </c>
      <c r="G320" s="2">
        <v>44977</v>
      </c>
      <c r="H320" s="2">
        <v>44978</v>
      </c>
      <c r="I320">
        <v>323503</v>
      </c>
      <c r="J320" t="s">
        <v>83</v>
      </c>
      <c r="K320" t="s">
        <v>85</v>
      </c>
      <c r="L320" t="s">
        <v>98</v>
      </c>
      <c r="M320" t="s">
        <v>72</v>
      </c>
      <c r="N320" t="s">
        <v>82</v>
      </c>
      <c r="O320">
        <v>132761</v>
      </c>
      <c r="P320">
        <v>7</v>
      </c>
      <c r="Q320" t="s">
        <v>75</v>
      </c>
      <c r="R320" t="s">
        <v>76</v>
      </c>
      <c r="S320" t="s">
        <v>79</v>
      </c>
      <c r="T320" t="s">
        <v>75</v>
      </c>
      <c r="U320">
        <v>4</v>
      </c>
      <c r="V320" t="s">
        <v>107</v>
      </c>
      <c r="W320">
        <v>9</v>
      </c>
      <c r="X320">
        <v>1</v>
      </c>
      <c r="Y320" t="s">
        <v>25</v>
      </c>
      <c r="Z320" t="s">
        <v>2340</v>
      </c>
      <c r="AA320">
        <v>117650289</v>
      </c>
      <c r="AB320">
        <v>31272770</v>
      </c>
      <c r="AC320" t="s">
        <v>200</v>
      </c>
      <c r="AD320" t="s">
        <v>200</v>
      </c>
      <c r="AE320" t="s">
        <v>124</v>
      </c>
      <c r="AF320" t="s">
        <v>117</v>
      </c>
      <c r="AG320">
        <v>1643788</v>
      </c>
      <c r="AH320" t="s">
        <v>100</v>
      </c>
      <c r="AI320">
        <v>0</v>
      </c>
      <c r="AJ320" t="s">
        <v>77</v>
      </c>
      <c r="AK320">
        <v>100</v>
      </c>
      <c r="AL320" t="s">
        <v>96</v>
      </c>
      <c r="AM320" t="s">
        <v>82</v>
      </c>
      <c r="AN320" t="s">
        <v>82</v>
      </c>
      <c r="AO320">
        <v>1</v>
      </c>
      <c r="AP320" t="s">
        <v>73</v>
      </c>
      <c r="AQ320" t="s">
        <v>78</v>
      </c>
      <c r="AR320" t="s">
        <v>82</v>
      </c>
      <c r="AS320" t="s">
        <v>82</v>
      </c>
      <c r="AT320">
        <v>23</v>
      </c>
      <c r="AU320" t="s">
        <v>101</v>
      </c>
      <c r="AV320" t="s">
        <v>88</v>
      </c>
      <c r="AW320" t="s">
        <v>89</v>
      </c>
      <c r="AX320" t="s">
        <v>89</v>
      </c>
      <c r="AY320" t="s">
        <v>89</v>
      </c>
      <c r="AZ320" t="s">
        <v>81</v>
      </c>
      <c r="BA320" t="s">
        <v>2341</v>
      </c>
      <c r="BB320">
        <v>27.83</v>
      </c>
      <c r="BC320" t="s">
        <v>82</v>
      </c>
      <c r="BD320" t="s">
        <v>82</v>
      </c>
      <c r="BE320" t="s">
        <v>82</v>
      </c>
      <c r="BF320" t="s">
        <v>278</v>
      </c>
      <c r="BG320" t="s">
        <v>97</v>
      </c>
      <c r="BH320">
        <v>2</v>
      </c>
      <c r="BI320">
        <v>2018</v>
      </c>
      <c r="BJ320">
        <v>5</v>
      </c>
      <c r="BK320">
        <v>85</v>
      </c>
      <c r="BL320" t="s">
        <v>82</v>
      </c>
      <c r="BM320" t="s">
        <v>95</v>
      </c>
      <c r="BN320" t="s">
        <v>117</v>
      </c>
      <c r="BO320">
        <v>1</v>
      </c>
      <c r="BP320" t="s">
        <v>86</v>
      </c>
      <c r="BQ320" t="s">
        <v>1116</v>
      </c>
    </row>
    <row r="321" spans="1:69" hidden="1" x14ac:dyDescent="0.25">
      <c r="A321">
        <v>132598</v>
      </c>
      <c r="B321">
        <v>1</v>
      </c>
      <c r="C321" s="1">
        <v>1394015</v>
      </c>
      <c r="D321" s="2">
        <v>44875</v>
      </c>
      <c r="E321" s="2">
        <v>44897</v>
      </c>
      <c r="F321" s="2">
        <v>44901</v>
      </c>
      <c r="G321" s="2">
        <v>44949</v>
      </c>
      <c r="H321" s="2">
        <v>44956</v>
      </c>
      <c r="I321">
        <v>322309</v>
      </c>
      <c r="J321" t="s">
        <v>83</v>
      </c>
      <c r="K321" t="s">
        <v>85</v>
      </c>
      <c r="L321" t="s">
        <v>74</v>
      </c>
      <c r="M321" t="s">
        <v>72</v>
      </c>
      <c r="N321" t="s">
        <v>82</v>
      </c>
      <c r="O321">
        <v>132598</v>
      </c>
      <c r="P321">
        <v>3</v>
      </c>
      <c r="Q321" t="s">
        <v>136</v>
      </c>
      <c r="R321" t="s">
        <v>166</v>
      </c>
      <c r="S321" t="s">
        <v>79</v>
      </c>
      <c r="T321" t="s">
        <v>136</v>
      </c>
      <c r="U321">
        <v>1</v>
      </c>
      <c r="V321" t="s">
        <v>80</v>
      </c>
      <c r="W321">
        <v>19</v>
      </c>
      <c r="X321">
        <v>3</v>
      </c>
      <c r="Y321" t="s">
        <v>25</v>
      </c>
      <c r="Z321" t="s">
        <v>1662</v>
      </c>
      <c r="AA321">
        <v>112430002</v>
      </c>
      <c r="AB321">
        <v>31213500</v>
      </c>
      <c r="AC321" t="s">
        <v>280</v>
      </c>
      <c r="AD321" t="s">
        <v>347</v>
      </c>
      <c r="AE321" t="s">
        <v>282</v>
      </c>
      <c r="AF321" t="s">
        <v>166</v>
      </c>
      <c r="AG321" t="s">
        <v>82</v>
      </c>
      <c r="AH321" t="s">
        <v>82</v>
      </c>
      <c r="AI321">
        <v>0</v>
      </c>
      <c r="AJ321" t="s">
        <v>77</v>
      </c>
      <c r="AK321">
        <v>100</v>
      </c>
      <c r="AL321" t="s">
        <v>96</v>
      </c>
      <c r="AM321" t="s">
        <v>82</v>
      </c>
      <c r="AN321" t="s">
        <v>82</v>
      </c>
      <c r="AO321">
        <v>1</v>
      </c>
      <c r="AP321" t="s">
        <v>73</v>
      </c>
      <c r="AQ321" t="s">
        <v>114</v>
      </c>
      <c r="AR321" t="s">
        <v>82</v>
      </c>
      <c r="AS321" t="s">
        <v>82</v>
      </c>
      <c r="AT321">
        <v>37</v>
      </c>
      <c r="AU321" t="s">
        <v>88</v>
      </c>
      <c r="AV321" t="s">
        <v>89</v>
      </c>
      <c r="AW321" t="s">
        <v>89</v>
      </c>
      <c r="AX321" t="s">
        <v>89</v>
      </c>
      <c r="AY321" t="s">
        <v>89</v>
      </c>
      <c r="AZ321" t="s">
        <v>81</v>
      </c>
      <c r="BA321" t="s">
        <v>1663</v>
      </c>
      <c r="BB321">
        <v>28.04</v>
      </c>
      <c r="BC321" t="s">
        <v>82</v>
      </c>
      <c r="BD321" t="s">
        <v>82</v>
      </c>
      <c r="BE321" t="s">
        <v>82</v>
      </c>
      <c r="BF321" t="s">
        <v>278</v>
      </c>
      <c r="BG321" t="s">
        <v>97</v>
      </c>
      <c r="BH321" t="s">
        <v>82</v>
      </c>
      <c r="BI321" t="s">
        <v>82</v>
      </c>
      <c r="BJ321" t="s">
        <v>82</v>
      </c>
      <c r="BK321" t="s">
        <v>82</v>
      </c>
      <c r="BL321" t="s">
        <v>82</v>
      </c>
      <c r="BM321" t="s">
        <v>284</v>
      </c>
      <c r="BN321" t="s">
        <v>283</v>
      </c>
      <c r="BO321">
        <v>1</v>
      </c>
      <c r="BP321" t="s">
        <v>86</v>
      </c>
      <c r="BQ321" t="s">
        <v>1116</v>
      </c>
    </row>
    <row r="322" spans="1:69" hidden="1" x14ac:dyDescent="0.25">
      <c r="A322">
        <v>133279</v>
      </c>
      <c r="B322">
        <v>1</v>
      </c>
      <c r="C322" s="1">
        <v>5090255</v>
      </c>
      <c r="D322" s="2">
        <v>44916</v>
      </c>
      <c r="E322" s="2">
        <v>44942</v>
      </c>
      <c r="F322" s="2">
        <v>44958</v>
      </c>
      <c r="G322" s="2">
        <v>44963</v>
      </c>
      <c r="H322" s="2">
        <v>44967</v>
      </c>
      <c r="I322">
        <v>325086</v>
      </c>
      <c r="J322" t="s">
        <v>83</v>
      </c>
      <c r="K322" t="s">
        <v>85</v>
      </c>
      <c r="L322" t="s">
        <v>98</v>
      </c>
      <c r="M322" t="s">
        <v>72</v>
      </c>
      <c r="N322" t="s">
        <v>82</v>
      </c>
      <c r="O322">
        <v>133279</v>
      </c>
      <c r="P322">
        <v>6</v>
      </c>
      <c r="Q322" t="s">
        <v>75</v>
      </c>
      <c r="R322" t="s">
        <v>212</v>
      </c>
      <c r="S322" t="s">
        <v>79</v>
      </c>
      <c r="T322" t="s">
        <v>75</v>
      </c>
      <c r="U322">
        <v>2</v>
      </c>
      <c r="V322" t="s">
        <v>139</v>
      </c>
      <c r="W322">
        <v>1</v>
      </c>
      <c r="X322">
        <v>10</v>
      </c>
      <c r="Y322" t="s">
        <v>24</v>
      </c>
      <c r="Z322" t="s">
        <v>1294</v>
      </c>
      <c r="AA322">
        <v>208430013</v>
      </c>
      <c r="AB322">
        <v>31271790</v>
      </c>
      <c r="AC322" t="s">
        <v>139</v>
      </c>
      <c r="AD322" t="s">
        <v>236</v>
      </c>
      <c r="AE322" t="s">
        <v>225</v>
      </c>
      <c r="AF322" t="s">
        <v>440</v>
      </c>
      <c r="AG322">
        <v>1434150</v>
      </c>
      <c r="AH322" t="s">
        <v>100</v>
      </c>
      <c r="AI322">
        <v>0</v>
      </c>
      <c r="AJ322" t="s">
        <v>77</v>
      </c>
      <c r="AK322">
        <v>100</v>
      </c>
      <c r="AL322" t="s">
        <v>96</v>
      </c>
      <c r="AM322" t="s">
        <v>82</v>
      </c>
      <c r="AN322" t="s">
        <v>82</v>
      </c>
      <c r="AO322">
        <v>1</v>
      </c>
      <c r="AP322" t="s">
        <v>73</v>
      </c>
      <c r="AQ322" t="s">
        <v>114</v>
      </c>
      <c r="AR322" t="s">
        <v>82</v>
      </c>
      <c r="AS322" t="s">
        <v>82</v>
      </c>
      <c r="AT322">
        <v>19</v>
      </c>
      <c r="AU322" t="s">
        <v>101</v>
      </c>
      <c r="AV322" t="s">
        <v>89</v>
      </c>
      <c r="AW322" t="s">
        <v>89</v>
      </c>
      <c r="AX322" t="s">
        <v>89</v>
      </c>
      <c r="AY322" t="s">
        <v>89</v>
      </c>
      <c r="AZ322" t="s">
        <v>81</v>
      </c>
      <c r="BA322" t="s">
        <v>1295</v>
      </c>
      <c r="BB322">
        <v>28.17</v>
      </c>
      <c r="BC322" t="s">
        <v>82</v>
      </c>
      <c r="BD322" t="s">
        <v>82</v>
      </c>
      <c r="BE322" t="s">
        <v>82</v>
      </c>
      <c r="BF322" t="s">
        <v>87</v>
      </c>
      <c r="BG322" t="s">
        <v>97</v>
      </c>
      <c r="BH322">
        <v>2</v>
      </c>
      <c r="BI322">
        <v>2021</v>
      </c>
      <c r="BJ322">
        <v>2</v>
      </c>
      <c r="BK322">
        <v>100</v>
      </c>
      <c r="BL322" t="s">
        <v>82</v>
      </c>
      <c r="BM322" t="s">
        <v>95</v>
      </c>
      <c r="BN322" t="s">
        <v>252</v>
      </c>
      <c r="BO322">
        <v>1</v>
      </c>
      <c r="BP322" t="s">
        <v>86</v>
      </c>
      <c r="BQ322" t="s">
        <v>1116</v>
      </c>
    </row>
    <row r="323" spans="1:69" hidden="1" x14ac:dyDescent="0.25">
      <c r="A323">
        <v>133460</v>
      </c>
      <c r="B323">
        <v>1</v>
      </c>
      <c r="C323" s="1">
        <v>18079400</v>
      </c>
      <c r="D323" s="2">
        <v>44941</v>
      </c>
      <c r="E323" s="2">
        <v>44941</v>
      </c>
      <c r="F323" s="2">
        <v>44967</v>
      </c>
      <c r="G323" s="2">
        <v>44977</v>
      </c>
      <c r="H323" s="2">
        <v>44978</v>
      </c>
      <c r="I323">
        <v>326428</v>
      </c>
      <c r="J323" t="s">
        <v>83</v>
      </c>
      <c r="K323" t="s">
        <v>85</v>
      </c>
      <c r="L323" t="s">
        <v>98</v>
      </c>
      <c r="M323" t="s">
        <v>72</v>
      </c>
      <c r="N323" t="s">
        <v>82</v>
      </c>
      <c r="O323">
        <v>133460</v>
      </c>
      <c r="P323">
        <v>7</v>
      </c>
      <c r="Q323" t="s">
        <v>75</v>
      </c>
      <c r="R323" t="s">
        <v>99</v>
      </c>
      <c r="S323" t="s">
        <v>79</v>
      </c>
      <c r="T323" t="s">
        <v>75</v>
      </c>
      <c r="U323">
        <v>1</v>
      </c>
      <c r="V323" t="s">
        <v>80</v>
      </c>
      <c r="W323">
        <v>18</v>
      </c>
      <c r="X323">
        <v>3</v>
      </c>
      <c r="Y323" t="s">
        <v>24</v>
      </c>
      <c r="Z323" t="s">
        <v>2639</v>
      </c>
      <c r="AA323">
        <v>114330956</v>
      </c>
      <c r="AB323">
        <v>31272300</v>
      </c>
      <c r="AC323" t="s">
        <v>189</v>
      </c>
      <c r="AD323" t="s">
        <v>2104</v>
      </c>
      <c r="AE323" t="s">
        <v>302</v>
      </c>
      <c r="AF323" t="s">
        <v>557</v>
      </c>
      <c r="AG323">
        <v>605000</v>
      </c>
      <c r="AH323" t="s">
        <v>171</v>
      </c>
      <c r="AI323">
        <v>0</v>
      </c>
      <c r="AJ323" t="s">
        <v>77</v>
      </c>
      <c r="AK323">
        <v>100</v>
      </c>
      <c r="AL323" t="s">
        <v>96</v>
      </c>
      <c r="AM323" t="s">
        <v>82</v>
      </c>
      <c r="AN323" t="s">
        <v>82</v>
      </c>
      <c r="AO323">
        <v>1</v>
      </c>
      <c r="AP323" t="s">
        <v>73</v>
      </c>
      <c r="AQ323" t="s">
        <v>78</v>
      </c>
      <c r="AR323" t="s">
        <v>82</v>
      </c>
      <c r="AS323" t="s">
        <v>82</v>
      </c>
      <c r="AT323">
        <v>32</v>
      </c>
      <c r="AU323" t="s">
        <v>101</v>
      </c>
      <c r="AV323" t="s">
        <v>89</v>
      </c>
      <c r="AW323" t="s">
        <v>89</v>
      </c>
      <c r="AX323" t="s">
        <v>89</v>
      </c>
      <c r="AY323" t="s">
        <v>89</v>
      </c>
      <c r="AZ323" t="s">
        <v>81</v>
      </c>
      <c r="BA323" t="s">
        <v>2640</v>
      </c>
      <c r="BB323">
        <v>28.22</v>
      </c>
      <c r="BC323" t="s">
        <v>82</v>
      </c>
      <c r="BD323" t="s">
        <v>82</v>
      </c>
      <c r="BE323" t="s">
        <v>82</v>
      </c>
      <c r="BF323" t="s">
        <v>87</v>
      </c>
      <c r="BG323" t="s">
        <v>2641</v>
      </c>
      <c r="BH323">
        <v>1</v>
      </c>
      <c r="BI323">
        <v>2009</v>
      </c>
      <c r="BJ323">
        <v>14</v>
      </c>
      <c r="BK323">
        <v>100</v>
      </c>
      <c r="BL323">
        <v>22150412</v>
      </c>
      <c r="BM323" t="s">
        <v>95</v>
      </c>
      <c r="BN323" t="s">
        <v>105</v>
      </c>
      <c r="BO323">
        <v>1</v>
      </c>
      <c r="BP323" t="s">
        <v>86</v>
      </c>
      <c r="BQ323" t="s">
        <v>1116</v>
      </c>
    </row>
    <row r="324" spans="1:69" hidden="1" x14ac:dyDescent="0.25">
      <c r="A324">
        <v>132070</v>
      </c>
      <c r="B324">
        <v>1</v>
      </c>
      <c r="C324" s="1">
        <v>3375000</v>
      </c>
      <c r="D324" s="2">
        <v>44826</v>
      </c>
      <c r="E324" s="2">
        <v>44831</v>
      </c>
      <c r="F324" s="2">
        <v>44832</v>
      </c>
      <c r="G324" s="2">
        <v>44939</v>
      </c>
      <c r="H324" s="2">
        <v>44943</v>
      </c>
      <c r="I324">
        <v>320467</v>
      </c>
      <c r="J324" t="s">
        <v>83</v>
      </c>
      <c r="K324" t="s">
        <v>85</v>
      </c>
      <c r="L324" t="s">
        <v>98</v>
      </c>
      <c r="M324" t="s">
        <v>72</v>
      </c>
      <c r="N324" t="s">
        <v>82</v>
      </c>
      <c r="O324">
        <v>132070</v>
      </c>
      <c r="P324">
        <v>1</v>
      </c>
      <c r="Q324" t="s">
        <v>75</v>
      </c>
      <c r="R324" t="s">
        <v>76</v>
      </c>
      <c r="S324" t="s">
        <v>79</v>
      </c>
      <c r="T324" t="s">
        <v>75</v>
      </c>
      <c r="U324">
        <v>4</v>
      </c>
      <c r="V324" t="s">
        <v>107</v>
      </c>
      <c r="W324">
        <v>4</v>
      </c>
      <c r="X324">
        <v>3</v>
      </c>
      <c r="Y324" t="s">
        <v>25</v>
      </c>
      <c r="Z324" t="s">
        <v>1797</v>
      </c>
      <c r="AA324">
        <v>109330694</v>
      </c>
      <c r="AB324">
        <v>31269490</v>
      </c>
      <c r="AC324" t="s">
        <v>641</v>
      </c>
      <c r="AD324" t="s">
        <v>258</v>
      </c>
      <c r="AE324" t="s">
        <v>239</v>
      </c>
      <c r="AF324" t="s">
        <v>117</v>
      </c>
      <c r="AG324">
        <v>953657</v>
      </c>
      <c r="AH324" t="s">
        <v>108</v>
      </c>
      <c r="AI324">
        <v>0</v>
      </c>
      <c r="AJ324" t="s">
        <v>77</v>
      </c>
      <c r="AK324">
        <v>100</v>
      </c>
      <c r="AL324" t="s">
        <v>96</v>
      </c>
      <c r="AM324" t="s">
        <v>82</v>
      </c>
      <c r="AN324" t="s">
        <v>82</v>
      </c>
      <c r="AO324">
        <v>1</v>
      </c>
      <c r="AP324" t="s">
        <v>73</v>
      </c>
      <c r="AQ324" t="s">
        <v>78</v>
      </c>
      <c r="AR324" t="s">
        <v>82</v>
      </c>
      <c r="AS324" t="s">
        <v>82</v>
      </c>
      <c r="AT324">
        <v>46</v>
      </c>
      <c r="AU324" t="s">
        <v>101</v>
      </c>
      <c r="AV324" t="s">
        <v>88</v>
      </c>
      <c r="AW324" t="s">
        <v>89</v>
      </c>
      <c r="AX324" t="s">
        <v>89</v>
      </c>
      <c r="AY324" t="s">
        <v>89</v>
      </c>
      <c r="AZ324" t="s">
        <v>81</v>
      </c>
      <c r="BA324" t="s">
        <v>1798</v>
      </c>
      <c r="BB324">
        <v>28.26</v>
      </c>
      <c r="BC324" t="s">
        <v>82</v>
      </c>
      <c r="BD324" t="s">
        <v>82</v>
      </c>
      <c r="BE324" t="s">
        <v>82</v>
      </c>
      <c r="BF324" t="s">
        <v>156</v>
      </c>
      <c r="BG324" t="s">
        <v>1070</v>
      </c>
      <c r="BH324">
        <v>3</v>
      </c>
      <c r="BI324">
        <v>1993</v>
      </c>
      <c r="BJ324">
        <v>30</v>
      </c>
      <c r="BK324">
        <v>85.6</v>
      </c>
      <c r="BL324">
        <v>22426852</v>
      </c>
      <c r="BM324" t="s">
        <v>95</v>
      </c>
      <c r="BN324" t="s">
        <v>117</v>
      </c>
      <c r="BO324">
        <v>1</v>
      </c>
      <c r="BP324" t="s">
        <v>86</v>
      </c>
      <c r="BQ324" t="s">
        <v>1116</v>
      </c>
    </row>
    <row r="325" spans="1:69" hidden="1" x14ac:dyDescent="0.25">
      <c r="A325">
        <v>133423</v>
      </c>
      <c r="B325">
        <v>1</v>
      </c>
      <c r="C325" s="1">
        <v>6360100</v>
      </c>
      <c r="D325" s="2">
        <v>44963</v>
      </c>
      <c r="E325" s="2">
        <v>44963</v>
      </c>
      <c r="F325" s="2">
        <v>44965</v>
      </c>
      <c r="G325" s="2">
        <v>44977</v>
      </c>
      <c r="H325" s="2">
        <v>44978</v>
      </c>
      <c r="I325">
        <v>327892</v>
      </c>
      <c r="J325" t="s">
        <v>83</v>
      </c>
      <c r="K325" t="s">
        <v>85</v>
      </c>
      <c r="L325" t="s">
        <v>98</v>
      </c>
      <c r="M325" t="s">
        <v>72</v>
      </c>
      <c r="N325" t="s">
        <v>82</v>
      </c>
      <c r="O325">
        <v>133423</v>
      </c>
      <c r="P325">
        <v>7</v>
      </c>
      <c r="Q325" t="s">
        <v>136</v>
      </c>
      <c r="R325" t="s">
        <v>137</v>
      </c>
      <c r="S325" t="s">
        <v>79</v>
      </c>
      <c r="T325" t="s">
        <v>136</v>
      </c>
      <c r="U325">
        <v>1</v>
      </c>
      <c r="V325" t="s">
        <v>80</v>
      </c>
      <c r="W325">
        <v>3</v>
      </c>
      <c r="X325">
        <v>3</v>
      </c>
      <c r="Y325" t="s">
        <v>25</v>
      </c>
      <c r="Z325" t="s">
        <v>2597</v>
      </c>
      <c r="AA325">
        <v>111930442</v>
      </c>
      <c r="AB325">
        <v>31273240</v>
      </c>
      <c r="AC325" t="s">
        <v>236</v>
      </c>
      <c r="AD325" t="s">
        <v>924</v>
      </c>
      <c r="AE325" t="s">
        <v>128</v>
      </c>
      <c r="AF325" t="s">
        <v>2035</v>
      </c>
      <c r="AG325">
        <v>774988</v>
      </c>
      <c r="AH325" t="s">
        <v>108</v>
      </c>
      <c r="AI325">
        <v>0</v>
      </c>
      <c r="AJ325" t="s">
        <v>77</v>
      </c>
      <c r="AK325">
        <v>100</v>
      </c>
      <c r="AL325" t="s">
        <v>96</v>
      </c>
      <c r="AM325" t="s">
        <v>82</v>
      </c>
      <c r="AN325" t="s">
        <v>82</v>
      </c>
      <c r="AO325">
        <v>1</v>
      </c>
      <c r="AP325" t="s">
        <v>73</v>
      </c>
      <c r="AQ325" t="s">
        <v>114</v>
      </c>
      <c r="AR325" t="s">
        <v>82</v>
      </c>
      <c r="AS325" t="s">
        <v>82</v>
      </c>
      <c r="AT325">
        <v>39</v>
      </c>
      <c r="AU325" t="s">
        <v>101</v>
      </c>
      <c r="AV325" t="s">
        <v>89</v>
      </c>
      <c r="AW325" t="s">
        <v>89</v>
      </c>
      <c r="AX325" t="s">
        <v>89</v>
      </c>
      <c r="AY325" t="s">
        <v>89</v>
      </c>
      <c r="AZ325" t="s">
        <v>81</v>
      </c>
      <c r="BA325" t="s">
        <v>2598</v>
      </c>
      <c r="BB325">
        <v>28.28</v>
      </c>
      <c r="BC325" t="s">
        <v>82</v>
      </c>
      <c r="BD325" t="s">
        <v>82</v>
      </c>
      <c r="BE325" t="s">
        <v>82</v>
      </c>
      <c r="BF325" t="s">
        <v>156</v>
      </c>
      <c r="BG325" t="s">
        <v>2599</v>
      </c>
      <c r="BH325">
        <v>4</v>
      </c>
      <c r="BI325">
        <v>2005</v>
      </c>
      <c r="BJ325">
        <v>18</v>
      </c>
      <c r="BK325">
        <v>100</v>
      </c>
      <c r="BL325">
        <v>21047875</v>
      </c>
      <c r="BM325" t="s">
        <v>95</v>
      </c>
      <c r="BN325" t="s">
        <v>298</v>
      </c>
      <c r="BO325">
        <v>1</v>
      </c>
      <c r="BP325" t="s">
        <v>86</v>
      </c>
      <c r="BQ325" t="s">
        <v>1116</v>
      </c>
    </row>
    <row r="326" spans="1:69" hidden="1" x14ac:dyDescent="0.25">
      <c r="A326">
        <v>132635</v>
      </c>
      <c r="B326">
        <v>1</v>
      </c>
      <c r="C326" s="1">
        <v>1638780</v>
      </c>
      <c r="D326" s="2">
        <v>44901</v>
      </c>
      <c r="E326" s="2">
        <v>44902</v>
      </c>
      <c r="F326" s="2">
        <v>44903</v>
      </c>
      <c r="G326" s="2">
        <v>44949</v>
      </c>
      <c r="H326" s="2">
        <v>44953</v>
      </c>
      <c r="I326">
        <v>323845</v>
      </c>
      <c r="J326" t="s">
        <v>83</v>
      </c>
      <c r="K326" t="s">
        <v>85</v>
      </c>
      <c r="L326" t="s">
        <v>74</v>
      </c>
      <c r="M326" t="s">
        <v>72</v>
      </c>
      <c r="N326" t="s">
        <v>82</v>
      </c>
      <c r="O326">
        <v>132635</v>
      </c>
      <c r="P326">
        <v>3</v>
      </c>
      <c r="Q326" t="s">
        <v>136</v>
      </c>
      <c r="R326" t="s">
        <v>166</v>
      </c>
      <c r="S326" t="s">
        <v>79</v>
      </c>
      <c r="T326" t="s">
        <v>136</v>
      </c>
      <c r="U326">
        <v>3</v>
      </c>
      <c r="V326" t="s">
        <v>131</v>
      </c>
      <c r="W326">
        <v>3</v>
      </c>
      <c r="X326">
        <v>2</v>
      </c>
      <c r="Y326" t="s">
        <v>24</v>
      </c>
      <c r="Z326" t="s">
        <v>1689</v>
      </c>
      <c r="AA326">
        <v>112150344</v>
      </c>
      <c r="AB326">
        <v>31163650</v>
      </c>
      <c r="AC326" t="s">
        <v>193</v>
      </c>
      <c r="AD326" t="s">
        <v>385</v>
      </c>
      <c r="AE326" t="s">
        <v>196</v>
      </c>
      <c r="AF326" t="s">
        <v>1690</v>
      </c>
      <c r="AG326" t="s">
        <v>82</v>
      </c>
      <c r="AH326" t="s">
        <v>82</v>
      </c>
      <c r="AI326">
        <v>0</v>
      </c>
      <c r="AJ326" t="s">
        <v>77</v>
      </c>
      <c r="AK326">
        <v>100</v>
      </c>
      <c r="AL326" t="s">
        <v>96</v>
      </c>
      <c r="AM326" t="s">
        <v>82</v>
      </c>
      <c r="AN326" t="s">
        <v>82</v>
      </c>
      <c r="AO326">
        <v>1</v>
      </c>
      <c r="AP326" t="s">
        <v>73</v>
      </c>
      <c r="AQ326" t="s">
        <v>114</v>
      </c>
      <c r="AR326" t="s">
        <v>82</v>
      </c>
      <c r="AS326" t="s">
        <v>82</v>
      </c>
      <c r="AT326">
        <v>38</v>
      </c>
      <c r="AU326" t="s">
        <v>101</v>
      </c>
      <c r="AV326" t="s">
        <v>89</v>
      </c>
      <c r="AW326" t="s">
        <v>89</v>
      </c>
      <c r="AX326" t="s">
        <v>89</v>
      </c>
      <c r="AY326" t="s">
        <v>89</v>
      </c>
      <c r="AZ326" t="s">
        <v>81</v>
      </c>
      <c r="BA326" t="s">
        <v>1691</v>
      </c>
      <c r="BB326">
        <v>28.29</v>
      </c>
      <c r="BC326" t="s">
        <v>82</v>
      </c>
      <c r="BD326" t="s">
        <v>161</v>
      </c>
      <c r="BE326" t="s">
        <v>162</v>
      </c>
      <c r="BF326" t="s">
        <v>156</v>
      </c>
      <c r="BG326" t="s">
        <v>891</v>
      </c>
      <c r="BH326" t="s">
        <v>82</v>
      </c>
      <c r="BI326" t="s">
        <v>82</v>
      </c>
      <c r="BJ326" t="s">
        <v>82</v>
      </c>
      <c r="BK326" t="s">
        <v>82</v>
      </c>
      <c r="BL326">
        <v>25221000</v>
      </c>
      <c r="BM326" t="s">
        <v>579</v>
      </c>
      <c r="BN326" t="s">
        <v>283</v>
      </c>
      <c r="BO326">
        <v>1</v>
      </c>
      <c r="BP326" t="s">
        <v>86</v>
      </c>
      <c r="BQ326" t="s">
        <v>1116</v>
      </c>
    </row>
    <row r="327" spans="1:69" hidden="1" x14ac:dyDescent="0.25">
      <c r="A327">
        <v>132555</v>
      </c>
      <c r="B327">
        <v>3</v>
      </c>
      <c r="C327" s="1">
        <v>6161000</v>
      </c>
      <c r="D327" s="2">
        <v>44859</v>
      </c>
      <c r="E327" s="2">
        <v>44895</v>
      </c>
      <c r="F327" s="2">
        <v>44896</v>
      </c>
      <c r="G327" s="2">
        <v>44949</v>
      </c>
      <c r="H327" s="2">
        <v>44951</v>
      </c>
      <c r="I327">
        <v>321693</v>
      </c>
      <c r="J327" t="s">
        <v>83</v>
      </c>
      <c r="K327" t="s">
        <v>214</v>
      </c>
      <c r="L327" t="s">
        <v>98</v>
      </c>
      <c r="M327" t="s">
        <v>204</v>
      </c>
      <c r="N327" t="s">
        <v>82</v>
      </c>
      <c r="O327">
        <v>132555</v>
      </c>
      <c r="P327">
        <v>3</v>
      </c>
      <c r="Q327" t="s">
        <v>75</v>
      </c>
      <c r="R327" t="s">
        <v>76</v>
      </c>
      <c r="S327" t="s">
        <v>79</v>
      </c>
      <c r="T327" t="s">
        <v>75</v>
      </c>
      <c r="U327">
        <v>6</v>
      </c>
      <c r="V327" t="s">
        <v>272</v>
      </c>
      <c r="W327">
        <v>3</v>
      </c>
      <c r="X327">
        <v>1</v>
      </c>
      <c r="Y327" t="s">
        <v>25</v>
      </c>
      <c r="Z327" t="s">
        <v>1639</v>
      </c>
      <c r="AA327">
        <v>114040804</v>
      </c>
      <c r="AB327">
        <v>31269740</v>
      </c>
      <c r="AC327" t="s">
        <v>273</v>
      </c>
      <c r="AD327" t="s">
        <v>273</v>
      </c>
      <c r="AE327" t="s">
        <v>1640</v>
      </c>
      <c r="AF327" t="s">
        <v>1069</v>
      </c>
      <c r="AG327">
        <v>1745610</v>
      </c>
      <c r="AH327" t="s">
        <v>100</v>
      </c>
      <c r="AI327">
        <v>0</v>
      </c>
      <c r="AJ327" t="s">
        <v>77</v>
      </c>
      <c r="AK327">
        <v>100</v>
      </c>
      <c r="AL327" t="s">
        <v>96</v>
      </c>
      <c r="AM327" t="s">
        <v>82</v>
      </c>
      <c r="AN327" t="s">
        <v>82</v>
      </c>
      <c r="AO327">
        <v>1</v>
      </c>
      <c r="AP327" t="s">
        <v>73</v>
      </c>
      <c r="AQ327" t="s">
        <v>138</v>
      </c>
      <c r="AR327" t="s">
        <v>82</v>
      </c>
      <c r="AS327" t="s">
        <v>82</v>
      </c>
      <c r="AT327">
        <v>33</v>
      </c>
      <c r="AU327" t="s">
        <v>215</v>
      </c>
      <c r="AV327" t="s">
        <v>89</v>
      </c>
      <c r="AW327" t="s">
        <v>89</v>
      </c>
      <c r="AX327" t="s">
        <v>89</v>
      </c>
      <c r="AY327" t="s">
        <v>89</v>
      </c>
      <c r="AZ327" t="s">
        <v>81</v>
      </c>
      <c r="BA327" t="s">
        <v>1641</v>
      </c>
      <c r="BB327">
        <v>28.33</v>
      </c>
      <c r="BC327" t="s">
        <v>82</v>
      </c>
      <c r="BD327" t="s">
        <v>161</v>
      </c>
      <c r="BE327" t="s">
        <v>162</v>
      </c>
      <c r="BF327" t="s">
        <v>156</v>
      </c>
      <c r="BG327" t="s">
        <v>1642</v>
      </c>
      <c r="BH327">
        <v>3</v>
      </c>
      <c r="BI327">
        <v>2006</v>
      </c>
      <c r="BJ327">
        <v>17</v>
      </c>
      <c r="BK327">
        <v>95</v>
      </c>
      <c r="BL327">
        <v>27300116</v>
      </c>
      <c r="BM327" t="s">
        <v>95</v>
      </c>
      <c r="BN327" t="s">
        <v>130</v>
      </c>
      <c r="BO327">
        <v>1</v>
      </c>
      <c r="BP327" t="s">
        <v>86</v>
      </c>
      <c r="BQ327" t="s">
        <v>1116</v>
      </c>
    </row>
    <row r="328" spans="1:69" hidden="1" x14ac:dyDescent="0.25">
      <c r="A328">
        <v>133264</v>
      </c>
      <c r="B328">
        <v>5</v>
      </c>
      <c r="C328" s="1">
        <v>8325539</v>
      </c>
      <c r="D328" s="2">
        <v>44912</v>
      </c>
      <c r="E328" s="2">
        <v>44935</v>
      </c>
      <c r="F328" s="2">
        <v>44951</v>
      </c>
      <c r="G328" s="2">
        <v>44985</v>
      </c>
      <c r="H328" s="2">
        <v>44985</v>
      </c>
      <c r="I328">
        <v>324870</v>
      </c>
      <c r="J328" t="s">
        <v>83</v>
      </c>
      <c r="K328" t="s">
        <v>120</v>
      </c>
      <c r="L328" t="s">
        <v>119</v>
      </c>
      <c r="M328" t="s">
        <v>72</v>
      </c>
      <c r="N328" t="s">
        <v>82</v>
      </c>
      <c r="O328">
        <v>133264</v>
      </c>
      <c r="P328">
        <v>8</v>
      </c>
      <c r="Q328" t="s">
        <v>136</v>
      </c>
      <c r="R328" t="s">
        <v>137</v>
      </c>
      <c r="S328" t="s">
        <v>79</v>
      </c>
      <c r="T328" t="s">
        <v>136</v>
      </c>
      <c r="U328">
        <v>2</v>
      </c>
      <c r="V328" t="s">
        <v>139</v>
      </c>
      <c r="W328">
        <v>10</v>
      </c>
      <c r="X328">
        <v>2</v>
      </c>
      <c r="Y328" t="s">
        <v>25</v>
      </c>
      <c r="Z328" t="s">
        <v>2129</v>
      </c>
      <c r="AA328">
        <v>113830832</v>
      </c>
      <c r="AB328">
        <v>31273870</v>
      </c>
      <c r="AC328" t="s">
        <v>140</v>
      </c>
      <c r="AD328" t="s">
        <v>279</v>
      </c>
      <c r="AE328" t="s">
        <v>196</v>
      </c>
      <c r="AF328" t="s">
        <v>198</v>
      </c>
      <c r="AG328">
        <v>835176</v>
      </c>
      <c r="AH328" t="s">
        <v>108</v>
      </c>
      <c r="AI328">
        <v>0</v>
      </c>
      <c r="AJ328" t="s">
        <v>77</v>
      </c>
      <c r="AK328">
        <v>100</v>
      </c>
      <c r="AL328" t="s">
        <v>96</v>
      </c>
      <c r="AM328" t="s">
        <v>82</v>
      </c>
      <c r="AN328" t="s">
        <v>82</v>
      </c>
      <c r="AO328">
        <v>1</v>
      </c>
      <c r="AP328" t="s">
        <v>73</v>
      </c>
      <c r="AQ328" t="s">
        <v>138</v>
      </c>
      <c r="AR328" t="s">
        <v>82</v>
      </c>
      <c r="AS328" t="s">
        <v>82</v>
      </c>
      <c r="AT328">
        <v>33</v>
      </c>
      <c r="AU328" t="s">
        <v>101</v>
      </c>
      <c r="AV328" t="s">
        <v>88</v>
      </c>
      <c r="AW328" t="s">
        <v>89</v>
      </c>
      <c r="AX328" t="s">
        <v>89</v>
      </c>
      <c r="AY328" t="s">
        <v>89</v>
      </c>
      <c r="AZ328" t="s">
        <v>81</v>
      </c>
      <c r="BA328" t="s">
        <v>2130</v>
      </c>
      <c r="BB328">
        <v>28.42</v>
      </c>
      <c r="BC328" t="s">
        <v>82</v>
      </c>
      <c r="BD328" t="s">
        <v>161</v>
      </c>
      <c r="BE328" t="s">
        <v>162</v>
      </c>
      <c r="BF328" t="s">
        <v>87</v>
      </c>
      <c r="BG328" t="s">
        <v>97</v>
      </c>
      <c r="BH328">
        <v>1</v>
      </c>
      <c r="BI328">
        <v>2018</v>
      </c>
      <c r="BJ328">
        <v>5</v>
      </c>
      <c r="BK328">
        <v>72</v>
      </c>
      <c r="BL328" t="s">
        <v>82</v>
      </c>
      <c r="BM328" t="s">
        <v>95</v>
      </c>
      <c r="BN328" t="s">
        <v>198</v>
      </c>
      <c r="BO328">
        <v>1</v>
      </c>
      <c r="BP328" t="s">
        <v>86</v>
      </c>
      <c r="BQ328" t="s">
        <v>1116</v>
      </c>
    </row>
    <row r="329" spans="1:69" hidden="1" x14ac:dyDescent="0.25">
      <c r="A329">
        <v>132445</v>
      </c>
      <c r="B329">
        <v>1</v>
      </c>
      <c r="C329" s="1">
        <v>5447500</v>
      </c>
      <c r="D329" s="2">
        <v>44860</v>
      </c>
      <c r="E329" s="2">
        <v>44873</v>
      </c>
      <c r="F329" s="2">
        <v>44874</v>
      </c>
      <c r="G329" s="2">
        <v>44949</v>
      </c>
      <c r="H329" s="2">
        <v>44951</v>
      </c>
      <c r="I329">
        <v>321743</v>
      </c>
      <c r="J329" t="s">
        <v>83</v>
      </c>
      <c r="K329" t="s">
        <v>85</v>
      </c>
      <c r="L329" t="s">
        <v>98</v>
      </c>
      <c r="M329" t="s">
        <v>72</v>
      </c>
      <c r="N329" t="s">
        <v>82</v>
      </c>
      <c r="O329">
        <v>132445</v>
      </c>
      <c r="P329">
        <v>3</v>
      </c>
      <c r="Q329" t="s">
        <v>136</v>
      </c>
      <c r="R329" t="s">
        <v>166</v>
      </c>
      <c r="S329" t="s">
        <v>79</v>
      </c>
      <c r="T329" t="s">
        <v>136</v>
      </c>
      <c r="U329">
        <v>7</v>
      </c>
      <c r="V329" t="s">
        <v>185</v>
      </c>
      <c r="W329">
        <v>2</v>
      </c>
      <c r="X329">
        <v>3</v>
      </c>
      <c r="Y329" t="s">
        <v>25</v>
      </c>
      <c r="Z329" t="s">
        <v>1619</v>
      </c>
      <c r="AA329">
        <v>701870702</v>
      </c>
      <c r="AB329">
        <v>31269890</v>
      </c>
      <c r="AC329" t="s">
        <v>226</v>
      </c>
      <c r="AD329" t="s">
        <v>693</v>
      </c>
      <c r="AE329" t="s">
        <v>540</v>
      </c>
      <c r="AF329" t="s">
        <v>539</v>
      </c>
      <c r="AG329">
        <v>1550389</v>
      </c>
      <c r="AH329" t="s">
        <v>100</v>
      </c>
      <c r="AI329">
        <v>0</v>
      </c>
      <c r="AJ329" t="s">
        <v>77</v>
      </c>
      <c r="AK329">
        <v>100</v>
      </c>
      <c r="AL329" t="s">
        <v>96</v>
      </c>
      <c r="AM329" t="s">
        <v>82</v>
      </c>
      <c r="AN329" t="s">
        <v>82</v>
      </c>
      <c r="AO329">
        <v>1</v>
      </c>
      <c r="AP329" t="s">
        <v>73</v>
      </c>
      <c r="AQ329" t="s">
        <v>176</v>
      </c>
      <c r="AR329" t="s">
        <v>82</v>
      </c>
      <c r="AS329" t="s">
        <v>82</v>
      </c>
      <c r="AT329">
        <v>34</v>
      </c>
      <c r="AU329" t="s">
        <v>101</v>
      </c>
      <c r="AV329" t="s">
        <v>88</v>
      </c>
      <c r="AW329" t="s">
        <v>89</v>
      </c>
      <c r="AX329" t="s">
        <v>89</v>
      </c>
      <c r="AY329" t="s">
        <v>89</v>
      </c>
      <c r="AZ329" t="s">
        <v>81</v>
      </c>
      <c r="BA329" t="s">
        <v>1620</v>
      </c>
      <c r="BB329">
        <v>28.46</v>
      </c>
      <c r="BC329" t="s">
        <v>82</v>
      </c>
      <c r="BD329" t="s">
        <v>82</v>
      </c>
      <c r="BE329" t="s">
        <v>82</v>
      </c>
      <c r="BF329" t="s">
        <v>156</v>
      </c>
      <c r="BG329" t="s">
        <v>97</v>
      </c>
      <c r="BH329">
        <v>3</v>
      </c>
      <c r="BI329">
        <v>2016</v>
      </c>
      <c r="BJ329">
        <v>7</v>
      </c>
      <c r="BK329">
        <v>71.13</v>
      </c>
      <c r="BL329" t="s">
        <v>82</v>
      </c>
      <c r="BM329" t="s">
        <v>95</v>
      </c>
      <c r="BN329" t="s">
        <v>262</v>
      </c>
      <c r="BO329">
        <v>1</v>
      </c>
      <c r="BP329" t="s">
        <v>86</v>
      </c>
      <c r="BQ329" t="s">
        <v>1116</v>
      </c>
    </row>
    <row r="330" spans="1:69" hidden="1" x14ac:dyDescent="0.25">
      <c r="A330">
        <v>132239</v>
      </c>
      <c r="B330">
        <v>8</v>
      </c>
      <c r="C330" s="1">
        <v>5046528</v>
      </c>
      <c r="D330" s="2">
        <v>44826</v>
      </c>
      <c r="E330" s="2">
        <v>44847</v>
      </c>
      <c r="F330" s="2">
        <v>44848</v>
      </c>
      <c r="G330" s="2">
        <v>44977</v>
      </c>
      <c r="H330" s="2">
        <v>44978</v>
      </c>
      <c r="I330">
        <v>320473</v>
      </c>
      <c r="J330" t="s">
        <v>83</v>
      </c>
      <c r="K330" t="s">
        <v>2281</v>
      </c>
      <c r="L330" t="s">
        <v>119</v>
      </c>
      <c r="M330" t="s">
        <v>275</v>
      </c>
      <c r="N330" t="s">
        <v>82</v>
      </c>
      <c r="O330">
        <v>132239</v>
      </c>
      <c r="P330">
        <v>7</v>
      </c>
      <c r="Q330" t="s">
        <v>136</v>
      </c>
      <c r="R330" t="s">
        <v>242</v>
      </c>
      <c r="S330" t="s">
        <v>79</v>
      </c>
      <c r="T330" t="s">
        <v>136</v>
      </c>
      <c r="U330">
        <v>1</v>
      </c>
      <c r="V330" t="s">
        <v>80</v>
      </c>
      <c r="W330">
        <v>7</v>
      </c>
      <c r="X330">
        <v>3</v>
      </c>
      <c r="Y330" t="s">
        <v>24</v>
      </c>
      <c r="Z330" t="s">
        <v>2282</v>
      </c>
      <c r="AA330">
        <v>113130305</v>
      </c>
      <c r="AB330">
        <v>31272590</v>
      </c>
      <c r="AC330" t="s">
        <v>403</v>
      </c>
      <c r="AD330" t="s">
        <v>1000</v>
      </c>
      <c r="AE330" t="s">
        <v>2283</v>
      </c>
      <c r="AF330" t="s">
        <v>2284</v>
      </c>
      <c r="AG330">
        <v>678000</v>
      </c>
      <c r="AH330" t="s">
        <v>171</v>
      </c>
      <c r="AI330">
        <v>0</v>
      </c>
      <c r="AJ330" t="s">
        <v>77</v>
      </c>
      <c r="AK330">
        <v>130</v>
      </c>
      <c r="AL330" t="s">
        <v>308</v>
      </c>
      <c r="AM330" t="s">
        <v>82</v>
      </c>
      <c r="AN330" t="s">
        <v>82</v>
      </c>
      <c r="AO330">
        <v>1</v>
      </c>
      <c r="AP330" t="s">
        <v>73</v>
      </c>
      <c r="AQ330" t="s">
        <v>138</v>
      </c>
      <c r="AR330" t="s">
        <v>82</v>
      </c>
      <c r="AS330" t="s">
        <v>82</v>
      </c>
      <c r="AT330">
        <v>35</v>
      </c>
      <c r="AU330" t="s">
        <v>215</v>
      </c>
      <c r="AV330" t="s">
        <v>89</v>
      </c>
      <c r="AW330" t="s">
        <v>89</v>
      </c>
      <c r="AX330" t="s">
        <v>89</v>
      </c>
      <c r="AY330" t="s">
        <v>89</v>
      </c>
      <c r="AZ330" t="s">
        <v>81</v>
      </c>
      <c r="BA330" t="s">
        <v>2285</v>
      </c>
      <c r="BB330">
        <v>28.54</v>
      </c>
      <c r="BC330" t="s">
        <v>82</v>
      </c>
      <c r="BD330" t="s">
        <v>82</v>
      </c>
      <c r="BE330" t="s">
        <v>82</v>
      </c>
      <c r="BF330" t="s">
        <v>87</v>
      </c>
      <c r="BG330" t="s">
        <v>97</v>
      </c>
      <c r="BH330">
        <v>4</v>
      </c>
      <c r="BI330">
        <v>2005</v>
      </c>
      <c r="BJ330">
        <v>18</v>
      </c>
      <c r="BK330">
        <v>84</v>
      </c>
      <c r="BL330">
        <v>22491516</v>
      </c>
      <c r="BM330" t="s">
        <v>2286</v>
      </c>
      <c r="BN330" t="s">
        <v>368</v>
      </c>
      <c r="BO330">
        <v>1</v>
      </c>
      <c r="BP330" t="s">
        <v>86</v>
      </c>
      <c r="BQ330" t="s">
        <v>1116</v>
      </c>
    </row>
    <row r="331" spans="1:69" hidden="1" x14ac:dyDescent="0.25">
      <c r="A331">
        <v>133234</v>
      </c>
      <c r="B331">
        <v>5</v>
      </c>
      <c r="C331" s="1">
        <v>11841855</v>
      </c>
      <c r="D331" s="2">
        <v>44935</v>
      </c>
      <c r="E331" s="2">
        <v>44935</v>
      </c>
      <c r="F331" s="2">
        <v>44957</v>
      </c>
      <c r="G331" s="2">
        <v>44977</v>
      </c>
      <c r="H331" s="2">
        <v>44978</v>
      </c>
      <c r="I331">
        <v>325833</v>
      </c>
      <c r="J331" t="s">
        <v>83</v>
      </c>
      <c r="K331" t="s">
        <v>120</v>
      </c>
      <c r="L331" t="s">
        <v>119</v>
      </c>
      <c r="M331" t="s">
        <v>72</v>
      </c>
      <c r="N331" t="s">
        <v>82</v>
      </c>
      <c r="O331">
        <v>133234</v>
      </c>
      <c r="P331">
        <v>7</v>
      </c>
      <c r="Q331" t="s">
        <v>75</v>
      </c>
      <c r="R331" t="s">
        <v>99</v>
      </c>
      <c r="S331" t="s">
        <v>79</v>
      </c>
      <c r="T331" t="s">
        <v>75</v>
      </c>
      <c r="U331">
        <v>1</v>
      </c>
      <c r="V331" t="s">
        <v>80</v>
      </c>
      <c r="W331">
        <v>19</v>
      </c>
      <c r="X331">
        <v>10</v>
      </c>
      <c r="Y331" t="s">
        <v>25</v>
      </c>
      <c r="Z331" t="s">
        <v>2512</v>
      </c>
      <c r="AA331">
        <v>116370366</v>
      </c>
      <c r="AB331">
        <v>31273020</v>
      </c>
      <c r="AC331" t="s">
        <v>280</v>
      </c>
      <c r="AD331" t="s">
        <v>2513</v>
      </c>
      <c r="AE331" t="s">
        <v>323</v>
      </c>
      <c r="AF331" t="s">
        <v>2514</v>
      </c>
      <c r="AG331">
        <v>605008</v>
      </c>
      <c r="AH331" t="s">
        <v>171</v>
      </c>
      <c r="AI331">
        <v>0</v>
      </c>
      <c r="AJ331" t="s">
        <v>77</v>
      </c>
      <c r="AK331">
        <v>100</v>
      </c>
      <c r="AL331" t="s">
        <v>96</v>
      </c>
      <c r="AM331" t="s">
        <v>82</v>
      </c>
      <c r="AN331" t="s">
        <v>82</v>
      </c>
      <c r="AO331">
        <v>1</v>
      </c>
      <c r="AP331" t="s">
        <v>73</v>
      </c>
      <c r="AQ331" t="s">
        <v>176</v>
      </c>
      <c r="AR331" t="s">
        <v>82</v>
      </c>
      <c r="AS331" t="s">
        <v>82</v>
      </c>
      <c r="AT331">
        <v>26</v>
      </c>
      <c r="AU331" t="s">
        <v>101</v>
      </c>
      <c r="AV331" t="s">
        <v>88</v>
      </c>
      <c r="AW331" t="s">
        <v>89</v>
      </c>
      <c r="AX331" t="s">
        <v>89</v>
      </c>
      <c r="AY331" t="s">
        <v>89</v>
      </c>
      <c r="AZ331" t="s">
        <v>167</v>
      </c>
      <c r="BA331" t="s">
        <v>2515</v>
      </c>
      <c r="BB331">
        <v>28.62</v>
      </c>
      <c r="BC331" t="s">
        <v>82</v>
      </c>
      <c r="BD331" t="s">
        <v>82</v>
      </c>
      <c r="BE331" t="s">
        <v>82</v>
      </c>
      <c r="BF331" t="s">
        <v>87</v>
      </c>
      <c r="BG331" t="s">
        <v>2516</v>
      </c>
      <c r="BH331">
        <v>1</v>
      </c>
      <c r="BI331">
        <v>2013</v>
      </c>
      <c r="BJ331">
        <v>10</v>
      </c>
      <c r="BK331">
        <v>100</v>
      </c>
      <c r="BL331">
        <v>27714225</v>
      </c>
      <c r="BM331" t="s">
        <v>95</v>
      </c>
      <c r="BN331" t="s">
        <v>111</v>
      </c>
      <c r="BO331">
        <v>1</v>
      </c>
      <c r="BP331" t="s">
        <v>86</v>
      </c>
      <c r="BQ331" t="s">
        <v>1116</v>
      </c>
    </row>
    <row r="332" spans="1:69" hidden="1" x14ac:dyDescent="0.25">
      <c r="A332">
        <v>133434</v>
      </c>
      <c r="B332">
        <v>5</v>
      </c>
      <c r="C332" s="1">
        <v>8989427</v>
      </c>
      <c r="D332" s="2">
        <v>44950</v>
      </c>
      <c r="E332" s="2">
        <v>44951</v>
      </c>
      <c r="F332" s="2">
        <v>44966</v>
      </c>
      <c r="G332" s="2">
        <v>44985</v>
      </c>
      <c r="H332" s="2">
        <v>44985</v>
      </c>
      <c r="I332">
        <v>327135</v>
      </c>
      <c r="J332" t="s">
        <v>83</v>
      </c>
      <c r="K332" t="s">
        <v>120</v>
      </c>
      <c r="L332" t="s">
        <v>119</v>
      </c>
      <c r="M332" t="s">
        <v>72</v>
      </c>
      <c r="N332" t="s">
        <v>82</v>
      </c>
      <c r="O332">
        <v>133434</v>
      </c>
      <c r="P332">
        <v>8</v>
      </c>
      <c r="Q332" t="s">
        <v>75</v>
      </c>
      <c r="R332" t="s">
        <v>99</v>
      </c>
      <c r="S332" t="s">
        <v>79</v>
      </c>
      <c r="T332" t="s">
        <v>75</v>
      </c>
      <c r="U332">
        <v>1</v>
      </c>
      <c r="V332" t="s">
        <v>80</v>
      </c>
      <c r="W332">
        <v>8</v>
      </c>
      <c r="X332">
        <v>4</v>
      </c>
      <c r="Y332" t="s">
        <v>25</v>
      </c>
      <c r="Z332" t="s">
        <v>2195</v>
      </c>
      <c r="AA332">
        <v>402240565</v>
      </c>
      <c r="AB332">
        <v>31273790</v>
      </c>
      <c r="AC332" t="s">
        <v>290</v>
      </c>
      <c r="AD332" t="s">
        <v>2073</v>
      </c>
      <c r="AE332" t="s">
        <v>134</v>
      </c>
      <c r="AF332" t="s">
        <v>109</v>
      </c>
      <c r="AG332">
        <v>718215</v>
      </c>
      <c r="AH332" t="s">
        <v>171</v>
      </c>
      <c r="AI332">
        <v>0</v>
      </c>
      <c r="AJ332" t="s">
        <v>77</v>
      </c>
      <c r="AK332">
        <v>100</v>
      </c>
      <c r="AL332" t="s">
        <v>96</v>
      </c>
      <c r="AM332" t="s">
        <v>82</v>
      </c>
      <c r="AN332" t="s">
        <v>82</v>
      </c>
      <c r="AO332">
        <v>1</v>
      </c>
      <c r="AP332" t="s">
        <v>73</v>
      </c>
      <c r="AQ332" t="s">
        <v>78</v>
      </c>
      <c r="AR332" t="s">
        <v>82</v>
      </c>
      <c r="AS332" t="s">
        <v>82</v>
      </c>
      <c r="AT332">
        <v>28</v>
      </c>
      <c r="AU332" t="s">
        <v>88</v>
      </c>
      <c r="AV332" t="s">
        <v>89</v>
      </c>
      <c r="AW332" t="s">
        <v>89</v>
      </c>
      <c r="AX332" t="s">
        <v>89</v>
      </c>
      <c r="AY332" t="s">
        <v>89</v>
      </c>
      <c r="AZ332" t="s">
        <v>81</v>
      </c>
      <c r="BA332" t="s">
        <v>2196</v>
      </c>
      <c r="BB332">
        <v>28.76</v>
      </c>
      <c r="BC332" t="s">
        <v>82</v>
      </c>
      <c r="BD332" t="s">
        <v>82</v>
      </c>
      <c r="BE332" t="s">
        <v>82</v>
      </c>
      <c r="BF332" t="s">
        <v>87</v>
      </c>
      <c r="BG332" t="s">
        <v>692</v>
      </c>
      <c r="BH332">
        <v>1</v>
      </c>
      <c r="BI332">
        <v>2012</v>
      </c>
      <c r="BJ332">
        <v>11</v>
      </c>
      <c r="BK332">
        <v>100</v>
      </c>
      <c r="BL332">
        <v>22848500</v>
      </c>
      <c r="BM332" t="s">
        <v>2197</v>
      </c>
      <c r="BN332" t="s">
        <v>105</v>
      </c>
      <c r="BO332">
        <v>1</v>
      </c>
      <c r="BP332" t="s">
        <v>86</v>
      </c>
      <c r="BQ332" t="s">
        <v>1116</v>
      </c>
    </row>
    <row r="333" spans="1:69" hidden="1" x14ac:dyDescent="0.25">
      <c r="A333">
        <v>133286</v>
      </c>
      <c r="B333">
        <v>1</v>
      </c>
      <c r="C333" s="1">
        <v>9143600</v>
      </c>
      <c r="D333" s="2">
        <v>44936</v>
      </c>
      <c r="E333" s="2">
        <v>44944</v>
      </c>
      <c r="F333" s="2">
        <v>44958</v>
      </c>
      <c r="G333" s="2">
        <v>44977</v>
      </c>
      <c r="H333" s="2">
        <v>44978</v>
      </c>
      <c r="I333">
        <v>326012</v>
      </c>
      <c r="J333" t="s">
        <v>83</v>
      </c>
      <c r="K333" t="s">
        <v>85</v>
      </c>
      <c r="L333" t="s">
        <v>98</v>
      </c>
      <c r="M333" t="s">
        <v>72</v>
      </c>
      <c r="N333" t="s">
        <v>82</v>
      </c>
      <c r="O333">
        <v>133286</v>
      </c>
      <c r="P333">
        <v>7</v>
      </c>
      <c r="Q333" t="s">
        <v>136</v>
      </c>
      <c r="R333" t="s">
        <v>137</v>
      </c>
      <c r="S333" t="s">
        <v>79</v>
      </c>
      <c r="T333" t="s">
        <v>136</v>
      </c>
      <c r="U333">
        <v>2</v>
      </c>
      <c r="V333" t="s">
        <v>139</v>
      </c>
      <c r="W333">
        <v>2</v>
      </c>
      <c r="X333">
        <v>3</v>
      </c>
      <c r="Y333" t="s">
        <v>25</v>
      </c>
      <c r="Z333" t="s">
        <v>2544</v>
      </c>
      <c r="AA333">
        <v>208650774</v>
      </c>
      <c r="AB333">
        <v>31272010</v>
      </c>
      <c r="AC333" t="s">
        <v>292</v>
      </c>
      <c r="AD333" t="s">
        <v>258</v>
      </c>
      <c r="AE333" t="s">
        <v>104</v>
      </c>
      <c r="AF333" t="s">
        <v>448</v>
      </c>
      <c r="AG333">
        <v>1528029</v>
      </c>
      <c r="AH333" t="s">
        <v>100</v>
      </c>
      <c r="AI333">
        <v>0</v>
      </c>
      <c r="AJ333" t="s">
        <v>77</v>
      </c>
      <c r="AK333">
        <v>100</v>
      </c>
      <c r="AL333" t="s">
        <v>96</v>
      </c>
      <c r="AM333" t="s">
        <v>82</v>
      </c>
      <c r="AN333" t="s">
        <v>82</v>
      </c>
      <c r="AO333">
        <v>1</v>
      </c>
      <c r="AP333" t="s">
        <v>73</v>
      </c>
      <c r="AQ333" t="s">
        <v>114</v>
      </c>
      <c r="AR333" t="s">
        <v>82</v>
      </c>
      <c r="AS333" t="s">
        <v>82</v>
      </c>
      <c r="AT333">
        <v>17</v>
      </c>
      <c r="AU333" t="s">
        <v>101</v>
      </c>
      <c r="AV333" t="s">
        <v>89</v>
      </c>
      <c r="AW333" t="s">
        <v>89</v>
      </c>
      <c r="AX333" t="s">
        <v>89</v>
      </c>
      <c r="AY333" t="s">
        <v>89</v>
      </c>
      <c r="AZ333" t="s">
        <v>81</v>
      </c>
      <c r="BA333" t="s">
        <v>2545</v>
      </c>
      <c r="BB333">
        <v>28.82</v>
      </c>
      <c r="BC333" t="s">
        <v>82</v>
      </c>
      <c r="BD333" t="s">
        <v>82</v>
      </c>
      <c r="BE333" t="s">
        <v>82</v>
      </c>
      <c r="BF333" t="s">
        <v>87</v>
      </c>
      <c r="BG333" t="s">
        <v>97</v>
      </c>
      <c r="BH333">
        <v>2</v>
      </c>
      <c r="BI333">
        <v>2022</v>
      </c>
      <c r="BJ333">
        <v>1</v>
      </c>
      <c r="BK333">
        <v>100</v>
      </c>
      <c r="BL333" t="s">
        <v>82</v>
      </c>
      <c r="BM333" t="s">
        <v>95</v>
      </c>
      <c r="BN333" t="s">
        <v>183</v>
      </c>
      <c r="BO333">
        <v>1</v>
      </c>
      <c r="BP333" t="s">
        <v>86</v>
      </c>
      <c r="BQ333" t="s">
        <v>1116</v>
      </c>
    </row>
    <row r="334" spans="1:69" hidden="1" x14ac:dyDescent="0.25">
      <c r="A334">
        <v>132964</v>
      </c>
      <c r="B334">
        <v>1</v>
      </c>
      <c r="C334" s="1">
        <v>2694200</v>
      </c>
      <c r="D334" s="2">
        <v>44900</v>
      </c>
      <c r="E334" s="2">
        <v>44915</v>
      </c>
      <c r="F334" s="2">
        <v>44917</v>
      </c>
      <c r="G334" s="2">
        <v>44985</v>
      </c>
      <c r="H334" s="2">
        <v>44985</v>
      </c>
      <c r="I334">
        <v>323765</v>
      </c>
      <c r="J334" t="s">
        <v>83</v>
      </c>
      <c r="K334" t="s">
        <v>85</v>
      </c>
      <c r="L334" t="s">
        <v>98</v>
      </c>
      <c r="M334" t="s">
        <v>72</v>
      </c>
      <c r="N334" t="s">
        <v>82</v>
      </c>
      <c r="O334">
        <v>132964</v>
      </c>
      <c r="P334">
        <v>8</v>
      </c>
      <c r="Q334" t="s">
        <v>75</v>
      </c>
      <c r="R334" t="s">
        <v>212</v>
      </c>
      <c r="S334" t="s">
        <v>79</v>
      </c>
      <c r="T334" t="s">
        <v>75</v>
      </c>
      <c r="U334">
        <v>1</v>
      </c>
      <c r="V334" t="s">
        <v>80</v>
      </c>
      <c r="W334">
        <v>3</v>
      </c>
      <c r="X334">
        <v>1</v>
      </c>
      <c r="Y334" t="s">
        <v>24</v>
      </c>
      <c r="Z334" t="s">
        <v>2066</v>
      </c>
      <c r="AA334">
        <v>117270912</v>
      </c>
      <c r="AB334">
        <v>31273500</v>
      </c>
      <c r="AC334" t="s">
        <v>236</v>
      </c>
      <c r="AD334" t="s">
        <v>236</v>
      </c>
      <c r="AE334" t="s">
        <v>218</v>
      </c>
      <c r="AF334" t="s">
        <v>2067</v>
      </c>
      <c r="AG334">
        <v>356329</v>
      </c>
      <c r="AH334" t="s">
        <v>121</v>
      </c>
      <c r="AI334">
        <v>0</v>
      </c>
      <c r="AJ334" t="s">
        <v>77</v>
      </c>
      <c r="AK334">
        <v>100</v>
      </c>
      <c r="AL334" t="s">
        <v>96</v>
      </c>
      <c r="AM334" t="s">
        <v>82</v>
      </c>
      <c r="AN334" t="s">
        <v>82</v>
      </c>
      <c r="AO334">
        <v>1</v>
      </c>
      <c r="AP334" t="s">
        <v>73</v>
      </c>
      <c r="AQ334" t="s">
        <v>78</v>
      </c>
      <c r="AR334" t="s">
        <v>82</v>
      </c>
      <c r="AS334" t="s">
        <v>82</v>
      </c>
      <c r="AT334">
        <v>24</v>
      </c>
      <c r="AU334" t="s">
        <v>101</v>
      </c>
      <c r="AV334" t="s">
        <v>89</v>
      </c>
      <c r="AW334" t="s">
        <v>89</v>
      </c>
      <c r="AX334" t="s">
        <v>89</v>
      </c>
      <c r="AY334" t="s">
        <v>89</v>
      </c>
      <c r="AZ334" t="s">
        <v>81</v>
      </c>
      <c r="BA334" t="s">
        <v>2068</v>
      </c>
      <c r="BB334">
        <v>28.89</v>
      </c>
      <c r="BC334" t="s">
        <v>82</v>
      </c>
      <c r="BD334" t="s">
        <v>82</v>
      </c>
      <c r="BE334" t="s">
        <v>82</v>
      </c>
      <c r="BF334" t="s">
        <v>87</v>
      </c>
      <c r="BG334" t="s">
        <v>2069</v>
      </c>
      <c r="BH334">
        <v>6</v>
      </c>
      <c r="BI334">
        <v>2017</v>
      </c>
      <c r="BJ334">
        <v>6</v>
      </c>
      <c r="BK334">
        <v>80</v>
      </c>
      <c r="BL334">
        <v>22122000</v>
      </c>
      <c r="BM334" t="s">
        <v>95</v>
      </c>
      <c r="BN334" t="s">
        <v>252</v>
      </c>
      <c r="BO334">
        <v>1</v>
      </c>
      <c r="BP334" t="s">
        <v>86</v>
      </c>
      <c r="BQ334" t="s">
        <v>1116</v>
      </c>
    </row>
    <row r="335" spans="1:69" hidden="1" x14ac:dyDescent="0.25">
      <c r="A335">
        <v>132538</v>
      </c>
      <c r="B335">
        <v>1</v>
      </c>
      <c r="C335" s="1">
        <v>5200430</v>
      </c>
      <c r="D335" s="2">
        <v>44890</v>
      </c>
      <c r="E335" s="2">
        <v>44890</v>
      </c>
      <c r="F335" s="2">
        <v>44893</v>
      </c>
      <c r="G335" s="2">
        <v>44949</v>
      </c>
      <c r="H335" s="2">
        <v>44960</v>
      </c>
      <c r="I335">
        <v>322998</v>
      </c>
      <c r="J335" t="s">
        <v>83</v>
      </c>
      <c r="K335" t="s">
        <v>85</v>
      </c>
      <c r="L335" t="s">
        <v>74</v>
      </c>
      <c r="M335" t="s">
        <v>72</v>
      </c>
      <c r="N335" t="s">
        <v>82</v>
      </c>
      <c r="O335">
        <v>132538</v>
      </c>
      <c r="P335">
        <v>3</v>
      </c>
      <c r="Q335" t="s">
        <v>75</v>
      </c>
      <c r="R335" t="s">
        <v>76</v>
      </c>
      <c r="S335" t="s">
        <v>79</v>
      </c>
      <c r="T335" t="s">
        <v>75</v>
      </c>
      <c r="U335">
        <v>1</v>
      </c>
      <c r="V335" t="s">
        <v>80</v>
      </c>
      <c r="W335">
        <v>14</v>
      </c>
      <c r="X335">
        <v>1</v>
      </c>
      <c r="Y335" t="s">
        <v>25</v>
      </c>
      <c r="Z335" t="s">
        <v>1635</v>
      </c>
      <c r="AA335">
        <v>504260853</v>
      </c>
      <c r="AB335">
        <v>31135730</v>
      </c>
      <c r="AC335" t="s">
        <v>102</v>
      </c>
      <c r="AD335" t="s">
        <v>106</v>
      </c>
      <c r="AE335" t="s">
        <v>128</v>
      </c>
      <c r="AF335" t="s">
        <v>164</v>
      </c>
      <c r="AG335" t="s">
        <v>82</v>
      </c>
      <c r="AH335" t="s">
        <v>82</v>
      </c>
      <c r="AI335">
        <v>0</v>
      </c>
      <c r="AJ335" t="s">
        <v>77</v>
      </c>
      <c r="AK335">
        <v>100</v>
      </c>
      <c r="AL335" t="s">
        <v>96</v>
      </c>
      <c r="AM335" t="s">
        <v>82</v>
      </c>
      <c r="AN335" t="s">
        <v>82</v>
      </c>
      <c r="AO335">
        <v>1</v>
      </c>
      <c r="AP335" t="s">
        <v>73</v>
      </c>
      <c r="AQ335" t="s">
        <v>78</v>
      </c>
      <c r="AR335" t="s">
        <v>82</v>
      </c>
      <c r="AS335" t="s">
        <v>82</v>
      </c>
      <c r="AT335">
        <v>23</v>
      </c>
      <c r="AU335" t="s">
        <v>101</v>
      </c>
      <c r="AV335" t="s">
        <v>88</v>
      </c>
      <c r="AW335" t="s">
        <v>89</v>
      </c>
      <c r="AX335" t="s">
        <v>89</v>
      </c>
      <c r="AY335" t="s">
        <v>89</v>
      </c>
      <c r="AZ335" t="s">
        <v>167</v>
      </c>
      <c r="BA335" t="s">
        <v>1636</v>
      </c>
      <c r="BB335">
        <v>28.98</v>
      </c>
      <c r="BC335" t="s">
        <v>82</v>
      </c>
      <c r="BD335" t="s">
        <v>82</v>
      </c>
      <c r="BE335" t="s">
        <v>82</v>
      </c>
      <c r="BF335" t="s">
        <v>87</v>
      </c>
      <c r="BG335" t="s">
        <v>97</v>
      </c>
      <c r="BH335" t="s">
        <v>82</v>
      </c>
      <c r="BI335" t="s">
        <v>82</v>
      </c>
      <c r="BJ335" t="s">
        <v>82</v>
      </c>
      <c r="BK335" t="s">
        <v>82</v>
      </c>
      <c r="BL335" t="s">
        <v>82</v>
      </c>
      <c r="BM335" t="s">
        <v>95</v>
      </c>
      <c r="BN335" t="s">
        <v>130</v>
      </c>
      <c r="BO335">
        <v>1</v>
      </c>
      <c r="BP335" t="s">
        <v>86</v>
      </c>
      <c r="BQ335" t="s">
        <v>1116</v>
      </c>
    </row>
    <row r="336" spans="1:69" hidden="1" x14ac:dyDescent="0.25">
      <c r="A336">
        <v>132902</v>
      </c>
      <c r="B336">
        <v>1</v>
      </c>
      <c r="C336" s="1">
        <v>11000000</v>
      </c>
      <c r="D336" s="2">
        <v>44899</v>
      </c>
      <c r="E336" s="2">
        <v>44911</v>
      </c>
      <c r="F336" s="2">
        <v>44914</v>
      </c>
      <c r="G336" s="2">
        <v>44963</v>
      </c>
      <c r="H336" s="2">
        <v>44967</v>
      </c>
      <c r="I336">
        <v>323675</v>
      </c>
      <c r="J336" t="s">
        <v>83</v>
      </c>
      <c r="K336" t="s">
        <v>85</v>
      </c>
      <c r="L336" t="s">
        <v>98</v>
      </c>
      <c r="M336" t="s">
        <v>72</v>
      </c>
      <c r="N336" t="s">
        <v>82</v>
      </c>
      <c r="O336">
        <v>132902</v>
      </c>
      <c r="P336">
        <v>6</v>
      </c>
      <c r="Q336" t="s">
        <v>75</v>
      </c>
      <c r="R336" t="s">
        <v>99</v>
      </c>
      <c r="S336" t="s">
        <v>79</v>
      </c>
      <c r="T336" t="s">
        <v>75</v>
      </c>
      <c r="U336">
        <v>7</v>
      </c>
      <c r="V336" t="s">
        <v>185</v>
      </c>
      <c r="W336">
        <v>6</v>
      </c>
      <c r="X336">
        <v>1</v>
      </c>
      <c r="Y336" t="s">
        <v>25</v>
      </c>
      <c r="Z336" t="s">
        <v>1159</v>
      </c>
      <c r="AA336">
        <v>703120557</v>
      </c>
      <c r="AB336">
        <v>31271090</v>
      </c>
      <c r="AC336" t="s">
        <v>186</v>
      </c>
      <c r="AD336" t="s">
        <v>186</v>
      </c>
      <c r="AE336" t="s">
        <v>104</v>
      </c>
      <c r="AF336" t="s">
        <v>349</v>
      </c>
      <c r="AG336">
        <v>1564852</v>
      </c>
      <c r="AH336" t="s">
        <v>100</v>
      </c>
      <c r="AI336">
        <v>0</v>
      </c>
      <c r="AJ336" t="s">
        <v>77</v>
      </c>
      <c r="AK336">
        <v>100</v>
      </c>
      <c r="AL336" t="s">
        <v>96</v>
      </c>
      <c r="AM336" t="s">
        <v>82</v>
      </c>
      <c r="AN336" t="s">
        <v>82</v>
      </c>
      <c r="AO336">
        <v>1</v>
      </c>
      <c r="AP336" t="s">
        <v>73</v>
      </c>
      <c r="AQ336" t="s">
        <v>138</v>
      </c>
      <c r="AR336" t="s">
        <v>82</v>
      </c>
      <c r="AS336" t="s">
        <v>82</v>
      </c>
      <c r="AT336">
        <v>18</v>
      </c>
      <c r="AU336" t="s">
        <v>88</v>
      </c>
      <c r="AV336" t="s">
        <v>89</v>
      </c>
      <c r="AW336" t="s">
        <v>89</v>
      </c>
      <c r="AX336" t="s">
        <v>89</v>
      </c>
      <c r="AY336" t="s">
        <v>89</v>
      </c>
      <c r="AZ336" t="s">
        <v>81</v>
      </c>
      <c r="BA336" t="s">
        <v>1160</v>
      </c>
      <c r="BB336">
        <v>29.06</v>
      </c>
      <c r="BC336" t="s">
        <v>82</v>
      </c>
      <c r="BD336" t="s">
        <v>82</v>
      </c>
      <c r="BE336" t="s">
        <v>82</v>
      </c>
      <c r="BF336" t="s">
        <v>87</v>
      </c>
      <c r="BG336" t="s">
        <v>97</v>
      </c>
      <c r="BH336">
        <v>4</v>
      </c>
      <c r="BI336">
        <v>2022</v>
      </c>
      <c r="BJ336">
        <v>1</v>
      </c>
      <c r="BK336">
        <v>93.21</v>
      </c>
      <c r="BL336" t="s">
        <v>82</v>
      </c>
      <c r="BM336" t="s">
        <v>95</v>
      </c>
      <c r="BN336" t="s">
        <v>105</v>
      </c>
      <c r="BO336">
        <v>1</v>
      </c>
      <c r="BP336" t="s">
        <v>86</v>
      </c>
      <c r="BQ336" t="s">
        <v>1116</v>
      </c>
    </row>
    <row r="337" spans="1:69" hidden="1" x14ac:dyDescent="0.25">
      <c r="A337">
        <v>133186</v>
      </c>
      <c r="B337">
        <v>1</v>
      </c>
      <c r="C337" s="1">
        <v>6000000</v>
      </c>
      <c r="D337" s="2">
        <v>44923</v>
      </c>
      <c r="E337" s="2">
        <v>44936</v>
      </c>
      <c r="F337" s="2">
        <v>44952</v>
      </c>
      <c r="G337" s="2">
        <v>44953</v>
      </c>
      <c r="H337" s="2">
        <v>44967</v>
      </c>
      <c r="I337">
        <v>325319</v>
      </c>
      <c r="J337" t="s">
        <v>83</v>
      </c>
      <c r="K337" t="s">
        <v>85</v>
      </c>
      <c r="L337" t="s">
        <v>74</v>
      </c>
      <c r="M337" t="s">
        <v>72</v>
      </c>
      <c r="N337" t="s">
        <v>82</v>
      </c>
      <c r="O337">
        <v>133186</v>
      </c>
      <c r="P337">
        <v>5</v>
      </c>
      <c r="Q337" t="s">
        <v>75</v>
      </c>
      <c r="R337" t="s">
        <v>76</v>
      </c>
      <c r="S337" t="s">
        <v>79</v>
      </c>
      <c r="T337" t="s">
        <v>75</v>
      </c>
      <c r="U337">
        <v>1</v>
      </c>
      <c r="V337" t="s">
        <v>80</v>
      </c>
      <c r="W337">
        <v>1</v>
      </c>
      <c r="X337">
        <v>8</v>
      </c>
      <c r="Y337" t="s">
        <v>25</v>
      </c>
      <c r="Z337" t="s">
        <v>1555</v>
      </c>
      <c r="AA337">
        <v>117320866</v>
      </c>
      <c r="AB337">
        <v>31159780</v>
      </c>
      <c r="AC337" t="s">
        <v>80</v>
      </c>
      <c r="AD337" t="s">
        <v>269</v>
      </c>
      <c r="AE337" t="s">
        <v>174</v>
      </c>
      <c r="AF337" t="s">
        <v>173</v>
      </c>
      <c r="AG337">
        <v>3156323</v>
      </c>
      <c r="AH337" t="s">
        <v>152</v>
      </c>
      <c r="AI337">
        <v>0</v>
      </c>
      <c r="AJ337" t="s">
        <v>77</v>
      </c>
      <c r="AK337">
        <v>100</v>
      </c>
      <c r="AL337" t="s">
        <v>96</v>
      </c>
      <c r="AM337" t="s">
        <v>82</v>
      </c>
      <c r="AN337" t="s">
        <v>82</v>
      </c>
      <c r="AO337">
        <v>1</v>
      </c>
      <c r="AP337" t="s">
        <v>73</v>
      </c>
      <c r="AQ337" t="s">
        <v>78</v>
      </c>
      <c r="AR337" t="s">
        <v>82</v>
      </c>
      <c r="AS337" t="s">
        <v>82</v>
      </c>
      <c r="AT337">
        <v>24</v>
      </c>
      <c r="AU337" t="s">
        <v>88</v>
      </c>
      <c r="AV337" t="s">
        <v>89</v>
      </c>
      <c r="AW337" t="s">
        <v>89</v>
      </c>
      <c r="AX337" t="s">
        <v>89</v>
      </c>
      <c r="AY337" t="s">
        <v>89</v>
      </c>
      <c r="AZ337" t="s">
        <v>81</v>
      </c>
      <c r="BA337" t="s">
        <v>1556</v>
      </c>
      <c r="BB337">
        <v>29.06</v>
      </c>
      <c r="BC337" t="s">
        <v>82</v>
      </c>
      <c r="BD337" t="s">
        <v>82</v>
      </c>
      <c r="BE337" t="s">
        <v>82</v>
      </c>
      <c r="BF337" t="s">
        <v>87</v>
      </c>
      <c r="BG337" t="s">
        <v>97</v>
      </c>
      <c r="BH337">
        <v>4</v>
      </c>
      <c r="BI337">
        <v>2016</v>
      </c>
      <c r="BJ337">
        <v>7</v>
      </c>
      <c r="BK337">
        <v>100</v>
      </c>
      <c r="BL337">
        <v>88294276</v>
      </c>
      <c r="BM337" t="s">
        <v>95</v>
      </c>
      <c r="BN337" t="s">
        <v>130</v>
      </c>
      <c r="BO337">
        <v>1</v>
      </c>
      <c r="BP337" t="s">
        <v>86</v>
      </c>
      <c r="BQ337" t="s">
        <v>1116</v>
      </c>
    </row>
    <row r="338" spans="1:69" hidden="1" x14ac:dyDescent="0.25">
      <c r="A338">
        <v>132622</v>
      </c>
      <c r="B338">
        <v>1</v>
      </c>
      <c r="C338" s="1">
        <v>4724500</v>
      </c>
      <c r="D338" s="2">
        <v>44888</v>
      </c>
      <c r="E338" s="2">
        <v>44901</v>
      </c>
      <c r="F338" s="2">
        <v>44902</v>
      </c>
      <c r="G338" s="2">
        <v>44953</v>
      </c>
      <c r="H338" s="2">
        <v>44957</v>
      </c>
      <c r="I338">
        <v>322893</v>
      </c>
      <c r="J338" t="s">
        <v>83</v>
      </c>
      <c r="K338" t="s">
        <v>85</v>
      </c>
      <c r="L338" t="s">
        <v>98</v>
      </c>
      <c r="M338" t="s">
        <v>72</v>
      </c>
      <c r="N338" t="s">
        <v>82</v>
      </c>
      <c r="O338">
        <v>132622</v>
      </c>
      <c r="P338">
        <v>5</v>
      </c>
      <c r="Q338" t="s">
        <v>75</v>
      </c>
      <c r="R338" t="s">
        <v>99</v>
      </c>
      <c r="S338" t="s">
        <v>79</v>
      </c>
      <c r="T338" t="s">
        <v>75</v>
      </c>
      <c r="U338">
        <v>1</v>
      </c>
      <c r="V338" t="s">
        <v>80</v>
      </c>
      <c r="W338">
        <v>2</v>
      </c>
      <c r="X338">
        <v>2</v>
      </c>
      <c r="Y338" t="s">
        <v>24</v>
      </c>
      <c r="Z338" t="s">
        <v>1386</v>
      </c>
      <c r="AA338">
        <v>119000974</v>
      </c>
      <c r="AB338">
        <v>31270280</v>
      </c>
      <c r="AC338" t="s">
        <v>163</v>
      </c>
      <c r="AD338" t="s">
        <v>165</v>
      </c>
      <c r="AE338" t="s">
        <v>537</v>
      </c>
      <c r="AF338" t="s">
        <v>103</v>
      </c>
      <c r="AG338">
        <v>557381</v>
      </c>
      <c r="AH338" t="s">
        <v>171</v>
      </c>
      <c r="AI338">
        <v>0</v>
      </c>
      <c r="AJ338" t="s">
        <v>77</v>
      </c>
      <c r="AK338">
        <v>100</v>
      </c>
      <c r="AL338" t="s">
        <v>96</v>
      </c>
      <c r="AM338" t="s">
        <v>82</v>
      </c>
      <c r="AN338" t="s">
        <v>82</v>
      </c>
      <c r="AO338">
        <v>1</v>
      </c>
      <c r="AP338" t="s">
        <v>73</v>
      </c>
      <c r="AQ338" t="s">
        <v>78</v>
      </c>
      <c r="AR338" t="s">
        <v>82</v>
      </c>
      <c r="AS338" t="s">
        <v>82</v>
      </c>
      <c r="AT338">
        <v>18</v>
      </c>
      <c r="AU338" t="s">
        <v>101</v>
      </c>
      <c r="AV338" t="s">
        <v>89</v>
      </c>
      <c r="AW338" t="s">
        <v>89</v>
      </c>
      <c r="AX338" t="s">
        <v>89</v>
      </c>
      <c r="AY338" t="s">
        <v>89</v>
      </c>
      <c r="AZ338" t="s">
        <v>81</v>
      </c>
      <c r="BA338" t="s">
        <v>1387</v>
      </c>
      <c r="BB338">
        <v>29.3</v>
      </c>
      <c r="BC338" t="s">
        <v>82</v>
      </c>
      <c r="BD338" t="s">
        <v>82</v>
      </c>
      <c r="BE338" t="s">
        <v>82</v>
      </c>
      <c r="BF338" t="s">
        <v>87</v>
      </c>
      <c r="BG338" t="s">
        <v>97</v>
      </c>
      <c r="BH338">
        <v>5</v>
      </c>
      <c r="BI338">
        <v>2021</v>
      </c>
      <c r="BJ338">
        <v>2</v>
      </c>
      <c r="BK338">
        <v>97.05</v>
      </c>
      <c r="BL338" t="s">
        <v>82</v>
      </c>
      <c r="BM338" t="s">
        <v>95</v>
      </c>
      <c r="BN338" t="s">
        <v>105</v>
      </c>
      <c r="BO338">
        <v>1</v>
      </c>
      <c r="BP338" t="s">
        <v>86</v>
      </c>
      <c r="BQ338" t="s">
        <v>1116</v>
      </c>
    </row>
    <row r="339" spans="1:69" hidden="1" x14ac:dyDescent="0.25">
      <c r="A339">
        <v>132280</v>
      </c>
      <c r="B339">
        <v>1</v>
      </c>
      <c r="C339" s="1">
        <v>1582760</v>
      </c>
      <c r="D339" s="2">
        <v>44847</v>
      </c>
      <c r="E339" s="2">
        <v>44853</v>
      </c>
      <c r="F339" s="2">
        <v>44854</v>
      </c>
      <c r="G339" s="2">
        <v>44939</v>
      </c>
      <c r="H339" s="2">
        <v>44946</v>
      </c>
      <c r="I339">
        <v>321258</v>
      </c>
      <c r="J339" t="s">
        <v>83</v>
      </c>
      <c r="K339" t="s">
        <v>85</v>
      </c>
      <c r="L339" t="s">
        <v>74</v>
      </c>
      <c r="M339" t="s">
        <v>72</v>
      </c>
      <c r="N339" t="s">
        <v>82</v>
      </c>
      <c r="O339">
        <v>132280</v>
      </c>
      <c r="P339">
        <v>1</v>
      </c>
      <c r="Q339" t="s">
        <v>136</v>
      </c>
      <c r="R339" t="s">
        <v>166</v>
      </c>
      <c r="S339" t="s">
        <v>79</v>
      </c>
      <c r="T339" t="s">
        <v>136</v>
      </c>
      <c r="U339">
        <v>2</v>
      </c>
      <c r="V339" t="s">
        <v>139</v>
      </c>
      <c r="W339">
        <v>2</v>
      </c>
      <c r="X339">
        <v>3</v>
      </c>
      <c r="Y339" t="s">
        <v>25</v>
      </c>
      <c r="Z339" t="s">
        <v>1810</v>
      </c>
      <c r="AA339">
        <v>604650233</v>
      </c>
      <c r="AB339">
        <v>31211370</v>
      </c>
      <c r="AC339" t="s">
        <v>292</v>
      </c>
      <c r="AD339" t="s">
        <v>258</v>
      </c>
      <c r="AE339" t="s">
        <v>372</v>
      </c>
      <c r="AF339" t="s">
        <v>284</v>
      </c>
      <c r="AG339" t="s">
        <v>82</v>
      </c>
      <c r="AH339" t="s">
        <v>82</v>
      </c>
      <c r="AI339">
        <v>0</v>
      </c>
      <c r="AJ339" t="s">
        <v>77</v>
      </c>
      <c r="AK339">
        <v>100</v>
      </c>
      <c r="AL339" t="s">
        <v>96</v>
      </c>
      <c r="AM339" t="s">
        <v>82</v>
      </c>
      <c r="AN339" t="s">
        <v>82</v>
      </c>
      <c r="AO339">
        <v>1</v>
      </c>
      <c r="AP339" t="s">
        <v>73</v>
      </c>
      <c r="AQ339" t="s">
        <v>114</v>
      </c>
      <c r="AR339" t="s">
        <v>82</v>
      </c>
      <c r="AS339" t="s">
        <v>82</v>
      </c>
      <c r="AT339">
        <v>21</v>
      </c>
      <c r="AU339" t="s">
        <v>88</v>
      </c>
      <c r="AV339" t="s">
        <v>89</v>
      </c>
      <c r="AW339" t="s">
        <v>89</v>
      </c>
      <c r="AX339" t="s">
        <v>89</v>
      </c>
      <c r="AY339" t="s">
        <v>89</v>
      </c>
      <c r="AZ339" t="s">
        <v>81</v>
      </c>
      <c r="BA339" t="s">
        <v>1811</v>
      </c>
      <c r="BB339">
        <v>29.4</v>
      </c>
      <c r="BC339" t="s">
        <v>82</v>
      </c>
      <c r="BD339" t="s">
        <v>82</v>
      </c>
      <c r="BE339" t="s">
        <v>82</v>
      </c>
      <c r="BF339" t="s">
        <v>87</v>
      </c>
      <c r="BG339" t="s">
        <v>97</v>
      </c>
      <c r="BH339" t="s">
        <v>82</v>
      </c>
      <c r="BI339" t="s">
        <v>82</v>
      </c>
      <c r="BJ339" t="s">
        <v>82</v>
      </c>
      <c r="BK339" t="s">
        <v>82</v>
      </c>
      <c r="BL339" t="s">
        <v>82</v>
      </c>
      <c r="BM339" t="s">
        <v>95</v>
      </c>
      <c r="BN339" t="s">
        <v>283</v>
      </c>
      <c r="BO339">
        <v>1</v>
      </c>
      <c r="BP339" t="s">
        <v>86</v>
      </c>
      <c r="BQ339" t="s">
        <v>1116</v>
      </c>
    </row>
    <row r="340" spans="1:69" hidden="1" x14ac:dyDescent="0.25">
      <c r="A340">
        <v>132219</v>
      </c>
      <c r="B340">
        <v>1</v>
      </c>
      <c r="C340" s="1">
        <v>3558250</v>
      </c>
      <c r="D340" s="2">
        <v>44832</v>
      </c>
      <c r="E340" s="2">
        <v>44845</v>
      </c>
      <c r="F340" s="2">
        <v>44846</v>
      </c>
      <c r="G340" s="2">
        <v>44949</v>
      </c>
      <c r="H340" s="2">
        <v>44951</v>
      </c>
      <c r="I340">
        <v>320705</v>
      </c>
      <c r="J340" t="s">
        <v>83</v>
      </c>
      <c r="K340" t="s">
        <v>85</v>
      </c>
      <c r="L340" t="s">
        <v>98</v>
      </c>
      <c r="M340" t="s">
        <v>72</v>
      </c>
      <c r="N340" t="s">
        <v>82</v>
      </c>
      <c r="O340">
        <v>132219</v>
      </c>
      <c r="P340">
        <v>3</v>
      </c>
      <c r="Q340" t="s">
        <v>136</v>
      </c>
      <c r="R340" t="s">
        <v>137</v>
      </c>
      <c r="S340" t="s">
        <v>79</v>
      </c>
      <c r="T340" t="s">
        <v>136</v>
      </c>
      <c r="U340">
        <v>4</v>
      </c>
      <c r="V340" t="s">
        <v>107</v>
      </c>
      <c r="W340">
        <v>1</v>
      </c>
      <c r="X340">
        <v>3</v>
      </c>
      <c r="Y340" t="s">
        <v>24</v>
      </c>
      <c r="Z340" t="s">
        <v>1584</v>
      </c>
      <c r="AA340">
        <v>402440113</v>
      </c>
      <c r="AB340">
        <v>31270060</v>
      </c>
      <c r="AC340" t="s">
        <v>107</v>
      </c>
      <c r="AD340" t="s">
        <v>203</v>
      </c>
      <c r="AE340" t="s">
        <v>148</v>
      </c>
      <c r="AF340" t="s">
        <v>141</v>
      </c>
      <c r="AG340">
        <v>468293</v>
      </c>
      <c r="AH340" t="s">
        <v>171</v>
      </c>
      <c r="AI340">
        <v>0</v>
      </c>
      <c r="AJ340" t="s">
        <v>77</v>
      </c>
      <c r="AK340">
        <v>100</v>
      </c>
      <c r="AL340" t="s">
        <v>96</v>
      </c>
      <c r="AM340" t="s">
        <v>82</v>
      </c>
      <c r="AN340" t="s">
        <v>82</v>
      </c>
      <c r="AO340">
        <v>1</v>
      </c>
      <c r="AP340" t="s">
        <v>73</v>
      </c>
      <c r="AQ340" t="s">
        <v>114</v>
      </c>
      <c r="AR340" t="s">
        <v>82</v>
      </c>
      <c r="AS340" t="s">
        <v>82</v>
      </c>
      <c r="AT340">
        <v>23</v>
      </c>
      <c r="AU340" t="s">
        <v>101</v>
      </c>
      <c r="AV340" t="s">
        <v>89</v>
      </c>
      <c r="AW340" t="s">
        <v>89</v>
      </c>
      <c r="AX340" t="s">
        <v>89</v>
      </c>
      <c r="AY340" t="s">
        <v>89</v>
      </c>
      <c r="AZ340" t="s">
        <v>81</v>
      </c>
      <c r="BA340" t="s">
        <v>1585</v>
      </c>
      <c r="BB340">
        <v>29.52</v>
      </c>
      <c r="BC340" t="s">
        <v>82</v>
      </c>
      <c r="BD340" t="s">
        <v>82</v>
      </c>
      <c r="BE340" t="s">
        <v>82</v>
      </c>
      <c r="BF340" t="s">
        <v>87</v>
      </c>
      <c r="BG340" t="s">
        <v>1586</v>
      </c>
      <c r="BH340">
        <v>5</v>
      </c>
      <c r="BI340">
        <v>2016</v>
      </c>
      <c r="BJ340">
        <v>7</v>
      </c>
      <c r="BK340">
        <v>96</v>
      </c>
      <c r="BL340">
        <v>22619959</v>
      </c>
      <c r="BM340" t="s">
        <v>95</v>
      </c>
      <c r="BN340" t="s">
        <v>141</v>
      </c>
      <c r="BO340">
        <v>1</v>
      </c>
      <c r="BP340" t="s">
        <v>86</v>
      </c>
      <c r="BQ340" t="s">
        <v>1116</v>
      </c>
    </row>
    <row r="341" spans="1:69" hidden="1" x14ac:dyDescent="0.25">
      <c r="A341">
        <v>133612</v>
      </c>
      <c r="B341">
        <v>1</v>
      </c>
      <c r="C341" s="1">
        <v>4450412</v>
      </c>
      <c r="D341" s="2">
        <v>44949</v>
      </c>
      <c r="E341" s="2">
        <v>44949</v>
      </c>
      <c r="F341" s="2">
        <v>44974</v>
      </c>
      <c r="G341" s="2">
        <v>44985</v>
      </c>
      <c r="H341" s="2">
        <v>44985</v>
      </c>
      <c r="I341">
        <v>327044</v>
      </c>
      <c r="J341" t="s">
        <v>83</v>
      </c>
      <c r="K341" t="s">
        <v>85</v>
      </c>
      <c r="L341" t="s">
        <v>98</v>
      </c>
      <c r="M341" t="s">
        <v>72</v>
      </c>
      <c r="N341" t="s">
        <v>82</v>
      </c>
      <c r="O341">
        <v>133612</v>
      </c>
      <c r="P341">
        <v>8</v>
      </c>
      <c r="Q341" t="s">
        <v>136</v>
      </c>
      <c r="R341" t="s">
        <v>166</v>
      </c>
      <c r="S341" t="s">
        <v>79</v>
      </c>
      <c r="T341" t="s">
        <v>136</v>
      </c>
      <c r="U341">
        <v>2</v>
      </c>
      <c r="V341" t="s">
        <v>139</v>
      </c>
      <c r="W341">
        <v>10</v>
      </c>
      <c r="X341">
        <v>2</v>
      </c>
      <c r="Y341" t="s">
        <v>25</v>
      </c>
      <c r="Z341" t="s">
        <v>2241</v>
      </c>
      <c r="AA341">
        <v>206210370</v>
      </c>
      <c r="AB341">
        <v>31274650</v>
      </c>
      <c r="AC341" t="s">
        <v>140</v>
      </c>
      <c r="AD341" t="s">
        <v>279</v>
      </c>
      <c r="AE341" t="s">
        <v>377</v>
      </c>
      <c r="AF341" t="s">
        <v>344</v>
      </c>
      <c r="AG341">
        <v>935650</v>
      </c>
      <c r="AH341" t="s">
        <v>108</v>
      </c>
      <c r="AI341">
        <v>0</v>
      </c>
      <c r="AJ341" t="s">
        <v>77</v>
      </c>
      <c r="AK341">
        <v>100</v>
      </c>
      <c r="AL341" t="s">
        <v>96</v>
      </c>
      <c r="AM341" t="s">
        <v>82</v>
      </c>
      <c r="AN341" t="s">
        <v>82</v>
      </c>
      <c r="AO341">
        <v>1</v>
      </c>
      <c r="AP341" t="s">
        <v>73</v>
      </c>
      <c r="AQ341" t="s">
        <v>138</v>
      </c>
      <c r="AR341" t="s">
        <v>82</v>
      </c>
      <c r="AS341" t="s">
        <v>82</v>
      </c>
      <c r="AT341">
        <v>36</v>
      </c>
      <c r="AU341" t="s">
        <v>101</v>
      </c>
      <c r="AV341" t="s">
        <v>89</v>
      </c>
      <c r="AW341" t="s">
        <v>89</v>
      </c>
      <c r="AX341" t="s">
        <v>89</v>
      </c>
      <c r="AY341" t="s">
        <v>89</v>
      </c>
      <c r="AZ341" t="s">
        <v>81</v>
      </c>
      <c r="BA341" t="s">
        <v>2242</v>
      </c>
      <c r="BB341">
        <v>29.54</v>
      </c>
      <c r="BC341" t="s">
        <v>82</v>
      </c>
      <c r="BD341" t="s">
        <v>82</v>
      </c>
      <c r="BE341" t="s">
        <v>82</v>
      </c>
      <c r="BF341" t="s">
        <v>156</v>
      </c>
      <c r="BG341" t="s">
        <v>97</v>
      </c>
      <c r="BH341">
        <v>3</v>
      </c>
      <c r="BI341">
        <v>2009</v>
      </c>
      <c r="BJ341">
        <v>14</v>
      </c>
      <c r="BK341">
        <v>100</v>
      </c>
      <c r="BL341" t="s">
        <v>82</v>
      </c>
      <c r="BM341" t="s">
        <v>408</v>
      </c>
      <c r="BN341" t="s">
        <v>262</v>
      </c>
      <c r="BO341">
        <v>1</v>
      </c>
      <c r="BP341" t="s">
        <v>86</v>
      </c>
      <c r="BQ341" t="s">
        <v>1116</v>
      </c>
    </row>
    <row r="342" spans="1:69" hidden="1" x14ac:dyDescent="0.25">
      <c r="A342">
        <v>132014</v>
      </c>
      <c r="B342">
        <v>1</v>
      </c>
      <c r="C342" s="1">
        <v>1127900</v>
      </c>
      <c r="D342" s="2">
        <v>44824</v>
      </c>
      <c r="E342" s="2">
        <v>44825</v>
      </c>
      <c r="F342" s="2">
        <v>44830</v>
      </c>
      <c r="G342" s="2">
        <v>44939</v>
      </c>
      <c r="H342" s="2">
        <v>44949</v>
      </c>
      <c r="I342">
        <v>320389</v>
      </c>
      <c r="J342" t="s">
        <v>83</v>
      </c>
      <c r="K342" t="s">
        <v>85</v>
      </c>
      <c r="L342" t="s">
        <v>74</v>
      </c>
      <c r="M342" t="s">
        <v>72</v>
      </c>
      <c r="N342" t="s">
        <v>82</v>
      </c>
      <c r="O342">
        <v>132014</v>
      </c>
      <c r="P342">
        <v>1</v>
      </c>
      <c r="Q342" t="s">
        <v>75</v>
      </c>
      <c r="R342" t="s">
        <v>212</v>
      </c>
      <c r="S342" t="s">
        <v>79</v>
      </c>
      <c r="T342" t="s">
        <v>75</v>
      </c>
      <c r="U342">
        <v>7</v>
      </c>
      <c r="V342" t="s">
        <v>185</v>
      </c>
      <c r="W342">
        <v>3</v>
      </c>
      <c r="X342">
        <v>1</v>
      </c>
      <c r="Y342" t="s">
        <v>24</v>
      </c>
      <c r="Z342" t="s">
        <v>1781</v>
      </c>
      <c r="AA342">
        <v>701940749</v>
      </c>
      <c r="AB342">
        <v>31225080</v>
      </c>
      <c r="AC342" t="s">
        <v>259</v>
      </c>
      <c r="AD342" t="s">
        <v>259</v>
      </c>
      <c r="AE342" t="s">
        <v>104</v>
      </c>
      <c r="AF342" t="s">
        <v>468</v>
      </c>
      <c r="AG342" t="s">
        <v>82</v>
      </c>
      <c r="AH342" t="s">
        <v>82</v>
      </c>
      <c r="AI342">
        <v>0</v>
      </c>
      <c r="AJ342" t="s">
        <v>77</v>
      </c>
      <c r="AK342">
        <v>100</v>
      </c>
      <c r="AL342" t="s">
        <v>96</v>
      </c>
      <c r="AM342" t="s">
        <v>82</v>
      </c>
      <c r="AN342" t="s">
        <v>82</v>
      </c>
      <c r="AO342">
        <v>1</v>
      </c>
      <c r="AP342" t="s">
        <v>73</v>
      </c>
      <c r="AQ342" t="s">
        <v>138</v>
      </c>
      <c r="AR342" t="s">
        <v>82</v>
      </c>
      <c r="AS342" t="s">
        <v>82</v>
      </c>
      <c r="AT342">
        <v>34</v>
      </c>
      <c r="AU342" t="s">
        <v>88</v>
      </c>
      <c r="AV342" t="s">
        <v>89</v>
      </c>
      <c r="AW342" t="s">
        <v>89</v>
      </c>
      <c r="AX342" t="s">
        <v>89</v>
      </c>
      <c r="AY342" t="s">
        <v>89</v>
      </c>
      <c r="AZ342" t="s">
        <v>81</v>
      </c>
      <c r="BA342" t="s">
        <v>1782</v>
      </c>
      <c r="BB342">
        <v>29.55</v>
      </c>
      <c r="BC342" t="s">
        <v>82</v>
      </c>
      <c r="BD342" t="s">
        <v>82</v>
      </c>
      <c r="BE342" t="s">
        <v>82</v>
      </c>
      <c r="BF342" t="s">
        <v>278</v>
      </c>
      <c r="BG342" t="s">
        <v>1783</v>
      </c>
      <c r="BH342" t="s">
        <v>82</v>
      </c>
      <c r="BI342" t="s">
        <v>82</v>
      </c>
      <c r="BJ342" t="s">
        <v>82</v>
      </c>
      <c r="BK342" t="s">
        <v>82</v>
      </c>
      <c r="BL342">
        <v>27681270</v>
      </c>
      <c r="BM342" t="s">
        <v>1784</v>
      </c>
      <c r="BN342" t="s">
        <v>252</v>
      </c>
      <c r="BO342">
        <v>1</v>
      </c>
      <c r="BP342" t="s">
        <v>86</v>
      </c>
      <c r="BQ342" t="s">
        <v>1116</v>
      </c>
    </row>
    <row r="343" spans="1:69" hidden="1" x14ac:dyDescent="0.25">
      <c r="A343">
        <v>133433</v>
      </c>
      <c r="B343">
        <v>1</v>
      </c>
      <c r="C343" s="1">
        <v>6414700</v>
      </c>
      <c r="D343" s="2">
        <v>44928</v>
      </c>
      <c r="E343" s="2">
        <v>44934</v>
      </c>
      <c r="F343" s="2">
        <v>44966</v>
      </c>
      <c r="G343" s="2">
        <v>44985</v>
      </c>
      <c r="H343" s="2">
        <v>44985</v>
      </c>
      <c r="I343">
        <v>325429</v>
      </c>
      <c r="J343" t="s">
        <v>83</v>
      </c>
      <c r="K343" t="s">
        <v>85</v>
      </c>
      <c r="L343" t="s">
        <v>98</v>
      </c>
      <c r="M343" t="s">
        <v>72</v>
      </c>
      <c r="N343" t="s">
        <v>82</v>
      </c>
      <c r="O343">
        <v>133433</v>
      </c>
      <c r="P343">
        <v>8</v>
      </c>
      <c r="Q343" t="s">
        <v>75</v>
      </c>
      <c r="R343" t="s">
        <v>212</v>
      </c>
      <c r="S343" t="s">
        <v>79</v>
      </c>
      <c r="T343" t="s">
        <v>75</v>
      </c>
      <c r="U343">
        <v>1</v>
      </c>
      <c r="V343" t="s">
        <v>80</v>
      </c>
      <c r="W343">
        <v>1</v>
      </c>
      <c r="X343">
        <v>11</v>
      </c>
      <c r="Y343" t="s">
        <v>24</v>
      </c>
      <c r="Z343" t="s">
        <v>2198</v>
      </c>
      <c r="AA343">
        <v>119260441</v>
      </c>
      <c r="AB343">
        <v>31273780</v>
      </c>
      <c r="AC343" t="s">
        <v>80</v>
      </c>
      <c r="AD343" t="s">
        <v>391</v>
      </c>
      <c r="AE343" t="s">
        <v>218</v>
      </c>
      <c r="AF343" t="s">
        <v>2067</v>
      </c>
      <c r="AG343">
        <v>1849947</v>
      </c>
      <c r="AH343" t="s">
        <v>100</v>
      </c>
      <c r="AI343">
        <v>0</v>
      </c>
      <c r="AJ343" t="s">
        <v>77</v>
      </c>
      <c r="AK343">
        <v>100</v>
      </c>
      <c r="AL343" t="s">
        <v>96</v>
      </c>
      <c r="AM343" t="s">
        <v>82</v>
      </c>
      <c r="AN343" t="s">
        <v>82</v>
      </c>
      <c r="AO343">
        <v>1</v>
      </c>
      <c r="AP343" t="s">
        <v>73</v>
      </c>
      <c r="AQ343" t="s">
        <v>114</v>
      </c>
      <c r="AR343" t="s">
        <v>82</v>
      </c>
      <c r="AS343" t="s">
        <v>82</v>
      </c>
      <c r="AT343">
        <v>18</v>
      </c>
      <c r="AU343" t="s">
        <v>101</v>
      </c>
      <c r="AV343" t="s">
        <v>89</v>
      </c>
      <c r="AW343" t="s">
        <v>89</v>
      </c>
      <c r="AX343" t="s">
        <v>89</v>
      </c>
      <c r="AY343" t="s">
        <v>89</v>
      </c>
      <c r="AZ343" t="s">
        <v>81</v>
      </c>
      <c r="BA343" t="s">
        <v>2199</v>
      </c>
      <c r="BB343">
        <v>29.68</v>
      </c>
      <c r="BC343" t="s">
        <v>82</v>
      </c>
      <c r="BD343" t="s">
        <v>82</v>
      </c>
      <c r="BE343" t="s">
        <v>82</v>
      </c>
      <c r="BF343" t="s">
        <v>87</v>
      </c>
      <c r="BG343" t="s">
        <v>97</v>
      </c>
      <c r="BH343">
        <v>4</v>
      </c>
      <c r="BI343">
        <v>2022</v>
      </c>
      <c r="BJ343">
        <v>1</v>
      </c>
      <c r="BK343">
        <v>100</v>
      </c>
      <c r="BL343" t="s">
        <v>82</v>
      </c>
      <c r="BM343" t="s">
        <v>95</v>
      </c>
      <c r="BN343" t="s">
        <v>252</v>
      </c>
      <c r="BO343">
        <v>1</v>
      </c>
      <c r="BP343" t="s">
        <v>86</v>
      </c>
      <c r="BQ343" t="s">
        <v>1116</v>
      </c>
    </row>
    <row r="344" spans="1:69" hidden="1" x14ac:dyDescent="0.25">
      <c r="A344">
        <v>132846</v>
      </c>
      <c r="B344">
        <v>1</v>
      </c>
      <c r="C344" s="1">
        <v>14999955</v>
      </c>
      <c r="D344" s="2">
        <v>44857</v>
      </c>
      <c r="E344" s="2">
        <v>44909</v>
      </c>
      <c r="F344" s="2">
        <v>44914</v>
      </c>
      <c r="G344" s="2">
        <v>44949</v>
      </c>
      <c r="H344" s="2">
        <v>44951</v>
      </c>
      <c r="I344">
        <v>321621</v>
      </c>
      <c r="J344" t="s">
        <v>83</v>
      </c>
      <c r="K344" t="s">
        <v>85</v>
      </c>
      <c r="L344" t="s">
        <v>98</v>
      </c>
      <c r="M344" t="s">
        <v>72</v>
      </c>
      <c r="N344" t="s">
        <v>82</v>
      </c>
      <c r="O344">
        <v>132846</v>
      </c>
      <c r="P344">
        <v>3</v>
      </c>
      <c r="Q344" t="s">
        <v>136</v>
      </c>
      <c r="R344" t="s">
        <v>242</v>
      </c>
      <c r="S344" t="s">
        <v>79</v>
      </c>
      <c r="T344" t="s">
        <v>136</v>
      </c>
      <c r="U344">
        <v>1</v>
      </c>
      <c r="V344" t="s">
        <v>80</v>
      </c>
      <c r="W344">
        <v>6</v>
      </c>
      <c r="X344">
        <v>1</v>
      </c>
      <c r="Y344" t="s">
        <v>25</v>
      </c>
      <c r="Z344" t="s">
        <v>1746</v>
      </c>
      <c r="AA344">
        <v>118030194</v>
      </c>
      <c r="AB344">
        <v>31269980</v>
      </c>
      <c r="AC344" t="s">
        <v>221</v>
      </c>
      <c r="AD344" t="s">
        <v>221</v>
      </c>
      <c r="AE344" t="s">
        <v>247</v>
      </c>
      <c r="AF344" t="s">
        <v>545</v>
      </c>
      <c r="AG344">
        <v>2930107</v>
      </c>
      <c r="AH344" t="s">
        <v>152</v>
      </c>
      <c r="AI344">
        <v>0</v>
      </c>
      <c r="AJ344" t="s">
        <v>77</v>
      </c>
      <c r="AK344">
        <v>100</v>
      </c>
      <c r="AL344" t="s">
        <v>96</v>
      </c>
      <c r="AM344" t="s">
        <v>82</v>
      </c>
      <c r="AN344" t="s">
        <v>82</v>
      </c>
      <c r="AO344">
        <v>1</v>
      </c>
      <c r="AP344" t="s">
        <v>73</v>
      </c>
      <c r="AQ344" t="s">
        <v>114</v>
      </c>
      <c r="AR344" t="s">
        <v>82</v>
      </c>
      <c r="AS344" t="s">
        <v>82</v>
      </c>
      <c r="AT344">
        <v>21</v>
      </c>
      <c r="AU344" t="s">
        <v>101</v>
      </c>
      <c r="AV344" t="s">
        <v>89</v>
      </c>
      <c r="AW344" t="s">
        <v>89</v>
      </c>
      <c r="AX344" t="s">
        <v>89</v>
      </c>
      <c r="AY344" t="s">
        <v>89</v>
      </c>
      <c r="AZ344" t="s">
        <v>81</v>
      </c>
      <c r="BA344" t="s">
        <v>1747</v>
      </c>
      <c r="BB344">
        <v>29.69</v>
      </c>
      <c r="BC344" t="s">
        <v>82</v>
      </c>
      <c r="BD344" t="s">
        <v>82</v>
      </c>
      <c r="BE344" t="s">
        <v>82</v>
      </c>
      <c r="BF344" t="s">
        <v>87</v>
      </c>
      <c r="BG344" t="s">
        <v>97</v>
      </c>
      <c r="BH344">
        <v>3</v>
      </c>
      <c r="BI344">
        <v>2017</v>
      </c>
      <c r="BJ344">
        <v>6</v>
      </c>
      <c r="BK344">
        <v>90.4</v>
      </c>
      <c r="BL344" t="s">
        <v>82</v>
      </c>
      <c r="BM344" t="s">
        <v>546</v>
      </c>
      <c r="BN344" t="s">
        <v>439</v>
      </c>
      <c r="BO344">
        <v>1</v>
      </c>
      <c r="BP344" t="s">
        <v>86</v>
      </c>
      <c r="BQ344" t="s">
        <v>1116</v>
      </c>
    </row>
    <row r="345" spans="1:69" hidden="1" x14ac:dyDescent="0.25">
      <c r="A345">
        <v>133346</v>
      </c>
      <c r="B345">
        <v>1</v>
      </c>
      <c r="C345" s="1">
        <v>4026936</v>
      </c>
      <c r="D345" s="2">
        <v>44930</v>
      </c>
      <c r="E345" s="2">
        <v>44943</v>
      </c>
      <c r="F345" s="2">
        <v>44960</v>
      </c>
      <c r="G345" s="2">
        <v>44963</v>
      </c>
      <c r="H345" s="2">
        <v>44967</v>
      </c>
      <c r="I345">
        <v>325595</v>
      </c>
      <c r="J345" t="s">
        <v>83</v>
      </c>
      <c r="K345" t="s">
        <v>85</v>
      </c>
      <c r="L345" t="s">
        <v>98</v>
      </c>
      <c r="M345" t="s">
        <v>72</v>
      </c>
      <c r="N345" t="s">
        <v>82</v>
      </c>
      <c r="O345">
        <v>133346</v>
      </c>
      <c r="P345">
        <v>6</v>
      </c>
      <c r="Q345" t="s">
        <v>75</v>
      </c>
      <c r="R345" t="s">
        <v>99</v>
      </c>
      <c r="S345" t="s">
        <v>79</v>
      </c>
      <c r="T345" t="s">
        <v>75</v>
      </c>
      <c r="U345">
        <v>1</v>
      </c>
      <c r="V345" t="s">
        <v>80</v>
      </c>
      <c r="W345">
        <v>3</v>
      </c>
      <c r="X345">
        <v>5</v>
      </c>
      <c r="Y345" t="s">
        <v>25</v>
      </c>
      <c r="Z345" t="s">
        <v>1329</v>
      </c>
      <c r="AA345">
        <v>118510366</v>
      </c>
      <c r="AB345">
        <v>31271370</v>
      </c>
      <c r="AC345" t="s">
        <v>236</v>
      </c>
      <c r="AD345" t="s">
        <v>165</v>
      </c>
      <c r="AE345" t="s">
        <v>134</v>
      </c>
      <c r="AF345" t="s">
        <v>1109</v>
      </c>
      <c r="AG345">
        <v>296304</v>
      </c>
      <c r="AH345" t="s">
        <v>121</v>
      </c>
      <c r="AI345">
        <v>0</v>
      </c>
      <c r="AJ345" t="s">
        <v>77</v>
      </c>
      <c r="AK345">
        <v>100</v>
      </c>
      <c r="AL345" t="s">
        <v>96</v>
      </c>
      <c r="AM345" t="s">
        <v>82</v>
      </c>
      <c r="AN345" t="s">
        <v>82</v>
      </c>
      <c r="AO345">
        <v>1</v>
      </c>
      <c r="AP345" t="s">
        <v>73</v>
      </c>
      <c r="AQ345" t="s">
        <v>78</v>
      </c>
      <c r="AR345" t="s">
        <v>82</v>
      </c>
      <c r="AS345" t="s">
        <v>82</v>
      </c>
      <c r="AT345">
        <v>20</v>
      </c>
      <c r="AU345" t="s">
        <v>101</v>
      </c>
      <c r="AV345" t="s">
        <v>89</v>
      </c>
      <c r="AW345" t="s">
        <v>89</v>
      </c>
      <c r="AX345" t="s">
        <v>89</v>
      </c>
      <c r="AY345" t="s">
        <v>89</v>
      </c>
      <c r="AZ345" t="s">
        <v>81</v>
      </c>
      <c r="BA345" t="s">
        <v>1330</v>
      </c>
      <c r="BB345">
        <v>29.82</v>
      </c>
      <c r="BC345" t="s">
        <v>82</v>
      </c>
      <c r="BD345" t="s">
        <v>82</v>
      </c>
      <c r="BE345" t="s">
        <v>82</v>
      </c>
      <c r="BF345" t="s">
        <v>87</v>
      </c>
      <c r="BG345" t="s">
        <v>97</v>
      </c>
      <c r="BH345">
        <v>1</v>
      </c>
      <c r="BI345">
        <v>2021</v>
      </c>
      <c r="BJ345">
        <v>2</v>
      </c>
      <c r="BK345">
        <v>100</v>
      </c>
      <c r="BL345" t="s">
        <v>82</v>
      </c>
      <c r="BM345" t="s">
        <v>95</v>
      </c>
      <c r="BN345" t="s">
        <v>105</v>
      </c>
      <c r="BO345">
        <v>1</v>
      </c>
      <c r="BP345" t="s">
        <v>86</v>
      </c>
      <c r="BQ345" t="s">
        <v>1116</v>
      </c>
    </row>
    <row r="346" spans="1:69" hidden="1" x14ac:dyDescent="0.25">
      <c r="A346">
        <v>132705</v>
      </c>
      <c r="B346">
        <v>1</v>
      </c>
      <c r="C346" s="1">
        <v>16818658</v>
      </c>
      <c r="D346" s="2">
        <v>44903</v>
      </c>
      <c r="E346" s="2">
        <v>44904</v>
      </c>
      <c r="F346" s="2">
        <v>44907</v>
      </c>
      <c r="G346" s="2">
        <v>44939</v>
      </c>
      <c r="H346" s="2">
        <v>44943</v>
      </c>
      <c r="I346">
        <v>324125</v>
      </c>
      <c r="J346" t="s">
        <v>83</v>
      </c>
      <c r="K346" t="s">
        <v>85</v>
      </c>
      <c r="L346" t="s">
        <v>98</v>
      </c>
      <c r="M346" t="s">
        <v>72</v>
      </c>
      <c r="N346" t="s">
        <v>82</v>
      </c>
      <c r="O346">
        <v>132705</v>
      </c>
      <c r="P346">
        <v>1</v>
      </c>
      <c r="Q346" t="s">
        <v>75</v>
      </c>
      <c r="R346" t="s">
        <v>76</v>
      </c>
      <c r="S346" t="s">
        <v>79</v>
      </c>
      <c r="T346" t="s">
        <v>75</v>
      </c>
      <c r="U346">
        <v>1</v>
      </c>
      <c r="V346" t="s">
        <v>80</v>
      </c>
      <c r="W346">
        <v>8</v>
      </c>
      <c r="X346">
        <v>5</v>
      </c>
      <c r="Y346" t="s">
        <v>25</v>
      </c>
      <c r="Z346" t="s">
        <v>1916</v>
      </c>
      <c r="AA346">
        <v>118560496</v>
      </c>
      <c r="AB346">
        <v>31269140</v>
      </c>
      <c r="AC346" t="s">
        <v>290</v>
      </c>
      <c r="AD346" t="s">
        <v>470</v>
      </c>
      <c r="AE346" t="s">
        <v>174</v>
      </c>
      <c r="AF346" t="s">
        <v>201</v>
      </c>
      <c r="AG346">
        <v>3258040</v>
      </c>
      <c r="AH346" t="s">
        <v>152</v>
      </c>
      <c r="AI346">
        <v>0</v>
      </c>
      <c r="AJ346" t="s">
        <v>77</v>
      </c>
      <c r="AK346">
        <v>100</v>
      </c>
      <c r="AL346" t="s">
        <v>96</v>
      </c>
      <c r="AM346" t="s">
        <v>82</v>
      </c>
      <c r="AN346" t="s">
        <v>82</v>
      </c>
      <c r="AO346">
        <v>1</v>
      </c>
      <c r="AP346" t="s">
        <v>73</v>
      </c>
      <c r="AQ346" t="s">
        <v>114</v>
      </c>
      <c r="AR346" t="s">
        <v>82</v>
      </c>
      <c r="AS346" t="s">
        <v>82</v>
      </c>
      <c r="AT346">
        <v>21</v>
      </c>
      <c r="AU346" t="s">
        <v>88</v>
      </c>
      <c r="AV346" t="s">
        <v>89</v>
      </c>
      <c r="AW346" t="s">
        <v>89</v>
      </c>
      <c r="AX346" t="s">
        <v>89</v>
      </c>
      <c r="AY346" t="s">
        <v>89</v>
      </c>
      <c r="AZ346" t="s">
        <v>81</v>
      </c>
      <c r="BA346" t="s">
        <v>1917</v>
      </c>
      <c r="BB346">
        <v>29.85</v>
      </c>
      <c r="BC346" t="s">
        <v>82</v>
      </c>
      <c r="BD346" t="s">
        <v>82</v>
      </c>
      <c r="BE346" t="s">
        <v>82</v>
      </c>
      <c r="BF346" t="s">
        <v>87</v>
      </c>
      <c r="BG346" t="s">
        <v>97</v>
      </c>
      <c r="BH346">
        <v>3</v>
      </c>
      <c r="BI346">
        <v>2019</v>
      </c>
      <c r="BJ346">
        <v>4</v>
      </c>
      <c r="BK346">
        <v>98</v>
      </c>
      <c r="BL346" t="s">
        <v>82</v>
      </c>
      <c r="BM346" t="s">
        <v>95</v>
      </c>
      <c r="BN346" t="s">
        <v>202</v>
      </c>
      <c r="BO346">
        <v>1</v>
      </c>
      <c r="BP346" t="s">
        <v>86</v>
      </c>
      <c r="BQ346" t="s">
        <v>1116</v>
      </c>
    </row>
    <row r="347" spans="1:69" hidden="1" x14ac:dyDescent="0.25">
      <c r="A347">
        <v>132615</v>
      </c>
      <c r="B347">
        <v>1</v>
      </c>
      <c r="C347" s="1">
        <v>10542762</v>
      </c>
      <c r="D347" s="2">
        <v>44896</v>
      </c>
      <c r="E347" s="2">
        <v>44901</v>
      </c>
      <c r="F347" s="2">
        <v>44902</v>
      </c>
      <c r="G347" s="2">
        <v>44953</v>
      </c>
      <c r="H347" s="2">
        <v>44957</v>
      </c>
      <c r="I347">
        <v>323367</v>
      </c>
      <c r="J347" t="s">
        <v>83</v>
      </c>
      <c r="K347" t="s">
        <v>85</v>
      </c>
      <c r="L347" t="s">
        <v>98</v>
      </c>
      <c r="M347" t="s">
        <v>72</v>
      </c>
      <c r="N347" t="s">
        <v>82</v>
      </c>
      <c r="O347">
        <v>132615</v>
      </c>
      <c r="P347">
        <v>5</v>
      </c>
      <c r="Q347" t="s">
        <v>75</v>
      </c>
      <c r="R347" t="s">
        <v>99</v>
      </c>
      <c r="S347" t="s">
        <v>79</v>
      </c>
      <c r="T347" t="s">
        <v>75</v>
      </c>
      <c r="U347">
        <v>1</v>
      </c>
      <c r="V347" t="s">
        <v>80</v>
      </c>
      <c r="W347">
        <v>8</v>
      </c>
      <c r="X347">
        <v>5</v>
      </c>
      <c r="Y347" t="s">
        <v>24</v>
      </c>
      <c r="Z347" t="s">
        <v>1382</v>
      </c>
      <c r="AA347">
        <v>118420960</v>
      </c>
      <c r="AB347">
        <v>31270940</v>
      </c>
      <c r="AC347" t="s">
        <v>290</v>
      </c>
      <c r="AD347" t="s">
        <v>470</v>
      </c>
      <c r="AE347" t="s">
        <v>134</v>
      </c>
      <c r="AF347" t="s">
        <v>1109</v>
      </c>
      <c r="AG347">
        <v>1743142</v>
      </c>
      <c r="AH347" t="s">
        <v>100</v>
      </c>
      <c r="AI347">
        <v>0</v>
      </c>
      <c r="AJ347" t="s">
        <v>77</v>
      </c>
      <c r="AK347">
        <v>100</v>
      </c>
      <c r="AL347" t="s">
        <v>96</v>
      </c>
      <c r="AM347" t="s">
        <v>82</v>
      </c>
      <c r="AN347" t="s">
        <v>82</v>
      </c>
      <c r="AO347">
        <v>1</v>
      </c>
      <c r="AP347" t="s">
        <v>73</v>
      </c>
      <c r="AQ347" t="s">
        <v>114</v>
      </c>
      <c r="AR347" t="s">
        <v>82</v>
      </c>
      <c r="AS347" t="s">
        <v>82</v>
      </c>
      <c r="AT347">
        <v>20</v>
      </c>
      <c r="AU347" t="s">
        <v>101</v>
      </c>
      <c r="AV347" t="s">
        <v>88</v>
      </c>
      <c r="AW347" t="s">
        <v>89</v>
      </c>
      <c r="AX347" t="s">
        <v>89</v>
      </c>
      <c r="AY347" t="s">
        <v>89</v>
      </c>
      <c r="AZ347" t="s">
        <v>81</v>
      </c>
      <c r="BA347" t="s">
        <v>1383</v>
      </c>
      <c r="BB347">
        <v>29.91</v>
      </c>
      <c r="BC347" t="s">
        <v>82</v>
      </c>
      <c r="BD347" t="s">
        <v>161</v>
      </c>
      <c r="BE347" t="s">
        <v>162</v>
      </c>
      <c r="BF347" t="s">
        <v>87</v>
      </c>
      <c r="BG347" t="s">
        <v>97</v>
      </c>
      <c r="BH347">
        <v>4</v>
      </c>
      <c r="BI347">
        <v>2020</v>
      </c>
      <c r="BJ347">
        <v>3</v>
      </c>
      <c r="BK347">
        <v>87.21</v>
      </c>
      <c r="BL347" t="s">
        <v>82</v>
      </c>
      <c r="BM347" t="s">
        <v>95</v>
      </c>
      <c r="BN347" t="s">
        <v>105</v>
      </c>
      <c r="BO347">
        <v>1</v>
      </c>
      <c r="BP347" t="s">
        <v>86</v>
      </c>
      <c r="BQ347" t="s">
        <v>1116</v>
      </c>
    </row>
    <row r="348" spans="1:69" hidden="1" x14ac:dyDescent="0.25">
      <c r="A348">
        <v>133463</v>
      </c>
      <c r="B348">
        <v>5</v>
      </c>
      <c r="C348" s="1">
        <v>5167935</v>
      </c>
      <c r="D348" s="2">
        <v>44935</v>
      </c>
      <c r="E348" s="2">
        <v>44944</v>
      </c>
      <c r="F348" s="2">
        <v>44967</v>
      </c>
      <c r="G348" s="2">
        <v>44977</v>
      </c>
      <c r="H348" s="2">
        <v>44978</v>
      </c>
      <c r="I348">
        <v>325890</v>
      </c>
      <c r="J348" t="s">
        <v>83</v>
      </c>
      <c r="K348" t="s">
        <v>120</v>
      </c>
      <c r="L348" t="s">
        <v>119</v>
      </c>
      <c r="M348" t="s">
        <v>72</v>
      </c>
      <c r="N348" t="s">
        <v>82</v>
      </c>
      <c r="O348">
        <v>133463</v>
      </c>
      <c r="P348">
        <v>7</v>
      </c>
      <c r="Q348" t="s">
        <v>136</v>
      </c>
      <c r="R348" t="s">
        <v>137</v>
      </c>
      <c r="S348" t="s">
        <v>79</v>
      </c>
      <c r="T348" t="s">
        <v>136</v>
      </c>
      <c r="U348">
        <v>1</v>
      </c>
      <c r="V348" t="s">
        <v>80</v>
      </c>
      <c r="W348">
        <v>1</v>
      </c>
      <c r="X348">
        <v>6</v>
      </c>
      <c r="Y348" t="s">
        <v>25</v>
      </c>
      <c r="Z348" t="s">
        <v>2649</v>
      </c>
      <c r="AA348">
        <v>118660391</v>
      </c>
      <c r="AB348">
        <v>31272970</v>
      </c>
      <c r="AC348" t="s">
        <v>80</v>
      </c>
      <c r="AD348" t="s">
        <v>203</v>
      </c>
      <c r="AE348" t="s">
        <v>124</v>
      </c>
      <c r="AF348" t="s">
        <v>181</v>
      </c>
      <c r="AG348">
        <v>1169000</v>
      </c>
      <c r="AH348" t="s">
        <v>100</v>
      </c>
      <c r="AI348">
        <v>0</v>
      </c>
      <c r="AJ348" t="s">
        <v>77</v>
      </c>
      <c r="AK348">
        <v>100</v>
      </c>
      <c r="AL348" t="s">
        <v>96</v>
      </c>
      <c r="AM348" t="s">
        <v>82</v>
      </c>
      <c r="AN348" t="s">
        <v>82</v>
      </c>
      <c r="AO348">
        <v>1</v>
      </c>
      <c r="AP348" t="s">
        <v>73</v>
      </c>
      <c r="AQ348" t="s">
        <v>78</v>
      </c>
      <c r="AR348" t="s">
        <v>82</v>
      </c>
      <c r="AS348" t="s">
        <v>82</v>
      </c>
      <c r="AT348">
        <v>20</v>
      </c>
      <c r="AU348" t="s">
        <v>101</v>
      </c>
      <c r="AV348" t="s">
        <v>88</v>
      </c>
      <c r="AW348" t="s">
        <v>89</v>
      </c>
      <c r="AX348" t="s">
        <v>89</v>
      </c>
      <c r="AY348" t="s">
        <v>89</v>
      </c>
      <c r="AZ348" t="s">
        <v>81</v>
      </c>
      <c r="BA348" t="s">
        <v>2650</v>
      </c>
      <c r="BB348">
        <v>30.13</v>
      </c>
      <c r="BC348" t="s">
        <v>82</v>
      </c>
      <c r="BD348" t="s">
        <v>82</v>
      </c>
      <c r="BE348" t="s">
        <v>82</v>
      </c>
      <c r="BF348" t="s">
        <v>87</v>
      </c>
      <c r="BG348" t="s">
        <v>97</v>
      </c>
      <c r="BH348">
        <v>2</v>
      </c>
      <c r="BI348">
        <v>2020</v>
      </c>
      <c r="BJ348">
        <v>3</v>
      </c>
      <c r="BK348">
        <v>100</v>
      </c>
      <c r="BL348">
        <v>86046556</v>
      </c>
      <c r="BM348" t="s">
        <v>95</v>
      </c>
      <c r="BN348" t="s">
        <v>183</v>
      </c>
      <c r="BO348">
        <v>1</v>
      </c>
      <c r="BP348" t="s">
        <v>86</v>
      </c>
      <c r="BQ348" t="s">
        <v>1116</v>
      </c>
    </row>
    <row r="349" spans="1:69" hidden="1" x14ac:dyDescent="0.25">
      <c r="A349">
        <v>133119</v>
      </c>
      <c r="B349">
        <v>1</v>
      </c>
      <c r="C349" s="1">
        <v>2083547</v>
      </c>
      <c r="D349" s="2">
        <v>44862</v>
      </c>
      <c r="E349" s="2">
        <v>44918</v>
      </c>
      <c r="F349" s="2">
        <v>44945</v>
      </c>
      <c r="G349" s="2">
        <v>44953</v>
      </c>
      <c r="H349" s="2">
        <v>44957</v>
      </c>
      <c r="I349">
        <v>321828</v>
      </c>
      <c r="J349" t="s">
        <v>83</v>
      </c>
      <c r="K349" t="s">
        <v>85</v>
      </c>
      <c r="L349" t="s">
        <v>98</v>
      </c>
      <c r="M349" t="s">
        <v>72</v>
      </c>
      <c r="N349" t="s">
        <v>82</v>
      </c>
      <c r="O349">
        <v>133119</v>
      </c>
      <c r="P349">
        <v>5</v>
      </c>
      <c r="Q349" t="s">
        <v>136</v>
      </c>
      <c r="R349" t="s">
        <v>242</v>
      </c>
      <c r="S349" t="s">
        <v>79</v>
      </c>
      <c r="T349" t="s">
        <v>136</v>
      </c>
      <c r="U349">
        <v>1</v>
      </c>
      <c r="V349" t="s">
        <v>80</v>
      </c>
      <c r="W349">
        <v>3</v>
      </c>
      <c r="X349">
        <v>1</v>
      </c>
      <c r="Y349" t="s">
        <v>24</v>
      </c>
      <c r="Z349" t="s">
        <v>1514</v>
      </c>
      <c r="AA349">
        <v>115850163</v>
      </c>
      <c r="AB349">
        <v>31270440</v>
      </c>
      <c r="AC349" t="s">
        <v>236</v>
      </c>
      <c r="AD349" t="s">
        <v>236</v>
      </c>
      <c r="AE349" t="s">
        <v>247</v>
      </c>
      <c r="AF349" t="s">
        <v>1091</v>
      </c>
      <c r="AG349">
        <v>1042323</v>
      </c>
      <c r="AH349" t="s">
        <v>108</v>
      </c>
      <c r="AI349">
        <v>0</v>
      </c>
      <c r="AJ349" t="s">
        <v>77</v>
      </c>
      <c r="AK349">
        <v>100</v>
      </c>
      <c r="AL349" t="s">
        <v>96</v>
      </c>
      <c r="AM349" t="s">
        <v>82</v>
      </c>
      <c r="AN349" t="s">
        <v>82</v>
      </c>
      <c r="AO349">
        <v>1</v>
      </c>
      <c r="AP349" t="s">
        <v>73</v>
      </c>
      <c r="AQ349" t="s">
        <v>78</v>
      </c>
      <c r="AR349" t="s">
        <v>82</v>
      </c>
      <c r="AS349" t="s">
        <v>82</v>
      </c>
      <c r="AT349">
        <v>28</v>
      </c>
      <c r="AU349" t="s">
        <v>253</v>
      </c>
      <c r="AV349" t="s">
        <v>89</v>
      </c>
      <c r="AW349" t="s">
        <v>89</v>
      </c>
      <c r="AX349" t="s">
        <v>89</v>
      </c>
      <c r="AY349" t="s">
        <v>89</v>
      </c>
      <c r="AZ349" t="s">
        <v>81</v>
      </c>
      <c r="BA349" t="s">
        <v>1515</v>
      </c>
      <c r="BB349">
        <v>30.25</v>
      </c>
      <c r="BC349" t="s">
        <v>82</v>
      </c>
      <c r="BD349" t="s">
        <v>82</v>
      </c>
      <c r="BE349" t="s">
        <v>82</v>
      </c>
      <c r="BF349" t="s">
        <v>87</v>
      </c>
      <c r="BG349" t="s">
        <v>1516</v>
      </c>
      <c r="BH349">
        <v>2</v>
      </c>
      <c r="BI349">
        <v>2012</v>
      </c>
      <c r="BJ349">
        <v>11</v>
      </c>
      <c r="BK349">
        <v>92</v>
      </c>
      <c r="BL349">
        <v>25425600</v>
      </c>
      <c r="BM349" t="s">
        <v>95</v>
      </c>
      <c r="BN349" t="s">
        <v>337</v>
      </c>
      <c r="BO349">
        <v>1</v>
      </c>
      <c r="BP349" t="s">
        <v>86</v>
      </c>
      <c r="BQ349" t="s">
        <v>1116</v>
      </c>
    </row>
    <row r="350" spans="1:69" hidden="1" x14ac:dyDescent="0.25">
      <c r="A350">
        <v>132817</v>
      </c>
      <c r="B350">
        <v>1</v>
      </c>
      <c r="C350" s="1">
        <v>7301400</v>
      </c>
      <c r="D350" s="2">
        <v>44906</v>
      </c>
      <c r="E350" s="2">
        <v>44909</v>
      </c>
      <c r="F350" s="2">
        <v>44914</v>
      </c>
      <c r="G350" s="2">
        <v>44953</v>
      </c>
      <c r="H350" s="2">
        <v>44957</v>
      </c>
      <c r="I350">
        <v>324348</v>
      </c>
      <c r="J350" t="s">
        <v>83</v>
      </c>
      <c r="K350" t="s">
        <v>85</v>
      </c>
      <c r="L350" t="s">
        <v>98</v>
      </c>
      <c r="M350" t="s">
        <v>72</v>
      </c>
      <c r="N350" t="s">
        <v>82</v>
      </c>
      <c r="O350">
        <v>132817</v>
      </c>
      <c r="P350">
        <v>5</v>
      </c>
      <c r="Q350" t="s">
        <v>75</v>
      </c>
      <c r="R350" t="s">
        <v>99</v>
      </c>
      <c r="S350" t="s">
        <v>79</v>
      </c>
      <c r="T350" t="s">
        <v>75</v>
      </c>
      <c r="U350">
        <v>1</v>
      </c>
      <c r="V350" t="s">
        <v>80</v>
      </c>
      <c r="W350">
        <v>14</v>
      </c>
      <c r="X350">
        <v>3</v>
      </c>
      <c r="Y350" t="s">
        <v>24</v>
      </c>
      <c r="Z350" t="s">
        <v>1453</v>
      </c>
      <c r="AA350">
        <v>119260979</v>
      </c>
      <c r="AB350">
        <v>31269970</v>
      </c>
      <c r="AC350" t="s">
        <v>102</v>
      </c>
      <c r="AD350" t="s">
        <v>303</v>
      </c>
      <c r="AE350" t="s">
        <v>218</v>
      </c>
      <c r="AF350" t="s">
        <v>109</v>
      </c>
      <c r="AG350">
        <v>320000</v>
      </c>
      <c r="AH350" t="s">
        <v>121</v>
      </c>
      <c r="AI350">
        <v>0</v>
      </c>
      <c r="AJ350" t="s">
        <v>77</v>
      </c>
      <c r="AK350">
        <v>100</v>
      </c>
      <c r="AL350" t="s">
        <v>96</v>
      </c>
      <c r="AM350" t="s">
        <v>82</v>
      </c>
      <c r="AN350" t="s">
        <v>82</v>
      </c>
      <c r="AO350">
        <v>1</v>
      </c>
      <c r="AP350" t="s">
        <v>73</v>
      </c>
      <c r="AQ350" t="s">
        <v>114</v>
      </c>
      <c r="AR350" t="s">
        <v>82</v>
      </c>
      <c r="AS350" t="s">
        <v>82</v>
      </c>
      <c r="AT350">
        <v>18</v>
      </c>
      <c r="AU350" t="s">
        <v>101</v>
      </c>
      <c r="AV350" t="s">
        <v>89</v>
      </c>
      <c r="AW350" t="s">
        <v>89</v>
      </c>
      <c r="AX350" t="s">
        <v>89</v>
      </c>
      <c r="AY350" t="s">
        <v>89</v>
      </c>
      <c r="AZ350" t="s">
        <v>81</v>
      </c>
      <c r="BA350" t="s">
        <v>1454</v>
      </c>
      <c r="BB350">
        <v>30.41</v>
      </c>
      <c r="BC350" t="s">
        <v>82</v>
      </c>
      <c r="BD350" t="s">
        <v>161</v>
      </c>
      <c r="BE350" t="s">
        <v>162</v>
      </c>
      <c r="BF350" t="s">
        <v>87</v>
      </c>
      <c r="BG350" t="s">
        <v>97</v>
      </c>
      <c r="BH350">
        <v>2</v>
      </c>
      <c r="BI350">
        <v>2022</v>
      </c>
      <c r="BJ350">
        <v>1</v>
      </c>
      <c r="BK350">
        <v>75</v>
      </c>
      <c r="BL350" t="s">
        <v>82</v>
      </c>
      <c r="BM350" t="s">
        <v>95</v>
      </c>
      <c r="BN350" t="s">
        <v>105</v>
      </c>
      <c r="BO350">
        <v>1</v>
      </c>
      <c r="BP350" t="s">
        <v>86</v>
      </c>
      <c r="BQ350" t="s">
        <v>1116</v>
      </c>
    </row>
    <row r="351" spans="1:69" hidden="1" x14ac:dyDescent="0.25">
      <c r="A351">
        <v>133178</v>
      </c>
      <c r="B351">
        <v>1</v>
      </c>
      <c r="C351" s="1">
        <v>2534000</v>
      </c>
      <c r="D351" s="2">
        <v>44921</v>
      </c>
      <c r="E351" s="2">
        <v>44928</v>
      </c>
      <c r="F351" s="2">
        <v>44951</v>
      </c>
      <c r="G351" s="2">
        <v>44963</v>
      </c>
      <c r="H351" s="2">
        <v>44967</v>
      </c>
      <c r="I351">
        <v>325245</v>
      </c>
      <c r="J351" t="s">
        <v>83</v>
      </c>
      <c r="K351" t="s">
        <v>85</v>
      </c>
      <c r="L351" t="s">
        <v>98</v>
      </c>
      <c r="M351" t="s">
        <v>72</v>
      </c>
      <c r="N351" t="s">
        <v>82</v>
      </c>
      <c r="O351">
        <v>133178</v>
      </c>
      <c r="P351">
        <v>6</v>
      </c>
      <c r="Q351" t="s">
        <v>75</v>
      </c>
      <c r="R351" t="s">
        <v>76</v>
      </c>
      <c r="S351" t="s">
        <v>79</v>
      </c>
      <c r="T351" t="s">
        <v>75</v>
      </c>
      <c r="U351">
        <v>2</v>
      </c>
      <c r="V351" t="s">
        <v>139</v>
      </c>
      <c r="W351">
        <v>10</v>
      </c>
      <c r="X351">
        <v>2</v>
      </c>
      <c r="Y351" t="s">
        <v>25</v>
      </c>
      <c r="Z351" t="s">
        <v>1208</v>
      </c>
      <c r="AA351">
        <v>208540310</v>
      </c>
      <c r="AB351">
        <v>31271270</v>
      </c>
      <c r="AC351" t="s">
        <v>140</v>
      </c>
      <c r="AD351" t="s">
        <v>279</v>
      </c>
      <c r="AE351" t="s">
        <v>411</v>
      </c>
      <c r="AF351" t="s">
        <v>117</v>
      </c>
      <c r="AG351">
        <v>513911</v>
      </c>
      <c r="AH351" t="s">
        <v>171</v>
      </c>
      <c r="AI351">
        <v>0</v>
      </c>
      <c r="AJ351" t="s">
        <v>77</v>
      </c>
      <c r="AK351">
        <v>100</v>
      </c>
      <c r="AL351" t="s">
        <v>96</v>
      </c>
      <c r="AM351" t="s">
        <v>82</v>
      </c>
      <c r="AN351" t="s">
        <v>82</v>
      </c>
      <c r="AO351">
        <v>1</v>
      </c>
      <c r="AP351" t="s">
        <v>73</v>
      </c>
      <c r="AQ351" t="s">
        <v>138</v>
      </c>
      <c r="AR351" t="s">
        <v>82</v>
      </c>
      <c r="AS351" t="s">
        <v>82</v>
      </c>
      <c r="AT351">
        <v>18</v>
      </c>
      <c r="AU351" t="s">
        <v>101</v>
      </c>
      <c r="AV351" t="s">
        <v>89</v>
      </c>
      <c r="AW351" t="s">
        <v>89</v>
      </c>
      <c r="AX351" t="s">
        <v>89</v>
      </c>
      <c r="AY351" t="s">
        <v>89</v>
      </c>
      <c r="AZ351" t="s">
        <v>81</v>
      </c>
      <c r="BA351" t="s">
        <v>1209</v>
      </c>
      <c r="BB351">
        <v>30.43</v>
      </c>
      <c r="BC351" t="s">
        <v>82</v>
      </c>
      <c r="BD351" t="s">
        <v>82</v>
      </c>
      <c r="BE351" t="s">
        <v>82</v>
      </c>
      <c r="BF351" t="s">
        <v>87</v>
      </c>
      <c r="BG351" t="s">
        <v>1210</v>
      </c>
      <c r="BH351">
        <v>3</v>
      </c>
      <c r="BI351">
        <v>2022</v>
      </c>
      <c r="BJ351">
        <v>1</v>
      </c>
      <c r="BK351">
        <v>89</v>
      </c>
      <c r="BL351">
        <v>70027002</v>
      </c>
      <c r="BM351" t="s">
        <v>95</v>
      </c>
      <c r="BN351" t="s">
        <v>117</v>
      </c>
      <c r="BO351">
        <v>1</v>
      </c>
      <c r="BP351" t="s">
        <v>86</v>
      </c>
      <c r="BQ351" t="s">
        <v>1116</v>
      </c>
    </row>
    <row r="352" spans="1:69" hidden="1" x14ac:dyDescent="0.25">
      <c r="A352">
        <v>132727</v>
      </c>
      <c r="B352">
        <v>1</v>
      </c>
      <c r="C352" s="1">
        <v>5340700</v>
      </c>
      <c r="D352" s="2">
        <v>44881</v>
      </c>
      <c r="E352" s="2">
        <v>44904</v>
      </c>
      <c r="F352" s="2">
        <v>44907</v>
      </c>
      <c r="G352" s="2">
        <v>44953</v>
      </c>
      <c r="H352" s="2">
        <v>44957</v>
      </c>
      <c r="I352">
        <v>322525</v>
      </c>
      <c r="J352" t="s">
        <v>83</v>
      </c>
      <c r="K352" t="s">
        <v>85</v>
      </c>
      <c r="L352" t="s">
        <v>98</v>
      </c>
      <c r="M352" t="s">
        <v>72</v>
      </c>
      <c r="N352" t="s">
        <v>82</v>
      </c>
      <c r="O352">
        <v>132727</v>
      </c>
      <c r="P352">
        <v>5</v>
      </c>
      <c r="Q352" t="s">
        <v>75</v>
      </c>
      <c r="R352" t="s">
        <v>99</v>
      </c>
      <c r="S352" t="s">
        <v>79</v>
      </c>
      <c r="T352" t="s">
        <v>75</v>
      </c>
      <c r="U352">
        <v>2</v>
      </c>
      <c r="V352" t="s">
        <v>139</v>
      </c>
      <c r="W352">
        <v>1</v>
      </c>
      <c r="X352">
        <v>13</v>
      </c>
      <c r="Y352" t="s">
        <v>24</v>
      </c>
      <c r="Z352" t="s">
        <v>1419</v>
      </c>
      <c r="AA352">
        <v>118560293</v>
      </c>
      <c r="AB352">
        <v>31271010</v>
      </c>
      <c r="AC352" t="s">
        <v>139</v>
      </c>
      <c r="AD352" t="s">
        <v>1082</v>
      </c>
      <c r="AE352" t="s">
        <v>148</v>
      </c>
      <c r="AF352" t="s">
        <v>1110</v>
      </c>
      <c r="AG352">
        <v>1631381</v>
      </c>
      <c r="AH352" t="s">
        <v>100</v>
      </c>
      <c r="AI352">
        <v>0</v>
      </c>
      <c r="AJ352" t="s">
        <v>77</v>
      </c>
      <c r="AK352">
        <v>100</v>
      </c>
      <c r="AL352" t="s">
        <v>96</v>
      </c>
      <c r="AM352" t="s">
        <v>82</v>
      </c>
      <c r="AN352" t="s">
        <v>82</v>
      </c>
      <c r="AO352">
        <v>1</v>
      </c>
      <c r="AP352" t="s">
        <v>73</v>
      </c>
      <c r="AQ352" t="s">
        <v>114</v>
      </c>
      <c r="AR352" t="s">
        <v>82</v>
      </c>
      <c r="AS352" t="s">
        <v>82</v>
      </c>
      <c r="AT352">
        <v>20</v>
      </c>
      <c r="AU352" t="s">
        <v>101</v>
      </c>
      <c r="AV352" t="s">
        <v>89</v>
      </c>
      <c r="AW352" t="s">
        <v>89</v>
      </c>
      <c r="AX352" t="s">
        <v>89</v>
      </c>
      <c r="AY352" t="s">
        <v>89</v>
      </c>
      <c r="AZ352" t="s">
        <v>81</v>
      </c>
      <c r="BA352" t="s">
        <v>1420</v>
      </c>
      <c r="BB352">
        <v>30.55</v>
      </c>
      <c r="BC352" t="s">
        <v>82</v>
      </c>
      <c r="BD352" t="s">
        <v>82</v>
      </c>
      <c r="BE352" t="s">
        <v>82</v>
      </c>
      <c r="BF352" t="s">
        <v>87</v>
      </c>
      <c r="BG352" t="s">
        <v>97</v>
      </c>
      <c r="BH352">
        <v>4</v>
      </c>
      <c r="BI352">
        <v>2019</v>
      </c>
      <c r="BJ352">
        <v>4</v>
      </c>
      <c r="BK352">
        <v>90</v>
      </c>
      <c r="BL352" t="s">
        <v>82</v>
      </c>
      <c r="BM352" t="s">
        <v>95</v>
      </c>
      <c r="BN352" t="s">
        <v>105</v>
      </c>
      <c r="BO352">
        <v>1</v>
      </c>
      <c r="BP352" t="s">
        <v>86</v>
      </c>
      <c r="BQ352" t="s">
        <v>1116</v>
      </c>
    </row>
    <row r="353" spans="1:69" hidden="1" x14ac:dyDescent="0.25">
      <c r="A353">
        <v>132840</v>
      </c>
      <c r="B353">
        <v>3</v>
      </c>
      <c r="C353" s="1">
        <v>2746650</v>
      </c>
      <c r="D353" s="2">
        <v>44885</v>
      </c>
      <c r="E353" s="2">
        <v>44909</v>
      </c>
      <c r="F353" s="2">
        <v>44914</v>
      </c>
      <c r="G353" s="2">
        <v>44953</v>
      </c>
      <c r="H353" s="2">
        <v>44967</v>
      </c>
      <c r="I353">
        <v>322724</v>
      </c>
      <c r="J353" t="s">
        <v>83</v>
      </c>
      <c r="K353" t="s">
        <v>214</v>
      </c>
      <c r="L353" t="s">
        <v>74</v>
      </c>
      <c r="M353" t="s">
        <v>204</v>
      </c>
      <c r="N353" t="s">
        <v>82</v>
      </c>
      <c r="O353">
        <v>132840</v>
      </c>
      <c r="P353">
        <v>5</v>
      </c>
      <c r="Q353" t="s">
        <v>75</v>
      </c>
      <c r="R353" t="s">
        <v>76</v>
      </c>
      <c r="S353" t="s">
        <v>79</v>
      </c>
      <c r="T353" t="s">
        <v>75</v>
      </c>
      <c r="U353">
        <v>2</v>
      </c>
      <c r="V353" t="s">
        <v>139</v>
      </c>
      <c r="W353">
        <v>1</v>
      </c>
      <c r="X353">
        <v>8</v>
      </c>
      <c r="Y353" t="s">
        <v>25</v>
      </c>
      <c r="Z353" t="s">
        <v>1455</v>
      </c>
      <c r="AA353">
        <v>207280024</v>
      </c>
      <c r="AB353">
        <v>31210110</v>
      </c>
      <c r="AC353" t="s">
        <v>139</v>
      </c>
      <c r="AD353" t="s">
        <v>184</v>
      </c>
      <c r="AE353" t="s">
        <v>291</v>
      </c>
      <c r="AF353" t="s">
        <v>1456</v>
      </c>
      <c r="AG353" t="s">
        <v>82</v>
      </c>
      <c r="AH353" t="s">
        <v>82</v>
      </c>
      <c r="AI353">
        <v>0</v>
      </c>
      <c r="AJ353" t="s">
        <v>77</v>
      </c>
      <c r="AK353">
        <v>100</v>
      </c>
      <c r="AL353" t="s">
        <v>96</v>
      </c>
      <c r="AM353" t="s">
        <v>82</v>
      </c>
      <c r="AN353" t="s">
        <v>82</v>
      </c>
      <c r="AO353">
        <v>1</v>
      </c>
      <c r="AP353" t="s">
        <v>73</v>
      </c>
      <c r="AQ353" t="s">
        <v>114</v>
      </c>
      <c r="AR353" t="s">
        <v>82</v>
      </c>
      <c r="AS353" t="s">
        <v>82</v>
      </c>
      <c r="AT353">
        <v>28</v>
      </c>
      <c r="AU353" t="s">
        <v>206</v>
      </c>
      <c r="AV353" t="s">
        <v>89</v>
      </c>
      <c r="AW353" t="s">
        <v>89</v>
      </c>
      <c r="AX353" t="s">
        <v>89</v>
      </c>
      <c r="AY353" t="s">
        <v>89</v>
      </c>
      <c r="AZ353" t="s">
        <v>81</v>
      </c>
      <c r="BA353" t="s">
        <v>1457</v>
      </c>
      <c r="BB353">
        <v>30.62</v>
      </c>
      <c r="BC353" t="s">
        <v>82</v>
      </c>
      <c r="BD353" t="s">
        <v>82</v>
      </c>
      <c r="BE353" t="s">
        <v>82</v>
      </c>
      <c r="BF353" t="s">
        <v>87</v>
      </c>
      <c r="BG353" t="s">
        <v>97</v>
      </c>
      <c r="BH353" t="s">
        <v>82</v>
      </c>
      <c r="BI353" t="s">
        <v>82</v>
      </c>
      <c r="BJ353" t="s">
        <v>82</v>
      </c>
      <c r="BK353" t="s">
        <v>82</v>
      </c>
      <c r="BL353">
        <v>22091300</v>
      </c>
      <c r="BM353" t="s">
        <v>95</v>
      </c>
      <c r="BN353" t="s">
        <v>222</v>
      </c>
      <c r="BO353">
        <v>2</v>
      </c>
      <c r="BP353" t="s">
        <v>179</v>
      </c>
      <c r="BQ353" t="s">
        <v>1121</v>
      </c>
    </row>
    <row r="354" spans="1:69" hidden="1" x14ac:dyDescent="0.25">
      <c r="A354">
        <v>132676</v>
      </c>
      <c r="B354">
        <v>1</v>
      </c>
      <c r="C354" s="1">
        <v>21591478</v>
      </c>
      <c r="D354" s="2">
        <v>44902</v>
      </c>
      <c r="E354" s="2">
        <v>44903</v>
      </c>
      <c r="F354" s="2">
        <v>44904</v>
      </c>
      <c r="G354" s="2">
        <v>44939</v>
      </c>
      <c r="H354" s="2">
        <v>44943</v>
      </c>
      <c r="I354">
        <v>323967</v>
      </c>
      <c r="J354" t="s">
        <v>83</v>
      </c>
      <c r="K354" t="s">
        <v>85</v>
      </c>
      <c r="L354" t="s">
        <v>98</v>
      </c>
      <c r="M354" t="s">
        <v>72</v>
      </c>
      <c r="N354" t="s">
        <v>82</v>
      </c>
      <c r="O354">
        <v>132676</v>
      </c>
      <c r="P354">
        <v>1</v>
      </c>
      <c r="Q354" t="s">
        <v>75</v>
      </c>
      <c r="R354" t="s">
        <v>76</v>
      </c>
      <c r="S354" t="s">
        <v>79</v>
      </c>
      <c r="T354" t="s">
        <v>75</v>
      </c>
      <c r="U354">
        <v>1</v>
      </c>
      <c r="V354" t="s">
        <v>80</v>
      </c>
      <c r="W354">
        <v>14</v>
      </c>
      <c r="X354">
        <v>1</v>
      </c>
      <c r="Y354" t="s">
        <v>25</v>
      </c>
      <c r="Z354" t="s">
        <v>1903</v>
      </c>
      <c r="AA354">
        <v>119230223</v>
      </c>
      <c r="AB354">
        <v>31269120</v>
      </c>
      <c r="AC354" t="s">
        <v>102</v>
      </c>
      <c r="AD354" t="s">
        <v>106</v>
      </c>
      <c r="AE354" t="s">
        <v>92</v>
      </c>
      <c r="AF354" t="s">
        <v>91</v>
      </c>
      <c r="AG354">
        <v>1711313</v>
      </c>
      <c r="AH354" t="s">
        <v>100</v>
      </c>
      <c r="AI354">
        <v>0</v>
      </c>
      <c r="AJ354" t="s">
        <v>77</v>
      </c>
      <c r="AK354">
        <v>100</v>
      </c>
      <c r="AL354" t="s">
        <v>96</v>
      </c>
      <c r="AM354" t="s">
        <v>82</v>
      </c>
      <c r="AN354" t="s">
        <v>82</v>
      </c>
      <c r="AO354">
        <v>1</v>
      </c>
      <c r="AP354" t="s">
        <v>73</v>
      </c>
      <c r="AQ354" t="s">
        <v>78</v>
      </c>
      <c r="AR354" t="s">
        <v>82</v>
      </c>
      <c r="AS354" t="s">
        <v>82</v>
      </c>
      <c r="AT354">
        <v>18</v>
      </c>
      <c r="AU354" t="s">
        <v>88</v>
      </c>
      <c r="AV354" t="s">
        <v>89</v>
      </c>
      <c r="AW354" t="s">
        <v>89</v>
      </c>
      <c r="AX354" t="s">
        <v>89</v>
      </c>
      <c r="AY354" t="s">
        <v>89</v>
      </c>
      <c r="AZ354" t="s">
        <v>81</v>
      </c>
      <c r="BA354" t="s">
        <v>1904</v>
      </c>
      <c r="BB354">
        <v>31.08</v>
      </c>
      <c r="BC354" t="s">
        <v>82</v>
      </c>
      <c r="BD354" t="s">
        <v>82</v>
      </c>
      <c r="BE354" t="s">
        <v>82</v>
      </c>
      <c r="BF354" t="s">
        <v>87</v>
      </c>
      <c r="BG354" t="s">
        <v>97</v>
      </c>
      <c r="BH354">
        <v>3</v>
      </c>
      <c r="BI354">
        <v>2022</v>
      </c>
      <c r="BJ354">
        <v>1</v>
      </c>
      <c r="BK354">
        <v>80</v>
      </c>
      <c r="BL354" t="s">
        <v>82</v>
      </c>
      <c r="BM354" t="s">
        <v>95</v>
      </c>
      <c r="BN354" t="s">
        <v>93</v>
      </c>
      <c r="BO354">
        <v>1</v>
      </c>
      <c r="BP354" t="s">
        <v>86</v>
      </c>
      <c r="BQ354" t="s">
        <v>1116</v>
      </c>
    </row>
    <row r="355" spans="1:69" hidden="1" x14ac:dyDescent="0.25">
      <c r="A355">
        <v>133113</v>
      </c>
      <c r="B355">
        <v>1</v>
      </c>
      <c r="C355" s="1">
        <v>6591900</v>
      </c>
      <c r="D355" s="2">
        <v>44809</v>
      </c>
      <c r="E355" s="2">
        <v>44918</v>
      </c>
      <c r="F355" s="2">
        <v>44945</v>
      </c>
      <c r="G355" s="2">
        <v>44953</v>
      </c>
      <c r="H355" s="2">
        <v>44957</v>
      </c>
      <c r="I355">
        <v>319748</v>
      </c>
      <c r="J355" t="s">
        <v>83</v>
      </c>
      <c r="K355" t="s">
        <v>85</v>
      </c>
      <c r="L355" t="s">
        <v>98</v>
      </c>
      <c r="M355" t="s">
        <v>72</v>
      </c>
      <c r="N355" t="s">
        <v>82</v>
      </c>
      <c r="O355">
        <v>133113</v>
      </c>
      <c r="P355">
        <v>5</v>
      </c>
      <c r="Q355" t="s">
        <v>136</v>
      </c>
      <c r="R355" t="s">
        <v>166</v>
      </c>
      <c r="S355" t="s">
        <v>79</v>
      </c>
      <c r="T355" t="s">
        <v>136</v>
      </c>
      <c r="U355">
        <v>7</v>
      </c>
      <c r="V355" t="s">
        <v>185</v>
      </c>
      <c r="W355">
        <v>3</v>
      </c>
      <c r="X355">
        <v>6</v>
      </c>
      <c r="Y355" t="s">
        <v>24</v>
      </c>
      <c r="Z355" t="s">
        <v>1504</v>
      </c>
      <c r="AA355">
        <v>703000629</v>
      </c>
      <c r="AB355">
        <v>31271080</v>
      </c>
      <c r="AC355" t="s">
        <v>259</v>
      </c>
      <c r="AD355" t="s">
        <v>946</v>
      </c>
      <c r="AE355" t="s">
        <v>104</v>
      </c>
      <c r="AF355" t="s">
        <v>374</v>
      </c>
      <c r="AG355">
        <v>450000</v>
      </c>
      <c r="AH355" t="s">
        <v>121</v>
      </c>
      <c r="AI355">
        <v>0</v>
      </c>
      <c r="AJ355" t="s">
        <v>77</v>
      </c>
      <c r="AK355">
        <v>100</v>
      </c>
      <c r="AL355" t="s">
        <v>96</v>
      </c>
      <c r="AM355" t="s">
        <v>82</v>
      </c>
      <c r="AN355" t="s">
        <v>82</v>
      </c>
      <c r="AO355">
        <v>1</v>
      </c>
      <c r="AP355" t="s">
        <v>73</v>
      </c>
      <c r="AQ355" t="s">
        <v>138</v>
      </c>
      <c r="AR355" t="s">
        <v>82</v>
      </c>
      <c r="AS355" t="s">
        <v>82</v>
      </c>
      <c r="AT355">
        <v>19</v>
      </c>
      <c r="AU355" t="s">
        <v>101</v>
      </c>
      <c r="AV355" t="s">
        <v>89</v>
      </c>
      <c r="AW355" t="s">
        <v>89</v>
      </c>
      <c r="AX355" t="s">
        <v>89</v>
      </c>
      <c r="AY355" t="s">
        <v>89</v>
      </c>
      <c r="AZ355" t="s">
        <v>81</v>
      </c>
      <c r="BA355" t="s">
        <v>1505</v>
      </c>
      <c r="BB355">
        <v>31.15</v>
      </c>
      <c r="BC355" t="s">
        <v>82</v>
      </c>
      <c r="BD355" t="s">
        <v>82</v>
      </c>
      <c r="BE355" t="s">
        <v>82</v>
      </c>
      <c r="BF355" t="s">
        <v>87</v>
      </c>
      <c r="BG355" t="s">
        <v>97</v>
      </c>
      <c r="BH355">
        <v>1</v>
      </c>
      <c r="BI355">
        <v>2020</v>
      </c>
      <c r="BJ355">
        <v>3</v>
      </c>
      <c r="BK355">
        <v>99.5</v>
      </c>
      <c r="BL355" t="s">
        <v>82</v>
      </c>
      <c r="BM355" t="s">
        <v>95</v>
      </c>
      <c r="BN355" t="s">
        <v>361</v>
      </c>
      <c r="BO355">
        <v>1</v>
      </c>
      <c r="BP355" t="s">
        <v>86</v>
      </c>
      <c r="BQ355" t="s">
        <v>1116</v>
      </c>
    </row>
    <row r="356" spans="1:69" hidden="1" x14ac:dyDescent="0.25">
      <c r="A356">
        <v>132044</v>
      </c>
      <c r="B356">
        <v>1</v>
      </c>
      <c r="C356" s="1">
        <v>2859680</v>
      </c>
      <c r="D356" s="2">
        <v>44817</v>
      </c>
      <c r="E356" s="2">
        <v>44830</v>
      </c>
      <c r="F356" s="2">
        <v>44831</v>
      </c>
      <c r="G356" s="2">
        <v>44939</v>
      </c>
      <c r="H356" s="2">
        <v>44951</v>
      </c>
      <c r="I356">
        <v>320151</v>
      </c>
      <c r="J356" t="s">
        <v>83</v>
      </c>
      <c r="K356" t="s">
        <v>85</v>
      </c>
      <c r="L356" t="s">
        <v>74</v>
      </c>
      <c r="M356" t="s">
        <v>72</v>
      </c>
      <c r="N356" t="s">
        <v>82</v>
      </c>
      <c r="O356">
        <v>132044</v>
      </c>
      <c r="P356">
        <v>1</v>
      </c>
      <c r="Q356" t="s">
        <v>75</v>
      </c>
      <c r="R356" t="s">
        <v>99</v>
      </c>
      <c r="S356" t="s">
        <v>79</v>
      </c>
      <c r="T356" t="s">
        <v>75</v>
      </c>
      <c r="U356">
        <v>1</v>
      </c>
      <c r="V356" t="s">
        <v>80</v>
      </c>
      <c r="W356">
        <v>3</v>
      </c>
      <c r="X356">
        <v>4</v>
      </c>
      <c r="Y356" t="s">
        <v>24</v>
      </c>
      <c r="Z356" t="s">
        <v>1795</v>
      </c>
      <c r="AA356">
        <v>117640064</v>
      </c>
      <c r="AB356">
        <v>31204170</v>
      </c>
      <c r="AC356" t="s">
        <v>236</v>
      </c>
      <c r="AD356" t="s">
        <v>925</v>
      </c>
      <c r="AE356" t="s">
        <v>104</v>
      </c>
      <c r="AF356" t="s">
        <v>103</v>
      </c>
      <c r="AG356" t="s">
        <v>82</v>
      </c>
      <c r="AH356" t="s">
        <v>82</v>
      </c>
      <c r="AI356">
        <v>0</v>
      </c>
      <c r="AJ356" t="s">
        <v>77</v>
      </c>
      <c r="AK356">
        <v>100</v>
      </c>
      <c r="AL356" t="s">
        <v>96</v>
      </c>
      <c r="AM356" t="s">
        <v>82</v>
      </c>
      <c r="AN356" t="s">
        <v>82</v>
      </c>
      <c r="AO356">
        <v>1</v>
      </c>
      <c r="AP356" t="s">
        <v>73</v>
      </c>
      <c r="AQ356" t="s">
        <v>114</v>
      </c>
      <c r="AR356" t="s">
        <v>82</v>
      </c>
      <c r="AS356" t="s">
        <v>82</v>
      </c>
      <c r="AT356">
        <v>23</v>
      </c>
      <c r="AU356" t="s">
        <v>101</v>
      </c>
      <c r="AV356" t="s">
        <v>89</v>
      </c>
      <c r="AW356" t="s">
        <v>89</v>
      </c>
      <c r="AX356" t="s">
        <v>89</v>
      </c>
      <c r="AY356" t="s">
        <v>89</v>
      </c>
      <c r="AZ356" t="s">
        <v>81</v>
      </c>
      <c r="BA356" t="s">
        <v>1796</v>
      </c>
      <c r="BB356">
        <v>31.25</v>
      </c>
      <c r="BC356" t="s">
        <v>82</v>
      </c>
      <c r="BD356" t="s">
        <v>82</v>
      </c>
      <c r="BE356" t="s">
        <v>82</v>
      </c>
      <c r="BF356" t="s">
        <v>87</v>
      </c>
      <c r="BG356" t="s">
        <v>97</v>
      </c>
      <c r="BH356" t="s">
        <v>82</v>
      </c>
      <c r="BI356" t="s">
        <v>82</v>
      </c>
      <c r="BJ356" t="s">
        <v>82</v>
      </c>
      <c r="BK356" t="s">
        <v>82</v>
      </c>
      <c r="BL356" t="s">
        <v>82</v>
      </c>
      <c r="BM356" t="s">
        <v>95</v>
      </c>
      <c r="BN356" t="s">
        <v>105</v>
      </c>
      <c r="BO356">
        <v>1</v>
      </c>
      <c r="BP356" t="s">
        <v>86</v>
      </c>
      <c r="BQ356" t="s">
        <v>1116</v>
      </c>
    </row>
    <row r="357" spans="1:69" hidden="1" x14ac:dyDescent="0.25">
      <c r="A357">
        <v>133512</v>
      </c>
      <c r="B357">
        <v>1</v>
      </c>
      <c r="C357" s="1">
        <v>4012790</v>
      </c>
      <c r="D357" s="2">
        <v>44932</v>
      </c>
      <c r="E357" s="2">
        <v>44945</v>
      </c>
      <c r="F357" s="2">
        <v>44970</v>
      </c>
      <c r="G357" s="2">
        <v>44985</v>
      </c>
      <c r="H357" s="2">
        <v>44985</v>
      </c>
      <c r="I357">
        <v>325717</v>
      </c>
      <c r="J357" t="s">
        <v>83</v>
      </c>
      <c r="K357" t="s">
        <v>85</v>
      </c>
      <c r="L357" t="s">
        <v>98</v>
      </c>
      <c r="M357" t="s">
        <v>72</v>
      </c>
      <c r="N357" t="s">
        <v>82</v>
      </c>
      <c r="O357">
        <v>133512</v>
      </c>
      <c r="P357">
        <v>8</v>
      </c>
      <c r="Q357" t="s">
        <v>136</v>
      </c>
      <c r="R357" t="s">
        <v>137</v>
      </c>
      <c r="S357" t="s">
        <v>79</v>
      </c>
      <c r="T357" t="s">
        <v>136</v>
      </c>
      <c r="U357">
        <v>2</v>
      </c>
      <c r="V357" t="s">
        <v>139</v>
      </c>
      <c r="W357">
        <v>10</v>
      </c>
      <c r="X357">
        <v>1</v>
      </c>
      <c r="Y357" t="s">
        <v>25</v>
      </c>
      <c r="Z357" t="s">
        <v>2212</v>
      </c>
      <c r="AA357">
        <v>208540118</v>
      </c>
      <c r="AB357">
        <v>31274700</v>
      </c>
      <c r="AC357" t="s">
        <v>140</v>
      </c>
      <c r="AD357" t="s">
        <v>312</v>
      </c>
      <c r="AE357" t="s">
        <v>377</v>
      </c>
      <c r="AF357" t="s">
        <v>198</v>
      </c>
      <c r="AG357">
        <v>621272</v>
      </c>
      <c r="AH357" t="s">
        <v>171</v>
      </c>
      <c r="AI357">
        <v>0</v>
      </c>
      <c r="AJ357" t="s">
        <v>77</v>
      </c>
      <c r="AK357">
        <v>100</v>
      </c>
      <c r="AL357" t="s">
        <v>96</v>
      </c>
      <c r="AM357" t="s">
        <v>82</v>
      </c>
      <c r="AN357" t="s">
        <v>82</v>
      </c>
      <c r="AO357">
        <v>1</v>
      </c>
      <c r="AP357" t="s">
        <v>73</v>
      </c>
      <c r="AQ357" t="s">
        <v>114</v>
      </c>
      <c r="AR357" t="s">
        <v>82</v>
      </c>
      <c r="AS357" t="s">
        <v>82</v>
      </c>
      <c r="AT357">
        <v>18</v>
      </c>
      <c r="AU357" t="s">
        <v>101</v>
      </c>
      <c r="AV357" t="s">
        <v>89</v>
      </c>
      <c r="AW357" t="s">
        <v>89</v>
      </c>
      <c r="AX357" t="s">
        <v>89</v>
      </c>
      <c r="AY357" t="s">
        <v>89</v>
      </c>
      <c r="AZ357" t="s">
        <v>81</v>
      </c>
      <c r="BA357" t="s">
        <v>2213</v>
      </c>
      <c r="BB357">
        <v>31.29</v>
      </c>
      <c r="BC357" t="s">
        <v>82</v>
      </c>
      <c r="BD357" t="s">
        <v>161</v>
      </c>
      <c r="BE357" t="s">
        <v>162</v>
      </c>
      <c r="BF357" t="s">
        <v>87</v>
      </c>
      <c r="BG357" t="s">
        <v>97</v>
      </c>
      <c r="BH357">
        <v>4</v>
      </c>
      <c r="BI357">
        <v>2022</v>
      </c>
      <c r="BJ357">
        <v>1</v>
      </c>
      <c r="BK357">
        <v>100</v>
      </c>
      <c r="BL357" t="s">
        <v>82</v>
      </c>
      <c r="BM357" t="s">
        <v>95</v>
      </c>
      <c r="BN357" t="s">
        <v>198</v>
      </c>
      <c r="BO357">
        <v>1</v>
      </c>
      <c r="BP357" t="s">
        <v>86</v>
      </c>
      <c r="BQ357" t="s">
        <v>1116</v>
      </c>
    </row>
    <row r="358" spans="1:69" hidden="1" x14ac:dyDescent="0.25">
      <c r="A358">
        <v>133214</v>
      </c>
      <c r="B358">
        <v>1</v>
      </c>
      <c r="C358" s="1">
        <v>7722237</v>
      </c>
      <c r="D358" s="2">
        <v>44939</v>
      </c>
      <c r="E358" s="2">
        <v>44943</v>
      </c>
      <c r="F358" s="2">
        <v>44957</v>
      </c>
      <c r="G358" s="2">
        <v>44963</v>
      </c>
      <c r="H358" s="2">
        <v>44967</v>
      </c>
      <c r="I358">
        <v>326333</v>
      </c>
      <c r="J358" t="s">
        <v>83</v>
      </c>
      <c r="K358" t="s">
        <v>85</v>
      </c>
      <c r="L358" t="s">
        <v>98</v>
      </c>
      <c r="M358" t="s">
        <v>72</v>
      </c>
      <c r="N358" t="s">
        <v>82</v>
      </c>
      <c r="O358">
        <v>133214</v>
      </c>
      <c r="P358">
        <v>6</v>
      </c>
      <c r="Q358" t="s">
        <v>75</v>
      </c>
      <c r="R358" t="s">
        <v>76</v>
      </c>
      <c r="S358" t="s">
        <v>79</v>
      </c>
      <c r="T358" t="s">
        <v>75</v>
      </c>
      <c r="U358">
        <v>1</v>
      </c>
      <c r="V358" t="s">
        <v>80</v>
      </c>
      <c r="W358">
        <v>6</v>
      </c>
      <c r="X358">
        <v>1</v>
      </c>
      <c r="Y358" t="s">
        <v>25</v>
      </c>
      <c r="Z358" t="s">
        <v>1279</v>
      </c>
      <c r="AA358">
        <v>118780158</v>
      </c>
      <c r="AB358">
        <v>31271610</v>
      </c>
      <c r="AC358" t="s">
        <v>221</v>
      </c>
      <c r="AD358" t="s">
        <v>221</v>
      </c>
      <c r="AE358" t="s">
        <v>128</v>
      </c>
      <c r="AF358" t="s">
        <v>117</v>
      </c>
      <c r="AG358">
        <v>1029008</v>
      </c>
      <c r="AH358" t="s">
        <v>108</v>
      </c>
      <c r="AI358">
        <v>0</v>
      </c>
      <c r="AJ358" t="s">
        <v>77</v>
      </c>
      <c r="AK358">
        <v>100</v>
      </c>
      <c r="AL358" t="s">
        <v>96</v>
      </c>
      <c r="AM358" t="s">
        <v>82</v>
      </c>
      <c r="AN358" t="s">
        <v>82</v>
      </c>
      <c r="AO358">
        <v>1</v>
      </c>
      <c r="AP358" t="s">
        <v>73</v>
      </c>
      <c r="AQ358" t="s">
        <v>114</v>
      </c>
      <c r="AR358" t="s">
        <v>82</v>
      </c>
      <c r="AS358" t="s">
        <v>82</v>
      </c>
      <c r="AT358">
        <v>19</v>
      </c>
      <c r="AU358" t="s">
        <v>88</v>
      </c>
      <c r="AV358" t="s">
        <v>89</v>
      </c>
      <c r="AW358" t="s">
        <v>89</v>
      </c>
      <c r="AX358" t="s">
        <v>89</v>
      </c>
      <c r="AY358" t="s">
        <v>89</v>
      </c>
      <c r="AZ358" t="s">
        <v>81</v>
      </c>
      <c r="BA358" t="s">
        <v>1280</v>
      </c>
      <c r="BB358">
        <v>31.46</v>
      </c>
      <c r="BC358" t="s">
        <v>82</v>
      </c>
      <c r="BD358" t="s">
        <v>82</v>
      </c>
      <c r="BE358" t="s">
        <v>82</v>
      </c>
      <c r="BF358" t="s">
        <v>87</v>
      </c>
      <c r="BG358" t="s">
        <v>97</v>
      </c>
      <c r="BH358">
        <v>4</v>
      </c>
      <c r="BI358">
        <v>2020</v>
      </c>
      <c r="BJ358">
        <v>3</v>
      </c>
      <c r="BK358">
        <v>100</v>
      </c>
      <c r="BL358" t="s">
        <v>82</v>
      </c>
      <c r="BM358" t="s">
        <v>95</v>
      </c>
      <c r="BN358" t="s">
        <v>117</v>
      </c>
      <c r="BO358">
        <v>1</v>
      </c>
      <c r="BP358" t="s">
        <v>86</v>
      </c>
      <c r="BQ358" t="s">
        <v>1116</v>
      </c>
    </row>
    <row r="359" spans="1:69" hidden="1" x14ac:dyDescent="0.25">
      <c r="A359">
        <v>132401</v>
      </c>
      <c r="B359">
        <v>1</v>
      </c>
      <c r="C359" s="1">
        <v>5665220</v>
      </c>
      <c r="D359" s="2">
        <v>44854</v>
      </c>
      <c r="E359" s="2">
        <v>44866</v>
      </c>
      <c r="F359" s="2">
        <v>44867</v>
      </c>
      <c r="G359" s="2">
        <v>44977</v>
      </c>
      <c r="H359" s="2">
        <v>44978</v>
      </c>
      <c r="I359">
        <v>321513</v>
      </c>
      <c r="J359" t="s">
        <v>83</v>
      </c>
      <c r="K359" t="s">
        <v>85</v>
      </c>
      <c r="L359" t="s">
        <v>98</v>
      </c>
      <c r="M359" t="s">
        <v>72</v>
      </c>
      <c r="N359" t="s">
        <v>82</v>
      </c>
      <c r="O359">
        <v>132401</v>
      </c>
      <c r="P359">
        <v>7</v>
      </c>
      <c r="Q359" t="s">
        <v>75</v>
      </c>
      <c r="R359" t="s">
        <v>99</v>
      </c>
      <c r="S359" t="s">
        <v>79</v>
      </c>
      <c r="T359" t="s">
        <v>75</v>
      </c>
      <c r="U359">
        <v>2</v>
      </c>
      <c r="V359" t="s">
        <v>139</v>
      </c>
      <c r="W359">
        <v>13</v>
      </c>
      <c r="X359">
        <v>1</v>
      </c>
      <c r="Y359" t="s">
        <v>24</v>
      </c>
      <c r="Z359" t="s">
        <v>2296</v>
      </c>
      <c r="AA359">
        <v>208580782</v>
      </c>
      <c r="AB359">
        <v>31272260</v>
      </c>
      <c r="AC359" t="s">
        <v>144</v>
      </c>
      <c r="AD359" t="s">
        <v>144</v>
      </c>
      <c r="AE359" t="s">
        <v>148</v>
      </c>
      <c r="AF359" t="s">
        <v>1110</v>
      </c>
      <c r="AG359">
        <v>1400000</v>
      </c>
      <c r="AH359" t="s">
        <v>100</v>
      </c>
      <c r="AI359">
        <v>0</v>
      </c>
      <c r="AJ359" t="s">
        <v>77</v>
      </c>
      <c r="AK359">
        <v>100</v>
      </c>
      <c r="AL359" t="s">
        <v>96</v>
      </c>
      <c r="AM359" t="s">
        <v>82</v>
      </c>
      <c r="AN359" t="s">
        <v>82</v>
      </c>
      <c r="AO359">
        <v>1</v>
      </c>
      <c r="AP359" t="s">
        <v>73</v>
      </c>
      <c r="AQ359" t="s">
        <v>138</v>
      </c>
      <c r="AR359" t="s">
        <v>82</v>
      </c>
      <c r="AS359" t="s">
        <v>82</v>
      </c>
      <c r="AT359">
        <v>18</v>
      </c>
      <c r="AU359" t="s">
        <v>101</v>
      </c>
      <c r="AV359" t="s">
        <v>89</v>
      </c>
      <c r="AW359" t="s">
        <v>89</v>
      </c>
      <c r="AX359" t="s">
        <v>89</v>
      </c>
      <c r="AY359" t="s">
        <v>89</v>
      </c>
      <c r="AZ359" t="s">
        <v>81</v>
      </c>
      <c r="BA359" t="s">
        <v>2297</v>
      </c>
      <c r="BB359">
        <v>31.7</v>
      </c>
      <c r="BC359" t="s">
        <v>82</v>
      </c>
      <c r="BD359" t="s">
        <v>161</v>
      </c>
      <c r="BE359" t="s">
        <v>162</v>
      </c>
      <c r="BF359" t="s">
        <v>87</v>
      </c>
      <c r="BG359" t="s">
        <v>97</v>
      </c>
      <c r="BH359">
        <v>3</v>
      </c>
      <c r="BI359">
        <v>2022</v>
      </c>
      <c r="BJ359">
        <v>1</v>
      </c>
      <c r="BK359">
        <v>94.46</v>
      </c>
      <c r="BL359" t="s">
        <v>82</v>
      </c>
      <c r="BM359" t="s">
        <v>95</v>
      </c>
      <c r="BN359" t="s">
        <v>105</v>
      </c>
      <c r="BO359">
        <v>1</v>
      </c>
      <c r="BP359" t="s">
        <v>86</v>
      </c>
      <c r="BQ359" t="s">
        <v>1116</v>
      </c>
    </row>
    <row r="360" spans="1:69" hidden="1" x14ac:dyDescent="0.25">
      <c r="A360">
        <v>132694</v>
      </c>
      <c r="B360">
        <v>1</v>
      </c>
      <c r="C360" s="1">
        <v>3524345</v>
      </c>
      <c r="D360" s="2">
        <v>44894</v>
      </c>
      <c r="E360" s="2">
        <v>44903</v>
      </c>
      <c r="F360" s="2">
        <v>44904</v>
      </c>
      <c r="G360" s="2">
        <v>44949</v>
      </c>
      <c r="H360" s="2">
        <v>44951</v>
      </c>
      <c r="I360">
        <v>323205</v>
      </c>
      <c r="J360" t="s">
        <v>83</v>
      </c>
      <c r="K360" t="s">
        <v>85</v>
      </c>
      <c r="L360" t="s">
        <v>98</v>
      </c>
      <c r="M360" t="s">
        <v>72</v>
      </c>
      <c r="N360" t="s">
        <v>82</v>
      </c>
      <c r="O360">
        <v>132694</v>
      </c>
      <c r="P360">
        <v>3</v>
      </c>
      <c r="Q360" t="s">
        <v>136</v>
      </c>
      <c r="R360" t="s">
        <v>166</v>
      </c>
      <c r="S360" t="s">
        <v>79</v>
      </c>
      <c r="T360" t="s">
        <v>136</v>
      </c>
      <c r="U360">
        <v>5</v>
      </c>
      <c r="V360" t="s">
        <v>115</v>
      </c>
      <c r="W360">
        <v>3</v>
      </c>
      <c r="X360">
        <v>1</v>
      </c>
      <c r="Y360" t="s">
        <v>24</v>
      </c>
      <c r="Z360" t="s">
        <v>1716</v>
      </c>
      <c r="AA360">
        <v>116510692</v>
      </c>
      <c r="AB360">
        <v>31270080</v>
      </c>
      <c r="AC360" t="s">
        <v>153</v>
      </c>
      <c r="AD360" t="s">
        <v>153</v>
      </c>
      <c r="AE360" t="s">
        <v>750</v>
      </c>
      <c r="AF360" t="s">
        <v>749</v>
      </c>
      <c r="AG360">
        <v>1823967</v>
      </c>
      <c r="AH360" t="s">
        <v>100</v>
      </c>
      <c r="AI360">
        <v>0</v>
      </c>
      <c r="AJ360" t="s">
        <v>77</v>
      </c>
      <c r="AK360">
        <v>100</v>
      </c>
      <c r="AL360" t="s">
        <v>96</v>
      </c>
      <c r="AM360" t="s">
        <v>82</v>
      </c>
      <c r="AN360" t="s">
        <v>82</v>
      </c>
      <c r="AO360">
        <v>1</v>
      </c>
      <c r="AP360" t="s">
        <v>73</v>
      </c>
      <c r="AQ360" t="s">
        <v>114</v>
      </c>
      <c r="AR360" t="s">
        <v>82</v>
      </c>
      <c r="AS360" t="s">
        <v>82</v>
      </c>
      <c r="AT360">
        <v>26</v>
      </c>
      <c r="AU360" t="s">
        <v>101</v>
      </c>
      <c r="AV360" t="s">
        <v>89</v>
      </c>
      <c r="AW360" t="s">
        <v>89</v>
      </c>
      <c r="AX360" t="s">
        <v>89</v>
      </c>
      <c r="AY360" t="s">
        <v>89</v>
      </c>
      <c r="AZ360" t="s">
        <v>81</v>
      </c>
      <c r="BA360" t="s">
        <v>1717</v>
      </c>
      <c r="BB360">
        <v>31.76</v>
      </c>
      <c r="BC360" t="s">
        <v>82</v>
      </c>
      <c r="BD360" t="s">
        <v>161</v>
      </c>
      <c r="BE360" t="s">
        <v>162</v>
      </c>
      <c r="BF360" t="s">
        <v>87</v>
      </c>
      <c r="BG360" t="s">
        <v>97</v>
      </c>
      <c r="BH360">
        <v>2</v>
      </c>
      <c r="BI360">
        <v>2022</v>
      </c>
      <c r="BJ360">
        <v>1</v>
      </c>
      <c r="BK360">
        <v>73.150000000000006</v>
      </c>
      <c r="BL360" t="s">
        <v>82</v>
      </c>
      <c r="BM360" t="s">
        <v>95</v>
      </c>
      <c r="BN360" t="s">
        <v>234</v>
      </c>
      <c r="BO360">
        <v>1</v>
      </c>
      <c r="BP360" t="s">
        <v>86</v>
      </c>
      <c r="BQ360" t="s">
        <v>1116</v>
      </c>
    </row>
    <row r="361" spans="1:69" hidden="1" x14ac:dyDescent="0.25">
      <c r="A361">
        <v>129884</v>
      </c>
      <c r="B361">
        <v>1</v>
      </c>
      <c r="C361" s="1">
        <v>10041850</v>
      </c>
      <c r="D361" s="2">
        <v>44658</v>
      </c>
      <c r="E361" s="2">
        <v>44673</v>
      </c>
      <c r="F361" s="2">
        <v>44676</v>
      </c>
      <c r="G361" s="2">
        <v>44985</v>
      </c>
      <c r="H361" s="2">
        <v>44985</v>
      </c>
      <c r="I361">
        <v>311838</v>
      </c>
      <c r="J361" t="s">
        <v>83</v>
      </c>
      <c r="K361" t="s">
        <v>85</v>
      </c>
      <c r="L361" t="s">
        <v>98</v>
      </c>
      <c r="M361" t="s">
        <v>72</v>
      </c>
      <c r="N361" t="s">
        <v>82</v>
      </c>
      <c r="O361">
        <v>129884</v>
      </c>
      <c r="P361">
        <v>8</v>
      </c>
      <c r="Q361" t="s">
        <v>136</v>
      </c>
      <c r="R361" t="s">
        <v>137</v>
      </c>
      <c r="S361" t="s">
        <v>79</v>
      </c>
      <c r="T361" t="s">
        <v>136</v>
      </c>
      <c r="U361">
        <v>7</v>
      </c>
      <c r="V361" t="s">
        <v>185</v>
      </c>
      <c r="W361">
        <v>3</v>
      </c>
      <c r="X361">
        <v>6</v>
      </c>
      <c r="Y361" t="s">
        <v>24</v>
      </c>
      <c r="Z361" t="s">
        <v>1975</v>
      </c>
      <c r="AA361">
        <v>402630471</v>
      </c>
      <c r="AB361">
        <v>31274340</v>
      </c>
      <c r="AC361" t="s">
        <v>259</v>
      </c>
      <c r="AD361" t="s">
        <v>946</v>
      </c>
      <c r="AE361" t="s">
        <v>199</v>
      </c>
      <c r="AF361" t="s">
        <v>297</v>
      </c>
      <c r="AG361">
        <v>582442</v>
      </c>
      <c r="AH361" t="s">
        <v>171</v>
      </c>
      <c r="AI361">
        <v>0</v>
      </c>
      <c r="AJ361" t="s">
        <v>77</v>
      </c>
      <c r="AK361">
        <v>100</v>
      </c>
      <c r="AL361" t="s">
        <v>96</v>
      </c>
      <c r="AM361" t="s">
        <v>82</v>
      </c>
      <c r="AN361" t="s">
        <v>82</v>
      </c>
      <c r="AO361">
        <v>1</v>
      </c>
      <c r="AP361" t="s">
        <v>73</v>
      </c>
      <c r="AQ361" t="s">
        <v>138</v>
      </c>
      <c r="AR361" t="s">
        <v>82</v>
      </c>
      <c r="AS361" t="s">
        <v>82</v>
      </c>
      <c r="AT361">
        <v>18</v>
      </c>
      <c r="AU361" t="s">
        <v>101</v>
      </c>
      <c r="AV361" t="s">
        <v>89</v>
      </c>
      <c r="AW361" t="s">
        <v>89</v>
      </c>
      <c r="AX361" t="s">
        <v>89</v>
      </c>
      <c r="AY361" t="s">
        <v>89</v>
      </c>
      <c r="AZ361" t="s">
        <v>81</v>
      </c>
      <c r="BA361" t="s">
        <v>1976</v>
      </c>
      <c r="BB361">
        <v>31.8</v>
      </c>
      <c r="BC361" t="s">
        <v>82</v>
      </c>
      <c r="BD361" t="s">
        <v>161</v>
      </c>
      <c r="BE361" t="s">
        <v>162</v>
      </c>
      <c r="BF361" t="s">
        <v>87</v>
      </c>
      <c r="BG361" t="s">
        <v>97</v>
      </c>
      <c r="BH361">
        <v>3</v>
      </c>
      <c r="BI361">
        <v>2021</v>
      </c>
      <c r="BJ361">
        <v>2</v>
      </c>
      <c r="BK361">
        <v>98.73</v>
      </c>
      <c r="BL361" t="s">
        <v>82</v>
      </c>
      <c r="BM361" t="s">
        <v>95</v>
      </c>
      <c r="BN361" t="s">
        <v>298</v>
      </c>
      <c r="BO361">
        <v>1</v>
      </c>
      <c r="BP361" t="s">
        <v>86</v>
      </c>
      <c r="BQ361" t="s">
        <v>1116</v>
      </c>
    </row>
    <row r="362" spans="1:69" hidden="1" x14ac:dyDescent="0.25">
      <c r="A362">
        <v>132432</v>
      </c>
      <c r="B362">
        <v>1</v>
      </c>
      <c r="C362" s="1">
        <v>3723950</v>
      </c>
      <c r="D362" s="2">
        <v>44868</v>
      </c>
      <c r="E362" s="2">
        <v>44872</v>
      </c>
      <c r="F362" s="2">
        <v>44873</v>
      </c>
      <c r="G362" s="2">
        <v>44939</v>
      </c>
      <c r="H362" s="2">
        <v>44943</v>
      </c>
      <c r="I362">
        <v>322042</v>
      </c>
      <c r="J362" t="s">
        <v>83</v>
      </c>
      <c r="K362" t="s">
        <v>85</v>
      </c>
      <c r="L362" t="s">
        <v>98</v>
      </c>
      <c r="M362" t="s">
        <v>72</v>
      </c>
      <c r="N362" t="s">
        <v>82</v>
      </c>
      <c r="O362">
        <v>132432</v>
      </c>
      <c r="P362">
        <v>1</v>
      </c>
      <c r="Q362" t="s">
        <v>136</v>
      </c>
      <c r="R362" t="s">
        <v>137</v>
      </c>
      <c r="S362" t="s">
        <v>79</v>
      </c>
      <c r="T362" t="s">
        <v>136</v>
      </c>
      <c r="U362">
        <v>3</v>
      </c>
      <c r="V362" t="s">
        <v>131</v>
      </c>
      <c r="W362">
        <v>1</v>
      </c>
      <c r="X362">
        <v>5</v>
      </c>
      <c r="Y362" t="s">
        <v>25</v>
      </c>
      <c r="Z362" t="s">
        <v>1832</v>
      </c>
      <c r="AA362">
        <v>304570204</v>
      </c>
      <c r="AB362">
        <v>31268630</v>
      </c>
      <c r="AC362" t="s">
        <v>131</v>
      </c>
      <c r="AD362" t="s">
        <v>416</v>
      </c>
      <c r="AE362" t="s">
        <v>196</v>
      </c>
      <c r="AF362" t="s">
        <v>183</v>
      </c>
      <c r="AG362">
        <v>1621500</v>
      </c>
      <c r="AH362" t="s">
        <v>100</v>
      </c>
      <c r="AI362">
        <v>0</v>
      </c>
      <c r="AJ362" t="s">
        <v>77</v>
      </c>
      <c r="AK362">
        <v>100</v>
      </c>
      <c r="AL362" t="s">
        <v>96</v>
      </c>
      <c r="AM362" t="s">
        <v>82</v>
      </c>
      <c r="AN362" t="s">
        <v>82</v>
      </c>
      <c r="AO362">
        <v>1</v>
      </c>
      <c r="AP362" t="s">
        <v>73</v>
      </c>
      <c r="AQ362" t="s">
        <v>114</v>
      </c>
      <c r="AR362" t="s">
        <v>82</v>
      </c>
      <c r="AS362" t="s">
        <v>82</v>
      </c>
      <c r="AT362">
        <v>31</v>
      </c>
      <c r="AU362" t="s">
        <v>101</v>
      </c>
      <c r="AV362" t="s">
        <v>89</v>
      </c>
      <c r="AW362" t="s">
        <v>89</v>
      </c>
      <c r="AX362" t="s">
        <v>89</v>
      </c>
      <c r="AY362" t="s">
        <v>89</v>
      </c>
      <c r="AZ362" t="s">
        <v>81</v>
      </c>
      <c r="BA362" t="s">
        <v>1833</v>
      </c>
      <c r="BB362">
        <v>31.86</v>
      </c>
      <c r="BC362" t="s">
        <v>82</v>
      </c>
      <c r="BD362" t="s">
        <v>161</v>
      </c>
      <c r="BE362" t="s">
        <v>162</v>
      </c>
      <c r="BF362" t="s">
        <v>156</v>
      </c>
      <c r="BG362" t="s">
        <v>1834</v>
      </c>
      <c r="BH362">
        <v>3</v>
      </c>
      <c r="BI362">
        <v>2008</v>
      </c>
      <c r="BJ362">
        <v>15</v>
      </c>
      <c r="BK362">
        <v>70</v>
      </c>
      <c r="BL362">
        <v>22023000</v>
      </c>
      <c r="BM362" t="s">
        <v>211</v>
      </c>
      <c r="BN362" t="s">
        <v>183</v>
      </c>
      <c r="BO362">
        <v>1</v>
      </c>
      <c r="BP362" t="s">
        <v>86</v>
      </c>
      <c r="BQ362" t="s">
        <v>1116</v>
      </c>
    </row>
    <row r="363" spans="1:69" hidden="1" x14ac:dyDescent="0.25">
      <c r="A363">
        <v>133281</v>
      </c>
      <c r="B363">
        <v>1</v>
      </c>
      <c r="C363" s="1">
        <v>4548300</v>
      </c>
      <c r="D363" s="2">
        <v>44928</v>
      </c>
      <c r="E363" s="2">
        <v>44939</v>
      </c>
      <c r="F363" s="2">
        <v>44958</v>
      </c>
      <c r="G363" s="2">
        <v>44977</v>
      </c>
      <c r="H363" s="2">
        <v>44978</v>
      </c>
      <c r="I363">
        <v>325425</v>
      </c>
      <c r="J363" t="s">
        <v>83</v>
      </c>
      <c r="K363" t="s">
        <v>85</v>
      </c>
      <c r="L363" t="s">
        <v>98</v>
      </c>
      <c r="M363" t="s">
        <v>72</v>
      </c>
      <c r="N363" t="s">
        <v>82</v>
      </c>
      <c r="O363">
        <v>133281</v>
      </c>
      <c r="P363">
        <v>7</v>
      </c>
      <c r="Q363" t="s">
        <v>75</v>
      </c>
      <c r="R363" t="s">
        <v>99</v>
      </c>
      <c r="S363" t="s">
        <v>79</v>
      </c>
      <c r="T363" t="s">
        <v>75</v>
      </c>
      <c r="U363">
        <v>6</v>
      </c>
      <c r="V363" t="s">
        <v>272</v>
      </c>
      <c r="W363">
        <v>3</v>
      </c>
      <c r="X363">
        <v>1</v>
      </c>
      <c r="Y363" t="s">
        <v>24</v>
      </c>
      <c r="Z363" t="s">
        <v>2542</v>
      </c>
      <c r="AA363">
        <v>119190490</v>
      </c>
      <c r="AB363">
        <v>31272440</v>
      </c>
      <c r="AC363" t="s">
        <v>273</v>
      </c>
      <c r="AD363" t="s">
        <v>273</v>
      </c>
      <c r="AE363" t="s">
        <v>104</v>
      </c>
      <c r="AF363" t="s">
        <v>1087</v>
      </c>
      <c r="AG363">
        <v>2156883</v>
      </c>
      <c r="AH363" t="s">
        <v>100</v>
      </c>
      <c r="AI363">
        <v>0</v>
      </c>
      <c r="AJ363" t="s">
        <v>77</v>
      </c>
      <c r="AK363">
        <v>100</v>
      </c>
      <c r="AL363" t="s">
        <v>96</v>
      </c>
      <c r="AM363" t="s">
        <v>82</v>
      </c>
      <c r="AN363" t="s">
        <v>82</v>
      </c>
      <c r="AO363">
        <v>1</v>
      </c>
      <c r="AP363" t="s">
        <v>73</v>
      </c>
      <c r="AQ363" t="s">
        <v>138</v>
      </c>
      <c r="AR363" t="s">
        <v>82</v>
      </c>
      <c r="AS363" t="s">
        <v>82</v>
      </c>
      <c r="AT363">
        <v>18</v>
      </c>
      <c r="AU363" t="s">
        <v>101</v>
      </c>
      <c r="AV363" t="s">
        <v>89</v>
      </c>
      <c r="AW363" t="s">
        <v>89</v>
      </c>
      <c r="AX363" t="s">
        <v>89</v>
      </c>
      <c r="AY363" t="s">
        <v>89</v>
      </c>
      <c r="AZ363" t="s">
        <v>81</v>
      </c>
      <c r="BA363" t="s">
        <v>2543</v>
      </c>
      <c r="BB363">
        <v>31.87</v>
      </c>
      <c r="BC363" t="s">
        <v>82</v>
      </c>
      <c r="BD363" t="s">
        <v>161</v>
      </c>
      <c r="BE363" t="s">
        <v>162</v>
      </c>
      <c r="BF363" t="s">
        <v>87</v>
      </c>
      <c r="BG363" t="s">
        <v>97</v>
      </c>
      <c r="BH363">
        <v>4</v>
      </c>
      <c r="BI363">
        <v>2022</v>
      </c>
      <c r="BJ363">
        <v>1</v>
      </c>
      <c r="BK363">
        <v>100</v>
      </c>
      <c r="BL363" t="s">
        <v>82</v>
      </c>
      <c r="BM363" t="s">
        <v>95</v>
      </c>
      <c r="BN363" t="s">
        <v>105</v>
      </c>
      <c r="BO363">
        <v>1</v>
      </c>
      <c r="BP363" t="s">
        <v>86</v>
      </c>
      <c r="BQ363" t="s">
        <v>1116</v>
      </c>
    </row>
    <row r="364" spans="1:69" hidden="1" x14ac:dyDescent="0.25">
      <c r="A364">
        <v>133332</v>
      </c>
      <c r="B364">
        <v>1</v>
      </c>
      <c r="C364" s="1">
        <v>10199285</v>
      </c>
      <c r="D364" s="2">
        <v>44936</v>
      </c>
      <c r="E364" s="2">
        <v>44936</v>
      </c>
      <c r="F364" s="2">
        <v>44952</v>
      </c>
      <c r="G364" s="2">
        <v>44977</v>
      </c>
      <c r="H364" s="2">
        <v>44978</v>
      </c>
      <c r="I364">
        <v>326115</v>
      </c>
      <c r="J364" t="s">
        <v>83</v>
      </c>
      <c r="K364" t="s">
        <v>85</v>
      </c>
      <c r="L364" t="s">
        <v>98</v>
      </c>
      <c r="M364" t="s">
        <v>72</v>
      </c>
      <c r="N364" t="s">
        <v>82</v>
      </c>
      <c r="O364">
        <v>133332</v>
      </c>
      <c r="P364">
        <v>7</v>
      </c>
      <c r="Q364" t="s">
        <v>75</v>
      </c>
      <c r="R364" t="s">
        <v>76</v>
      </c>
      <c r="S364" t="s">
        <v>79</v>
      </c>
      <c r="T364" t="s">
        <v>75</v>
      </c>
      <c r="U364">
        <v>2</v>
      </c>
      <c r="V364" t="s">
        <v>139</v>
      </c>
      <c r="W364">
        <v>1</v>
      </c>
      <c r="X364">
        <v>10</v>
      </c>
      <c r="Y364" t="s">
        <v>25</v>
      </c>
      <c r="Z364" t="s">
        <v>2487</v>
      </c>
      <c r="AA364">
        <v>208280565</v>
      </c>
      <c r="AB364">
        <v>31272210</v>
      </c>
      <c r="AC364" t="s">
        <v>139</v>
      </c>
      <c r="AD364" t="s">
        <v>236</v>
      </c>
      <c r="AE364" t="s">
        <v>174</v>
      </c>
      <c r="AF364" t="s">
        <v>201</v>
      </c>
      <c r="AG364">
        <v>400000</v>
      </c>
      <c r="AH364" t="s">
        <v>121</v>
      </c>
      <c r="AI364">
        <v>0</v>
      </c>
      <c r="AJ364" t="s">
        <v>77</v>
      </c>
      <c r="AK364">
        <v>100</v>
      </c>
      <c r="AL364" t="s">
        <v>96</v>
      </c>
      <c r="AM364" t="s">
        <v>82</v>
      </c>
      <c r="AN364" t="s">
        <v>82</v>
      </c>
      <c r="AO364">
        <v>1</v>
      </c>
      <c r="AP364" t="s">
        <v>73</v>
      </c>
      <c r="AQ364" t="s">
        <v>114</v>
      </c>
      <c r="AR364" t="s">
        <v>82</v>
      </c>
      <c r="AS364" t="s">
        <v>82</v>
      </c>
      <c r="AT364">
        <v>20</v>
      </c>
      <c r="AU364" t="s">
        <v>88</v>
      </c>
      <c r="AV364" t="s">
        <v>89</v>
      </c>
      <c r="AW364" t="s">
        <v>89</v>
      </c>
      <c r="AX364" t="s">
        <v>89</v>
      </c>
      <c r="AY364" t="s">
        <v>89</v>
      </c>
      <c r="AZ364" t="s">
        <v>81</v>
      </c>
      <c r="BA364" t="s">
        <v>2488</v>
      </c>
      <c r="BB364">
        <v>31.9</v>
      </c>
      <c r="BC364" t="s">
        <v>82</v>
      </c>
      <c r="BD364" t="s">
        <v>82</v>
      </c>
      <c r="BE364" t="s">
        <v>82</v>
      </c>
      <c r="BF364" t="s">
        <v>87</v>
      </c>
      <c r="BG364" t="s">
        <v>97</v>
      </c>
      <c r="BH364">
        <v>3</v>
      </c>
      <c r="BI364">
        <v>2019</v>
      </c>
      <c r="BJ364">
        <v>4</v>
      </c>
      <c r="BK364">
        <v>100</v>
      </c>
      <c r="BL364" t="s">
        <v>82</v>
      </c>
      <c r="BM364" t="s">
        <v>95</v>
      </c>
      <c r="BN364" t="s">
        <v>202</v>
      </c>
      <c r="BO364">
        <v>1</v>
      </c>
      <c r="BP364" t="s">
        <v>86</v>
      </c>
      <c r="BQ364" t="s">
        <v>1116</v>
      </c>
    </row>
    <row r="365" spans="1:69" hidden="1" x14ac:dyDescent="0.25">
      <c r="A365">
        <v>133407</v>
      </c>
      <c r="B365">
        <v>1</v>
      </c>
      <c r="C365" s="1">
        <v>8656253</v>
      </c>
      <c r="D365" s="2">
        <v>44935</v>
      </c>
      <c r="E365" s="2">
        <v>44946</v>
      </c>
      <c r="F365" s="2">
        <v>44964</v>
      </c>
      <c r="G365" s="2">
        <v>44985</v>
      </c>
      <c r="H365" s="2">
        <v>44985</v>
      </c>
      <c r="I365">
        <v>325837</v>
      </c>
      <c r="J365" t="s">
        <v>83</v>
      </c>
      <c r="K365" t="s">
        <v>85</v>
      </c>
      <c r="L365" t="s">
        <v>98</v>
      </c>
      <c r="M365" t="s">
        <v>72</v>
      </c>
      <c r="N365" t="s">
        <v>82</v>
      </c>
      <c r="O365">
        <v>133407</v>
      </c>
      <c r="P365">
        <v>8</v>
      </c>
      <c r="Q365" t="s">
        <v>75</v>
      </c>
      <c r="R365" t="s">
        <v>99</v>
      </c>
      <c r="S365" t="s">
        <v>79</v>
      </c>
      <c r="T365" t="s">
        <v>75</v>
      </c>
      <c r="U365">
        <v>1</v>
      </c>
      <c r="V365" t="s">
        <v>80</v>
      </c>
      <c r="W365">
        <v>1</v>
      </c>
      <c r="X365">
        <v>1</v>
      </c>
      <c r="Y365" t="s">
        <v>24</v>
      </c>
      <c r="Z365" t="s">
        <v>2175</v>
      </c>
      <c r="AA365">
        <v>117570075</v>
      </c>
      <c r="AB365">
        <v>31274070</v>
      </c>
      <c r="AC365" t="s">
        <v>80</v>
      </c>
      <c r="AD365" t="s">
        <v>170</v>
      </c>
      <c r="AE365" t="s">
        <v>218</v>
      </c>
      <c r="AF365" t="s">
        <v>109</v>
      </c>
      <c r="AG365">
        <v>2768322</v>
      </c>
      <c r="AH365" t="s">
        <v>152</v>
      </c>
      <c r="AI365">
        <v>0</v>
      </c>
      <c r="AJ365" t="s">
        <v>77</v>
      </c>
      <c r="AK365">
        <v>100</v>
      </c>
      <c r="AL365" t="s">
        <v>96</v>
      </c>
      <c r="AM365" t="s">
        <v>82</v>
      </c>
      <c r="AN365" t="s">
        <v>82</v>
      </c>
      <c r="AO365">
        <v>1</v>
      </c>
      <c r="AP365" t="s">
        <v>73</v>
      </c>
      <c r="AQ365" t="s">
        <v>78</v>
      </c>
      <c r="AR365" t="s">
        <v>82</v>
      </c>
      <c r="AS365" t="s">
        <v>82</v>
      </c>
      <c r="AT365">
        <v>23</v>
      </c>
      <c r="AU365" t="s">
        <v>101</v>
      </c>
      <c r="AV365" t="s">
        <v>88</v>
      </c>
      <c r="AW365" t="s">
        <v>89</v>
      </c>
      <c r="AX365" t="s">
        <v>89</v>
      </c>
      <c r="AY365" t="s">
        <v>89</v>
      </c>
      <c r="AZ365" t="s">
        <v>81</v>
      </c>
      <c r="BA365" t="s">
        <v>2176</v>
      </c>
      <c r="BB365">
        <v>31.98</v>
      </c>
      <c r="BC365" t="s">
        <v>82</v>
      </c>
      <c r="BD365" t="s">
        <v>82</v>
      </c>
      <c r="BE365" t="s">
        <v>82</v>
      </c>
      <c r="BF365" t="s">
        <v>87</v>
      </c>
      <c r="BG365" t="s">
        <v>97</v>
      </c>
      <c r="BH365">
        <v>6</v>
      </c>
      <c r="BI365">
        <v>2017</v>
      </c>
      <c r="BJ365">
        <v>6</v>
      </c>
      <c r="BK365">
        <v>100</v>
      </c>
      <c r="BL365" t="s">
        <v>82</v>
      </c>
      <c r="BM365" t="s">
        <v>95</v>
      </c>
      <c r="BN365" t="s">
        <v>105</v>
      </c>
      <c r="BO365">
        <v>1</v>
      </c>
      <c r="BP365" t="s">
        <v>86</v>
      </c>
      <c r="BQ365" t="s">
        <v>1116</v>
      </c>
    </row>
    <row r="366" spans="1:69" hidden="1" x14ac:dyDescent="0.25">
      <c r="A366">
        <v>132863</v>
      </c>
      <c r="B366">
        <v>1</v>
      </c>
      <c r="C366" s="1">
        <v>4409950</v>
      </c>
      <c r="D366" s="2">
        <v>44902</v>
      </c>
      <c r="E366" s="2">
        <v>44910</v>
      </c>
      <c r="F366" s="2">
        <v>44914</v>
      </c>
      <c r="G366" s="2">
        <v>44953</v>
      </c>
      <c r="H366" s="2">
        <v>44957</v>
      </c>
      <c r="I366">
        <v>324064</v>
      </c>
      <c r="J366" t="s">
        <v>83</v>
      </c>
      <c r="K366" t="s">
        <v>85</v>
      </c>
      <c r="L366" t="s">
        <v>98</v>
      </c>
      <c r="M366" t="s">
        <v>72</v>
      </c>
      <c r="N366" t="s">
        <v>82</v>
      </c>
      <c r="O366">
        <v>132863</v>
      </c>
      <c r="P366">
        <v>5</v>
      </c>
      <c r="Q366" t="s">
        <v>75</v>
      </c>
      <c r="R366" t="s">
        <v>99</v>
      </c>
      <c r="S366" t="s">
        <v>79</v>
      </c>
      <c r="T366" t="s">
        <v>75</v>
      </c>
      <c r="U366">
        <v>1</v>
      </c>
      <c r="V366" t="s">
        <v>80</v>
      </c>
      <c r="W366">
        <v>3</v>
      </c>
      <c r="X366">
        <v>12</v>
      </c>
      <c r="Y366" t="s">
        <v>25</v>
      </c>
      <c r="Z366" t="s">
        <v>1469</v>
      </c>
      <c r="AA366">
        <v>119180279</v>
      </c>
      <c r="AB366">
        <v>31270760</v>
      </c>
      <c r="AC366" t="s">
        <v>236</v>
      </c>
      <c r="AD366" t="s">
        <v>358</v>
      </c>
      <c r="AE366" t="s">
        <v>104</v>
      </c>
      <c r="AF366" t="s">
        <v>109</v>
      </c>
      <c r="AG366">
        <v>1416338</v>
      </c>
      <c r="AH366" t="s">
        <v>100</v>
      </c>
      <c r="AI366">
        <v>0</v>
      </c>
      <c r="AJ366" t="s">
        <v>77</v>
      </c>
      <c r="AK366">
        <v>100</v>
      </c>
      <c r="AL366" t="s">
        <v>96</v>
      </c>
      <c r="AM366" t="s">
        <v>82</v>
      </c>
      <c r="AN366" t="s">
        <v>82</v>
      </c>
      <c r="AO366">
        <v>1</v>
      </c>
      <c r="AP366" t="s">
        <v>73</v>
      </c>
      <c r="AQ366" t="s">
        <v>78</v>
      </c>
      <c r="AR366" t="s">
        <v>82</v>
      </c>
      <c r="AS366" t="s">
        <v>82</v>
      </c>
      <c r="AT366">
        <v>18</v>
      </c>
      <c r="AU366" t="s">
        <v>101</v>
      </c>
      <c r="AV366" t="s">
        <v>89</v>
      </c>
      <c r="AW366" t="s">
        <v>89</v>
      </c>
      <c r="AX366" t="s">
        <v>89</v>
      </c>
      <c r="AY366" t="s">
        <v>89</v>
      </c>
      <c r="AZ366" t="s">
        <v>81</v>
      </c>
      <c r="BA366" t="s">
        <v>1470</v>
      </c>
      <c r="BB366">
        <v>32.119999999999997</v>
      </c>
      <c r="BC366" t="s">
        <v>82</v>
      </c>
      <c r="BD366" t="s">
        <v>82</v>
      </c>
      <c r="BE366" t="s">
        <v>82</v>
      </c>
      <c r="BF366" t="s">
        <v>87</v>
      </c>
      <c r="BG366" t="s">
        <v>97</v>
      </c>
      <c r="BH366">
        <v>4</v>
      </c>
      <c r="BI366">
        <v>2021</v>
      </c>
      <c r="BJ366">
        <v>2</v>
      </c>
      <c r="BK366">
        <v>95.69</v>
      </c>
      <c r="BL366" t="s">
        <v>82</v>
      </c>
      <c r="BM366" t="s">
        <v>95</v>
      </c>
      <c r="BN366" t="s">
        <v>105</v>
      </c>
      <c r="BO366">
        <v>1</v>
      </c>
      <c r="BP366" t="s">
        <v>86</v>
      </c>
      <c r="BQ366" t="s">
        <v>1116</v>
      </c>
    </row>
    <row r="367" spans="1:69" hidden="1" x14ac:dyDescent="0.25">
      <c r="A367">
        <v>132823</v>
      </c>
      <c r="B367">
        <v>1</v>
      </c>
      <c r="C367" s="1">
        <v>8945000</v>
      </c>
      <c r="D367" s="2">
        <v>44903</v>
      </c>
      <c r="E367" s="2">
        <v>44909</v>
      </c>
      <c r="F367" s="2">
        <v>44914</v>
      </c>
      <c r="G367" s="2">
        <v>44985</v>
      </c>
      <c r="H367" s="2">
        <v>44985</v>
      </c>
      <c r="I367">
        <v>324130</v>
      </c>
      <c r="J367" t="s">
        <v>83</v>
      </c>
      <c r="K367" t="s">
        <v>85</v>
      </c>
      <c r="L367" t="s">
        <v>98</v>
      </c>
      <c r="M367" t="s">
        <v>72</v>
      </c>
      <c r="N367" t="s">
        <v>82</v>
      </c>
      <c r="O367">
        <v>132823</v>
      </c>
      <c r="P367">
        <v>8</v>
      </c>
      <c r="Q367" t="s">
        <v>75</v>
      </c>
      <c r="R367" t="s">
        <v>76</v>
      </c>
      <c r="S367" t="s">
        <v>79</v>
      </c>
      <c r="T367" t="s">
        <v>75</v>
      </c>
      <c r="U367">
        <v>6</v>
      </c>
      <c r="V367" t="s">
        <v>272</v>
      </c>
      <c r="W367">
        <v>1</v>
      </c>
      <c r="X367">
        <v>5</v>
      </c>
      <c r="Y367" t="s">
        <v>25</v>
      </c>
      <c r="Z367" t="s">
        <v>2026</v>
      </c>
      <c r="AA367">
        <v>118600567</v>
      </c>
      <c r="AB367">
        <v>31274190</v>
      </c>
      <c r="AC367" t="s">
        <v>272</v>
      </c>
      <c r="AD367" t="s">
        <v>2027</v>
      </c>
      <c r="AE367" t="s">
        <v>398</v>
      </c>
      <c r="AF367" t="s">
        <v>117</v>
      </c>
      <c r="AG367">
        <v>847157</v>
      </c>
      <c r="AH367" t="s">
        <v>108</v>
      </c>
      <c r="AI367">
        <v>0</v>
      </c>
      <c r="AJ367" t="s">
        <v>77</v>
      </c>
      <c r="AK367">
        <v>100</v>
      </c>
      <c r="AL367" t="s">
        <v>96</v>
      </c>
      <c r="AM367" t="s">
        <v>82</v>
      </c>
      <c r="AN367" t="s">
        <v>82</v>
      </c>
      <c r="AO367">
        <v>1</v>
      </c>
      <c r="AP367" t="s">
        <v>73</v>
      </c>
      <c r="AQ367" t="s">
        <v>138</v>
      </c>
      <c r="AR367" t="s">
        <v>82</v>
      </c>
      <c r="AS367" t="s">
        <v>82</v>
      </c>
      <c r="AT367">
        <v>20</v>
      </c>
      <c r="AU367" t="s">
        <v>101</v>
      </c>
      <c r="AV367" t="s">
        <v>88</v>
      </c>
      <c r="AW367" t="s">
        <v>89</v>
      </c>
      <c r="AX367" t="s">
        <v>89</v>
      </c>
      <c r="AY367" t="s">
        <v>89</v>
      </c>
      <c r="AZ367" t="s">
        <v>81</v>
      </c>
      <c r="BA367" t="s">
        <v>2028</v>
      </c>
      <c r="BB367">
        <v>32.130000000000003</v>
      </c>
      <c r="BC367" t="s">
        <v>82</v>
      </c>
      <c r="BD367" t="s">
        <v>82</v>
      </c>
      <c r="BE367" t="s">
        <v>82</v>
      </c>
      <c r="BF367" t="s">
        <v>87</v>
      </c>
      <c r="BG367" t="s">
        <v>97</v>
      </c>
      <c r="BH367">
        <v>3</v>
      </c>
      <c r="BI367">
        <v>2021</v>
      </c>
      <c r="BJ367">
        <v>2</v>
      </c>
      <c r="BK367">
        <v>98</v>
      </c>
      <c r="BL367" t="s">
        <v>82</v>
      </c>
      <c r="BM367" t="s">
        <v>95</v>
      </c>
      <c r="BN367" t="s">
        <v>117</v>
      </c>
      <c r="BO367">
        <v>1</v>
      </c>
      <c r="BP367" t="s">
        <v>86</v>
      </c>
      <c r="BQ367" t="s">
        <v>1116</v>
      </c>
    </row>
    <row r="368" spans="1:69" hidden="1" x14ac:dyDescent="0.25">
      <c r="A368">
        <v>132425</v>
      </c>
      <c r="B368">
        <v>1</v>
      </c>
      <c r="C368" s="1">
        <v>647450</v>
      </c>
      <c r="D368" s="2">
        <v>44869</v>
      </c>
      <c r="E368" s="2">
        <v>44869</v>
      </c>
      <c r="F368" s="2">
        <v>44872</v>
      </c>
      <c r="G368" s="2">
        <v>44953</v>
      </c>
      <c r="H368" s="2">
        <v>44964</v>
      </c>
      <c r="I368">
        <v>322074</v>
      </c>
      <c r="J368" t="s">
        <v>83</v>
      </c>
      <c r="K368" t="s">
        <v>85</v>
      </c>
      <c r="L368" t="s">
        <v>74</v>
      </c>
      <c r="M368" t="s">
        <v>72</v>
      </c>
      <c r="N368" t="s">
        <v>82</v>
      </c>
      <c r="O368">
        <v>132425</v>
      </c>
      <c r="P368">
        <v>5</v>
      </c>
      <c r="Q368" t="s">
        <v>75</v>
      </c>
      <c r="R368" t="s">
        <v>99</v>
      </c>
      <c r="S368" t="s">
        <v>79</v>
      </c>
      <c r="T368" t="s">
        <v>75</v>
      </c>
      <c r="U368">
        <v>1</v>
      </c>
      <c r="V368" t="s">
        <v>80</v>
      </c>
      <c r="W368">
        <v>14</v>
      </c>
      <c r="X368">
        <v>1</v>
      </c>
      <c r="Y368" t="s">
        <v>25</v>
      </c>
      <c r="Z368" t="s">
        <v>1347</v>
      </c>
      <c r="AA368">
        <v>207760061</v>
      </c>
      <c r="AB368">
        <v>31183000</v>
      </c>
      <c r="AC368" t="s">
        <v>102</v>
      </c>
      <c r="AD368" t="s">
        <v>106</v>
      </c>
      <c r="AE368" t="s">
        <v>291</v>
      </c>
      <c r="AF368" t="s">
        <v>123</v>
      </c>
      <c r="AG368" t="s">
        <v>82</v>
      </c>
      <c r="AH368" t="s">
        <v>82</v>
      </c>
      <c r="AI368">
        <v>0</v>
      </c>
      <c r="AJ368" t="s">
        <v>77</v>
      </c>
      <c r="AK368">
        <v>100</v>
      </c>
      <c r="AL368" t="s">
        <v>96</v>
      </c>
      <c r="AM368" t="s">
        <v>82</v>
      </c>
      <c r="AN368" t="s">
        <v>82</v>
      </c>
      <c r="AO368">
        <v>1</v>
      </c>
      <c r="AP368" t="s">
        <v>73</v>
      </c>
      <c r="AQ368" t="s">
        <v>78</v>
      </c>
      <c r="AR368" t="s">
        <v>82</v>
      </c>
      <c r="AS368" t="s">
        <v>82</v>
      </c>
      <c r="AT368">
        <v>24</v>
      </c>
      <c r="AU368" t="s">
        <v>88</v>
      </c>
      <c r="AV368" t="s">
        <v>89</v>
      </c>
      <c r="AW368" t="s">
        <v>89</v>
      </c>
      <c r="AX368" t="s">
        <v>89</v>
      </c>
      <c r="AY368" t="s">
        <v>89</v>
      </c>
      <c r="AZ368" t="s">
        <v>81</v>
      </c>
      <c r="BA368" t="s">
        <v>1348</v>
      </c>
      <c r="BB368">
        <v>32.26</v>
      </c>
      <c r="BC368" t="s">
        <v>82</v>
      </c>
      <c r="BD368" t="s">
        <v>82</v>
      </c>
      <c r="BE368" t="s">
        <v>82</v>
      </c>
      <c r="BF368" t="s">
        <v>87</v>
      </c>
      <c r="BG368" t="s">
        <v>97</v>
      </c>
      <c r="BH368" t="s">
        <v>82</v>
      </c>
      <c r="BI368" t="s">
        <v>82</v>
      </c>
      <c r="BJ368" t="s">
        <v>82</v>
      </c>
      <c r="BK368" t="s">
        <v>82</v>
      </c>
      <c r="BL368" t="s">
        <v>82</v>
      </c>
      <c r="BM368" t="s">
        <v>95</v>
      </c>
      <c r="BN368" t="s">
        <v>125</v>
      </c>
      <c r="BO368">
        <v>2</v>
      </c>
      <c r="BP368" t="s">
        <v>179</v>
      </c>
      <c r="BQ368" t="s">
        <v>1121</v>
      </c>
    </row>
    <row r="369" spans="1:69" hidden="1" x14ac:dyDescent="0.25">
      <c r="A369">
        <v>132641</v>
      </c>
      <c r="B369">
        <v>1</v>
      </c>
      <c r="C369" s="1">
        <v>1412150</v>
      </c>
      <c r="D369" s="2">
        <v>44897</v>
      </c>
      <c r="E369" s="2">
        <v>44902</v>
      </c>
      <c r="F369" s="2">
        <v>44903</v>
      </c>
      <c r="G369" s="2">
        <v>44953</v>
      </c>
      <c r="H369" s="2">
        <v>44957</v>
      </c>
      <c r="I369">
        <v>323475</v>
      </c>
      <c r="J369" t="s">
        <v>83</v>
      </c>
      <c r="K369" t="s">
        <v>85</v>
      </c>
      <c r="L369" t="s">
        <v>98</v>
      </c>
      <c r="M369" t="s">
        <v>72</v>
      </c>
      <c r="N369" t="s">
        <v>82</v>
      </c>
      <c r="O369">
        <v>132641</v>
      </c>
      <c r="P369">
        <v>5</v>
      </c>
      <c r="Q369" t="s">
        <v>136</v>
      </c>
      <c r="R369" t="s">
        <v>166</v>
      </c>
      <c r="S369" t="s">
        <v>79</v>
      </c>
      <c r="T369" t="s">
        <v>136</v>
      </c>
      <c r="U369">
        <v>1</v>
      </c>
      <c r="V369" t="s">
        <v>80</v>
      </c>
      <c r="W369">
        <v>7</v>
      </c>
      <c r="X369">
        <v>7</v>
      </c>
      <c r="Y369" t="s">
        <v>25</v>
      </c>
      <c r="Z369" t="s">
        <v>1392</v>
      </c>
      <c r="AA369">
        <v>118840619</v>
      </c>
      <c r="AB369">
        <v>31270590</v>
      </c>
      <c r="AC369" t="s">
        <v>403</v>
      </c>
      <c r="AD369" t="s">
        <v>768</v>
      </c>
      <c r="AE369" t="s">
        <v>1393</v>
      </c>
      <c r="AF369" t="s">
        <v>169</v>
      </c>
      <c r="AG369">
        <v>456045</v>
      </c>
      <c r="AH369" t="s">
        <v>121</v>
      </c>
      <c r="AI369">
        <v>0</v>
      </c>
      <c r="AJ369" t="s">
        <v>77</v>
      </c>
      <c r="AK369">
        <v>100</v>
      </c>
      <c r="AL369" t="s">
        <v>96</v>
      </c>
      <c r="AM369" t="s">
        <v>82</v>
      </c>
      <c r="AN369" t="s">
        <v>82</v>
      </c>
      <c r="AO369">
        <v>1</v>
      </c>
      <c r="AP369" t="s">
        <v>73</v>
      </c>
      <c r="AQ369" t="s">
        <v>138</v>
      </c>
      <c r="AR369" t="s">
        <v>82</v>
      </c>
      <c r="AS369" t="s">
        <v>82</v>
      </c>
      <c r="AT369">
        <v>19</v>
      </c>
      <c r="AU369" t="s">
        <v>244</v>
      </c>
      <c r="AV369" t="s">
        <v>89</v>
      </c>
      <c r="AW369" t="s">
        <v>89</v>
      </c>
      <c r="AX369" t="s">
        <v>89</v>
      </c>
      <c r="AY369" t="s">
        <v>89</v>
      </c>
      <c r="AZ369" t="s">
        <v>81</v>
      </c>
      <c r="BA369" t="s">
        <v>1394</v>
      </c>
      <c r="BB369">
        <v>32.29</v>
      </c>
      <c r="BC369" t="s">
        <v>82</v>
      </c>
      <c r="BD369" t="s">
        <v>161</v>
      </c>
      <c r="BE369" t="s">
        <v>162</v>
      </c>
      <c r="BF369" t="s">
        <v>87</v>
      </c>
      <c r="BG369" t="s">
        <v>97</v>
      </c>
      <c r="BH369">
        <v>3</v>
      </c>
      <c r="BI369">
        <v>2022</v>
      </c>
      <c r="BJ369">
        <v>1</v>
      </c>
      <c r="BK369">
        <v>82</v>
      </c>
      <c r="BL369" t="s">
        <v>82</v>
      </c>
      <c r="BM369" t="s">
        <v>95</v>
      </c>
      <c r="BN369" t="s">
        <v>169</v>
      </c>
      <c r="BO369">
        <v>2</v>
      </c>
      <c r="BP369" t="s">
        <v>179</v>
      </c>
      <c r="BQ369" t="s">
        <v>1121</v>
      </c>
    </row>
    <row r="370" spans="1:69" hidden="1" x14ac:dyDescent="0.25">
      <c r="A370">
        <v>132736</v>
      </c>
      <c r="B370">
        <v>1</v>
      </c>
      <c r="C370" s="1">
        <v>1070000</v>
      </c>
      <c r="D370" s="2">
        <v>44627</v>
      </c>
      <c r="E370" s="2">
        <v>44722</v>
      </c>
      <c r="F370" s="2">
        <v>44911</v>
      </c>
      <c r="G370" s="2">
        <v>44951</v>
      </c>
      <c r="H370" s="2">
        <v>44963</v>
      </c>
      <c r="I370">
        <v>308878</v>
      </c>
      <c r="J370" t="s">
        <v>83</v>
      </c>
      <c r="K370" t="s">
        <v>85</v>
      </c>
      <c r="L370" t="s">
        <v>74</v>
      </c>
      <c r="M370" t="s">
        <v>72</v>
      </c>
      <c r="N370" t="s">
        <v>82</v>
      </c>
      <c r="O370">
        <v>132736</v>
      </c>
      <c r="P370">
        <v>4</v>
      </c>
      <c r="Q370" t="s">
        <v>75</v>
      </c>
      <c r="R370" t="s">
        <v>76</v>
      </c>
      <c r="S370" t="s">
        <v>79</v>
      </c>
      <c r="T370" t="s">
        <v>75</v>
      </c>
      <c r="U370">
        <v>2</v>
      </c>
      <c r="V370" t="s">
        <v>139</v>
      </c>
      <c r="W370">
        <v>14</v>
      </c>
      <c r="X370">
        <v>1</v>
      </c>
      <c r="Y370" t="s">
        <v>25</v>
      </c>
      <c r="Z370" t="s">
        <v>1559</v>
      </c>
      <c r="AA370">
        <v>207840375</v>
      </c>
      <c r="AB370">
        <v>31165280</v>
      </c>
      <c r="AC370" t="s">
        <v>300</v>
      </c>
      <c r="AD370" t="s">
        <v>300</v>
      </c>
      <c r="AE370" t="s">
        <v>411</v>
      </c>
      <c r="AF370" t="s">
        <v>117</v>
      </c>
      <c r="AG370" t="s">
        <v>82</v>
      </c>
      <c r="AH370" t="s">
        <v>82</v>
      </c>
      <c r="AI370">
        <v>0</v>
      </c>
      <c r="AJ370" t="s">
        <v>77</v>
      </c>
      <c r="AK370">
        <v>100</v>
      </c>
      <c r="AL370" t="s">
        <v>96</v>
      </c>
      <c r="AM370">
        <v>6</v>
      </c>
      <c r="AN370" t="s">
        <v>305</v>
      </c>
      <c r="AO370">
        <v>1</v>
      </c>
      <c r="AP370" t="s">
        <v>73</v>
      </c>
      <c r="AQ370" t="s">
        <v>176</v>
      </c>
      <c r="AR370" t="s">
        <v>82</v>
      </c>
      <c r="AS370" t="s">
        <v>82</v>
      </c>
      <c r="AT370">
        <v>24</v>
      </c>
      <c r="AU370" t="s">
        <v>88</v>
      </c>
      <c r="AV370" t="s">
        <v>89</v>
      </c>
      <c r="AW370" t="s">
        <v>89</v>
      </c>
      <c r="AX370" t="s">
        <v>89</v>
      </c>
      <c r="AY370" t="s">
        <v>89</v>
      </c>
      <c r="AZ370" t="s">
        <v>81</v>
      </c>
      <c r="BA370" t="s">
        <v>1560</v>
      </c>
      <c r="BB370">
        <v>32.549999999999997</v>
      </c>
      <c r="BC370" t="s">
        <v>82</v>
      </c>
      <c r="BD370" t="s">
        <v>82</v>
      </c>
      <c r="BE370" t="s">
        <v>82</v>
      </c>
      <c r="BF370" t="s">
        <v>87</v>
      </c>
      <c r="BG370" t="s">
        <v>97</v>
      </c>
      <c r="BH370" t="s">
        <v>82</v>
      </c>
      <c r="BI370" t="s">
        <v>82</v>
      </c>
      <c r="BJ370" t="s">
        <v>82</v>
      </c>
      <c r="BK370" t="s">
        <v>82</v>
      </c>
      <c r="BL370" t="s">
        <v>82</v>
      </c>
      <c r="BM370" t="s">
        <v>95</v>
      </c>
      <c r="BN370" t="s">
        <v>117</v>
      </c>
      <c r="BO370">
        <v>1</v>
      </c>
      <c r="BP370" t="s">
        <v>86</v>
      </c>
      <c r="BQ370" t="s">
        <v>1116</v>
      </c>
    </row>
    <row r="371" spans="1:69" hidden="1" x14ac:dyDescent="0.25">
      <c r="A371">
        <v>132608</v>
      </c>
      <c r="B371">
        <v>1</v>
      </c>
      <c r="C371" s="1">
        <v>3672954</v>
      </c>
      <c r="D371" s="2">
        <v>44897</v>
      </c>
      <c r="E371" s="2">
        <v>44901</v>
      </c>
      <c r="F371" s="2">
        <v>44902</v>
      </c>
      <c r="G371" s="2">
        <v>44953</v>
      </c>
      <c r="H371" s="2">
        <v>44957</v>
      </c>
      <c r="I371">
        <v>323552</v>
      </c>
      <c r="J371" t="s">
        <v>83</v>
      </c>
      <c r="K371" t="s">
        <v>85</v>
      </c>
      <c r="L371" t="s">
        <v>98</v>
      </c>
      <c r="M371" t="s">
        <v>72</v>
      </c>
      <c r="N371" t="s">
        <v>82</v>
      </c>
      <c r="O371">
        <v>132608</v>
      </c>
      <c r="P371">
        <v>5</v>
      </c>
      <c r="Q371" t="s">
        <v>75</v>
      </c>
      <c r="R371" t="s">
        <v>99</v>
      </c>
      <c r="S371" t="s">
        <v>79</v>
      </c>
      <c r="T371" t="s">
        <v>75</v>
      </c>
      <c r="U371">
        <v>1</v>
      </c>
      <c r="V371" t="s">
        <v>80</v>
      </c>
      <c r="W371">
        <v>10</v>
      </c>
      <c r="X371">
        <v>2</v>
      </c>
      <c r="Y371" t="s">
        <v>25</v>
      </c>
      <c r="Z371" t="s">
        <v>1380</v>
      </c>
      <c r="AA371">
        <v>118500062</v>
      </c>
      <c r="AB371">
        <v>31270890</v>
      </c>
      <c r="AC371" t="s">
        <v>150</v>
      </c>
      <c r="AD371" t="s">
        <v>151</v>
      </c>
      <c r="AE371" t="s">
        <v>134</v>
      </c>
      <c r="AF371" t="s">
        <v>187</v>
      </c>
      <c r="AG371">
        <v>1204730</v>
      </c>
      <c r="AH371" t="s">
        <v>100</v>
      </c>
      <c r="AI371">
        <v>0</v>
      </c>
      <c r="AJ371" t="s">
        <v>77</v>
      </c>
      <c r="AK371">
        <v>100</v>
      </c>
      <c r="AL371" t="s">
        <v>96</v>
      </c>
      <c r="AM371" t="s">
        <v>82</v>
      </c>
      <c r="AN371" t="s">
        <v>82</v>
      </c>
      <c r="AO371">
        <v>1</v>
      </c>
      <c r="AP371" t="s">
        <v>73</v>
      </c>
      <c r="AQ371" t="s">
        <v>114</v>
      </c>
      <c r="AR371" t="s">
        <v>82</v>
      </c>
      <c r="AS371" t="s">
        <v>82</v>
      </c>
      <c r="AT371">
        <v>20</v>
      </c>
      <c r="AU371" t="s">
        <v>101</v>
      </c>
      <c r="AV371" t="s">
        <v>88</v>
      </c>
      <c r="AW371" t="s">
        <v>89</v>
      </c>
      <c r="AX371" t="s">
        <v>89</v>
      </c>
      <c r="AY371" t="s">
        <v>89</v>
      </c>
      <c r="AZ371" t="s">
        <v>81</v>
      </c>
      <c r="BA371" t="s">
        <v>1381</v>
      </c>
      <c r="BB371">
        <v>32.799999999999997</v>
      </c>
      <c r="BC371" t="s">
        <v>82</v>
      </c>
      <c r="BD371" t="s">
        <v>161</v>
      </c>
      <c r="BE371" t="s">
        <v>162</v>
      </c>
      <c r="BF371" t="s">
        <v>87</v>
      </c>
      <c r="BG371" t="s">
        <v>97</v>
      </c>
      <c r="BH371">
        <v>2</v>
      </c>
      <c r="BI371">
        <v>2019</v>
      </c>
      <c r="BJ371">
        <v>4</v>
      </c>
      <c r="BK371">
        <v>95.05</v>
      </c>
      <c r="BL371" t="s">
        <v>82</v>
      </c>
      <c r="BM371" t="s">
        <v>95</v>
      </c>
      <c r="BN371" t="s">
        <v>125</v>
      </c>
      <c r="BO371">
        <v>1</v>
      </c>
      <c r="BP371" t="s">
        <v>86</v>
      </c>
      <c r="BQ371" t="s">
        <v>1116</v>
      </c>
    </row>
    <row r="372" spans="1:69" hidden="1" x14ac:dyDescent="0.25">
      <c r="A372">
        <v>133628</v>
      </c>
      <c r="B372">
        <v>1</v>
      </c>
      <c r="C372" s="1">
        <v>7766800</v>
      </c>
      <c r="D372" s="2">
        <v>44936</v>
      </c>
      <c r="E372" s="2">
        <v>44943</v>
      </c>
      <c r="F372" s="2">
        <v>44971</v>
      </c>
      <c r="G372" s="2">
        <v>44985</v>
      </c>
      <c r="H372" s="2">
        <v>44985</v>
      </c>
      <c r="I372">
        <v>326020</v>
      </c>
      <c r="J372" t="s">
        <v>83</v>
      </c>
      <c r="K372" t="s">
        <v>85</v>
      </c>
      <c r="L372" t="s">
        <v>98</v>
      </c>
      <c r="M372" t="s">
        <v>72</v>
      </c>
      <c r="N372" t="s">
        <v>82</v>
      </c>
      <c r="O372">
        <v>133628</v>
      </c>
      <c r="P372">
        <v>8</v>
      </c>
      <c r="Q372" t="s">
        <v>75</v>
      </c>
      <c r="R372" t="s">
        <v>76</v>
      </c>
      <c r="S372" t="s">
        <v>79</v>
      </c>
      <c r="T372" t="s">
        <v>75</v>
      </c>
      <c r="U372">
        <v>6</v>
      </c>
      <c r="V372" t="s">
        <v>272</v>
      </c>
      <c r="W372">
        <v>2</v>
      </c>
      <c r="X372">
        <v>1</v>
      </c>
      <c r="Y372" t="s">
        <v>25</v>
      </c>
      <c r="Z372" t="s">
        <v>2230</v>
      </c>
      <c r="AA372">
        <v>604830697</v>
      </c>
      <c r="AB372">
        <v>31274690</v>
      </c>
      <c r="AC372" t="s">
        <v>483</v>
      </c>
      <c r="AD372" t="s">
        <v>484</v>
      </c>
      <c r="AE372" t="s">
        <v>146</v>
      </c>
      <c r="AF372" t="s">
        <v>646</v>
      </c>
      <c r="AG372">
        <v>1000000</v>
      </c>
      <c r="AH372" t="s">
        <v>108</v>
      </c>
      <c r="AI372">
        <v>0</v>
      </c>
      <c r="AJ372" t="s">
        <v>77</v>
      </c>
      <c r="AK372">
        <v>100</v>
      </c>
      <c r="AL372" t="s">
        <v>96</v>
      </c>
      <c r="AM372" t="s">
        <v>82</v>
      </c>
      <c r="AN372" t="s">
        <v>82</v>
      </c>
      <c r="AO372">
        <v>1</v>
      </c>
      <c r="AP372" t="s">
        <v>73</v>
      </c>
      <c r="AQ372" t="s">
        <v>114</v>
      </c>
      <c r="AR372" t="s">
        <v>82</v>
      </c>
      <c r="AS372" t="s">
        <v>82</v>
      </c>
      <c r="AT372">
        <v>19</v>
      </c>
      <c r="AU372" t="s">
        <v>101</v>
      </c>
      <c r="AV372" t="s">
        <v>89</v>
      </c>
      <c r="AW372" t="s">
        <v>89</v>
      </c>
      <c r="AX372" t="s">
        <v>89</v>
      </c>
      <c r="AY372" t="s">
        <v>89</v>
      </c>
      <c r="AZ372" t="s">
        <v>81</v>
      </c>
      <c r="BA372" t="s">
        <v>2231</v>
      </c>
      <c r="BB372">
        <v>32.979999999999997</v>
      </c>
      <c r="BC372" t="s">
        <v>82</v>
      </c>
      <c r="BD372" t="s">
        <v>161</v>
      </c>
      <c r="BE372" t="s">
        <v>162</v>
      </c>
      <c r="BF372" t="s">
        <v>87</v>
      </c>
      <c r="BG372" t="s">
        <v>97</v>
      </c>
      <c r="BH372">
        <v>3</v>
      </c>
      <c r="BI372">
        <v>2021</v>
      </c>
      <c r="BJ372">
        <v>2</v>
      </c>
      <c r="BK372">
        <v>100</v>
      </c>
      <c r="BL372" t="s">
        <v>82</v>
      </c>
      <c r="BM372" t="s">
        <v>95</v>
      </c>
      <c r="BN372" t="s">
        <v>130</v>
      </c>
      <c r="BO372">
        <v>1</v>
      </c>
      <c r="BP372" t="s">
        <v>86</v>
      </c>
      <c r="BQ372" t="s">
        <v>1116</v>
      </c>
    </row>
    <row r="373" spans="1:69" hidden="1" x14ac:dyDescent="0.25">
      <c r="A373">
        <v>133352</v>
      </c>
      <c r="B373">
        <v>1</v>
      </c>
      <c r="C373" s="1">
        <v>11030900</v>
      </c>
      <c r="D373" s="2">
        <v>44915</v>
      </c>
      <c r="E373" s="2">
        <v>44938</v>
      </c>
      <c r="F373" s="2">
        <v>44960</v>
      </c>
      <c r="G373" s="2">
        <v>44985</v>
      </c>
      <c r="H373" s="2">
        <v>44985</v>
      </c>
      <c r="I373">
        <v>325010</v>
      </c>
      <c r="J373" t="s">
        <v>83</v>
      </c>
      <c r="K373" t="s">
        <v>85</v>
      </c>
      <c r="L373" t="s">
        <v>98</v>
      </c>
      <c r="M373" t="s">
        <v>72</v>
      </c>
      <c r="N373" t="s">
        <v>82</v>
      </c>
      <c r="O373">
        <v>133352</v>
      </c>
      <c r="P373">
        <v>8</v>
      </c>
      <c r="Q373" t="s">
        <v>75</v>
      </c>
      <c r="R373" t="s">
        <v>99</v>
      </c>
      <c r="S373" t="s">
        <v>79</v>
      </c>
      <c r="T373" t="s">
        <v>75</v>
      </c>
      <c r="U373">
        <v>1</v>
      </c>
      <c r="V373" t="s">
        <v>80</v>
      </c>
      <c r="W373">
        <v>13</v>
      </c>
      <c r="X373">
        <v>1</v>
      </c>
      <c r="Y373" t="s">
        <v>24</v>
      </c>
      <c r="Z373" t="s">
        <v>2151</v>
      </c>
      <c r="AA373">
        <v>119340480</v>
      </c>
      <c r="AB373">
        <v>31273660</v>
      </c>
      <c r="AC373" t="s">
        <v>256</v>
      </c>
      <c r="AD373" t="s">
        <v>258</v>
      </c>
      <c r="AE373" t="s">
        <v>104</v>
      </c>
      <c r="AF373" t="s">
        <v>103</v>
      </c>
      <c r="AG373">
        <v>2142038</v>
      </c>
      <c r="AH373" t="s">
        <v>100</v>
      </c>
      <c r="AI373">
        <v>0</v>
      </c>
      <c r="AJ373" t="s">
        <v>77</v>
      </c>
      <c r="AK373">
        <v>100</v>
      </c>
      <c r="AL373" t="s">
        <v>96</v>
      </c>
      <c r="AM373" t="s">
        <v>82</v>
      </c>
      <c r="AN373" t="s">
        <v>82</v>
      </c>
      <c r="AO373">
        <v>1</v>
      </c>
      <c r="AP373" t="s">
        <v>73</v>
      </c>
      <c r="AQ373" t="s">
        <v>78</v>
      </c>
      <c r="AR373" t="s">
        <v>82</v>
      </c>
      <c r="AS373" t="s">
        <v>82</v>
      </c>
      <c r="AT373">
        <v>17</v>
      </c>
      <c r="AU373" t="s">
        <v>101</v>
      </c>
      <c r="AV373" t="s">
        <v>89</v>
      </c>
      <c r="AW373" t="s">
        <v>89</v>
      </c>
      <c r="AX373" t="s">
        <v>89</v>
      </c>
      <c r="AY373" t="s">
        <v>89</v>
      </c>
      <c r="AZ373" t="s">
        <v>81</v>
      </c>
      <c r="BA373" t="s">
        <v>2152</v>
      </c>
      <c r="BB373">
        <v>33.020000000000003</v>
      </c>
      <c r="BC373" t="s">
        <v>82</v>
      </c>
      <c r="BD373" t="s">
        <v>82</v>
      </c>
      <c r="BE373" t="s">
        <v>82</v>
      </c>
      <c r="BF373" t="s">
        <v>87</v>
      </c>
      <c r="BG373" t="s">
        <v>97</v>
      </c>
      <c r="BH373">
        <v>4</v>
      </c>
      <c r="BI373">
        <v>2023</v>
      </c>
      <c r="BJ373">
        <v>0</v>
      </c>
      <c r="BK373">
        <v>100</v>
      </c>
      <c r="BL373" t="s">
        <v>82</v>
      </c>
      <c r="BM373" t="s">
        <v>95</v>
      </c>
      <c r="BN373" t="s">
        <v>105</v>
      </c>
      <c r="BO373">
        <v>1</v>
      </c>
      <c r="BP373" t="s">
        <v>86</v>
      </c>
      <c r="BQ373" t="s">
        <v>1116</v>
      </c>
    </row>
    <row r="374" spans="1:69" hidden="1" x14ac:dyDescent="0.25">
      <c r="A374">
        <v>133361</v>
      </c>
      <c r="B374">
        <v>1</v>
      </c>
      <c r="C374" s="1">
        <v>2045612</v>
      </c>
      <c r="D374" s="2">
        <v>44942</v>
      </c>
      <c r="E374" s="2">
        <v>44943</v>
      </c>
      <c r="F374" s="2">
        <v>44960</v>
      </c>
      <c r="G374" s="2">
        <v>44977</v>
      </c>
      <c r="H374" s="2">
        <v>44978</v>
      </c>
      <c r="I374">
        <v>326534</v>
      </c>
      <c r="J374" t="s">
        <v>83</v>
      </c>
      <c r="K374" t="s">
        <v>85</v>
      </c>
      <c r="L374" t="s">
        <v>98</v>
      </c>
      <c r="M374" t="s">
        <v>72</v>
      </c>
      <c r="N374" t="s">
        <v>82</v>
      </c>
      <c r="O374">
        <v>133361</v>
      </c>
      <c r="P374">
        <v>7</v>
      </c>
      <c r="Q374" t="s">
        <v>75</v>
      </c>
      <c r="R374" t="s">
        <v>76</v>
      </c>
      <c r="S374" t="s">
        <v>79</v>
      </c>
      <c r="T374" t="s">
        <v>75</v>
      </c>
      <c r="U374">
        <v>1</v>
      </c>
      <c r="V374" t="s">
        <v>80</v>
      </c>
      <c r="W374">
        <v>1</v>
      </c>
      <c r="X374">
        <v>1</v>
      </c>
      <c r="Y374" t="s">
        <v>25</v>
      </c>
      <c r="Z374" t="s">
        <v>2558</v>
      </c>
      <c r="AA374">
        <v>504610036</v>
      </c>
      <c r="AB374">
        <v>31272470</v>
      </c>
      <c r="AC374" t="s">
        <v>80</v>
      </c>
      <c r="AD374" t="s">
        <v>170</v>
      </c>
      <c r="AE374" t="s">
        <v>177</v>
      </c>
      <c r="AF374" t="s">
        <v>319</v>
      </c>
      <c r="AG374">
        <v>678120</v>
      </c>
      <c r="AH374" t="s">
        <v>171</v>
      </c>
      <c r="AI374">
        <v>0</v>
      </c>
      <c r="AJ374" t="s">
        <v>77</v>
      </c>
      <c r="AK374">
        <v>100</v>
      </c>
      <c r="AL374" t="s">
        <v>96</v>
      </c>
      <c r="AM374" t="s">
        <v>82</v>
      </c>
      <c r="AN374" t="s">
        <v>82</v>
      </c>
      <c r="AO374">
        <v>1</v>
      </c>
      <c r="AP374" t="s">
        <v>73</v>
      </c>
      <c r="AQ374" t="s">
        <v>78</v>
      </c>
      <c r="AR374" t="s">
        <v>82</v>
      </c>
      <c r="AS374" t="s">
        <v>82</v>
      </c>
      <c r="AT374">
        <v>17</v>
      </c>
      <c r="AU374" t="s">
        <v>253</v>
      </c>
      <c r="AV374" t="s">
        <v>89</v>
      </c>
      <c r="AW374" t="s">
        <v>89</v>
      </c>
      <c r="AX374" t="s">
        <v>89</v>
      </c>
      <c r="AY374" t="s">
        <v>89</v>
      </c>
      <c r="AZ374" t="s">
        <v>81</v>
      </c>
      <c r="BA374" t="s">
        <v>2559</v>
      </c>
      <c r="BB374">
        <v>33.15</v>
      </c>
      <c r="BC374" t="s">
        <v>82</v>
      </c>
      <c r="BD374" t="s">
        <v>82</v>
      </c>
      <c r="BE374" t="s">
        <v>82</v>
      </c>
      <c r="BF374" t="s">
        <v>87</v>
      </c>
      <c r="BG374" t="s">
        <v>97</v>
      </c>
      <c r="BH374">
        <v>6</v>
      </c>
      <c r="BI374">
        <v>2022</v>
      </c>
      <c r="BJ374">
        <v>1</v>
      </c>
      <c r="BK374">
        <v>100</v>
      </c>
      <c r="BL374" t="s">
        <v>82</v>
      </c>
      <c r="BM374" t="s">
        <v>95</v>
      </c>
      <c r="BN374" t="s">
        <v>130</v>
      </c>
      <c r="BO374">
        <v>1</v>
      </c>
      <c r="BP374" t="s">
        <v>86</v>
      </c>
      <c r="BQ374" t="s">
        <v>1116</v>
      </c>
    </row>
    <row r="375" spans="1:69" hidden="1" x14ac:dyDescent="0.25">
      <c r="A375">
        <v>132563</v>
      </c>
      <c r="B375">
        <v>1</v>
      </c>
      <c r="C375" s="1">
        <v>15911904</v>
      </c>
      <c r="D375" s="2">
        <v>44895</v>
      </c>
      <c r="E375" s="2">
        <v>44896</v>
      </c>
      <c r="F375" s="2">
        <v>44897</v>
      </c>
      <c r="G375" s="2">
        <v>44977</v>
      </c>
      <c r="H375" s="2">
        <v>44978</v>
      </c>
      <c r="I375">
        <v>323213</v>
      </c>
      <c r="J375" t="s">
        <v>83</v>
      </c>
      <c r="K375" t="s">
        <v>85</v>
      </c>
      <c r="L375" t="s">
        <v>98</v>
      </c>
      <c r="M375" t="s">
        <v>72</v>
      </c>
      <c r="N375" t="s">
        <v>82</v>
      </c>
      <c r="O375">
        <v>132563</v>
      </c>
      <c r="P375">
        <v>7</v>
      </c>
      <c r="Q375" t="s">
        <v>75</v>
      </c>
      <c r="R375" t="s">
        <v>99</v>
      </c>
      <c r="S375" t="s">
        <v>79</v>
      </c>
      <c r="T375" t="s">
        <v>75</v>
      </c>
      <c r="U375">
        <v>1</v>
      </c>
      <c r="V375" t="s">
        <v>80</v>
      </c>
      <c r="W375">
        <v>15</v>
      </c>
      <c r="X375">
        <v>4</v>
      </c>
      <c r="Y375" t="s">
        <v>24</v>
      </c>
      <c r="Z375" t="s">
        <v>2307</v>
      </c>
      <c r="AA375">
        <v>119250524</v>
      </c>
      <c r="AB375">
        <v>31272140</v>
      </c>
      <c r="AC375" t="s">
        <v>307</v>
      </c>
      <c r="AD375" t="s">
        <v>184</v>
      </c>
      <c r="AE375" t="s">
        <v>155</v>
      </c>
      <c r="AF375" t="s">
        <v>154</v>
      </c>
      <c r="AG375">
        <v>1495956</v>
      </c>
      <c r="AH375" t="s">
        <v>100</v>
      </c>
      <c r="AI375">
        <v>0</v>
      </c>
      <c r="AJ375" t="s">
        <v>77</v>
      </c>
      <c r="AK375">
        <v>100</v>
      </c>
      <c r="AL375" t="s">
        <v>96</v>
      </c>
      <c r="AM375" t="s">
        <v>82</v>
      </c>
      <c r="AN375" t="s">
        <v>82</v>
      </c>
      <c r="AO375">
        <v>1</v>
      </c>
      <c r="AP375" t="s">
        <v>73</v>
      </c>
      <c r="AQ375" t="s">
        <v>78</v>
      </c>
      <c r="AR375" t="s">
        <v>82</v>
      </c>
      <c r="AS375" t="s">
        <v>82</v>
      </c>
      <c r="AT375">
        <v>18</v>
      </c>
      <c r="AU375" t="s">
        <v>88</v>
      </c>
      <c r="AV375" t="s">
        <v>89</v>
      </c>
      <c r="AW375" t="s">
        <v>89</v>
      </c>
      <c r="AX375" t="s">
        <v>89</v>
      </c>
      <c r="AY375" t="s">
        <v>89</v>
      </c>
      <c r="AZ375" t="s">
        <v>167</v>
      </c>
      <c r="BA375" t="s">
        <v>2308</v>
      </c>
      <c r="BB375">
        <v>33.39</v>
      </c>
      <c r="BC375" t="s">
        <v>82</v>
      </c>
      <c r="BD375" t="s">
        <v>82</v>
      </c>
      <c r="BE375" t="s">
        <v>82</v>
      </c>
      <c r="BF375" t="s">
        <v>87</v>
      </c>
      <c r="BG375" t="s">
        <v>97</v>
      </c>
      <c r="BH375">
        <v>3</v>
      </c>
      <c r="BI375">
        <v>2022</v>
      </c>
      <c r="BJ375">
        <v>1</v>
      </c>
      <c r="BK375">
        <v>93.17</v>
      </c>
      <c r="BL375" t="s">
        <v>82</v>
      </c>
      <c r="BM375" t="s">
        <v>95</v>
      </c>
      <c r="BN375" t="s">
        <v>105</v>
      </c>
      <c r="BO375">
        <v>1</v>
      </c>
      <c r="BP375" t="s">
        <v>86</v>
      </c>
      <c r="BQ375" t="s">
        <v>1116</v>
      </c>
    </row>
    <row r="376" spans="1:69" hidden="1" x14ac:dyDescent="0.25">
      <c r="A376">
        <v>132991</v>
      </c>
      <c r="B376">
        <v>1</v>
      </c>
      <c r="C376" s="1">
        <v>10899700</v>
      </c>
      <c r="D376" s="2">
        <v>44914</v>
      </c>
      <c r="E376" s="2">
        <v>44917</v>
      </c>
      <c r="F376" s="2">
        <v>44918</v>
      </c>
      <c r="G376" s="2">
        <v>44977</v>
      </c>
      <c r="H376" s="2">
        <v>44978</v>
      </c>
      <c r="I376">
        <v>324972</v>
      </c>
      <c r="J376" t="s">
        <v>83</v>
      </c>
      <c r="K376" t="s">
        <v>85</v>
      </c>
      <c r="L376" t="s">
        <v>98</v>
      </c>
      <c r="M376" t="s">
        <v>72</v>
      </c>
      <c r="N376" t="s">
        <v>82</v>
      </c>
      <c r="O376">
        <v>132991</v>
      </c>
      <c r="P376">
        <v>7</v>
      </c>
      <c r="Q376" t="s">
        <v>136</v>
      </c>
      <c r="R376" t="s">
        <v>242</v>
      </c>
      <c r="S376" t="s">
        <v>79</v>
      </c>
      <c r="T376" t="s">
        <v>136</v>
      </c>
      <c r="U376">
        <v>2</v>
      </c>
      <c r="V376" t="s">
        <v>139</v>
      </c>
      <c r="W376">
        <v>1</v>
      </c>
      <c r="X376">
        <v>5</v>
      </c>
      <c r="Y376" t="s">
        <v>25</v>
      </c>
      <c r="Z376" t="s">
        <v>2408</v>
      </c>
      <c r="AA376">
        <v>118870649</v>
      </c>
      <c r="AB376">
        <v>31272940</v>
      </c>
      <c r="AC376" t="s">
        <v>139</v>
      </c>
      <c r="AD376" t="s">
        <v>2345</v>
      </c>
      <c r="AE376" t="s">
        <v>247</v>
      </c>
      <c r="AF376" t="s">
        <v>438</v>
      </c>
      <c r="AG376">
        <v>561703</v>
      </c>
      <c r="AH376" t="s">
        <v>171</v>
      </c>
      <c r="AI376">
        <v>0</v>
      </c>
      <c r="AJ376" t="s">
        <v>77</v>
      </c>
      <c r="AK376">
        <v>100</v>
      </c>
      <c r="AL376" t="s">
        <v>96</v>
      </c>
      <c r="AM376" t="s">
        <v>82</v>
      </c>
      <c r="AN376" t="s">
        <v>82</v>
      </c>
      <c r="AO376">
        <v>1</v>
      </c>
      <c r="AP376" t="s">
        <v>73</v>
      </c>
      <c r="AQ376" t="s">
        <v>114</v>
      </c>
      <c r="AR376" t="s">
        <v>82</v>
      </c>
      <c r="AS376" t="s">
        <v>82</v>
      </c>
      <c r="AT376">
        <v>19</v>
      </c>
      <c r="AU376" t="s">
        <v>101</v>
      </c>
      <c r="AV376" t="s">
        <v>88</v>
      </c>
      <c r="AW376" t="s">
        <v>89</v>
      </c>
      <c r="AX376" t="s">
        <v>89</v>
      </c>
      <c r="AY376" t="s">
        <v>89</v>
      </c>
      <c r="AZ376" t="s">
        <v>81</v>
      </c>
      <c r="BA376" t="s">
        <v>2409</v>
      </c>
      <c r="BB376">
        <v>33.409999999999997</v>
      </c>
      <c r="BC376" t="s">
        <v>82</v>
      </c>
      <c r="BD376" t="s">
        <v>82</v>
      </c>
      <c r="BE376" t="s">
        <v>82</v>
      </c>
      <c r="BF376" t="s">
        <v>87</v>
      </c>
      <c r="BG376" t="s">
        <v>97</v>
      </c>
      <c r="BH376">
        <v>4</v>
      </c>
      <c r="BI376">
        <v>2021</v>
      </c>
      <c r="BJ376">
        <v>2</v>
      </c>
      <c r="BK376">
        <v>95.2</v>
      </c>
      <c r="BL376" t="s">
        <v>82</v>
      </c>
      <c r="BM376" t="s">
        <v>95</v>
      </c>
      <c r="BN376" t="s">
        <v>439</v>
      </c>
      <c r="BO376">
        <v>1</v>
      </c>
      <c r="BP376" t="s">
        <v>86</v>
      </c>
      <c r="BQ376" t="s">
        <v>1116</v>
      </c>
    </row>
    <row r="377" spans="1:69" hidden="1" x14ac:dyDescent="0.25">
      <c r="A377">
        <v>133516</v>
      </c>
      <c r="B377">
        <v>1</v>
      </c>
      <c r="C377" s="1">
        <v>2586250</v>
      </c>
      <c r="D377" s="2">
        <v>44946</v>
      </c>
      <c r="E377" s="2">
        <v>44947</v>
      </c>
      <c r="F377" s="2">
        <v>44970</v>
      </c>
      <c r="G377" s="2">
        <v>44985</v>
      </c>
      <c r="H377" s="2">
        <v>44985</v>
      </c>
      <c r="I377">
        <v>326955</v>
      </c>
      <c r="J377" t="s">
        <v>83</v>
      </c>
      <c r="K377" t="s">
        <v>85</v>
      </c>
      <c r="L377" t="s">
        <v>98</v>
      </c>
      <c r="M377" t="s">
        <v>72</v>
      </c>
      <c r="N377" t="s">
        <v>82</v>
      </c>
      <c r="O377">
        <v>133516</v>
      </c>
      <c r="P377">
        <v>8</v>
      </c>
      <c r="Q377" t="s">
        <v>75</v>
      </c>
      <c r="R377" t="s">
        <v>99</v>
      </c>
      <c r="S377" t="s">
        <v>79</v>
      </c>
      <c r="T377" t="s">
        <v>75</v>
      </c>
      <c r="U377">
        <v>7</v>
      </c>
      <c r="V377" t="s">
        <v>185</v>
      </c>
      <c r="W377">
        <v>1</v>
      </c>
      <c r="X377">
        <v>1</v>
      </c>
      <c r="Y377" t="s">
        <v>24</v>
      </c>
      <c r="Z377" t="s">
        <v>2214</v>
      </c>
      <c r="AA377">
        <v>702780917</v>
      </c>
      <c r="AB377">
        <v>31273760</v>
      </c>
      <c r="AC377" t="s">
        <v>185</v>
      </c>
      <c r="AD377" t="s">
        <v>185</v>
      </c>
      <c r="AE377" t="s">
        <v>134</v>
      </c>
      <c r="AF377" t="s">
        <v>187</v>
      </c>
      <c r="AG377">
        <v>721906</v>
      </c>
      <c r="AH377" t="s">
        <v>171</v>
      </c>
      <c r="AI377">
        <v>0</v>
      </c>
      <c r="AJ377" t="s">
        <v>77</v>
      </c>
      <c r="AK377">
        <v>100</v>
      </c>
      <c r="AL377" t="s">
        <v>96</v>
      </c>
      <c r="AM377" t="s">
        <v>82</v>
      </c>
      <c r="AN377" t="s">
        <v>82</v>
      </c>
      <c r="AO377">
        <v>1</v>
      </c>
      <c r="AP377" t="s">
        <v>73</v>
      </c>
      <c r="AQ377" t="s">
        <v>114</v>
      </c>
      <c r="AR377" t="s">
        <v>82</v>
      </c>
      <c r="AS377" t="s">
        <v>82</v>
      </c>
      <c r="AT377">
        <v>22</v>
      </c>
      <c r="AU377" t="s">
        <v>101</v>
      </c>
      <c r="AV377" t="s">
        <v>88</v>
      </c>
      <c r="AW377" t="s">
        <v>89</v>
      </c>
      <c r="AX377" t="s">
        <v>89</v>
      </c>
      <c r="AY377" t="s">
        <v>89</v>
      </c>
      <c r="AZ377" t="s">
        <v>81</v>
      </c>
      <c r="BA377" t="s">
        <v>2215</v>
      </c>
      <c r="BB377">
        <v>33.47</v>
      </c>
      <c r="BC377" t="s">
        <v>82</v>
      </c>
      <c r="BD377" t="s">
        <v>82</v>
      </c>
      <c r="BE377" t="s">
        <v>82</v>
      </c>
      <c r="BF377" t="s">
        <v>87</v>
      </c>
      <c r="BG377" t="s">
        <v>97</v>
      </c>
      <c r="BH377">
        <v>5</v>
      </c>
      <c r="BI377">
        <v>2018</v>
      </c>
      <c r="BJ377">
        <v>5</v>
      </c>
      <c r="BK377">
        <v>100</v>
      </c>
      <c r="BL377" t="s">
        <v>82</v>
      </c>
      <c r="BM377" t="s">
        <v>95</v>
      </c>
      <c r="BN377" t="s">
        <v>125</v>
      </c>
      <c r="BO377">
        <v>1</v>
      </c>
      <c r="BP377" t="s">
        <v>86</v>
      </c>
      <c r="BQ377" t="s">
        <v>1116</v>
      </c>
    </row>
    <row r="378" spans="1:69" hidden="1" x14ac:dyDescent="0.25">
      <c r="A378">
        <v>133400</v>
      </c>
      <c r="B378">
        <v>1</v>
      </c>
      <c r="C378" s="1">
        <v>3887500</v>
      </c>
      <c r="D378" s="2">
        <v>44932</v>
      </c>
      <c r="E378" s="2">
        <v>44936</v>
      </c>
      <c r="F378" s="2">
        <v>44963</v>
      </c>
      <c r="G378" s="2">
        <v>44985</v>
      </c>
      <c r="H378" s="2">
        <v>44985</v>
      </c>
      <c r="I378">
        <v>325708</v>
      </c>
      <c r="J378" t="s">
        <v>83</v>
      </c>
      <c r="K378" t="s">
        <v>85</v>
      </c>
      <c r="L378" t="s">
        <v>98</v>
      </c>
      <c r="M378" t="s">
        <v>72</v>
      </c>
      <c r="N378" t="s">
        <v>82</v>
      </c>
      <c r="O378">
        <v>133400</v>
      </c>
      <c r="P378">
        <v>8</v>
      </c>
      <c r="Q378" t="s">
        <v>75</v>
      </c>
      <c r="R378" t="s">
        <v>76</v>
      </c>
      <c r="S378" t="s">
        <v>79</v>
      </c>
      <c r="T378" t="s">
        <v>75</v>
      </c>
      <c r="U378">
        <v>1</v>
      </c>
      <c r="V378" t="s">
        <v>80</v>
      </c>
      <c r="W378">
        <v>13</v>
      </c>
      <c r="X378">
        <v>1</v>
      </c>
      <c r="Y378" t="s">
        <v>25</v>
      </c>
      <c r="Z378" t="s">
        <v>2156</v>
      </c>
      <c r="AA378">
        <v>111930678</v>
      </c>
      <c r="AB378">
        <v>31274050</v>
      </c>
      <c r="AC378" t="s">
        <v>256</v>
      </c>
      <c r="AD378" t="s">
        <v>258</v>
      </c>
      <c r="AE378" t="s">
        <v>158</v>
      </c>
      <c r="AF378" t="s">
        <v>117</v>
      </c>
      <c r="AG378">
        <v>1301556</v>
      </c>
      <c r="AH378" t="s">
        <v>100</v>
      </c>
      <c r="AI378">
        <v>0</v>
      </c>
      <c r="AJ378" t="s">
        <v>77</v>
      </c>
      <c r="AK378">
        <v>100</v>
      </c>
      <c r="AL378" t="s">
        <v>96</v>
      </c>
      <c r="AM378" t="s">
        <v>82</v>
      </c>
      <c r="AN378" t="s">
        <v>82</v>
      </c>
      <c r="AO378">
        <v>1</v>
      </c>
      <c r="AP378" t="s">
        <v>73</v>
      </c>
      <c r="AQ378" t="s">
        <v>78</v>
      </c>
      <c r="AR378" t="s">
        <v>82</v>
      </c>
      <c r="AS378" t="s">
        <v>82</v>
      </c>
      <c r="AT378">
        <v>39</v>
      </c>
      <c r="AU378" t="s">
        <v>101</v>
      </c>
      <c r="AV378" t="s">
        <v>89</v>
      </c>
      <c r="AW378" t="s">
        <v>89</v>
      </c>
      <c r="AX378" t="s">
        <v>89</v>
      </c>
      <c r="AY378" t="s">
        <v>89</v>
      </c>
      <c r="AZ378" t="s">
        <v>81</v>
      </c>
      <c r="BA378" t="s">
        <v>2157</v>
      </c>
      <c r="BB378">
        <v>33.479999999999997</v>
      </c>
      <c r="BC378" t="s">
        <v>82</v>
      </c>
      <c r="BD378" t="s">
        <v>82</v>
      </c>
      <c r="BE378" t="s">
        <v>82</v>
      </c>
      <c r="BF378" t="s">
        <v>278</v>
      </c>
      <c r="BG378" t="s">
        <v>97</v>
      </c>
      <c r="BH378">
        <v>4</v>
      </c>
      <c r="BI378">
        <v>2020</v>
      </c>
      <c r="BJ378">
        <v>3</v>
      </c>
      <c r="BK378">
        <v>89</v>
      </c>
      <c r="BL378" t="s">
        <v>82</v>
      </c>
      <c r="BM378" t="s">
        <v>95</v>
      </c>
      <c r="BN378" t="s">
        <v>117</v>
      </c>
      <c r="BO378">
        <v>1</v>
      </c>
      <c r="BP378" t="s">
        <v>86</v>
      </c>
      <c r="BQ378" t="s">
        <v>1116</v>
      </c>
    </row>
    <row r="379" spans="1:69" hidden="1" x14ac:dyDescent="0.25">
      <c r="A379">
        <v>133225</v>
      </c>
      <c r="B379">
        <v>1</v>
      </c>
      <c r="C379" s="1">
        <v>5056706</v>
      </c>
      <c r="D379" s="2">
        <v>44936</v>
      </c>
      <c r="E379" s="2">
        <v>44938</v>
      </c>
      <c r="F379" s="2">
        <v>44957</v>
      </c>
      <c r="G379" s="2">
        <v>44977</v>
      </c>
      <c r="H379" s="2">
        <v>44978</v>
      </c>
      <c r="I379">
        <v>326105</v>
      </c>
      <c r="J379" t="s">
        <v>83</v>
      </c>
      <c r="K379" t="s">
        <v>85</v>
      </c>
      <c r="L379" t="s">
        <v>98</v>
      </c>
      <c r="M379" t="s">
        <v>72</v>
      </c>
      <c r="N379" t="s">
        <v>82</v>
      </c>
      <c r="O379">
        <v>133225</v>
      </c>
      <c r="P379">
        <v>7</v>
      </c>
      <c r="Q379" t="s">
        <v>75</v>
      </c>
      <c r="R379" t="s">
        <v>99</v>
      </c>
      <c r="S379" t="s">
        <v>79</v>
      </c>
      <c r="T379" t="s">
        <v>75</v>
      </c>
      <c r="U379">
        <v>3</v>
      </c>
      <c r="V379" t="s">
        <v>131</v>
      </c>
      <c r="W379">
        <v>1</v>
      </c>
      <c r="X379">
        <v>1</v>
      </c>
      <c r="Y379" t="s">
        <v>25</v>
      </c>
      <c r="Z379" t="s">
        <v>2529</v>
      </c>
      <c r="AA379">
        <v>305290523</v>
      </c>
      <c r="AB379">
        <v>31272460</v>
      </c>
      <c r="AC379" t="s">
        <v>131</v>
      </c>
      <c r="AD379" t="s">
        <v>1995</v>
      </c>
      <c r="AE379" t="s">
        <v>134</v>
      </c>
      <c r="AF379" t="s">
        <v>109</v>
      </c>
      <c r="AG379">
        <v>330299</v>
      </c>
      <c r="AH379" t="s">
        <v>121</v>
      </c>
      <c r="AI379">
        <v>0</v>
      </c>
      <c r="AJ379" t="s">
        <v>77</v>
      </c>
      <c r="AK379">
        <v>100</v>
      </c>
      <c r="AL379" t="s">
        <v>96</v>
      </c>
      <c r="AM379" t="s">
        <v>82</v>
      </c>
      <c r="AN379" t="s">
        <v>82</v>
      </c>
      <c r="AO379">
        <v>1</v>
      </c>
      <c r="AP379" t="s">
        <v>73</v>
      </c>
      <c r="AQ379" t="s">
        <v>78</v>
      </c>
      <c r="AR379" t="s">
        <v>82</v>
      </c>
      <c r="AS379" t="s">
        <v>82</v>
      </c>
      <c r="AT379">
        <v>22</v>
      </c>
      <c r="AU379" t="s">
        <v>101</v>
      </c>
      <c r="AV379" t="s">
        <v>89</v>
      </c>
      <c r="AW379" t="s">
        <v>89</v>
      </c>
      <c r="AX379" t="s">
        <v>89</v>
      </c>
      <c r="AY379" t="s">
        <v>89</v>
      </c>
      <c r="AZ379" t="s">
        <v>81</v>
      </c>
      <c r="BA379" t="s">
        <v>2530</v>
      </c>
      <c r="BB379">
        <v>33.54</v>
      </c>
      <c r="BC379" t="s">
        <v>82</v>
      </c>
      <c r="BD379" t="s">
        <v>82</v>
      </c>
      <c r="BE379" t="s">
        <v>82</v>
      </c>
      <c r="BF379" t="s">
        <v>87</v>
      </c>
      <c r="BG379" t="s">
        <v>97</v>
      </c>
      <c r="BH379">
        <v>4</v>
      </c>
      <c r="BI379">
        <v>2019</v>
      </c>
      <c r="BJ379">
        <v>4</v>
      </c>
      <c r="BK379">
        <v>100</v>
      </c>
      <c r="BL379" t="s">
        <v>82</v>
      </c>
      <c r="BM379" t="s">
        <v>95</v>
      </c>
      <c r="BN379" t="s">
        <v>105</v>
      </c>
      <c r="BO379">
        <v>1</v>
      </c>
      <c r="BP379" t="s">
        <v>86</v>
      </c>
      <c r="BQ379" t="s">
        <v>1116</v>
      </c>
    </row>
    <row r="380" spans="1:69" hidden="1" x14ac:dyDescent="0.25">
      <c r="A380">
        <v>131806</v>
      </c>
      <c r="B380">
        <v>1</v>
      </c>
      <c r="C380" s="1">
        <v>2597500</v>
      </c>
      <c r="D380" s="2">
        <v>44806</v>
      </c>
      <c r="E380" s="2">
        <v>44806</v>
      </c>
      <c r="F380" s="2">
        <v>44809</v>
      </c>
      <c r="G380" s="2">
        <v>44939</v>
      </c>
      <c r="H380" s="2">
        <v>44943</v>
      </c>
      <c r="I380">
        <v>319625</v>
      </c>
      <c r="J380" t="s">
        <v>83</v>
      </c>
      <c r="K380" t="s">
        <v>85</v>
      </c>
      <c r="L380" t="s">
        <v>98</v>
      </c>
      <c r="M380" t="s">
        <v>72</v>
      </c>
      <c r="N380" t="s">
        <v>82</v>
      </c>
      <c r="O380">
        <v>131806</v>
      </c>
      <c r="P380">
        <v>1</v>
      </c>
      <c r="Q380" t="s">
        <v>75</v>
      </c>
      <c r="R380" t="s">
        <v>517</v>
      </c>
      <c r="S380" t="s">
        <v>79</v>
      </c>
      <c r="T380" t="s">
        <v>75</v>
      </c>
      <c r="U380">
        <v>1</v>
      </c>
      <c r="V380" t="s">
        <v>80</v>
      </c>
      <c r="W380">
        <v>2</v>
      </c>
      <c r="X380">
        <v>2</v>
      </c>
      <c r="Y380" t="s">
        <v>24</v>
      </c>
      <c r="Z380" t="s">
        <v>1765</v>
      </c>
      <c r="AA380">
        <v>113220027</v>
      </c>
      <c r="AB380">
        <v>31269040</v>
      </c>
      <c r="AC380" t="s">
        <v>163</v>
      </c>
      <c r="AD380" t="s">
        <v>165</v>
      </c>
      <c r="AE380" t="s">
        <v>1055</v>
      </c>
      <c r="AF380" t="s">
        <v>1054</v>
      </c>
      <c r="AG380">
        <v>1781548</v>
      </c>
      <c r="AH380" t="s">
        <v>100</v>
      </c>
      <c r="AI380">
        <v>0</v>
      </c>
      <c r="AJ380" t="s">
        <v>77</v>
      </c>
      <c r="AK380">
        <v>100</v>
      </c>
      <c r="AL380" t="s">
        <v>96</v>
      </c>
      <c r="AM380" t="s">
        <v>82</v>
      </c>
      <c r="AN380" t="s">
        <v>82</v>
      </c>
      <c r="AO380">
        <v>1</v>
      </c>
      <c r="AP380" t="s">
        <v>73</v>
      </c>
      <c r="AQ380" t="s">
        <v>78</v>
      </c>
      <c r="AR380" t="s">
        <v>82</v>
      </c>
      <c r="AS380" t="s">
        <v>82</v>
      </c>
      <c r="AT380">
        <v>35</v>
      </c>
      <c r="AU380" t="s">
        <v>253</v>
      </c>
      <c r="AV380" t="s">
        <v>89</v>
      </c>
      <c r="AW380" t="s">
        <v>89</v>
      </c>
      <c r="AX380" t="s">
        <v>89</v>
      </c>
      <c r="AY380" t="s">
        <v>89</v>
      </c>
      <c r="AZ380" t="s">
        <v>81</v>
      </c>
      <c r="BA380" t="s">
        <v>1766</v>
      </c>
      <c r="BB380">
        <v>33.549999999999997</v>
      </c>
      <c r="BC380" t="s">
        <v>82</v>
      </c>
      <c r="BD380" t="s">
        <v>82</v>
      </c>
      <c r="BE380" t="s">
        <v>82</v>
      </c>
      <c r="BF380" t="s">
        <v>156</v>
      </c>
      <c r="BG380" t="s">
        <v>211</v>
      </c>
      <c r="BH380">
        <v>3</v>
      </c>
      <c r="BI380">
        <v>2004</v>
      </c>
      <c r="BJ380">
        <v>19</v>
      </c>
      <c r="BK380">
        <v>87</v>
      </c>
      <c r="BL380">
        <v>63679676</v>
      </c>
      <c r="BM380" t="s">
        <v>95</v>
      </c>
      <c r="BN380" t="s">
        <v>253</v>
      </c>
      <c r="BO380">
        <v>1</v>
      </c>
      <c r="BP380" t="s">
        <v>86</v>
      </c>
      <c r="BQ380" t="s">
        <v>1116</v>
      </c>
    </row>
    <row r="381" spans="1:69" hidden="1" x14ac:dyDescent="0.25">
      <c r="A381">
        <v>133232</v>
      </c>
      <c r="B381">
        <v>1</v>
      </c>
      <c r="C381" s="1">
        <v>1060800</v>
      </c>
      <c r="D381" s="2">
        <v>44921</v>
      </c>
      <c r="E381" s="2">
        <v>44923</v>
      </c>
      <c r="F381" s="2">
        <v>44958</v>
      </c>
      <c r="G381" s="2">
        <v>44963</v>
      </c>
      <c r="H381" s="2">
        <v>44967</v>
      </c>
      <c r="I381">
        <v>325253</v>
      </c>
      <c r="J381" t="s">
        <v>83</v>
      </c>
      <c r="K381" t="s">
        <v>85</v>
      </c>
      <c r="L381" t="s">
        <v>98</v>
      </c>
      <c r="M381" t="s">
        <v>72</v>
      </c>
      <c r="N381" t="s">
        <v>82</v>
      </c>
      <c r="O381">
        <v>133232</v>
      </c>
      <c r="P381">
        <v>6</v>
      </c>
      <c r="Q381" t="s">
        <v>136</v>
      </c>
      <c r="R381" t="s">
        <v>137</v>
      </c>
      <c r="S381" t="s">
        <v>79</v>
      </c>
      <c r="T381" t="s">
        <v>136</v>
      </c>
      <c r="U381">
        <v>2</v>
      </c>
      <c r="V381" t="s">
        <v>139</v>
      </c>
      <c r="W381">
        <v>2</v>
      </c>
      <c r="X381">
        <v>14</v>
      </c>
      <c r="Y381" t="s">
        <v>24</v>
      </c>
      <c r="Z381" t="s">
        <v>1311</v>
      </c>
      <c r="AA381">
        <v>305200107</v>
      </c>
      <c r="AB381">
        <v>31271730</v>
      </c>
      <c r="AC381" t="s">
        <v>292</v>
      </c>
      <c r="AD381" t="s">
        <v>1093</v>
      </c>
      <c r="AE381" t="s">
        <v>182</v>
      </c>
      <c r="AF381" t="s">
        <v>181</v>
      </c>
      <c r="AG381">
        <v>356330</v>
      </c>
      <c r="AH381" t="s">
        <v>121</v>
      </c>
      <c r="AI381">
        <v>0</v>
      </c>
      <c r="AJ381" t="s">
        <v>77</v>
      </c>
      <c r="AK381">
        <v>100</v>
      </c>
      <c r="AL381" t="s">
        <v>96</v>
      </c>
      <c r="AM381" t="s">
        <v>82</v>
      </c>
      <c r="AN381" t="s">
        <v>82</v>
      </c>
      <c r="AO381">
        <v>1</v>
      </c>
      <c r="AP381" t="s">
        <v>73</v>
      </c>
      <c r="AQ381" t="s">
        <v>138</v>
      </c>
      <c r="AR381" t="s">
        <v>82</v>
      </c>
      <c r="AS381" t="s">
        <v>82</v>
      </c>
      <c r="AT381">
        <v>23</v>
      </c>
      <c r="AU381" t="s">
        <v>253</v>
      </c>
      <c r="AV381" t="s">
        <v>89</v>
      </c>
      <c r="AW381" t="s">
        <v>89</v>
      </c>
      <c r="AX381" t="s">
        <v>89</v>
      </c>
      <c r="AY381" t="s">
        <v>89</v>
      </c>
      <c r="AZ381" t="s">
        <v>167</v>
      </c>
      <c r="BA381" t="s">
        <v>1312</v>
      </c>
      <c r="BB381">
        <v>33.590000000000003</v>
      </c>
      <c r="BC381" t="s">
        <v>82</v>
      </c>
      <c r="BD381" t="s">
        <v>82</v>
      </c>
      <c r="BE381" t="s">
        <v>82</v>
      </c>
      <c r="BF381" t="s">
        <v>87</v>
      </c>
      <c r="BG381" t="s">
        <v>271</v>
      </c>
      <c r="BH381">
        <v>2</v>
      </c>
      <c r="BI381">
        <v>2017</v>
      </c>
      <c r="BJ381">
        <v>6</v>
      </c>
      <c r="BK381">
        <v>100</v>
      </c>
      <c r="BL381">
        <v>24479331</v>
      </c>
      <c r="BM381" t="s">
        <v>95</v>
      </c>
      <c r="BN381" t="s">
        <v>183</v>
      </c>
      <c r="BO381">
        <v>2</v>
      </c>
      <c r="BP381" t="s">
        <v>179</v>
      </c>
      <c r="BQ381" t="s">
        <v>1121</v>
      </c>
    </row>
    <row r="382" spans="1:69" hidden="1" x14ac:dyDescent="0.25">
      <c r="A382">
        <v>132573</v>
      </c>
      <c r="B382">
        <v>1</v>
      </c>
      <c r="C382" s="1">
        <v>6635344</v>
      </c>
      <c r="D382" s="2">
        <v>44897</v>
      </c>
      <c r="E382" s="2">
        <v>44897</v>
      </c>
      <c r="F382" s="2">
        <v>44901</v>
      </c>
      <c r="G382" s="2">
        <v>44953</v>
      </c>
      <c r="H382" s="2">
        <v>44980</v>
      </c>
      <c r="I382">
        <v>323478</v>
      </c>
      <c r="J382" t="s">
        <v>83</v>
      </c>
      <c r="K382" t="s">
        <v>85</v>
      </c>
      <c r="L382" t="s">
        <v>74</v>
      </c>
      <c r="M382" t="s">
        <v>72</v>
      </c>
      <c r="N382" t="s">
        <v>82</v>
      </c>
      <c r="O382">
        <v>132573</v>
      </c>
      <c r="P382">
        <v>5</v>
      </c>
      <c r="Q382" t="s">
        <v>75</v>
      </c>
      <c r="R382" t="s">
        <v>76</v>
      </c>
      <c r="S382" t="s">
        <v>79</v>
      </c>
      <c r="T382" t="s">
        <v>75</v>
      </c>
      <c r="U382">
        <v>1</v>
      </c>
      <c r="V382" t="s">
        <v>80</v>
      </c>
      <c r="W382">
        <v>14</v>
      </c>
      <c r="X382">
        <v>1</v>
      </c>
      <c r="Y382" t="s">
        <v>25</v>
      </c>
      <c r="Z382" t="s">
        <v>1370</v>
      </c>
      <c r="AA382">
        <v>207460792</v>
      </c>
      <c r="AB382">
        <v>31143050</v>
      </c>
      <c r="AC382" t="s">
        <v>102</v>
      </c>
      <c r="AD382" t="s">
        <v>106</v>
      </c>
      <c r="AE382" t="s">
        <v>128</v>
      </c>
      <c r="AF382" t="s">
        <v>222</v>
      </c>
      <c r="AG382" t="s">
        <v>82</v>
      </c>
      <c r="AH382" t="s">
        <v>82</v>
      </c>
      <c r="AI382">
        <v>0</v>
      </c>
      <c r="AJ382" t="s">
        <v>77</v>
      </c>
      <c r="AK382">
        <v>100</v>
      </c>
      <c r="AL382" t="s">
        <v>96</v>
      </c>
      <c r="AM382" t="s">
        <v>82</v>
      </c>
      <c r="AN382" t="s">
        <v>82</v>
      </c>
      <c r="AO382">
        <v>1</v>
      </c>
      <c r="AP382" t="s">
        <v>73</v>
      </c>
      <c r="AQ382" t="s">
        <v>78</v>
      </c>
      <c r="AR382" t="s">
        <v>82</v>
      </c>
      <c r="AS382" t="s">
        <v>82</v>
      </c>
      <c r="AT382">
        <v>27</v>
      </c>
      <c r="AU382" t="s">
        <v>88</v>
      </c>
      <c r="AV382" t="s">
        <v>89</v>
      </c>
      <c r="AW382" t="s">
        <v>89</v>
      </c>
      <c r="AX382" t="s">
        <v>89</v>
      </c>
      <c r="AY382" t="s">
        <v>89</v>
      </c>
      <c r="AZ382" t="s">
        <v>167</v>
      </c>
      <c r="BA382" t="s">
        <v>1371</v>
      </c>
      <c r="BB382">
        <v>33.700000000000003</v>
      </c>
      <c r="BC382" t="s">
        <v>82</v>
      </c>
      <c r="BD382" t="s">
        <v>82</v>
      </c>
      <c r="BE382" t="s">
        <v>82</v>
      </c>
      <c r="BF382" t="s">
        <v>87</v>
      </c>
      <c r="BG382" t="s">
        <v>97</v>
      </c>
      <c r="BH382" t="s">
        <v>82</v>
      </c>
      <c r="BI382" t="s">
        <v>82</v>
      </c>
      <c r="BJ382" t="s">
        <v>82</v>
      </c>
      <c r="BK382" t="s">
        <v>82</v>
      </c>
      <c r="BL382" t="s">
        <v>82</v>
      </c>
      <c r="BM382" t="s">
        <v>95</v>
      </c>
      <c r="BN382" t="s">
        <v>222</v>
      </c>
      <c r="BO382">
        <v>1</v>
      </c>
      <c r="BP382" t="s">
        <v>86</v>
      </c>
      <c r="BQ382" t="s">
        <v>1116</v>
      </c>
    </row>
    <row r="383" spans="1:69" hidden="1" x14ac:dyDescent="0.25">
      <c r="A383">
        <v>133285</v>
      </c>
      <c r="B383">
        <v>1</v>
      </c>
      <c r="C383" s="1">
        <v>10892014</v>
      </c>
      <c r="D383" s="2">
        <v>44935</v>
      </c>
      <c r="E383" s="2">
        <v>44935</v>
      </c>
      <c r="F383" s="2">
        <v>44958</v>
      </c>
      <c r="G383" s="2">
        <v>44963</v>
      </c>
      <c r="H383" s="2">
        <v>44967</v>
      </c>
      <c r="I383">
        <v>325948</v>
      </c>
      <c r="J383" t="s">
        <v>83</v>
      </c>
      <c r="K383" t="s">
        <v>85</v>
      </c>
      <c r="L383" t="s">
        <v>98</v>
      </c>
      <c r="M383" t="s">
        <v>72</v>
      </c>
      <c r="N383" t="s">
        <v>82</v>
      </c>
      <c r="O383">
        <v>133285</v>
      </c>
      <c r="P383">
        <v>6</v>
      </c>
      <c r="Q383" t="s">
        <v>136</v>
      </c>
      <c r="R383" t="s">
        <v>137</v>
      </c>
      <c r="S383" t="s">
        <v>79</v>
      </c>
      <c r="T383" t="s">
        <v>136</v>
      </c>
      <c r="U383">
        <v>2</v>
      </c>
      <c r="V383" t="s">
        <v>139</v>
      </c>
      <c r="W383">
        <v>7</v>
      </c>
      <c r="X383">
        <v>6</v>
      </c>
      <c r="Y383" t="s">
        <v>25</v>
      </c>
      <c r="Z383" t="s">
        <v>1285</v>
      </c>
      <c r="AA383">
        <v>208740824</v>
      </c>
      <c r="AB383">
        <v>31271920</v>
      </c>
      <c r="AC383" t="s">
        <v>207</v>
      </c>
      <c r="AD383" t="s">
        <v>656</v>
      </c>
      <c r="AE383" t="s">
        <v>304</v>
      </c>
      <c r="AF383" t="s">
        <v>198</v>
      </c>
      <c r="AG383">
        <v>2531459</v>
      </c>
      <c r="AH383" t="s">
        <v>100</v>
      </c>
      <c r="AI383">
        <v>0</v>
      </c>
      <c r="AJ383" t="s">
        <v>77</v>
      </c>
      <c r="AK383">
        <v>100</v>
      </c>
      <c r="AL383" t="s">
        <v>96</v>
      </c>
      <c r="AM383" t="s">
        <v>82</v>
      </c>
      <c r="AN383" t="s">
        <v>82</v>
      </c>
      <c r="AO383">
        <v>1</v>
      </c>
      <c r="AP383" t="s">
        <v>73</v>
      </c>
      <c r="AQ383" t="s">
        <v>114</v>
      </c>
      <c r="AR383" t="s">
        <v>82</v>
      </c>
      <c r="AS383" t="s">
        <v>82</v>
      </c>
      <c r="AT383">
        <v>17</v>
      </c>
      <c r="AU383" t="s">
        <v>101</v>
      </c>
      <c r="AV383" t="s">
        <v>88</v>
      </c>
      <c r="AW383" t="s">
        <v>89</v>
      </c>
      <c r="AX383" t="s">
        <v>89</v>
      </c>
      <c r="AY383" t="s">
        <v>89</v>
      </c>
      <c r="AZ383" t="s">
        <v>167</v>
      </c>
      <c r="BA383" t="s">
        <v>1286</v>
      </c>
      <c r="BB383">
        <v>33.71</v>
      </c>
      <c r="BC383" t="s">
        <v>82</v>
      </c>
      <c r="BD383" t="s">
        <v>161</v>
      </c>
      <c r="BE383" t="s">
        <v>162</v>
      </c>
      <c r="BF383" t="s">
        <v>87</v>
      </c>
      <c r="BG383" t="s">
        <v>97</v>
      </c>
      <c r="BH383">
        <v>4</v>
      </c>
      <c r="BI383">
        <v>2022</v>
      </c>
      <c r="BJ383">
        <v>1</v>
      </c>
      <c r="BK383">
        <v>100</v>
      </c>
      <c r="BL383" t="s">
        <v>82</v>
      </c>
      <c r="BM383" t="s">
        <v>95</v>
      </c>
      <c r="BN383" t="s">
        <v>198</v>
      </c>
      <c r="BO383">
        <v>1</v>
      </c>
      <c r="BP383" t="s">
        <v>86</v>
      </c>
      <c r="BQ383" t="s">
        <v>1116</v>
      </c>
    </row>
    <row r="384" spans="1:69" hidden="1" x14ac:dyDescent="0.25">
      <c r="A384">
        <v>132753</v>
      </c>
      <c r="B384">
        <v>1</v>
      </c>
      <c r="C384" s="1">
        <v>2676000</v>
      </c>
      <c r="D384" s="2">
        <v>44899</v>
      </c>
      <c r="E384" s="2">
        <v>44907</v>
      </c>
      <c r="F384" s="2">
        <v>44911</v>
      </c>
      <c r="G384" s="2">
        <v>44953</v>
      </c>
      <c r="H384" s="2">
        <v>44964</v>
      </c>
      <c r="I384">
        <v>323652</v>
      </c>
      <c r="J384" t="s">
        <v>83</v>
      </c>
      <c r="K384" t="s">
        <v>85</v>
      </c>
      <c r="L384" t="s">
        <v>74</v>
      </c>
      <c r="M384" t="s">
        <v>72</v>
      </c>
      <c r="N384" t="s">
        <v>82</v>
      </c>
      <c r="O384">
        <v>132753</v>
      </c>
      <c r="P384">
        <v>5</v>
      </c>
      <c r="Q384" t="s">
        <v>136</v>
      </c>
      <c r="R384" t="s">
        <v>166</v>
      </c>
      <c r="S384" t="s">
        <v>79</v>
      </c>
      <c r="T384" t="s">
        <v>136</v>
      </c>
      <c r="U384">
        <v>1</v>
      </c>
      <c r="V384" t="s">
        <v>80</v>
      </c>
      <c r="W384">
        <v>19</v>
      </c>
      <c r="X384">
        <v>5</v>
      </c>
      <c r="Y384" t="s">
        <v>25</v>
      </c>
      <c r="Z384" t="s">
        <v>1425</v>
      </c>
      <c r="AA384">
        <v>115210006</v>
      </c>
      <c r="AB384">
        <v>31222940</v>
      </c>
      <c r="AC384" t="s">
        <v>280</v>
      </c>
      <c r="AD384" t="s">
        <v>175</v>
      </c>
      <c r="AE384" t="s">
        <v>345</v>
      </c>
      <c r="AF384" t="s">
        <v>534</v>
      </c>
      <c r="AG384" t="s">
        <v>82</v>
      </c>
      <c r="AH384" t="s">
        <v>82</v>
      </c>
      <c r="AI384">
        <v>0</v>
      </c>
      <c r="AJ384" t="s">
        <v>77</v>
      </c>
      <c r="AK384">
        <v>100</v>
      </c>
      <c r="AL384" t="s">
        <v>96</v>
      </c>
      <c r="AM384" t="s">
        <v>82</v>
      </c>
      <c r="AN384" t="s">
        <v>82</v>
      </c>
      <c r="AO384">
        <v>1</v>
      </c>
      <c r="AP384" t="s">
        <v>73</v>
      </c>
      <c r="AQ384" t="s">
        <v>138</v>
      </c>
      <c r="AR384" t="s">
        <v>82</v>
      </c>
      <c r="AS384" t="s">
        <v>82</v>
      </c>
      <c r="AT384">
        <v>30</v>
      </c>
      <c r="AU384" t="s">
        <v>88</v>
      </c>
      <c r="AV384" t="s">
        <v>89</v>
      </c>
      <c r="AW384" t="s">
        <v>89</v>
      </c>
      <c r="AX384" t="s">
        <v>89</v>
      </c>
      <c r="AY384" t="s">
        <v>89</v>
      </c>
      <c r="AZ384" t="s">
        <v>81</v>
      </c>
      <c r="BA384" t="s">
        <v>1426</v>
      </c>
      <c r="BB384">
        <v>33.74</v>
      </c>
      <c r="BC384" t="s">
        <v>82</v>
      </c>
      <c r="BD384" t="s">
        <v>82</v>
      </c>
      <c r="BE384" t="s">
        <v>82</v>
      </c>
      <c r="BF384" t="s">
        <v>156</v>
      </c>
      <c r="BG384" t="s">
        <v>97</v>
      </c>
      <c r="BH384" t="s">
        <v>82</v>
      </c>
      <c r="BI384" t="s">
        <v>82</v>
      </c>
      <c r="BJ384" t="s">
        <v>82</v>
      </c>
      <c r="BK384" t="s">
        <v>82</v>
      </c>
      <c r="BL384" t="s">
        <v>82</v>
      </c>
      <c r="BM384" t="s">
        <v>95</v>
      </c>
      <c r="BN384" t="s">
        <v>283</v>
      </c>
      <c r="BO384">
        <v>1</v>
      </c>
      <c r="BP384" t="s">
        <v>86</v>
      </c>
      <c r="BQ384" t="s">
        <v>1116</v>
      </c>
    </row>
    <row r="385" spans="1:69" hidden="1" x14ac:dyDescent="0.25">
      <c r="A385">
        <v>132422</v>
      </c>
      <c r="B385">
        <v>5</v>
      </c>
      <c r="C385" s="1">
        <v>9355426</v>
      </c>
      <c r="D385" s="2">
        <v>44803</v>
      </c>
      <c r="E385" s="2">
        <v>44868</v>
      </c>
      <c r="F385" s="2">
        <v>44869</v>
      </c>
      <c r="G385" s="2">
        <v>44939</v>
      </c>
      <c r="H385" s="2">
        <v>44943</v>
      </c>
      <c r="I385">
        <v>319384</v>
      </c>
      <c r="J385" t="s">
        <v>83</v>
      </c>
      <c r="K385" t="s">
        <v>120</v>
      </c>
      <c r="L385" t="s">
        <v>119</v>
      </c>
      <c r="M385" t="s">
        <v>72</v>
      </c>
      <c r="N385" t="s">
        <v>82</v>
      </c>
      <c r="O385">
        <v>132422</v>
      </c>
      <c r="P385">
        <v>1</v>
      </c>
      <c r="Q385" t="s">
        <v>75</v>
      </c>
      <c r="R385" t="s">
        <v>212</v>
      </c>
      <c r="S385" t="s">
        <v>79</v>
      </c>
      <c r="T385" t="s">
        <v>75</v>
      </c>
      <c r="U385">
        <v>6</v>
      </c>
      <c r="V385" t="s">
        <v>272</v>
      </c>
      <c r="W385">
        <v>2</v>
      </c>
      <c r="X385">
        <v>4</v>
      </c>
      <c r="Y385" t="s">
        <v>25</v>
      </c>
      <c r="Z385" t="s">
        <v>1830</v>
      </c>
      <c r="AA385">
        <v>604200085</v>
      </c>
      <c r="AB385">
        <v>31269070</v>
      </c>
      <c r="AC385" t="s">
        <v>483</v>
      </c>
      <c r="AD385" t="s">
        <v>184</v>
      </c>
      <c r="AE385" t="s">
        <v>687</v>
      </c>
      <c r="AF385" t="s">
        <v>103</v>
      </c>
      <c r="AG385">
        <v>1352000</v>
      </c>
      <c r="AH385" t="s">
        <v>100</v>
      </c>
      <c r="AI385">
        <v>1</v>
      </c>
      <c r="AJ385" t="s">
        <v>971</v>
      </c>
      <c r="AK385">
        <v>100</v>
      </c>
      <c r="AL385" t="s">
        <v>96</v>
      </c>
      <c r="AM385" t="s">
        <v>82</v>
      </c>
      <c r="AN385" t="s">
        <v>82</v>
      </c>
      <c r="AO385">
        <v>1</v>
      </c>
      <c r="AP385" t="s">
        <v>73</v>
      </c>
      <c r="AQ385" t="s">
        <v>114</v>
      </c>
      <c r="AR385" t="s">
        <v>82</v>
      </c>
      <c r="AS385" t="s">
        <v>82</v>
      </c>
      <c r="AT385">
        <v>28</v>
      </c>
      <c r="AU385" t="s">
        <v>101</v>
      </c>
      <c r="AV385" t="s">
        <v>89</v>
      </c>
      <c r="AW385" t="s">
        <v>89</v>
      </c>
      <c r="AX385" t="s">
        <v>89</v>
      </c>
      <c r="AY385" t="s">
        <v>89</v>
      </c>
      <c r="AZ385" t="s">
        <v>81</v>
      </c>
      <c r="BA385" t="s">
        <v>1831</v>
      </c>
      <c r="BB385">
        <v>33.770000000000003</v>
      </c>
      <c r="BC385" t="s">
        <v>82</v>
      </c>
      <c r="BD385" t="s">
        <v>82</v>
      </c>
      <c r="BE385" t="s">
        <v>82</v>
      </c>
      <c r="BF385" t="s">
        <v>156</v>
      </c>
      <c r="BG385" t="s">
        <v>97</v>
      </c>
      <c r="BH385">
        <v>3</v>
      </c>
      <c r="BI385">
        <v>2012</v>
      </c>
      <c r="BJ385">
        <v>11</v>
      </c>
      <c r="BK385">
        <v>85</v>
      </c>
      <c r="BL385" t="s">
        <v>82</v>
      </c>
      <c r="BM385" t="s">
        <v>95</v>
      </c>
      <c r="BN385" t="s">
        <v>252</v>
      </c>
      <c r="BO385">
        <v>1</v>
      </c>
      <c r="BP385" t="s">
        <v>86</v>
      </c>
      <c r="BQ385" t="s">
        <v>1116</v>
      </c>
    </row>
    <row r="386" spans="1:69" hidden="1" x14ac:dyDescent="0.25">
      <c r="A386">
        <v>132303</v>
      </c>
      <c r="B386">
        <v>1</v>
      </c>
      <c r="C386" s="1">
        <v>5895010</v>
      </c>
      <c r="D386" s="2">
        <v>44854</v>
      </c>
      <c r="E386" s="2">
        <v>44855</v>
      </c>
      <c r="F386" s="2">
        <v>44858</v>
      </c>
      <c r="G386" s="2">
        <v>44949</v>
      </c>
      <c r="H386" s="2">
        <v>44951</v>
      </c>
      <c r="I386">
        <v>321501</v>
      </c>
      <c r="J386" t="s">
        <v>83</v>
      </c>
      <c r="K386" t="s">
        <v>85</v>
      </c>
      <c r="L386" t="s">
        <v>98</v>
      </c>
      <c r="M386" t="s">
        <v>72</v>
      </c>
      <c r="N386" t="s">
        <v>82</v>
      </c>
      <c r="O386">
        <v>132303</v>
      </c>
      <c r="P386">
        <v>3</v>
      </c>
      <c r="Q386" t="s">
        <v>136</v>
      </c>
      <c r="R386" t="s">
        <v>137</v>
      </c>
      <c r="S386" t="s">
        <v>79</v>
      </c>
      <c r="T386" t="s">
        <v>136</v>
      </c>
      <c r="U386">
        <v>1</v>
      </c>
      <c r="V386" t="s">
        <v>80</v>
      </c>
      <c r="W386">
        <v>3</v>
      </c>
      <c r="X386">
        <v>5</v>
      </c>
      <c r="Y386" t="s">
        <v>24</v>
      </c>
      <c r="Z386" t="s">
        <v>1590</v>
      </c>
      <c r="AA386">
        <v>116770064</v>
      </c>
      <c r="AB386">
        <v>31270150</v>
      </c>
      <c r="AC386" t="s">
        <v>236</v>
      </c>
      <c r="AD386" t="s">
        <v>165</v>
      </c>
      <c r="AE386" t="s">
        <v>128</v>
      </c>
      <c r="AF386" t="s">
        <v>417</v>
      </c>
      <c r="AG386">
        <v>1997688</v>
      </c>
      <c r="AH386" t="s">
        <v>100</v>
      </c>
      <c r="AI386">
        <v>0</v>
      </c>
      <c r="AJ386" t="s">
        <v>77</v>
      </c>
      <c r="AK386">
        <v>100</v>
      </c>
      <c r="AL386" t="s">
        <v>96</v>
      </c>
      <c r="AM386" t="s">
        <v>82</v>
      </c>
      <c r="AN386" t="s">
        <v>82</v>
      </c>
      <c r="AO386">
        <v>1</v>
      </c>
      <c r="AP386" t="s">
        <v>73</v>
      </c>
      <c r="AQ386" t="s">
        <v>78</v>
      </c>
      <c r="AR386" t="s">
        <v>82</v>
      </c>
      <c r="AS386" t="s">
        <v>82</v>
      </c>
      <c r="AT386">
        <v>25</v>
      </c>
      <c r="AU386" t="s">
        <v>101</v>
      </c>
      <c r="AV386" t="s">
        <v>89</v>
      </c>
      <c r="AW386" t="s">
        <v>89</v>
      </c>
      <c r="AX386" t="s">
        <v>89</v>
      </c>
      <c r="AY386" t="s">
        <v>89</v>
      </c>
      <c r="AZ386" t="s">
        <v>81</v>
      </c>
      <c r="BA386" t="s">
        <v>1591</v>
      </c>
      <c r="BB386">
        <v>33.89</v>
      </c>
      <c r="BC386" t="s">
        <v>82</v>
      </c>
      <c r="BD386" t="s">
        <v>161</v>
      </c>
      <c r="BE386" t="s">
        <v>162</v>
      </c>
      <c r="BF386" t="s">
        <v>87</v>
      </c>
      <c r="BG386" t="s">
        <v>97</v>
      </c>
      <c r="BH386">
        <v>4</v>
      </c>
      <c r="BI386">
        <v>2016</v>
      </c>
      <c r="BJ386">
        <v>7</v>
      </c>
      <c r="BK386">
        <v>89</v>
      </c>
      <c r="BL386" t="s">
        <v>82</v>
      </c>
      <c r="BM386" t="s">
        <v>95</v>
      </c>
      <c r="BN386" t="s">
        <v>298</v>
      </c>
      <c r="BO386">
        <v>1</v>
      </c>
      <c r="BP386" t="s">
        <v>86</v>
      </c>
      <c r="BQ386" t="s">
        <v>1116</v>
      </c>
    </row>
    <row r="387" spans="1:69" hidden="1" x14ac:dyDescent="0.25">
      <c r="A387">
        <v>132599</v>
      </c>
      <c r="B387">
        <v>1</v>
      </c>
      <c r="C387" s="1">
        <v>2300400</v>
      </c>
      <c r="D387" s="2">
        <v>44874</v>
      </c>
      <c r="E387" s="2">
        <v>44897</v>
      </c>
      <c r="F387" s="2">
        <v>44901</v>
      </c>
      <c r="G387" s="2">
        <v>44977</v>
      </c>
      <c r="H387" t="s">
        <v>82</v>
      </c>
      <c r="I387">
        <v>322270</v>
      </c>
      <c r="J387" t="s">
        <v>83</v>
      </c>
      <c r="K387" t="s">
        <v>85</v>
      </c>
      <c r="L387" t="s">
        <v>74</v>
      </c>
      <c r="M387" t="s">
        <v>72</v>
      </c>
      <c r="N387" t="s">
        <v>82</v>
      </c>
      <c r="O387">
        <v>132599</v>
      </c>
      <c r="P387">
        <v>7</v>
      </c>
      <c r="Q387" t="s">
        <v>136</v>
      </c>
      <c r="R387" t="s">
        <v>137</v>
      </c>
      <c r="S387" t="s">
        <v>79</v>
      </c>
      <c r="T387" t="s">
        <v>136</v>
      </c>
      <c r="U387">
        <v>1</v>
      </c>
      <c r="V387" t="s">
        <v>80</v>
      </c>
      <c r="W387">
        <v>9</v>
      </c>
      <c r="X387">
        <v>3</v>
      </c>
      <c r="Y387" t="s">
        <v>24</v>
      </c>
      <c r="Z387" t="s">
        <v>2311</v>
      </c>
      <c r="AA387">
        <v>117280732</v>
      </c>
      <c r="AB387">
        <v>31180300</v>
      </c>
      <c r="AC387" t="s">
        <v>249</v>
      </c>
      <c r="AD387" t="s">
        <v>490</v>
      </c>
      <c r="AE387" t="s">
        <v>104</v>
      </c>
      <c r="AF387" t="s">
        <v>2312</v>
      </c>
      <c r="AG387" t="s">
        <v>82</v>
      </c>
      <c r="AH387" t="s">
        <v>82</v>
      </c>
      <c r="AI387">
        <v>0</v>
      </c>
      <c r="AJ387" t="s">
        <v>77</v>
      </c>
      <c r="AK387">
        <v>100</v>
      </c>
      <c r="AL387" t="s">
        <v>96</v>
      </c>
      <c r="AM387" t="s">
        <v>82</v>
      </c>
      <c r="AN387" t="s">
        <v>82</v>
      </c>
      <c r="AO387">
        <v>1</v>
      </c>
      <c r="AP387" t="s">
        <v>73</v>
      </c>
      <c r="AQ387" t="s">
        <v>78</v>
      </c>
      <c r="AR387" t="s">
        <v>82</v>
      </c>
      <c r="AS387" t="s">
        <v>82</v>
      </c>
      <c r="AT387">
        <v>24</v>
      </c>
      <c r="AU387" t="s">
        <v>88</v>
      </c>
      <c r="AV387" t="s">
        <v>89</v>
      </c>
      <c r="AW387" t="s">
        <v>89</v>
      </c>
      <c r="AX387" t="s">
        <v>89</v>
      </c>
      <c r="AY387" t="s">
        <v>89</v>
      </c>
      <c r="AZ387" t="s">
        <v>81</v>
      </c>
      <c r="BA387" t="s">
        <v>2313</v>
      </c>
      <c r="BB387">
        <v>33.92</v>
      </c>
      <c r="BC387" t="s">
        <v>82</v>
      </c>
      <c r="BD387" t="s">
        <v>82</v>
      </c>
      <c r="BE387" t="s">
        <v>82</v>
      </c>
      <c r="BF387" t="s">
        <v>87</v>
      </c>
      <c r="BG387" t="s">
        <v>97</v>
      </c>
      <c r="BH387" t="s">
        <v>82</v>
      </c>
      <c r="BI387" t="s">
        <v>82</v>
      </c>
      <c r="BJ387" t="s">
        <v>82</v>
      </c>
      <c r="BK387" t="s">
        <v>82</v>
      </c>
      <c r="BL387" t="s">
        <v>82</v>
      </c>
      <c r="BM387" t="s">
        <v>95</v>
      </c>
      <c r="BN387" t="s">
        <v>183</v>
      </c>
      <c r="BO387">
        <v>1</v>
      </c>
      <c r="BP387" t="s">
        <v>86</v>
      </c>
      <c r="BQ387" t="s">
        <v>1116</v>
      </c>
    </row>
    <row r="388" spans="1:69" hidden="1" x14ac:dyDescent="0.25">
      <c r="A388">
        <v>133102</v>
      </c>
      <c r="B388">
        <v>1</v>
      </c>
      <c r="C388" s="1">
        <v>5329295</v>
      </c>
      <c r="D388" s="2">
        <v>44917</v>
      </c>
      <c r="E388" s="2">
        <v>44917</v>
      </c>
      <c r="F388" s="2">
        <v>44945</v>
      </c>
      <c r="G388" s="2">
        <v>44963</v>
      </c>
      <c r="H388" s="2">
        <v>44967</v>
      </c>
      <c r="I388">
        <v>325130</v>
      </c>
      <c r="J388" t="s">
        <v>83</v>
      </c>
      <c r="K388" t="s">
        <v>85</v>
      </c>
      <c r="L388" t="s">
        <v>98</v>
      </c>
      <c r="M388" t="s">
        <v>72</v>
      </c>
      <c r="N388" t="s">
        <v>82</v>
      </c>
      <c r="O388">
        <v>133102</v>
      </c>
      <c r="P388">
        <v>6</v>
      </c>
      <c r="Q388" t="s">
        <v>75</v>
      </c>
      <c r="R388" t="s">
        <v>76</v>
      </c>
      <c r="S388" t="s">
        <v>79</v>
      </c>
      <c r="T388" t="s">
        <v>75</v>
      </c>
      <c r="U388">
        <v>7</v>
      </c>
      <c r="V388" t="s">
        <v>185</v>
      </c>
      <c r="W388">
        <v>2</v>
      </c>
      <c r="X388">
        <v>5</v>
      </c>
      <c r="Y388" t="s">
        <v>25</v>
      </c>
      <c r="Z388" t="s">
        <v>1174</v>
      </c>
      <c r="AA388">
        <v>702420407</v>
      </c>
      <c r="AB388">
        <v>31271440</v>
      </c>
      <c r="AC388" t="s">
        <v>226</v>
      </c>
      <c r="AD388" t="s">
        <v>336</v>
      </c>
      <c r="AE388" t="s">
        <v>420</v>
      </c>
      <c r="AF388" t="s">
        <v>419</v>
      </c>
      <c r="AG388">
        <v>414315</v>
      </c>
      <c r="AH388" t="s">
        <v>121</v>
      </c>
      <c r="AI388">
        <v>0</v>
      </c>
      <c r="AJ388" t="s">
        <v>77</v>
      </c>
      <c r="AK388">
        <v>100</v>
      </c>
      <c r="AL388" t="s">
        <v>96</v>
      </c>
      <c r="AM388" t="s">
        <v>82</v>
      </c>
      <c r="AN388" t="s">
        <v>82</v>
      </c>
      <c r="AO388">
        <v>1</v>
      </c>
      <c r="AP388" t="s">
        <v>73</v>
      </c>
      <c r="AQ388" t="s">
        <v>138</v>
      </c>
      <c r="AR388" t="s">
        <v>82</v>
      </c>
      <c r="AS388" t="s">
        <v>82</v>
      </c>
      <c r="AT388">
        <v>27</v>
      </c>
      <c r="AU388" t="s">
        <v>244</v>
      </c>
      <c r="AV388" t="s">
        <v>89</v>
      </c>
      <c r="AW388" t="s">
        <v>89</v>
      </c>
      <c r="AX388" t="s">
        <v>89</v>
      </c>
      <c r="AY388" t="s">
        <v>89</v>
      </c>
      <c r="AZ388" t="s">
        <v>81</v>
      </c>
      <c r="BA388" t="s">
        <v>1175</v>
      </c>
      <c r="BB388">
        <v>33.96</v>
      </c>
      <c r="BC388" t="s">
        <v>82</v>
      </c>
      <c r="BD388" t="s">
        <v>82</v>
      </c>
      <c r="BE388" t="s">
        <v>82</v>
      </c>
      <c r="BF388" t="s">
        <v>278</v>
      </c>
      <c r="BG388" t="s">
        <v>97</v>
      </c>
      <c r="BH388">
        <v>3</v>
      </c>
      <c r="BI388">
        <v>2013</v>
      </c>
      <c r="BJ388">
        <v>10</v>
      </c>
      <c r="BK388">
        <v>100</v>
      </c>
      <c r="BL388" t="s">
        <v>82</v>
      </c>
      <c r="BM388" t="s">
        <v>95</v>
      </c>
      <c r="BN388" t="s">
        <v>130</v>
      </c>
      <c r="BO388">
        <v>1</v>
      </c>
      <c r="BP388" t="s">
        <v>86</v>
      </c>
      <c r="BQ388" t="s">
        <v>1116</v>
      </c>
    </row>
    <row r="389" spans="1:69" hidden="1" x14ac:dyDescent="0.25">
      <c r="A389">
        <v>132395</v>
      </c>
      <c r="B389">
        <v>1</v>
      </c>
      <c r="C389" s="1">
        <v>4702800</v>
      </c>
      <c r="D389" s="2">
        <v>44860</v>
      </c>
      <c r="E389" s="2">
        <v>44866</v>
      </c>
      <c r="F389" s="2">
        <v>44867</v>
      </c>
      <c r="G389" s="2">
        <v>44953</v>
      </c>
      <c r="H389" s="2">
        <v>44957</v>
      </c>
      <c r="I389">
        <v>321737</v>
      </c>
      <c r="J389" t="s">
        <v>83</v>
      </c>
      <c r="K389" t="s">
        <v>85</v>
      </c>
      <c r="L389" t="s">
        <v>98</v>
      </c>
      <c r="M389" t="s">
        <v>72</v>
      </c>
      <c r="N389" t="s">
        <v>82</v>
      </c>
      <c r="O389">
        <v>132395</v>
      </c>
      <c r="P389">
        <v>5</v>
      </c>
      <c r="Q389" t="s">
        <v>136</v>
      </c>
      <c r="R389" t="s">
        <v>166</v>
      </c>
      <c r="S389" t="s">
        <v>79</v>
      </c>
      <c r="T389" t="s">
        <v>136</v>
      </c>
      <c r="U389">
        <v>1</v>
      </c>
      <c r="V389" t="s">
        <v>80</v>
      </c>
      <c r="W389">
        <v>1</v>
      </c>
      <c r="X389">
        <v>1</v>
      </c>
      <c r="Y389" t="s">
        <v>25</v>
      </c>
      <c r="Z389" t="s">
        <v>1343</v>
      </c>
      <c r="AA389">
        <v>504270636</v>
      </c>
      <c r="AB389">
        <v>31270840</v>
      </c>
      <c r="AC389" t="s">
        <v>80</v>
      </c>
      <c r="AD389" t="s">
        <v>170</v>
      </c>
      <c r="AE389" t="s">
        <v>525</v>
      </c>
      <c r="AF389" t="s">
        <v>524</v>
      </c>
      <c r="AG389">
        <v>300000</v>
      </c>
      <c r="AH389" t="s">
        <v>121</v>
      </c>
      <c r="AI389">
        <v>0</v>
      </c>
      <c r="AJ389" t="s">
        <v>77</v>
      </c>
      <c r="AK389">
        <v>100</v>
      </c>
      <c r="AL389" t="s">
        <v>96</v>
      </c>
      <c r="AM389" t="s">
        <v>82</v>
      </c>
      <c r="AN389" t="s">
        <v>82</v>
      </c>
      <c r="AO389">
        <v>1</v>
      </c>
      <c r="AP389" t="s">
        <v>73</v>
      </c>
      <c r="AQ389" t="s">
        <v>78</v>
      </c>
      <c r="AR389" t="s">
        <v>82</v>
      </c>
      <c r="AS389" t="s">
        <v>82</v>
      </c>
      <c r="AT389">
        <v>23</v>
      </c>
      <c r="AU389" t="s">
        <v>101</v>
      </c>
      <c r="AV389" t="s">
        <v>88</v>
      </c>
      <c r="AW389" t="s">
        <v>89</v>
      </c>
      <c r="AX389" t="s">
        <v>89</v>
      </c>
      <c r="AY389" t="s">
        <v>89</v>
      </c>
      <c r="AZ389" t="s">
        <v>81</v>
      </c>
      <c r="BA389" t="s">
        <v>1344</v>
      </c>
      <c r="BB389">
        <v>33.97</v>
      </c>
      <c r="BC389" t="s">
        <v>82</v>
      </c>
      <c r="BD389" t="s">
        <v>82</v>
      </c>
      <c r="BE389" t="s">
        <v>82</v>
      </c>
      <c r="BF389" t="s">
        <v>156</v>
      </c>
      <c r="BG389" t="s">
        <v>97</v>
      </c>
      <c r="BH389">
        <v>2</v>
      </c>
      <c r="BI389">
        <v>2016</v>
      </c>
      <c r="BJ389">
        <v>7</v>
      </c>
      <c r="BK389">
        <v>91</v>
      </c>
      <c r="BL389" t="s">
        <v>82</v>
      </c>
      <c r="BM389" t="s">
        <v>413</v>
      </c>
      <c r="BN389" t="s">
        <v>283</v>
      </c>
      <c r="BO389">
        <v>1</v>
      </c>
      <c r="BP389" t="s">
        <v>86</v>
      </c>
      <c r="BQ389" t="s">
        <v>1116</v>
      </c>
    </row>
    <row r="390" spans="1:69" hidden="1" x14ac:dyDescent="0.25">
      <c r="A390">
        <v>132275</v>
      </c>
      <c r="B390">
        <v>1</v>
      </c>
      <c r="C390" s="1">
        <v>3108960</v>
      </c>
      <c r="D390" s="2">
        <v>44814</v>
      </c>
      <c r="E390" s="2">
        <v>44852</v>
      </c>
      <c r="F390" s="2">
        <v>44854</v>
      </c>
      <c r="G390" s="2">
        <v>44939</v>
      </c>
      <c r="H390" s="2">
        <v>44943</v>
      </c>
      <c r="I390">
        <v>320023</v>
      </c>
      <c r="J390" t="s">
        <v>83</v>
      </c>
      <c r="K390" t="s">
        <v>85</v>
      </c>
      <c r="L390" t="s">
        <v>98</v>
      </c>
      <c r="M390" t="s">
        <v>72</v>
      </c>
      <c r="N390" t="s">
        <v>82</v>
      </c>
      <c r="O390">
        <v>132275</v>
      </c>
      <c r="P390">
        <v>1</v>
      </c>
      <c r="Q390" t="s">
        <v>75</v>
      </c>
      <c r="R390" t="s">
        <v>76</v>
      </c>
      <c r="S390" t="s">
        <v>79</v>
      </c>
      <c r="T390" t="s">
        <v>75</v>
      </c>
      <c r="U390">
        <v>4</v>
      </c>
      <c r="V390" t="s">
        <v>107</v>
      </c>
      <c r="W390">
        <v>1</v>
      </c>
      <c r="X390">
        <v>3</v>
      </c>
      <c r="Y390" t="s">
        <v>25</v>
      </c>
      <c r="Z390" t="s">
        <v>1808</v>
      </c>
      <c r="AA390">
        <v>115100448</v>
      </c>
      <c r="AB390">
        <v>31269270</v>
      </c>
      <c r="AC390" t="s">
        <v>107</v>
      </c>
      <c r="AD390" t="s">
        <v>203</v>
      </c>
      <c r="AE390" t="s">
        <v>128</v>
      </c>
      <c r="AF390" t="s">
        <v>164</v>
      </c>
      <c r="AG390">
        <v>450000</v>
      </c>
      <c r="AH390" t="s">
        <v>121</v>
      </c>
      <c r="AI390">
        <v>0</v>
      </c>
      <c r="AJ390" t="s">
        <v>77</v>
      </c>
      <c r="AK390">
        <v>100</v>
      </c>
      <c r="AL390" t="s">
        <v>96</v>
      </c>
      <c r="AM390" t="s">
        <v>82</v>
      </c>
      <c r="AN390" t="s">
        <v>82</v>
      </c>
      <c r="AO390">
        <v>1</v>
      </c>
      <c r="AP390" t="s">
        <v>73</v>
      </c>
      <c r="AQ390" t="s">
        <v>114</v>
      </c>
      <c r="AR390" t="s">
        <v>82</v>
      </c>
      <c r="AS390" t="s">
        <v>82</v>
      </c>
      <c r="AT390">
        <v>30</v>
      </c>
      <c r="AU390" t="s">
        <v>88</v>
      </c>
      <c r="AV390" t="s">
        <v>89</v>
      </c>
      <c r="AW390" t="s">
        <v>89</v>
      </c>
      <c r="AX390" t="s">
        <v>89</v>
      </c>
      <c r="AY390" t="s">
        <v>89</v>
      </c>
      <c r="AZ390" t="s">
        <v>81</v>
      </c>
      <c r="BA390" t="s">
        <v>1809</v>
      </c>
      <c r="BB390">
        <v>34.03</v>
      </c>
      <c r="BC390" t="s">
        <v>82</v>
      </c>
      <c r="BD390" t="s">
        <v>82</v>
      </c>
      <c r="BE390" t="s">
        <v>82</v>
      </c>
      <c r="BF390" t="s">
        <v>156</v>
      </c>
      <c r="BG390" t="s">
        <v>97</v>
      </c>
      <c r="BH390">
        <v>8</v>
      </c>
      <c r="BI390">
        <v>2011</v>
      </c>
      <c r="BJ390">
        <v>12</v>
      </c>
      <c r="BK390">
        <v>83.6</v>
      </c>
      <c r="BL390" t="s">
        <v>82</v>
      </c>
      <c r="BM390" t="s">
        <v>95</v>
      </c>
      <c r="BN390" t="s">
        <v>130</v>
      </c>
      <c r="BO390">
        <v>1</v>
      </c>
      <c r="BP390" t="s">
        <v>86</v>
      </c>
      <c r="BQ390" t="s">
        <v>1116</v>
      </c>
    </row>
    <row r="391" spans="1:69" hidden="1" x14ac:dyDescent="0.25">
      <c r="A391">
        <v>132427</v>
      </c>
      <c r="B391">
        <v>1</v>
      </c>
      <c r="C391" s="1">
        <v>5877960</v>
      </c>
      <c r="D391" s="2">
        <v>44867</v>
      </c>
      <c r="E391" s="2">
        <v>44869</v>
      </c>
      <c r="F391" s="2">
        <v>44872</v>
      </c>
      <c r="G391" s="2">
        <v>44949</v>
      </c>
      <c r="H391" s="2">
        <v>44951</v>
      </c>
      <c r="I391">
        <v>321983</v>
      </c>
      <c r="J391" t="s">
        <v>83</v>
      </c>
      <c r="K391" t="s">
        <v>85</v>
      </c>
      <c r="L391" t="s">
        <v>98</v>
      </c>
      <c r="M391" t="s">
        <v>72</v>
      </c>
      <c r="N391" t="s">
        <v>82</v>
      </c>
      <c r="O391">
        <v>132427</v>
      </c>
      <c r="P391">
        <v>3</v>
      </c>
      <c r="Q391" t="s">
        <v>75</v>
      </c>
      <c r="R391" t="s">
        <v>99</v>
      </c>
      <c r="S391" t="s">
        <v>79</v>
      </c>
      <c r="T391" t="s">
        <v>75</v>
      </c>
      <c r="U391">
        <v>7</v>
      </c>
      <c r="V391" t="s">
        <v>185</v>
      </c>
      <c r="W391">
        <v>2</v>
      </c>
      <c r="X391">
        <v>1</v>
      </c>
      <c r="Y391" t="s">
        <v>24</v>
      </c>
      <c r="Z391" t="s">
        <v>1614</v>
      </c>
      <c r="AA391">
        <v>703070739</v>
      </c>
      <c r="AB391">
        <v>31269680</v>
      </c>
      <c r="AC391" t="s">
        <v>226</v>
      </c>
      <c r="AD391" t="s">
        <v>227</v>
      </c>
      <c r="AE391" t="s">
        <v>232</v>
      </c>
      <c r="AF391" t="s">
        <v>109</v>
      </c>
      <c r="AG391">
        <v>1253627</v>
      </c>
      <c r="AH391" t="s">
        <v>100</v>
      </c>
      <c r="AI391">
        <v>0</v>
      </c>
      <c r="AJ391" t="s">
        <v>77</v>
      </c>
      <c r="AK391">
        <v>100</v>
      </c>
      <c r="AL391" t="s">
        <v>96</v>
      </c>
      <c r="AM391" t="s">
        <v>82</v>
      </c>
      <c r="AN391" t="s">
        <v>82</v>
      </c>
      <c r="AO391">
        <v>1</v>
      </c>
      <c r="AP391" t="s">
        <v>73</v>
      </c>
      <c r="AQ391" t="s">
        <v>114</v>
      </c>
      <c r="AR391" t="s">
        <v>82</v>
      </c>
      <c r="AS391" t="s">
        <v>82</v>
      </c>
      <c r="AT391">
        <v>18</v>
      </c>
      <c r="AU391" t="s">
        <v>101</v>
      </c>
      <c r="AV391" t="s">
        <v>89</v>
      </c>
      <c r="AW391" t="s">
        <v>89</v>
      </c>
      <c r="AX391" t="s">
        <v>89</v>
      </c>
      <c r="AY391" t="s">
        <v>89</v>
      </c>
      <c r="AZ391" t="s">
        <v>167</v>
      </c>
      <c r="BA391" t="s">
        <v>1615</v>
      </c>
      <c r="BB391">
        <v>34.090000000000003</v>
      </c>
      <c r="BC391" t="s">
        <v>82</v>
      </c>
      <c r="BD391" t="s">
        <v>82</v>
      </c>
      <c r="BE391" t="s">
        <v>82</v>
      </c>
      <c r="BF391" t="s">
        <v>87</v>
      </c>
      <c r="BG391" t="s">
        <v>97</v>
      </c>
      <c r="BH391">
        <v>3</v>
      </c>
      <c r="BI391">
        <v>2022</v>
      </c>
      <c r="BJ391">
        <v>1</v>
      </c>
      <c r="BK391">
        <v>84.54</v>
      </c>
      <c r="BL391" t="s">
        <v>82</v>
      </c>
      <c r="BM391" t="s">
        <v>95</v>
      </c>
      <c r="BN391" t="s">
        <v>111</v>
      </c>
      <c r="BO391">
        <v>1</v>
      </c>
      <c r="BP391" t="s">
        <v>86</v>
      </c>
      <c r="BQ391" t="s">
        <v>1116</v>
      </c>
    </row>
    <row r="392" spans="1:69" hidden="1" x14ac:dyDescent="0.25">
      <c r="A392">
        <v>133143</v>
      </c>
      <c r="B392">
        <v>1</v>
      </c>
      <c r="C392" s="1">
        <v>2987500</v>
      </c>
      <c r="D392" s="2">
        <v>44916</v>
      </c>
      <c r="E392" s="2">
        <v>44917</v>
      </c>
      <c r="F392" s="2">
        <v>44944</v>
      </c>
      <c r="G392" s="2">
        <v>44985</v>
      </c>
      <c r="H392" t="s">
        <v>82</v>
      </c>
      <c r="I392">
        <v>325101</v>
      </c>
      <c r="J392" t="s">
        <v>83</v>
      </c>
      <c r="K392" t="s">
        <v>85</v>
      </c>
      <c r="L392" t="s">
        <v>74</v>
      </c>
      <c r="M392" t="s">
        <v>72</v>
      </c>
      <c r="N392" t="s">
        <v>82</v>
      </c>
      <c r="O392">
        <v>133143</v>
      </c>
      <c r="P392">
        <v>8</v>
      </c>
      <c r="Q392" t="s">
        <v>75</v>
      </c>
      <c r="R392" t="s">
        <v>76</v>
      </c>
      <c r="S392" t="s">
        <v>79</v>
      </c>
      <c r="T392" t="s">
        <v>75</v>
      </c>
      <c r="U392">
        <v>6</v>
      </c>
      <c r="V392" t="s">
        <v>272</v>
      </c>
      <c r="W392">
        <v>1</v>
      </c>
      <c r="X392">
        <v>15</v>
      </c>
      <c r="Y392" t="s">
        <v>25</v>
      </c>
      <c r="Z392" t="s">
        <v>2101</v>
      </c>
      <c r="AA392">
        <v>604420619</v>
      </c>
      <c r="AB392">
        <v>31138950</v>
      </c>
      <c r="AC392" t="s">
        <v>272</v>
      </c>
      <c r="AD392" t="s">
        <v>2081</v>
      </c>
      <c r="AE392" t="s">
        <v>274</v>
      </c>
      <c r="AF392" t="s">
        <v>117</v>
      </c>
      <c r="AG392">
        <v>612020</v>
      </c>
      <c r="AH392" t="s">
        <v>171</v>
      </c>
      <c r="AI392">
        <v>1</v>
      </c>
      <c r="AJ392" t="s">
        <v>971</v>
      </c>
      <c r="AK392">
        <v>100</v>
      </c>
      <c r="AL392" t="s">
        <v>96</v>
      </c>
      <c r="AM392" t="s">
        <v>82</v>
      </c>
      <c r="AN392" t="s">
        <v>82</v>
      </c>
      <c r="AO392">
        <v>1</v>
      </c>
      <c r="AP392" t="s">
        <v>73</v>
      </c>
      <c r="AQ392" t="s">
        <v>114</v>
      </c>
      <c r="AR392" t="s">
        <v>82</v>
      </c>
      <c r="AS392" t="s">
        <v>82</v>
      </c>
      <c r="AT392">
        <v>25</v>
      </c>
      <c r="AU392" t="s">
        <v>101</v>
      </c>
      <c r="AV392" t="s">
        <v>88</v>
      </c>
      <c r="AW392" t="s">
        <v>89</v>
      </c>
      <c r="AX392" t="s">
        <v>89</v>
      </c>
      <c r="AY392" t="s">
        <v>89</v>
      </c>
      <c r="AZ392" t="s">
        <v>167</v>
      </c>
      <c r="BA392" t="s">
        <v>2102</v>
      </c>
      <c r="BB392">
        <v>34.200000000000003</v>
      </c>
      <c r="BC392" t="s">
        <v>82</v>
      </c>
      <c r="BD392" t="s">
        <v>82</v>
      </c>
      <c r="BE392" t="s">
        <v>82</v>
      </c>
      <c r="BF392" t="s">
        <v>87</v>
      </c>
      <c r="BG392" t="s">
        <v>97</v>
      </c>
      <c r="BH392">
        <v>4</v>
      </c>
      <c r="BI392">
        <v>2017</v>
      </c>
      <c r="BJ392">
        <v>6</v>
      </c>
      <c r="BK392">
        <v>100</v>
      </c>
      <c r="BL392" t="s">
        <v>82</v>
      </c>
      <c r="BM392" t="s">
        <v>95</v>
      </c>
      <c r="BN392" t="s">
        <v>117</v>
      </c>
      <c r="BO392">
        <v>1</v>
      </c>
      <c r="BP392" t="s">
        <v>86</v>
      </c>
      <c r="BQ392" t="s">
        <v>1116</v>
      </c>
    </row>
    <row r="393" spans="1:69" hidden="1" x14ac:dyDescent="0.25">
      <c r="A393">
        <v>132590</v>
      </c>
      <c r="B393">
        <v>1</v>
      </c>
      <c r="C393" s="1">
        <v>13703240</v>
      </c>
      <c r="D393" s="2">
        <v>44893</v>
      </c>
      <c r="E393" s="2">
        <v>44897</v>
      </c>
      <c r="F393" s="2">
        <v>44901</v>
      </c>
      <c r="G393" s="2">
        <v>44949</v>
      </c>
      <c r="H393" s="2">
        <v>44951</v>
      </c>
      <c r="I393">
        <v>323133</v>
      </c>
      <c r="J393" t="s">
        <v>83</v>
      </c>
      <c r="K393" t="s">
        <v>85</v>
      </c>
      <c r="L393" t="s">
        <v>98</v>
      </c>
      <c r="M393" t="s">
        <v>72</v>
      </c>
      <c r="N393" t="s">
        <v>82</v>
      </c>
      <c r="O393">
        <v>132590</v>
      </c>
      <c r="P393">
        <v>3</v>
      </c>
      <c r="Q393" t="s">
        <v>75</v>
      </c>
      <c r="R393" t="s">
        <v>76</v>
      </c>
      <c r="S393" t="s">
        <v>79</v>
      </c>
      <c r="T393" t="s">
        <v>75</v>
      </c>
      <c r="U393">
        <v>6</v>
      </c>
      <c r="V393" t="s">
        <v>272</v>
      </c>
      <c r="W393">
        <v>8</v>
      </c>
      <c r="X393">
        <v>3</v>
      </c>
      <c r="Y393" t="s">
        <v>25</v>
      </c>
      <c r="Z393" t="s">
        <v>1652</v>
      </c>
      <c r="AA393">
        <v>604600087</v>
      </c>
      <c r="AB393">
        <v>31269720</v>
      </c>
      <c r="AC393" t="s">
        <v>396</v>
      </c>
      <c r="AD393" t="s">
        <v>397</v>
      </c>
      <c r="AE393" t="s">
        <v>353</v>
      </c>
      <c r="AF393" t="s">
        <v>117</v>
      </c>
      <c r="AG393">
        <v>1482406</v>
      </c>
      <c r="AH393" t="s">
        <v>100</v>
      </c>
      <c r="AI393">
        <v>0</v>
      </c>
      <c r="AJ393" t="s">
        <v>77</v>
      </c>
      <c r="AK393">
        <v>100</v>
      </c>
      <c r="AL393" t="s">
        <v>96</v>
      </c>
      <c r="AM393" t="s">
        <v>82</v>
      </c>
      <c r="AN393" t="s">
        <v>82</v>
      </c>
      <c r="AO393">
        <v>1</v>
      </c>
      <c r="AP393" t="s">
        <v>73</v>
      </c>
      <c r="AQ393" t="s">
        <v>138</v>
      </c>
      <c r="AR393" t="s">
        <v>82</v>
      </c>
      <c r="AS393" t="s">
        <v>82</v>
      </c>
      <c r="AT393">
        <v>22</v>
      </c>
      <c r="AU393" t="s">
        <v>101</v>
      </c>
      <c r="AV393" t="s">
        <v>88</v>
      </c>
      <c r="AW393" t="s">
        <v>89</v>
      </c>
      <c r="AX393" t="s">
        <v>89</v>
      </c>
      <c r="AY393" t="s">
        <v>89</v>
      </c>
      <c r="AZ393" t="s">
        <v>81</v>
      </c>
      <c r="BA393" t="s">
        <v>1653</v>
      </c>
      <c r="BB393">
        <v>34.28</v>
      </c>
      <c r="BC393" t="s">
        <v>82</v>
      </c>
      <c r="BD393" t="s">
        <v>82</v>
      </c>
      <c r="BE393" t="s">
        <v>82</v>
      </c>
      <c r="BF393" t="s">
        <v>87</v>
      </c>
      <c r="BG393" t="s">
        <v>97</v>
      </c>
      <c r="BH393">
        <v>4</v>
      </c>
      <c r="BI393">
        <v>2017</v>
      </c>
      <c r="BJ393">
        <v>6</v>
      </c>
      <c r="BK393">
        <v>79</v>
      </c>
      <c r="BL393" t="s">
        <v>82</v>
      </c>
      <c r="BM393" t="s">
        <v>95</v>
      </c>
      <c r="BN393" t="s">
        <v>117</v>
      </c>
      <c r="BO393">
        <v>1</v>
      </c>
      <c r="BP393" t="s">
        <v>86</v>
      </c>
      <c r="BQ393" t="s">
        <v>1116</v>
      </c>
    </row>
    <row r="394" spans="1:69" hidden="1" x14ac:dyDescent="0.25">
      <c r="A394">
        <v>133229</v>
      </c>
      <c r="B394">
        <v>1</v>
      </c>
      <c r="C394" s="1">
        <v>3597000</v>
      </c>
      <c r="D394" s="2">
        <v>44928</v>
      </c>
      <c r="E394" s="2">
        <v>44936</v>
      </c>
      <c r="F394" s="2">
        <v>44957</v>
      </c>
      <c r="G394" s="2">
        <v>44977</v>
      </c>
      <c r="H394" t="s">
        <v>82</v>
      </c>
      <c r="I394">
        <v>325419</v>
      </c>
      <c r="J394" t="s">
        <v>83</v>
      </c>
      <c r="K394" t="s">
        <v>85</v>
      </c>
      <c r="L394" t="s">
        <v>74</v>
      </c>
      <c r="M394" t="s">
        <v>72</v>
      </c>
      <c r="N394" t="s">
        <v>82</v>
      </c>
      <c r="O394">
        <v>133229</v>
      </c>
      <c r="P394">
        <v>7</v>
      </c>
      <c r="Q394" t="s">
        <v>75</v>
      </c>
      <c r="R394" t="s">
        <v>76</v>
      </c>
      <c r="S394" t="s">
        <v>79</v>
      </c>
      <c r="T394" t="s">
        <v>75</v>
      </c>
      <c r="U394">
        <v>6</v>
      </c>
      <c r="V394" t="s">
        <v>272</v>
      </c>
      <c r="W394">
        <v>2</v>
      </c>
      <c r="X394">
        <v>1</v>
      </c>
      <c r="Y394" t="s">
        <v>24</v>
      </c>
      <c r="Z394" t="s">
        <v>2507</v>
      </c>
      <c r="AA394">
        <v>604860604</v>
      </c>
      <c r="AB394">
        <v>31224800</v>
      </c>
      <c r="AC394" t="s">
        <v>483</v>
      </c>
      <c r="AD394" t="s">
        <v>484</v>
      </c>
      <c r="AE394" t="s">
        <v>398</v>
      </c>
      <c r="AF394" t="s">
        <v>117</v>
      </c>
      <c r="AG394">
        <v>1060000</v>
      </c>
      <c r="AH394" t="s">
        <v>108</v>
      </c>
      <c r="AI394">
        <v>0</v>
      </c>
      <c r="AJ394" t="s">
        <v>77</v>
      </c>
      <c r="AK394">
        <v>100</v>
      </c>
      <c r="AL394" t="s">
        <v>96</v>
      </c>
      <c r="AM394" t="s">
        <v>82</v>
      </c>
      <c r="AN394" t="s">
        <v>82</v>
      </c>
      <c r="AO394">
        <v>1</v>
      </c>
      <c r="AP394" t="s">
        <v>73</v>
      </c>
      <c r="AQ394" t="s">
        <v>114</v>
      </c>
      <c r="AR394" t="s">
        <v>82</v>
      </c>
      <c r="AS394" t="s">
        <v>82</v>
      </c>
      <c r="AT394">
        <v>19</v>
      </c>
      <c r="AU394" t="s">
        <v>101</v>
      </c>
      <c r="AV394" t="s">
        <v>89</v>
      </c>
      <c r="AW394" t="s">
        <v>89</v>
      </c>
      <c r="AX394" t="s">
        <v>89</v>
      </c>
      <c r="AY394" t="s">
        <v>89</v>
      </c>
      <c r="AZ394" t="s">
        <v>167</v>
      </c>
      <c r="BA394" t="s">
        <v>2508</v>
      </c>
      <c r="BB394">
        <v>34.32</v>
      </c>
      <c r="BC394" t="s">
        <v>82</v>
      </c>
      <c r="BD394" t="s">
        <v>82</v>
      </c>
      <c r="BE394" t="s">
        <v>82</v>
      </c>
      <c r="BF394" t="s">
        <v>87</v>
      </c>
      <c r="BG394" t="s">
        <v>97</v>
      </c>
      <c r="BH394">
        <v>3</v>
      </c>
      <c r="BI394">
        <v>2020</v>
      </c>
      <c r="BJ394">
        <v>3</v>
      </c>
      <c r="BK394">
        <v>100</v>
      </c>
      <c r="BL394" t="s">
        <v>82</v>
      </c>
      <c r="BM394" t="s">
        <v>95</v>
      </c>
      <c r="BN394" t="s">
        <v>117</v>
      </c>
      <c r="BO394">
        <v>1</v>
      </c>
      <c r="BP394" t="s">
        <v>86</v>
      </c>
      <c r="BQ394" t="s">
        <v>1116</v>
      </c>
    </row>
    <row r="395" spans="1:69" hidden="1" x14ac:dyDescent="0.25">
      <c r="A395">
        <v>132642</v>
      </c>
      <c r="B395">
        <v>1</v>
      </c>
      <c r="C395" s="1">
        <v>6747000</v>
      </c>
      <c r="D395" s="2">
        <v>44897</v>
      </c>
      <c r="E395" s="2">
        <v>44902</v>
      </c>
      <c r="F395" s="2">
        <v>44903</v>
      </c>
      <c r="G395" s="2">
        <v>44949</v>
      </c>
      <c r="H395" s="2">
        <v>44951</v>
      </c>
      <c r="I395">
        <v>323468</v>
      </c>
      <c r="J395" t="s">
        <v>83</v>
      </c>
      <c r="K395" t="s">
        <v>85</v>
      </c>
      <c r="L395" t="s">
        <v>98</v>
      </c>
      <c r="M395" t="s">
        <v>72</v>
      </c>
      <c r="N395" t="s">
        <v>82</v>
      </c>
      <c r="O395">
        <v>132642</v>
      </c>
      <c r="P395">
        <v>3</v>
      </c>
      <c r="Q395" t="s">
        <v>75</v>
      </c>
      <c r="R395" t="s">
        <v>76</v>
      </c>
      <c r="S395" t="s">
        <v>79</v>
      </c>
      <c r="T395" t="s">
        <v>75</v>
      </c>
      <c r="U395">
        <v>6</v>
      </c>
      <c r="V395" t="s">
        <v>272</v>
      </c>
      <c r="W395">
        <v>10</v>
      </c>
      <c r="X395">
        <v>1</v>
      </c>
      <c r="Y395" t="s">
        <v>25</v>
      </c>
      <c r="Z395" t="s">
        <v>1694</v>
      </c>
      <c r="AA395">
        <v>604770345</v>
      </c>
      <c r="AB395">
        <v>31269960</v>
      </c>
      <c r="AC395" t="s">
        <v>453</v>
      </c>
      <c r="AD395" t="s">
        <v>523</v>
      </c>
      <c r="AE395" t="s">
        <v>631</v>
      </c>
      <c r="AF395" t="s">
        <v>419</v>
      </c>
      <c r="AG395">
        <v>1305861</v>
      </c>
      <c r="AH395" t="s">
        <v>100</v>
      </c>
      <c r="AI395">
        <v>0</v>
      </c>
      <c r="AJ395" t="s">
        <v>77</v>
      </c>
      <c r="AK395">
        <v>100</v>
      </c>
      <c r="AL395" t="s">
        <v>96</v>
      </c>
      <c r="AM395" t="s">
        <v>82</v>
      </c>
      <c r="AN395" t="s">
        <v>82</v>
      </c>
      <c r="AO395">
        <v>1</v>
      </c>
      <c r="AP395" t="s">
        <v>73</v>
      </c>
      <c r="AQ395" t="s">
        <v>138</v>
      </c>
      <c r="AR395" t="s">
        <v>82</v>
      </c>
      <c r="AS395" t="s">
        <v>82</v>
      </c>
      <c r="AT395">
        <v>20</v>
      </c>
      <c r="AU395" t="s">
        <v>244</v>
      </c>
      <c r="AV395" t="s">
        <v>89</v>
      </c>
      <c r="AW395" t="s">
        <v>89</v>
      </c>
      <c r="AX395" t="s">
        <v>89</v>
      </c>
      <c r="AY395" t="s">
        <v>89</v>
      </c>
      <c r="AZ395" t="s">
        <v>81</v>
      </c>
      <c r="BA395" t="s">
        <v>1695</v>
      </c>
      <c r="BB395">
        <v>34.36</v>
      </c>
      <c r="BC395" t="s">
        <v>82</v>
      </c>
      <c r="BD395" t="s">
        <v>161</v>
      </c>
      <c r="BE395" t="s">
        <v>162</v>
      </c>
      <c r="BF395" t="s">
        <v>87</v>
      </c>
      <c r="BG395" t="s">
        <v>97</v>
      </c>
      <c r="BH395">
        <v>4</v>
      </c>
      <c r="BI395">
        <v>2019</v>
      </c>
      <c r="BJ395">
        <v>4</v>
      </c>
      <c r="BK395">
        <v>98.92</v>
      </c>
      <c r="BL395" t="s">
        <v>82</v>
      </c>
      <c r="BM395" t="s">
        <v>95</v>
      </c>
      <c r="BN395" t="s">
        <v>130</v>
      </c>
      <c r="BO395">
        <v>1</v>
      </c>
      <c r="BP395" t="s">
        <v>86</v>
      </c>
      <c r="BQ395" t="s">
        <v>1116</v>
      </c>
    </row>
    <row r="396" spans="1:69" hidden="1" x14ac:dyDescent="0.25">
      <c r="A396">
        <v>132704</v>
      </c>
      <c r="B396">
        <v>1</v>
      </c>
      <c r="C396" s="1">
        <v>14377700</v>
      </c>
      <c r="D396" s="2">
        <v>44904</v>
      </c>
      <c r="E396" s="2">
        <v>44904</v>
      </c>
      <c r="F396" s="2">
        <v>44907</v>
      </c>
      <c r="G396" s="2">
        <v>44977</v>
      </c>
      <c r="H396" s="2">
        <v>44979</v>
      </c>
      <c r="I396">
        <v>324174</v>
      </c>
      <c r="J396" t="s">
        <v>83</v>
      </c>
      <c r="K396" t="s">
        <v>85</v>
      </c>
      <c r="L396" t="s">
        <v>98</v>
      </c>
      <c r="M396" t="s">
        <v>72</v>
      </c>
      <c r="N396" t="s">
        <v>82</v>
      </c>
      <c r="O396">
        <v>132704</v>
      </c>
      <c r="P396">
        <v>7</v>
      </c>
      <c r="Q396" t="s">
        <v>75</v>
      </c>
      <c r="R396" t="s">
        <v>99</v>
      </c>
      <c r="S396" t="s">
        <v>79</v>
      </c>
      <c r="T396" t="s">
        <v>75</v>
      </c>
      <c r="U396">
        <v>1</v>
      </c>
      <c r="V396" t="s">
        <v>80</v>
      </c>
      <c r="W396">
        <v>1</v>
      </c>
      <c r="X396">
        <v>4</v>
      </c>
      <c r="Y396" t="s">
        <v>25</v>
      </c>
      <c r="Z396" t="s">
        <v>2329</v>
      </c>
      <c r="AA396">
        <v>119280250</v>
      </c>
      <c r="AB396">
        <v>31273540</v>
      </c>
      <c r="AC396" t="s">
        <v>80</v>
      </c>
      <c r="AD396" t="s">
        <v>1063</v>
      </c>
      <c r="AE396" t="s">
        <v>104</v>
      </c>
      <c r="AF396" t="s">
        <v>349</v>
      </c>
      <c r="AG396">
        <v>2033000</v>
      </c>
      <c r="AH396" t="s">
        <v>100</v>
      </c>
      <c r="AI396">
        <v>0</v>
      </c>
      <c r="AJ396" t="s">
        <v>77</v>
      </c>
      <c r="AK396">
        <v>100</v>
      </c>
      <c r="AL396" t="s">
        <v>96</v>
      </c>
      <c r="AM396" t="s">
        <v>82</v>
      </c>
      <c r="AN396" t="s">
        <v>82</v>
      </c>
      <c r="AO396">
        <v>1</v>
      </c>
      <c r="AP396" t="s">
        <v>73</v>
      </c>
      <c r="AQ396" t="s">
        <v>114</v>
      </c>
      <c r="AR396" t="s">
        <v>82</v>
      </c>
      <c r="AS396" t="s">
        <v>82</v>
      </c>
      <c r="AT396">
        <v>18</v>
      </c>
      <c r="AU396" t="s">
        <v>88</v>
      </c>
      <c r="AV396" t="s">
        <v>89</v>
      </c>
      <c r="AW396" t="s">
        <v>89</v>
      </c>
      <c r="AX396" t="s">
        <v>89</v>
      </c>
      <c r="AY396" t="s">
        <v>89</v>
      </c>
      <c r="AZ396" t="s">
        <v>81</v>
      </c>
      <c r="BA396" t="s">
        <v>2330</v>
      </c>
      <c r="BB396">
        <v>34.51</v>
      </c>
      <c r="BC396" t="s">
        <v>82</v>
      </c>
      <c r="BD396" t="s">
        <v>82</v>
      </c>
      <c r="BE396" t="s">
        <v>82</v>
      </c>
      <c r="BF396" t="s">
        <v>87</v>
      </c>
      <c r="BG396" t="s">
        <v>97</v>
      </c>
      <c r="BH396">
        <v>4</v>
      </c>
      <c r="BI396">
        <v>2022</v>
      </c>
      <c r="BJ396">
        <v>1</v>
      </c>
      <c r="BK396">
        <v>94.46</v>
      </c>
      <c r="BL396" t="s">
        <v>82</v>
      </c>
      <c r="BM396" t="s">
        <v>95</v>
      </c>
      <c r="BN396" t="s">
        <v>105</v>
      </c>
      <c r="BO396">
        <v>1</v>
      </c>
      <c r="BP396" t="s">
        <v>86</v>
      </c>
      <c r="BQ396" t="s">
        <v>1116</v>
      </c>
    </row>
    <row r="397" spans="1:69" hidden="1" x14ac:dyDescent="0.25">
      <c r="A397">
        <v>132653</v>
      </c>
      <c r="B397">
        <v>4</v>
      </c>
      <c r="C397" s="1">
        <v>12164976</v>
      </c>
      <c r="D397" s="2">
        <v>44893</v>
      </c>
      <c r="E397" s="2">
        <v>44902</v>
      </c>
      <c r="F397" s="2">
        <v>44903</v>
      </c>
      <c r="G397" s="2">
        <v>44953</v>
      </c>
      <c r="H397" s="2">
        <v>44957</v>
      </c>
      <c r="I397">
        <v>323117</v>
      </c>
      <c r="J397" t="s">
        <v>83</v>
      </c>
      <c r="K397" t="s">
        <v>277</v>
      </c>
      <c r="L397" t="s">
        <v>98</v>
      </c>
      <c r="M397" t="s">
        <v>275</v>
      </c>
      <c r="N397" t="s">
        <v>82</v>
      </c>
      <c r="O397">
        <v>132653</v>
      </c>
      <c r="P397">
        <v>5</v>
      </c>
      <c r="Q397" t="s">
        <v>75</v>
      </c>
      <c r="R397" t="s">
        <v>76</v>
      </c>
      <c r="S397" t="s">
        <v>79</v>
      </c>
      <c r="T397" t="s">
        <v>75</v>
      </c>
      <c r="U397">
        <v>1</v>
      </c>
      <c r="V397" t="s">
        <v>80</v>
      </c>
      <c r="W397">
        <v>8</v>
      </c>
      <c r="X397">
        <v>6</v>
      </c>
      <c r="Y397" t="s">
        <v>24</v>
      </c>
      <c r="Z397" t="s">
        <v>1397</v>
      </c>
      <c r="AA397">
        <v>115130618</v>
      </c>
      <c r="AB397">
        <v>31270390</v>
      </c>
      <c r="AC397" t="s">
        <v>290</v>
      </c>
      <c r="AD397" t="s">
        <v>1052</v>
      </c>
      <c r="AE397" t="s">
        <v>644</v>
      </c>
      <c r="AF397" t="s">
        <v>643</v>
      </c>
      <c r="AG397">
        <v>1387119</v>
      </c>
      <c r="AH397" t="s">
        <v>100</v>
      </c>
      <c r="AI397">
        <v>0</v>
      </c>
      <c r="AJ397" t="s">
        <v>77</v>
      </c>
      <c r="AK397">
        <v>250</v>
      </c>
      <c r="AL397" t="s">
        <v>645</v>
      </c>
      <c r="AM397" t="s">
        <v>82</v>
      </c>
      <c r="AN397" t="s">
        <v>82</v>
      </c>
      <c r="AO397">
        <v>1</v>
      </c>
      <c r="AP397" t="s">
        <v>73</v>
      </c>
      <c r="AQ397" t="s">
        <v>114</v>
      </c>
      <c r="AR397" t="s">
        <v>82</v>
      </c>
      <c r="AS397" t="s">
        <v>82</v>
      </c>
      <c r="AT397">
        <v>30</v>
      </c>
      <c r="AU397" t="s">
        <v>206</v>
      </c>
      <c r="AV397" t="s">
        <v>89</v>
      </c>
      <c r="AW397" t="s">
        <v>89</v>
      </c>
      <c r="AX397" t="s">
        <v>89</v>
      </c>
      <c r="AY397" t="s">
        <v>89</v>
      </c>
      <c r="AZ397" t="s">
        <v>81</v>
      </c>
      <c r="BA397" t="s">
        <v>1398</v>
      </c>
      <c r="BB397">
        <v>34.65</v>
      </c>
      <c r="BC397" t="s">
        <v>82</v>
      </c>
      <c r="BD397" t="s">
        <v>82</v>
      </c>
      <c r="BE397" t="s">
        <v>82</v>
      </c>
      <c r="BF397" t="s">
        <v>87</v>
      </c>
      <c r="BG397" t="s">
        <v>97</v>
      </c>
      <c r="BH397">
        <v>4</v>
      </c>
      <c r="BI397">
        <v>2011</v>
      </c>
      <c r="BJ397">
        <v>12</v>
      </c>
      <c r="BK397">
        <v>75</v>
      </c>
      <c r="BL397" t="s">
        <v>82</v>
      </c>
      <c r="BM397" t="s">
        <v>95</v>
      </c>
      <c r="BN397" t="s">
        <v>222</v>
      </c>
      <c r="BO397">
        <v>1</v>
      </c>
      <c r="BP397" t="s">
        <v>86</v>
      </c>
      <c r="BQ397" t="s">
        <v>1116</v>
      </c>
    </row>
    <row r="398" spans="1:69" hidden="1" x14ac:dyDescent="0.25">
      <c r="A398">
        <v>133707</v>
      </c>
      <c r="B398">
        <v>1</v>
      </c>
      <c r="C398" s="1">
        <v>4028538</v>
      </c>
      <c r="D398" s="2">
        <v>44951</v>
      </c>
      <c r="E398" s="2">
        <v>44972</v>
      </c>
      <c r="F398" s="2">
        <v>44980</v>
      </c>
      <c r="G398" s="2">
        <v>44985</v>
      </c>
      <c r="H398" s="2">
        <v>44985</v>
      </c>
      <c r="I398">
        <v>327307</v>
      </c>
      <c r="J398" t="s">
        <v>83</v>
      </c>
      <c r="K398" t="s">
        <v>85</v>
      </c>
      <c r="L398" t="s">
        <v>98</v>
      </c>
      <c r="M398" t="s">
        <v>72</v>
      </c>
      <c r="N398" t="s">
        <v>82</v>
      </c>
      <c r="O398">
        <v>133707</v>
      </c>
      <c r="P398">
        <v>8</v>
      </c>
      <c r="Q398" t="s">
        <v>75</v>
      </c>
      <c r="R398" t="s">
        <v>76</v>
      </c>
      <c r="S398" t="s">
        <v>79</v>
      </c>
      <c r="T398" t="s">
        <v>75</v>
      </c>
      <c r="U398">
        <v>5</v>
      </c>
      <c r="V398" t="s">
        <v>115</v>
      </c>
      <c r="W398">
        <v>5</v>
      </c>
      <c r="X398">
        <v>1</v>
      </c>
      <c r="Y398" t="s">
        <v>25</v>
      </c>
      <c r="Z398" t="s">
        <v>2267</v>
      </c>
      <c r="AA398">
        <v>504500768</v>
      </c>
      <c r="AB398">
        <v>31274540</v>
      </c>
      <c r="AC398" t="s">
        <v>373</v>
      </c>
      <c r="AD398" t="s">
        <v>2087</v>
      </c>
      <c r="AE398" t="s">
        <v>420</v>
      </c>
      <c r="AF398" t="s">
        <v>419</v>
      </c>
      <c r="AG398">
        <v>1278962</v>
      </c>
      <c r="AH398" t="s">
        <v>100</v>
      </c>
      <c r="AI398">
        <v>0</v>
      </c>
      <c r="AJ398" t="s">
        <v>77</v>
      </c>
      <c r="AK398">
        <v>100</v>
      </c>
      <c r="AL398" t="s">
        <v>96</v>
      </c>
      <c r="AM398" t="s">
        <v>82</v>
      </c>
      <c r="AN398" t="s">
        <v>82</v>
      </c>
      <c r="AO398">
        <v>1</v>
      </c>
      <c r="AP398" t="s">
        <v>73</v>
      </c>
      <c r="AQ398" t="s">
        <v>114</v>
      </c>
      <c r="AR398" t="s">
        <v>82</v>
      </c>
      <c r="AS398" t="s">
        <v>82</v>
      </c>
      <c r="AT398">
        <v>19</v>
      </c>
      <c r="AU398" t="s">
        <v>244</v>
      </c>
      <c r="AV398" t="s">
        <v>89</v>
      </c>
      <c r="AW398" t="s">
        <v>89</v>
      </c>
      <c r="AX398" t="s">
        <v>89</v>
      </c>
      <c r="AY398" t="s">
        <v>89</v>
      </c>
      <c r="AZ398" t="s">
        <v>81</v>
      </c>
      <c r="BA398" t="s">
        <v>2268</v>
      </c>
      <c r="BB398">
        <v>34.75</v>
      </c>
      <c r="BC398" t="s">
        <v>82</v>
      </c>
      <c r="BD398" t="s">
        <v>82</v>
      </c>
      <c r="BE398" t="s">
        <v>82</v>
      </c>
      <c r="BF398" t="s">
        <v>87</v>
      </c>
      <c r="BG398" t="s">
        <v>97</v>
      </c>
      <c r="BH398">
        <v>4</v>
      </c>
      <c r="BI398">
        <v>2020</v>
      </c>
      <c r="BJ398">
        <v>3</v>
      </c>
      <c r="BK398">
        <v>100</v>
      </c>
      <c r="BL398" t="s">
        <v>82</v>
      </c>
      <c r="BM398" t="s">
        <v>95</v>
      </c>
      <c r="BN398" t="s">
        <v>130</v>
      </c>
      <c r="BO398">
        <v>1</v>
      </c>
      <c r="BP398" t="s">
        <v>86</v>
      </c>
      <c r="BQ398" t="s">
        <v>1116</v>
      </c>
    </row>
    <row r="399" spans="1:69" hidden="1" x14ac:dyDescent="0.25">
      <c r="A399">
        <v>132675</v>
      </c>
      <c r="B399">
        <v>1</v>
      </c>
      <c r="C399" s="1">
        <v>5029740</v>
      </c>
      <c r="D399" s="2">
        <v>44902</v>
      </c>
      <c r="E399" s="2">
        <v>44903</v>
      </c>
      <c r="F399" s="2">
        <v>44904</v>
      </c>
      <c r="G399" s="2">
        <v>44963</v>
      </c>
      <c r="H399" s="2">
        <v>44967</v>
      </c>
      <c r="I399">
        <v>323986</v>
      </c>
      <c r="J399" t="s">
        <v>83</v>
      </c>
      <c r="K399" t="s">
        <v>85</v>
      </c>
      <c r="L399" t="s">
        <v>98</v>
      </c>
      <c r="M399" t="s">
        <v>72</v>
      </c>
      <c r="N399" t="s">
        <v>82</v>
      </c>
      <c r="O399">
        <v>132675</v>
      </c>
      <c r="P399">
        <v>6</v>
      </c>
      <c r="Q399" t="s">
        <v>136</v>
      </c>
      <c r="R399" t="s">
        <v>137</v>
      </c>
      <c r="S399" t="s">
        <v>79</v>
      </c>
      <c r="T399" t="s">
        <v>136</v>
      </c>
      <c r="U399">
        <v>1</v>
      </c>
      <c r="V399" t="s">
        <v>80</v>
      </c>
      <c r="W399">
        <v>3</v>
      </c>
      <c r="X399">
        <v>11</v>
      </c>
      <c r="Y399" t="s">
        <v>25</v>
      </c>
      <c r="Z399" t="s">
        <v>1137</v>
      </c>
      <c r="AA399">
        <v>117230955</v>
      </c>
      <c r="AB399">
        <v>31270450</v>
      </c>
      <c r="AC399" t="s">
        <v>236</v>
      </c>
      <c r="AD399" t="s">
        <v>369</v>
      </c>
      <c r="AE399" t="s">
        <v>191</v>
      </c>
      <c r="AF399" t="s">
        <v>638</v>
      </c>
      <c r="AG399">
        <v>834548</v>
      </c>
      <c r="AH399" t="s">
        <v>108</v>
      </c>
      <c r="AI399">
        <v>0</v>
      </c>
      <c r="AJ399" t="s">
        <v>77</v>
      </c>
      <c r="AK399">
        <v>100</v>
      </c>
      <c r="AL399" t="s">
        <v>96</v>
      </c>
      <c r="AM399" t="s">
        <v>82</v>
      </c>
      <c r="AN399" t="s">
        <v>82</v>
      </c>
      <c r="AO399">
        <v>1</v>
      </c>
      <c r="AP399" t="s">
        <v>73</v>
      </c>
      <c r="AQ399" t="s">
        <v>114</v>
      </c>
      <c r="AR399" t="s">
        <v>82</v>
      </c>
      <c r="AS399" t="s">
        <v>82</v>
      </c>
      <c r="AT399">
        <v>24</v>
      </c>
      <c r="AU399" t="s">
        <v>101</v>
      </c>
      <c r="AV399" t="s">
        <v>88</v>
      </c>
      <c r="AW399" t="s">
        <v>89</v>
      </c>
      <c r="AX399" t="s">
        <v>89</v>
      </c>
      <c r="AY399" t="s">
        <v>89</v>
      </c>
      <c r="AZ399" t="s">
        <v>81</v>
      </c>
      <c r="BA399" t="s">
        <v>1138</v>
      </c>
      <c r="BB399">
        <v>34.94</v>
      </c>
      <c r="BC399" t="s">
        <v>82</v>
      </c>
      <c r="BD399" t="s">
        <v>161</v>
      </c>
      <c r="BE399" t="s">
        <v>162</v>
      </c>
      <c r="BF399" t="s">
        <v>156</v>
      </c>
      <c r="BG399" t="s">
        <v>919</v>
      </c>
      <c r="BH399">
        <v>3</v>
      </c>
      <c r="BI399">
        <v>2015</v>
      </c>
      <c r="BJ399">
        <v>8</v>
      </c>
      <c r="BK399">
        <v>85</v>
      </c>
      <c r="BL399">
        <v>22102270</v>
      </c>
      <c r="BM399" t="s">
        <v>95</v>
      </c>
      <c r="BN399" t="s">
        <v>198</v>
      </c>
      <c r="BO399">
        <v>1</v>
      </c>
      <c r="BP399" t="s">
        <v>86</v>
      </c>
      <c r="BQ399" t="s">
        <v>1116</v>
      </c>
    </row>
    <row r="400" spans="1:69" hidden="1" x14ac:dyDescent="0.25">
      <c r="A400">
        <v>132828</v>
      </c>
      <c r="B400">
        <v>1</v>
      </c>
      <c r="C400" s="1">
        <v>4959000</v>
      </c>
      <c r="D400" s="2">
        <v>44900</v>
      </c>
      <c r="E400" s="2">
        <v>44909</v>
      </c>
      <c r="F400" s="2">
        <v>44914</v>
      </c>
      <c r="G400" s="2">
        <v>44985</v>
      </c>
      <c r="H400" s="2">
        <v>44985</v>
      </c>
      <c r="I400">
        <v>323739</v>
      </c>
      <c r="J400" t="s">
        <v>83</v>
      </c>
      <c r="K400" t="s">
        <v>85</v>
      </c>
      <c r="L400" t="s">
        <v>98</v>
      </c>
      <c r="M400" t="s">
        <v>72</v>
      </c>
      <c r="N400" t="s">
        <v>82</v>
      </c>
      <c r="O400">
        <v>132828</v>
      </c>
      <c r="P400">
        <v>8</v>
      </c>
      <c r="Q400" t="s">
        <v>136</v>
      </c>
      <c r="R400" t="s">
        <v>137</v>
      </c>
      <c r="S400" t="s">
        <v>79</v>
      </c>
      <c r="T400" t="s">
        <v>136</v>
      </c>
      <c r="U400">
        <v>6</v>
      </c>
      <c r="V400" t="s">
        <v>272</v>
      </c>
      <c r="W400">
        <v>1</v>
      </c>
      <c r="X400">
        <v>3</v>
      </c>
      <c r="Y400" t="s">
        <v>25</v>
      </c>
      <c r="Z400" t="s">
        <v>2029</v>
      </c>
      <c r="AA400">
        <v>604770229</v>
      </c>
      <c r="AB400">
        <v>31274200</v>
      </c>
      <c r="AC400" t="s">
        <v>272</v>
      </c>
      <c r="AD400" t="s">
        <v>2030</v>
      </c>
      <c r="AE400" t="s">
        <v>264</v>
      </c>
      <c r="AF400" t="s">
        <v>503</v>
      </c>
      <c r="AG400">
        <v>835082</v>
      </c>
      <c r="AH400" t="s">
        <v>108</v>
      </c>
      <c r="AI400">
        <v>0</v>
      </c>
      <c r="AJ400" t="s">
        <v>77</v>
      </c>
      <c r="AK400">
        <v>100</v>
      </c>
      <c r="AL400" t="s">
        <v>96</v>
      </c>
      <c r="AM400" t="s">
        <v>82</v>
      </c>
      <c r="AN400" t="s">
        <v>82</v>
      </c>
      <c r="AO400">
        <v>1</v>
      </c>
      <c r="AP400" t="s">
        <v>73</v>
      </c>
      <c r="AQ400" t="s">
        <v>176</v>
      </c>
      <c r="AR400" t="s">
        <v>82</v>
      </c>
      <c r="AS400" t="s">
        <v>82</v>
      </c>
      <c r="AT400">
        <v>20</v>
      </c>
      <c r="AU400" t="s">
        <v>101</v>
      </c>
      <c r="AV400" t="s">
        <v>89</v>
      </c>
      <c r="AW400" t="s">
        <v>89</v>
      </c>
      <c r="AX400" t="s">
        <v>89</v>
      </c>
      <c r="AY400" t="s">
        <v>89</v>
      </c>
      <c r="AZ400" t="s">
        <v>81</v>
      </c>
      <c r="BA400" t="s">
        <v>2031</v>
      </c>
      <c r="BB400">
        <v>35</v>
      </c>
      <c r="BC400" t="s">
        <v>82</v>
      </c>
      <c r="BD400" t="s">
        <v>82</v>
      </c>
      <c r="BE400" t="s">
        <v>82</v>
      </c>
      <c r="BF400" t="s">
        <v>87</v>
      </c>
      <c r="BG400" t="s">
        <v>97</v>
      </c>
      <c r="BH400">
        <v>3</v>
      </c>
      <c r="BI400">
        <v>2020</v>
      </c>
      <c r="BJ400">
        <v>3</v>
      </c>
      <c r="BK400">
        <v>87.65</v>
      </c>
      <c r="BL400" t="s">
        <v>82</v>
      </c>
      <c r="BM400" t="s">
        <v>95</v>
      </c>
      <c r="BN400" t="s">
        <v>183</v>
      </c>
      <c r="BO400">
        <v>1</v>
      </c>
      <c r="BP400" t="s">
        <v>86</v>
      </c>
      <c r="BQ400" t="s">
        <v>1116</v>
      </c>
    </row>
    <row r="401" spans="1:69" hidden="1" x14ac:dyDescent="0.25">
      <c r="A401">
        <v>133068</v>
      </c>
      <c r="B401">
        <v>1</v>
      </c>
      <c r="C401" s="1">
        <v>2172876</v>
      </c>
      <c r="D401" s="2">
        <v>44896</v>
      </c>
      <c r="E401" s="2">
        <v>44936</v>
      </c>
      <c r="F401" s="2">
        <v>44937</v>
      </c>
      <c r="G401" s="2">
        <v>44985</v>
      </c>
      <c r="H401" t="s">
        <v>82</v>
      </c>
      <c r="I401">
        <v>323342</v>
      </c>
      <c r="J401" t="s">
        <v>83</v>
      </c>
      <c r="K401" t="s">
        <v>85</v>
      </c>
      <c r="L401" t="s">
        <v>74</v>
      </c>
      <c r="M401" t="s">
        <v>72</v>
      </c>
      <c r="N401" t="s">
        <v>82</v>
      </c>
      <c r="O401">
        <v>133068</v>
      </c>
      <c r="P401">
        <v>8</v>
      </c>
      <c r="Q401" t="s">
        <v>75</v>
      </c>
      <c r="R401" t="s">
        <v>76</v>
      </c>
      <c r="S401" t="s">
        <v>79</v>
      </c>
      <c r="T401" t="s">
        <v>75</v>
      </c>
      <c r="U401">
        <v>5</v>
      </c>
      <c r="V401" t="s">
        <v>115</v>
      </c>
      <c r="W401">
        <v>5</v>
      </c>
      <c r="X401">
        <v>1</v>
      </c>
      <c r="Y401" t="s">
        <v>25</v>
      </c>
      <c r="Z401" t="s">
        <v>2086</v>
      </c>
      <c r="AA401">
        <v>504360771</v>
      </c>
      <c r="AB401">
        <v>31122520</v>
      </c>
      <c r="AC401" t="s">
        <v>373</v>
      </c>
      <c r="AD401" t="s">
        <v>2087</v>
      </c>
      <c r="AE401" t="s">
        <v>118</v>
      </c>
      <c r="AF401" t="s">
        <v>117</v>
      </c>
      <c r="AG401" t="s">
        <v>82</v>
      </c>
      <c r="AH401" t="s">
        <v>82</v>
      </c>
      <c r="AI401">
        <v>0</v>
      </c>
      <c r="AJ401" t="s">
        <v>77</v>
      </c>
      <c r="AK401">
        <v>100</v>
      </c>
      <c r="AL401" t="s">
        <v>96</v>
      </c>
      <c r="AM401" t="s">
        <v>82</v>
      </c>
      <c r="AN401" t="s">
        <v>82</v>
      </c>
      <c r="AO401">
        <v>1</v>
      </c>
      <c r="AP401" t="s">
        <v>73</v>
      </c>
      <c r="AQ401" t="s">
        <v>114</v>
      </c>
      <c r="AR401" t="s">
        <v>82</v>
      </c>
      <c r="AS401" t="s">
        <v>82</v>
      </c>
      <c r="AT401">
        <v>22</v>
      </c>
      <c r="AU401" t="s">
        <v>88</v>
      </c>
      <c r="AV401" t="s">
        <v>89</v>
      </c>
      <c r="AW401" t="s">
        <v>89</v>
      </c>
      <c r="AX401" t="s">
        <v>89</v>
      </c>
      <c r="AY401" t="s">
        <v>89</v>
      </c>
      <c r="AZ401" t="s">
        <v>81</v>
      </c>
      <c r="BA401" t="s">
        <v>2088</v>
      </c>
      <c r="BB401">
        <v>35.369999999999997</v>
      </c>
      <c r="BC401" t="s">
        <v>82</v>
      </c>
      <c r="BD401" t="s">
        <v>82</v>
      </c>
      <c r="BE401" t="s">
        <v>82</v>
      </c>
      <c r="BF401" t="s">
        <v>87</v>
      </c>
      <c r="BG401" t="s">
        <v>97</v>
      </c>
      <c r="BH401" t="s">
        <v>82</v>
      </c>
      <c r="BI401" t="s">
        <v>82</v>
      </c>
      <c r="BJ401" t="s">
        <v>82</v>
      </c>
      <c r="BK401" t="s">
        <v>82</v>
      </c>
      <c r="BL401" t="s">
        <v>82</v>
      </c>
      <c r="BM401" t="s">
        <v>95</v>
      </c>
      <c r="BN401" t="s">
        <v>117</v>
      </c>
      <c r="BO401">
        <v>1</v>
      </c>
      <c r="BP401" t="s">
        <v>86</v>
      </c>
      <c r="BQ401" t="s">
        <v>1116</v>
      </c>
    </row>
    <row r="402" spans="1:69" hidden="1" x14ac:dyDescent="0.25">
      <c r="A402">
        <v>132637</v>
      </c>
      <c r="B402">
        <v>1</v>
      </c>
      <c r="C402" s="1">
        <v>2983108</v>
      </c>
      <c r="D402" s="2">
        <v>44898</v>
      </c>
      <c r="E402" s="2">
        <v>44902</v>
      </c>
      <c r="F402" s="2">
        <v>44903</v>
      </c>
      <c r="G402" s="2">
        <v>44949</v>
      </c>
      <c r="H402" s="2">
        <v>44951</v>
      </c>
      <c r="I402">
        <v>323627</v>
      </c>
      <c r="J402" t="s">
        <v>83</v>
      </c>
      <c r="K402" t="s">
        <v>85</v>
      </c>
      <c r="L402" t="s">
        <v>98</v>
      </c>
      <c r="M402" t="s">
        <v>72</v>
      </c>
      <c r="N402" t="s">
        <v>82</v>
      </c>
      <c r="O402">
        <v>132637</v>
      </c>
      <c r="P402">
        <v>3</v>
      </c>
      <c r="Q402" t="s">
        <v>136</v>
      </c>
      <c r="R402" t="s">
        <v>137</v>
      </c>
      <c r="S402" t="s">
        <v>79</v>
      </c>
      <c r="T402" t="s">
        <v>136</v>
      </c>
      <c r="U402">
        <v>1</v>
      </c>
      <c r="V402" t="s">
        <v>80</v>
      </c>
      <c r="W402">
        <v>15</v>
      </c>
      <c r="X402">
        <v>1</v>
      </c>
      <c r="Y402" t="s">
        <v>24</v>
      </c>
      <c r="Z402" t="s">
        <v>1692</v>
      </c>
      <c r="AA402">
        <v>115700811</v>
      </c>
      <c r="AB402">
        <v>31270010</v>
      </c>
      <c r="AC402" t="s">
        <v>307</v>
      </c>
      <c r="AD402" t="s">
        <v>175</v>
      </c>
      <c r="AE402" t="s">
        <v>217</v>
      </c>
      <c r="AF402" t="s">
        <v>181</v>
      </c>
      <c r="AG402">
        <v>330000</v>
      </c>
      <c r="AH402" t="s">
        <v>121</v>
      </c>
      <c r="AI402">
        <v>0</v>
      </c>
      <c r="AJ402" t="s">
        <v>77</v>
      </c>
      <c r="AK402">
        <v>100</v>
      </c>
      <c r="AL402" t="s">
        <v>96</v>
      </c>
      <c r="AM402" t="s">
        <v>82</v>
      </c>
      <c r="AN402" t="s">
        <v>82</v>
      </c>
      <c r="AO402">
        <v>1</v>
      </c>
      <c r="AP402" t="s">
        <v>73</v>
      </c>
      <c r="AQ402" t="s">
        <v>78</v>
      </c>
      <c r="AR402" t="s">
        <v>82</v>
      </c>
      <c r="AS402" t="s">
        <v>82</v>
      </c>
      <c r="AT402">
        <v>28</v>
      </c>
      <c r="AU402" t="s">
        <v>244</v>
      </c>
      <c r="AV402" t="s">
        <v>89</v>
      </c>
      <c r="AW402" t="s">
        <v>89</v>
      </c>
      <c r="AX402" t="s">
        <v>89</v>
      </c>
      <c r="AY402" t="s">
        <v>89</v>
      </c>
      <c r="AZ402" t="s">
        <v>81</v>
      </c>
      <c r="BA402" t="s">
        <v>1693</v>
      </c>
      <c r="BB402">
        <v>35.479999999999997</v>
      </c>
      <c r="BC402" t="s">
        <v>82</v>
      </c>
      <c r="BD402" t="s">
        <v>161</v>
      </c>
      <c r="BE402" t="s">
        <v>162</v>
      </c>
      <c r="BF402" t="s">
        <v>87</v>
      </c>
      <c r="BG402" t="s">
        <v>1112</v>
      </c>
      <c r="BH402">
        <v>1</v>
      </c>
      <c r="BI402">
        <v>2011</v>
      </c>
      <c r="BJ402">
        <v>12</v>
      </c>
      <c r="BK402">
        <v>92</v>
      </c>
      <c r="BL402">
        <v>25271000</v>
      </c>
      <c r="BM402" t="s">
        <v>95</v>
      </c>
      <c r="BN402" t="s">
        <v>183</v>
      </c>
      <c r="BO402">
        <v>2</v>
      </c>
      <c r="BP402" t="s">
        <v>179</v>
      </c>
      <c r="BQ402" t="s">
        <v>1121</v>
      </c>
    </row>
    <row r="403" spans="1:69" hidden="1" x14ac:dyDescent="0.25">
      <c r="A403">
        <v>132992</v>
      </c>
      <c r="B403">
        <v>1</v>
      </c>
      <c r="C403" s="1">
        <v>6208000</v>
      </c>
      <c r="D403" s="2">
        <v>44914</v>
      </c>
      <c r="E403" s="2">
        <v>44917</v>
      </c>
      <c r="F403" s="2">
        <v>44918</v>
      </c>
      <c r="G403" s="2">
        <v>44953</v>
      </c>
      <c r="H403" s="2">
        <v>44963</v>
      </c>
      <c r="I403">
        <v>324938</v>
      </c>
      <c r="J403" t="s">
        <v>83</v>
      </c>
      <c r="K403" t="s">
        <v>85</v>
      </c>
      <c r="L403" t="s">
        <v>74</v>
      </c>
      <c r="M403" t="s">
        <v>72</v>
      </c>
      <c r="N403" t="s">
        <v>82</v>
      </c>
      <c r="O403">
        <v>132992</v>
      </c>
      <c r="P403">
        <v>5</v>
      </c>
      <c r="Q403" t="s">
        <v>75</v>
      </c>
      <c r="R403" t="s">
        <v>76</v>
      </c>
      <c r="S403" t="s">
        <v>79</v>
      </c>
      <c r="T403" t="s">
        <v>75</v>
      </c>
      <c r="U403">
        <v>1</v>
      </c>
      <c r="V403" t="s">
        <v>80</v>
      </c>
      <c r="W403">
        <v>4</v>
      </c>
      <c r="X403">
        <v>2</v>
      </c>
      <c r="Y403" t="s">
        <v>25</v>
      </c>
      <c r="Z403" t="s">
        <v>1495</v>
      </c>
      <c r="AA403">
        <v>116900832</v>
      </c>
      <c r="AB403">
        <v>31194760</v>
      </c>
      <c r="AC403" t="s">
        <v>285</v>
      </c>
      <c r="AD403" t="s">
        <v>478</v>
      </c>
      <c r="AE403" t="s">
        <v>146</v>
      </c>
      <c r="AF403" t="s">
        <v>145</v>
      </c>
      <c r="AG403" t="s">
        <v>82</v>
      </c>
      <c r="AH403" t="s">
        <v>82</v>
      </c>
      <c r="AI403">
        <v>0</v>
      </c>
      <c r="AJ403" t="s">
        <v>77</v>
      </c>
      <c r="AK403">
        <v>100</v>
      </c>
      <c r="AL403" t="s">
        <v>96</v>
      </c>
      <c r="AM403" t="s">
        <v>82</v>
      </c>
      <c r="AN403" t="s">
        <v>82</v>
      </c>
      <c r="AO403">
        <v>1</v>
      </c>
      <c r="AP403" t="s">
        <v>73</v>
      </c>
      <c r="AQ403" t="s">
        <v>138</v>
      </c>
      <c r="AR403" t="s">
        <v>82</v>
      </c>
      <c r="AS403" t="s">
        <v>82</v>
      </c>
      <c r="AT403">
        <v>25</v>
      </c>
      <c r="AU403" t="s">
        <v>88</v>
      </c>
      <c r="AV403" t="s">
        <v>89</v>
      </c>
      <c r="AW403" t="s">
        <v>89</v>
      </c>
      <c r="AX403" t="s">
        <v>89</v>
      </c>
      <c r="AY403" t="s">
        <v>89</v>
      </c>
      <c r="AZ403" t="s">
        <v>81</v>
      </c>
      <c r="BA403" t="s">
        <v>1496</v>
      </c>
      <c r="BB403">
        <v>35.950000000000003</v>
      </c>
      <c r="BC403" t="s">
        <v>82</v>
      </c>
      <c r="BD403" t="s">
        <v>82</v>
      </c>
      <c r="BE403" t="s">
        <v>82</v>
      </c>
      <c r="BF403" t="s">
        <v>87</v>
      </c>
      <c r="BG403" t="s">
        <v>97</v>
      </c>
      <c r="BH403" t="s">
        <v>82</v>
      </c>
      <c r="BI403" t="s">
        <v>82</v>
      </c>
      <c r="BJ403" t="s">
        <v>82</v>
      </c>
      <c r="BK403" t="s">
        <v>82</v>
      </c>
      <c r="BL403">
        <v>87567476</v>
      </c>
      <c r="BM403" t="s">
        <v>95</v>
      </c>
      <c r="BN403" t="s">
        <v>130</v>
      </c>
      <c r="BO403">
        <v>1</v>
      </c>
      <c r="BP403" t="s">
        <v>86</v>
      </c>
      <c r="BQ403" t="s">
        <v>1116</v>
      </c>
    </row>
    <row r="404" spans="1:69" hidden="1" x14ac:dyDescent="0.25">
      <c r="A404">
        <v>132757</v>
      </c>
      <c r="B404">
        <v>1</v>
      </c>
      <c r="C404" s="1">
        <v>15010500</v>
      </c>
      <c r="D404" s="2">
        <v>44897</v>
      </c>
      <c r="E404" s="2">
        <v>44907</v>
      </c>
      <c r="F404" s="2">
        <v>44911</v>
      </c>
      <c r="G404" s="2">
        <v>44977</v>
      </c>
      <c r="H404" s="2">
        <v>44978</v>
      </c>
      <c r="I404">
        <v>323570</v>
      </c>
      <c r="J404" t="s">
        <v>83</v>
      </c>
      <c r="K404" t="s">
        <v>85</v>
      </c>
      <c r="L404" t="s">
        <v>98</v>
      </c>
      <c r="M404" t="s">
        <v>72</v>
      </c>
      <c r="N404" t="s">
        <v>82</v>
      </c>
      <c r="O404">
        <v>132757</v>
      </c>
      <c r="P404">
        <v>7</v>
      </c>
      <c r="Q404" t="s">
        <v>136</v>
      </c>
      <c r="R404" t="s">
        <v>242</v>
      </c>
      <c r="S404" t="s">
        <v>79</v>
      </c>
      <c r="T404" t="s">
        <v>136</v>
      </c>
      <c r="U404">
        <v>4</v>
      </c>
      <c r="V404" t="s">
        <v>107</v>
      </c>
      <c r="W404">
        <v>5</v>
      </c>
      <c r="X404">
        <v>4</v>
      </c>
      <c r="Y404" t="s">
        <v>25</v>
      </c>
      <c r="Z404" t="s">
        <v>2337</v>
      </c>
      <c r="AA404">
        <v>118220223</v>
      </c>
      <c r="AB404">
        <v>31272620</v>
      </c>
      <c r="AC404" t="s">
        <v>184</v>
      </c>
      <c r="AD404" t="s">
        <v>2338</v>
      </c>
      <c r="AE404" t="s">
        <v>247</v>
      </c>
      <c r="AF404" t="s">
        <v>545</v>
      </c>
      <c r="AG404">
        <v>450904</v>
      </c>
      <c r="AH404" t="s">
        <v>121</v>
      </c>
      <c r="AI404">
        <v>0</v>
      </c>
      <c r="AJ404" t="s">
        <v>77</v>
      </c>
      <c r="AK404">
        <v>100</v>
      </c>
      <c r="AL404" t="s">
        <v>96</v>
      </c>
      <c r="AM404" t="s">
        <v>82</v>
      </c>
      <c r="AN404" t="s">
        <v>82</v>
      </c>
      <c r="AO404">
        <v>1</v>
      </c>
      <c r="AP404" t="s">
        <v>73</v>
      </c>
      <c r="AQ404" t="s">
        <v>78</v>
      </c>
      <c r="AR404" t="s">
        <v>82</v>
      </c>
      <c r="AS404" t="s">
        <v>82</v>
      </c>
      <c r="AT404">
        <v>21</v>
      </c>
      <c r="AU404" t="s">
        <v>101</v>
      </c>
      <c r="AV404" t="s">
        <v>89</v>
      </c>
      <c r="AW404" t="s">
        <v>89</v>
      </c>
      <c r="AX404" t="s">
        <v>89</v>
      </c>
      <c r="AY404" t="s">
        <v>89</v>
      </c>
      <c r="AZ404" t="s">
        <v>81</v>
      </c>
      <c r="BA404" t="s">
        <v>2339</v>
      </c>
      <c r="BB404">
        <v>36.11</v>
      </c>
      <c r="BC404" t="s">
        <v>82</v>
      </c>
      <c r="BD404" t="s">
        <v>82</v>
      </c>
      <c r="BE404" t="s">
        <v>82</v>
      </c>
      <c r="BF404" t="s">
        <v>87</v>
      </c>
      <c r="BG404" t="s">
        <v>97</v>
      </c>
      <c r="BH404">
        <v>4</v>
      </c>
      <c r="BI404">
        <v>2018</v>
      </c>
      <c r="BJ404">
        <v>5</v>
      </c>
      <c r="BK404">
        <v>92.36</v>
      </c>
      <c r="BL404" t="s">
        <v>82</v>
      </c>
      <c r="BM404" t="s">
        <v>546</v>
      </c>
      <c r="BN404" t="s">
        <v>439</v>
      </c>
      <c r="BO404">
        <v>1</v>
      </c>
      <c r="BP404" t="s">
        <v>86</v>
      </c>
      <c r="BQ404" t="s">
        <v>1116</v>
      </c>
    </row>
    <row r="405" spans="1:69" hidden="1" x14ac:dyDescent="0.25">
      <c r="A405">
        <v>133276</v>
      </c>
      <c r="B405">
        <v>1</v>
      </c>
      <c r="C405" s="1">
        <v>2667292</v>
      </c>
      <c r="D405" s="2">
        <v>44914</v>
      </c>
      <c r="E405" s="2">
        <v>44941</v>
      </c>
      <c r="F405" s="2">
        <v>44958</v>
      </c>
      <c r="G405" s="2">
        <v>44963</v>
      </c>
      <c r="H405" s="2">
        <v>44967</v>
      </c>
      <c r="I405">
        <v>324886</v>
      </c>
      <c r="J405" t="s">
        <v>83</v>
      </c>
      <c r="K405" t="s">
        <v>85</v>
      </c>
      <c r="L405" t="s">
        <v>98</v>
      </c>
      <c r="M405" t="s">
        <v>72</v>
      </c>
      <c r="N405" t="s">
        <v>82</v>
      </c>
      <c r="O405">
        <v>133276</v>
      </c>
      <c r="P405">
        <v>6</v>
      </c>
      <c r="Q405" t="s">
        <v>75</v>
      </c>
      <c r="R405" t="s">
        <v>99</v>
      </c>
      <c r="S405" t="s">
        <v>79</v>
      </c>
      <c r="T405" t="s">
        <v>75</v>
      </c>
      <c r="U405">
        <v>1</v>
      </c>
      <c r="V405" t="s">
        <v>80</v>
      </c>
      <c r="W405">
        <v>3</v>
      </c>
      <c r="X405">
        <v>12</v>
      </c>
      <c r="Y405" t="s">
        <v>25</v>
      </c>
      <c r="Z405" t="s">
        <v>1313</v>
      </c>
      <c r="AA405">
        <v>117640432</v>
      </c>
      <c r="AB405">
        <v>31271770</v>
      </c>
      <c r="AC405" t="s">
        <v>236</v>
      </c>
      <c r="AD405" t="s">
        <v>358</v>
      </c>
      <c r="AE405" t="s">
        <v>134</v>
      </c>
      <c r="AF405" t="s">
        <v>109</v>
      </c>
      <c r="AG405">
        <v>500000</v>
      </c>
      <c r="AH405" t="s">
        <v>171</v>
      </c>
      <c r="AI405">
        <v>0</v>
      </c>
      <c r="AJ405" t="s">
        <v>77</v>
      </c>
      <c r="AK405">
        <v>100</v>
      </c>
      <c r="AL405" t="s">
        <v>96</v>
      </c>
      <c r="AM405" t="s">
        <v>82</v>
      </c>
      <c r="AN405" t="s">
        <v>82</v>
      </c>
      <c r="AO405">
        <v>1</v>
      </c>
      <c r="AP405" t="s">
        <v>73</v>
      </c>
      <c r="AQ405" t="s">
        <v>78</v>
      </c>
      <c r="AR405" t="s">
        <v>82</v>
      </c>
      <c r="AS405" t="s">
        <v>82</v>
      </c>
      <c r="AT405">
        <v>23</v>
      </c>
      <c r="AU405" t="s">
        <v>101</v>
      </c>
      <c r="AV405" t="s">
        <v>89</v>
      </c>
      <c r="AW405" t="s">
        <v>89</v>
      </c>
      <c r="AX405" t="s">
        <v>89</v>
      </c>
      <c r="AY405" t="s">
        <v>89</v>
      </c>
      <c r="AZ405" t="s">
        <v>81</v>
      </c>
      <c r="BA405" t="s">
        <v>1314</v>
      </c>
      <c r="BB405">
        <v>36.590000000000003</v>
      </c>
      <c r="BC405" t="s">
        <v>82</v>
      </c>
      <c r="BD405" t="s">
        <v>82</v>
      </c>
      <c r="BE405" t="s">
        <v>82</v>
      </c>
      <c r="BF405" t="s">
        <v>87</v>
      </c>
      <c r="BG405" t="s">
        <v>1315</v>
      </c>
      <c r="BH405">
        <v>5</v>
      </c>
      <c r="BI405">
        <v>2018</v>
      </c>
      <c r="BJ405">
        <v>5</v>
      </c>
      <c r="BK405">
        <v>100</v>
      </c>
      <c r="BL405">
        <v>22399298</v>
      </c>
      <c r="BM405" t="s">
        <v>95</v>
      </c>
      <c r="BN405" t="s">
        <v>105</v>
      </c>
      <c r="BO405">
        <v>1</v>
      </c>
      <c r="BP405" t="s">
        <v>86</v>
      </c>
      <c r="BQ405" t="s">
        <v>1116</v>
      </c>
    </row>
    <row r="406" spans="1:69" hidden="1" x14ac:dyDescent="0.25">
      <c r="A406">
        <v>133585</v>
      </c>
      <c r="B406">
        <v>1</v>
      </c>
      <c r="C406" s="1">
        <v>2760755</v>
      </c>
      <c r="D406" s="2">
        <v>44949</v>
      </c>
      <c r="E406" s="2">
        <v>44951</v>
      </c>
      <c r="F406" s="2">
        <v>44972</v>
      </c>
      <c r="G406" s="2">
        <v>44977</v>
      </c>
      <c r="H406" s="2">
        <v>44978</v>
      </c>
      <c r="I406">
        <v>327028</v>
      </c>
      <c r="J406" t="s">
        <v>83</v>
      </c>
      <c r="K406" t="s">
        <v>85</v>
      </c>
      <c r="L406" t="s">
        <v>98</v>
      </c>
      <c r="M406" t="s">
        <v>72</v>
      </c>
      <c r="N406" t="s">
        <v>82</v>
      </c>
      <c r="O406">
        <v>133585</v>
      </c>
      <c r="P406">
        <v>7</v>
      </c>
      <c r="Q406" t="s">
        <v>136</v>
      </c>
      <c r="R406" t="s">
        <v>137</v>
      </c>
      <c r="S406" t="s">
        <v>79</v>
      </c>
      <c r="T406" t="s">
        <v>136</v>
      </c>
      <c r="U406">
        <v>4</v>
      </c>
      <c r="V406" t="s">
        <v>107</v>
      </c>
      <c r="W406">
        <v>9</v>
      </c>
      <c r="X406">
        <v>1</v>
      </c>
      <c r="Y406" t="s">
        <v>25</v>
      </c>
      <c r="Z406" t="s">
        <v>2661</v>
      </c>
      <c r="AA406">
        <v>401660006</v>
      </c>
      <c r="AB406">
        <v>31272830</v>
      </c>
      <c r="AC406" t="s">
        <v>200</v>
      </c>
      <c r="AD406" t="s">
        <v>200</v>
      </c>
      <c r="AE406" t="s">
        <v>225</v>
      </c>
      <c r="AF406" t="s">
        <v>198</v>
      </c>
      <c r="AG406">
        <v>1395417</v>
      </c>
      <c r="AH406" t="s">
        <v>100</v>
      </c>
      <c r="AI406">
        <v>0</v>
      </c>
      <c r="AJ406" t="s">
        <v>77</v>
      </c>
      <c r="AK406">
        <v>100</v>
      </c>
      <c r="AL406" t="s">
        <v>96</v>
      </c>
      <c r="AM406" t="s">
        <v>82</v>
      </c>
      <c r="AN406" t="s">
        <v>82</v>
      </c>
      <c r="AO406">
        <v>1</v>
      </c>
      <c r="AP406" t="s">
        <v>73</v>
      </c>
      <c r="AQ406" t="s">
        <v>78</v>
      </c>
      <c r="AR406" t="s">
        <v>82</v>
      </c>
      <c r="AS406" t="s">
        <v>82</v>
      </c>
      <c r="AT406">
        <v>45</v>
      </c>
      <c r="AU406" t="s">
        <v>88</v>
      </c>
      <c r="AV406" t="s">
        <v>89</v>
      </c>
      <c r="AW406" t="s">
        <v>89</v>
      </c>
      <c r="AX406" t="s">
        <v>89</v>
      </c>
      <c r="AY406" t="s">
        <v>89</v>
      </c>
      <c r="AZ406" t="s">
        <v>81</v>
      </c>
      <c r="BA406" t="s">
        <v>2662</v>
      </c>
      <c r="BB406">
        <v>36.6</v>
      </c>
      <c r="BC406" t="s">
        <v>82</v>
      </c>
      <c r="BD406" t="s">
        <v>82</v>
      </c>
      <c r="BE406" t="s">
        <v>82</v>
      </c>
      <c r="BF406" t="s">
        <v>156</v>
      </c>
      <c r="BG406" t="s">
        <v>2663</v>
      </c>
      <c r="BH406">
        <v>3</v>
      </c>
      <c r="BI406">
        <v>1995</v>
      </c>
      <c r="BJ406">
        <v>28</v>
      </c>
      <c r="BK406">
        <v>100</v>
      </c>
      <c r="BL406">
        <v>22623804</v>
      </c>
      <c r="BM406" t="s">
        <v>95</v>
      </c>
      <c r="BN406" t="s">
        <v>198</v>
      </c>
      <c r="BO406">
        <v>1</v>
      </c>
      <c r="BP406" t="s">
        <v>86</v>
      </c>
      <c r="BQ406" t="s">
        <v>1116</v>
      </c>
    </row>
    <row r="407" spans="1:69" hidden="1" x14ac:dyDescent="0.25">
      <c r="A407">
        <v>133584</v>
      </c>
      <c r="B407">
        <v>1</v>
      </c>
      <c r="C407" s="1">
        <v>4231721</v>
      </c>
      <c r="D407" s="2">
        <v>44939</v>
      </c>
      <c r="E407" s="2">
        <v>44944</v>
      </c>
      <c r="F407" s="2">
        <v>44971</v>
      </c>
      <c r="G407" s="2">
        <v>44977</v>
      </c>
      <c r="H407" s="2">
        <v>44978</v>
      </c>
      <c r="I407">
        <v>326308</v>
      </c>
      <c r="J407" t="s">
        <v>83</v>
      </c>
      <c r="K407" t="s">
        <v>85</v>
      </c>
      <c r="L407" t="s">
        <v>98</v>
      </c>
      <c r="M407" t="s">
        <v>72</v>
      </c>
      <c r="N407" t="s">
        <v>82</v>
      </c>
      <c r="O407">
        <v>133584</v>
      </c>
      <c r="P407">
        <v>7</v>
      </c>
      <c r="Q407" t="s">
        <v>136</v>
      </c>
      <c r="R407" t="s">
        <v>166</v>
      </c>
      <c r="S407" t="s">
        <v>79</v>
      </c>
      <c r="T407" t="s">
        <v>136</v>
      </c>
      <c r="U407">
        <v>2</v>
      </c>
      <c r="V407" t="s">
        <v>139</v>
      </c>
      <c r="W407">
        <v>10</v>
      </c>
      <c r="X407">
        <v>13</v>
      </c>
      <c r="Y407" t="s">
        <v>24</v>
      </c>
      <c r="Z407" t="s">
        <v>2654</v>
      </c>
      <c r="AA407">
        <v>206790753</v>
      </c>
      <c r="AB407">
        <v>31273320</v>
      </c>
      <c r="AC407" t="s">
        <v>140</v>
      </c>
      <c r="AD407" t="s">
        <v>178</v>
      </c>
      <c r="AE407" t="s">
        <v>2655</v>
      </c>
      <c r="AF407" t="s">
        <v>2656</v>
      </c>
      <c r="AG407">
        <v>1557872.55</v>
      </c>
      <c r="AH407" t="s">
        <v>100</v>
      </c>
      <c r="AI407">
        <v>0</v>
      </c>
      <c r="AJ407" t="s">
        <v>77</v>
      </c>
      <c r="AK407">
        <v>100</v>
      </c>
      <c r="AL407" t="s">
        <v>96</v>
      </c>
      <c r="AM407" t="s">
        <v>82</v>
      </c>
      <c r="AN407" t="s">
        <v>82</v>
      </c>
      <c r="AO407">
        <v>1</v>
      </c>
      <c r="AP407" t="s">
        <v>73</v>
      </c>
      <c r="AQ407" t="s">
        <v>176</v>
      </c>
      <c r="AR407" t="s">
        <v>82</v>
      </c>
      <c r="AS407" t="s">
        <v>82</v>
      </c>
      <c r="AT407">
        <v>32</v>
      </c>
      <c r="AU407" t="s">
        <v>101</v>
      </c>
      <c r="AV407" t="s">
        <v>89</v>
      </c>
      <c r="AW407" t="s">
        <v>89</v>
      </c>
      <c r="AX407" t="s">
        <v>89</v>
      </c>
      <c r="AY407" t="s">
        <v>89</v>
      </c>
      <c r="AZ407" t="s">
        <v>81</v>
      </c>
      <c r="BA407" t="s">
        <v>2657</v>
      </c>
      <c r="BB407">
        <v>36.81</v>
      </c>
      <c r="BC407" t="s">
        <v>82</v>
      </c>
      <c r="BD407" t="s">
        <v>161</v>
      </c>
      <c r="BE407" t="s">
        <v>162</v>
      </c>
      <c r="BF407" t="s">
        <v>156</v>
      </c>
      <c r="BG407" t="s">
        <v>2658</v>
      </c>
      <c r="BH407">
        <v>4</v>
      </c>
      <c r="BI407">
        <v>2015</v>
      </c>
      <c r="BJ407">
        <v>8</v>
      </c>
      <c r="BK407">
        <v>100</v>
      </c>
      <c r="BL407">
        <v>21053500</v>
      </c>
      <c r="BM407" t="s">
        <v>579</v>
      </c>
      <c r="BN407" t="s">
        <v>361</v>
      </c>
      <c r="BO407">
        <v>1</v>
      </c>
      <c r="BP407" t="s">
        <v>86</v>
      </c>
      <c r="BQ407" t="s">
        <v>1116</v>
      </c>
    </row>
    <row r="408" spans="1:69" hidden="1" x14ac:dyDescent="0.25">
      <c r="A408">
        <v>132931</v>
      </c>
      <c r="B408">
        <v>1</v>
      </c>
      <c r="C408" s="1">
        <v>1175090</v>
      </c>
      <c r="D408" s="2">
        <v>44905</v>
      </c>
      <c r="E408" s="2">
        <v>44914</v>
      </c>
      <c r="F408" s="2">
        <v>44917</v>
      </c>
      <c r="G408" s="2">
        <v>44977</v>
      </c>
      <c r="H408" s="2">
        <v>44978</v>
      </c>
      <c r="I408">
        <v>324302</v>
      </c>
      <c r="J408" t="s">
        <v>83</v>
      </c>
      <c r="K408" t="s">
        <v>85</v>
      </c>
      <c r="L408" t="s">
        <v>98</v>
      </c>
      <c r="M408" t="s">
        <v>72</v>
      </c>
      <c r="N408" t="s">
        <v>82</v>
      </c>
      <c r="O408">
        <v>132931</v>
      </c>
      <c r="P408">
        <v>7</v>
      </c>
      <c r="Q408" t="s">
        <v>75</v>
      </c>
      <c r="R408" t="s">
        <v>517</v>
      </c>
      <c r="S408" t="s">
        <v>79</v>
      </c>
      <c r="T408" t="s">
        <v>75</v>
      </c>
      <c r="U408">
        <v>7</v>
      </c>
      <c r="V408" t="s">
        <v>185</v>
      </c>
      <c r="W408">
        <v>6</v>
      </c>
      <c r="X408">
        <v>5</v>
      </c>
      <c r="Y408" t="s">
        <v>24</v>
      </c>
      <c r="Z408" t="s">
        <v>2372</v>
      </c>
      <c r="AA408">
        <v>702500098</v>
      </c>
      <c r="AB408">
        <v>31272630</v>
      </c>
      <c r="AC408" t="s">
        <v>186</v>
      </c>
      <c r="AD408" t="s">
        <v>2373</v>
      </c>
      <c r="AE408" t="s">
        <v>1101</v>
      </c>
      <c r="AF408" t="s">
        <v>2374</v>
      </c>
      <c r="AG408">
        <v>437872</v>
      </c>
      <c r="AH408" t="s">
        <v>121</v>
      </c>
      <c r="AI408">
        <v>0</v>
      </c>
      <c r="AJ408" t="s">
        <v>77</v>
      </c>
      <c r="AK408">
        <v>100</v>
      </c>
      <c r="AL408" t="s">
        <v>96</v>
      </c>
      <c r="AM408" t="s">
        <v>82</v>
      </c>
      <c r="AN408" t="s">
        <v>82</v>
      </c>
      <c r="AO408">
        <v>1</v>
      </c>
      <c r="AP408" t="s">
        <v>73</v>
      </c>
      <c r="AQ408" t="s">
        <v>176</v>
      </c>
      <c r="AR408" t="s">
        <v>82</v>
      </c>
      <c r="AS408" t="s">
        <v>82</v>
      </c>
      <c r="AT408">
        <v>26</v>
      </c>
      <c r="AU408" t="s">
        <v>253</v>
      </c>
      <c r="AV408" t="s">
        <v>89</v>
      </c>
      <c r="AW408" t="s">
        <v>89</v>
      </c>
      <c r="AX408" t="s">
        <v>89</v>
      </c>
      <c r="AY408" t="s">
        <v>89</v>
      </c>
      <c r="AZ408" t="s">
        <v>81</v>
      </c>
      <c r="BA408" t="s">
        <v>2375</v>
      </c>
      <c r="BB408">
        <v>37.26</v>
      </c>
      <c r="BC408" t="s">
        <v>82</v>
      </c>
      <c r="BD408" t="s">
        <v>161</v>
      </c>
      <c r="BE408" t="s">
        <v>162</v>
      </c>
      <c r="BF408" t="s">
        <v>87</v>
      </c>
      <c r="BG408" t="s">
        <v>2376</v>
      </c>
      <c r="BH408">
        <v>1</v>
      </c>
      <c r="BI408">
        <v>2018</v>
      </c>
      <c r="BJ408">
        <v>5</v>
      </c>
      <c r="BK408">
        <v>84.2</v>
      </c>
      <c r="BL408">
        <v>44092721</v>
      </c>
      <c r="BM408" t="s">
        <v>95</v>
      </c>
      <c r="BN408" t="s">
        <v>253</v>
      </c>
      <c r="BO408">
        <v>3</v>
      </c>
      <c r="BP408" t="s">
        <v>243</v>
      </c>
      <c r="BQ408" t="s">
        <v>1116</v>
      </c>
    </row>
    <row r="409" spans="1:69" hidden="1" x14ac:dyDescent="0.25">
      <c r="A409">
        <v>133207</v>
      </c>
      <c r="B409">
        <v>1</v>
      </c>
      <c r="C409" s="1">
        <v>3790050</v>
      </c>
      <c r="D409" s="2">
        <v>44935</v>
      </c>
      <c r="E409" s="2">
        <v>44936</v>
      </c>
      <c r="F409" s="2">
        <v>44953</v>
      </c>
      <c r="G409" s="2">
        <v>44963</v>
      </c>
      <c r="H409" s="2">
        <v>44967</v>
      </c>
      <c r="I409">
        <v>325866</v>
      </c>
      <c r="J409" t="s">
        <v>83</v>
      </c>
      <c r="K409" t="s">
        <v>85</v>
      </c>
      <c r="L409" t="s">
        <v>98</v>
      </c>
      <c r="M409" t="s">
        <v>72</v>
      </c>
      <c r="N409" t="s">
        <v>82</v>
      </c>
      <c r="O409">
        <v>133207</v>
      </c>
      <c r="P409">
        <v>6</v>
      </c>
      <c r="Q409" t="s">
        <v>136</v>
      </c>
      <c r="R409" t="s">
        <v>166</v>
      </c>
      <c r="S409" t="s">
        <v>79</v>
      </c>
      <c r="T409" t="s">
        <v>136</v>
      </c>
      <c r="U409">
        <v>5</v>
      </c>
      <c r="V409" t="s">
        <v>115</v>
      </c>
      <c r="W409">
        <v>2</v>
      </c>
      <c r="X409">
        <v>3</v>
      </c>
      <c r="Y409" t="s">
        <v>24</v>
      </c>
      <c r="Z409" t="s">
        <v>1224</v>
      </c>
      <c r="AA409">
        <v>504530660</v>
      </c>
      <c r="AB409">
        <v>31271540</v>
      </c>
      <c r="AC409" t="s">
        <v>228</v>
      </c>
      <c r="AD409" t="s">
        <v>165</v>
      </c>
      <c r="AE409" t="s">
        <v>655</v>
      </c>
      <c r="AF409" t="s">
        <v>654</v>
      </c>
      <c r="AG409">
        <v>180000</v>
      </c>
      <c r="AH409" t="s">
        <v>132</v>
      </c>
      <c r="AI409">
        <v>0</v>
      </c>
      <c r="AJ409" t="s">
        <v>77</v>
      </c>
      <c r="AK409">
        <v>100</v>
      </c>
      <c r="AL409" t="s">
        <v>96</v>
      </c>
      <c r="AM409" t="s">
        <v>82</v>
      </c>
      <c r="AN409" t="s">
        <v>82</v>
      </c>
      <c r="AO409">
        <v>1</v>
      </c>
      <c r="AP409" t="s">
        <v>73</v>
      </c>
      <c r="AQ409" t="s">
        <v>138</v>
      </c>
      <c r="AR409" t="s">
        <v>82</v>
      </c>
      <c r="AS409" t="s">
        <v>82</v>
      </c>
      <c r="AT409">
        <v>18</v>
      </c>
      <c r="AU409" t="s">
        <v>101</v>
      </c>
      <c r="AV409" t="s">
        <v>89</v>
      </c>
      <c r="AW409" t="s">
        <v>89</v>
      </c>
      <c r="AX409" t="s">
        <v>89</v>
      </c>
      <c r="AY409" t="s">
        <v>89</v>
      </c>
      <c r="AZ409" t="s">
        <v>81</v>
      </c>
      <c r="BA409" t="s">
        <v>1225</v>
      </c>
      <c r="BB409">
        <v>37.4</v>
      </c>
      <c r="BC409" t="s">
        <v>82</v>
      </c>
      <c r="BD409" t="s">
        <v>82</v>
      </c>
      <c r="BE409" t="s">
        <v>82</v>
      </c>
      <c r="BF409" t="s">
        <v>156</v>
      </c>
      <c r="BG409" t="s">
        <v>97</v>
      </c>
      <c r="BH409">
        <v>2</v>
      </c>
      <c r="BI409">
        <v>2021</v>
      </c>
      <c r="BJ409">
        <v>2</v>
      </c>
      <c r="BK409">
        <v>100</v>
      </c>
      <c r="BL409" t="s">
        <v>82</v>
      </c>
      <c r="BM409" t="s">
        <v>95</v>
      </c>
      <c r="BN409" t="s">
        <v>262</v>
      </c>
      <c r="BO409">
        <v>1</v>
      </c>
      <c r="BP409" t="s">
        <v>86</v>
      </c>
      <c r="BQ409" t="s">
        <v>1116</v>
      </c>
    </row>
    <row r="410" spans="1:69" hidden="1" x14ac:dyDescent="0.25">
      <c r="A410">
        <v>133344</v>
      </c>
      <c r="B410">
        <v>2</v>
      </c>
      <c r="C410" s="1">
        <v>18913248</v>
      </c>
      <c r="D410" s="2">
        <v>44901</v>
      </c>
      <c r="E410" s="2">
        <v>44916</v>
      </c>
      <c r="F410" s="2">
        <v>44946</v>
      </c>
      <c r="G410" s="2">
        <v>44985</v>
      </c>
      <c r="H410" s="2">
        <v>44985</v>
      </c>
      <c r="I410">
        <v>323869</v>
      </c>
      <c r="J410" t="s">
        <v>83</v>
      </c>
      <c r="K410" t="s">
        <v>676</v>
      </c>
      <c r="L410" t="s">
        <v>98</v>
      </c>
      <c r="M410" t="s">
        <v>675</v>
      </c>
      <c r="N410" t="s">
        <v>82</v>
      </c>
      <c r="O410">
        <v>133344</v>
      </c>
      <c r="P410">
        <v>8</v>
      </c>
      <c r="Q410" t="s">
        <v>136</v>
      </c>
      <c r="R410" t="s">
        <v>242</v>
      </c>
      <c r="S410" t="s">
        <v>79</v>
      </c>
      <c r="T410" t="s">
        <v>136</v>
      </c>
      <c r="U410">
        <v>1</v>
      </c>
      <c r="V410" t="s">
        <v>80</v>
      </c>
      <c r="W410">
        <v>18</v>
      </c>
      <c r="X410">
        <v>3</v>
      </c>
      <c r="Y410" t="s">
        <v>24</v>
      </c>
      <c r="Z410" t="s">
        <v>2103</v>
      </c>
      <c r="AA410">
        <v>118510211</v>
      </c>
      <c r="AB410">
        <v>31273510</v>
      </c>
      <c r="AC410" t="s">
        <v>189</v>
      </c>
      <c r="AD410" t="s">
        <v>2104</v>
      </c>
      <c r="AE410" t="s">
        <v>2105</v>
      </c>
      <c r="AF410" t="s">
        <v>2106</v>
      </c>
      <c r="AG410">
        <v>1390645</v>
      </c>
      <c r="AH410" t="s">
        <v>100</v>
      </c>
      <c r="AI410">
        <v>0</v>
      </c>
      <c r="AJ410" t="s">
        <v>77</v>
      </c>
      <c r="AK410">
        <v>190</v>
      </c>
      <c r="AL410" t="s">
        <v>2107</v>
      </c>
      <c r="AM410" t="s">
        <v>82</v>
      </c>
      <c r="AN410" t="s">
        <v>82</v>
      </c>
      <c r="AO410">
        <v>1</v>
      </c>
      <c r="AP410" t="s">
        <v>73</v>
      </c>
      <c r="AQ410" t="s">
        <v>78</v>
      </c>
      <c r="AR410" t="s">
        <v>82</v>
      </c>
      <c r="AS410" t="s">
        <v>82</v>
      </c>
      <c r="AT410">
        <v>21</v>
      </c>
      <c r="AU410" t="s">
        <v>244</v>
      </c>
      <c r="AV410" t="s">
        <v>89</v>
      </c>
      <c r="AW410" t="s">
        <v>89</v>
      </c>
      <c r="AX410" t="s">
        <v>89</v>
      </c>
      <c r="AY410" t="s">
        <v>89</v>
      </c>
      <c r="AZ410" t="s">
        <v>81</v>
      </c>
      <c r="BA410" t="s">
        <v>2108</v>
      </c>
      <c r="BB410">
        <v>37.6</v>
      </c>
      <c r="BC410" t="s">
        <v>82</v>
      </c>
      <c r="BD410" t="s">
        <v>82</v>
      </c>
      <c r="BE410" t="s">
        <v>82</v>
      </c>
      <c r="BF410" t="s">
        <v>156</v>
      </c>
      <c r="BG410" t="s">
        <v>97</v>
      </c>
      <c r="BH410">
        <v>1</v>
      </c>
      <c r="BI410">
        <v>2018</v>
      </c>
      <c r="BJ410">
        <v>5</v>
      </c>
      <c r="BK410">
        <v>100</v>
      </c>
      <c r="BL410" t="s">
        <v>82</v>
      </c>
      <c r="BM410" t="s">
        <v>95</v>
      </c>
      <c r="BN410" t="s">
        <v>246</v>
      </c>
      <c r="BO410">
        <v>1</v>
      </c>
      <c r="BP410" t="s">
        <v>86</v>
      </c>
      <c r="BQ410" t="s">
        <v>1116</v>
      </c>
    </row>
    <row r="411" spans="1:69" hidden="1" x14ac:dyDescent="0.25">
      <c r="A411">
        <v>132911</v>
      </c>
      <c r="B411">
        <v>1</v>
      </c>
      <c r="C411" s="1">
        <v>2516900</v>
      </c>
      <c r="D411" s="2">
        <v>44877</v>
      </c>
      <c r="E411" s="2">
        <v>44911</v>
      </c>
      <c r="F411" s="2">
        <v>44914</v>
      </c>
      <c r="G411" s="2">
        <v>44953</v>
      </c>
      <c r="H411" s="2">
        <v>44957</v>
      </c>
      <c r="I411">
        <v>322374</v>
      </c>
      <c r="J411" t="s">
        <v>83</v>
      </c>
      <c r="K411" t="s">
        <v>85</v>
      </c>
      <c r="L411" t="s">
        <v>98</v>
      </c>
      <c r="M411" t="s">
        <v>72</v>
      </c>
      <c r="N411" t="s">
        <v>82</v>
      </c>
      <c r="O411">
        <v>132911</v>
      </c>
      <c r="P411">
        <v>5</v>
      </c>
      <c r="Q411" t="s">
        <v>75</v>
      </c>
      <c r="R411" t="s">
        <v>76</v>
      </c>
      <c r="S411" t="s">
        <v>79</v>
      </c>
      <c r="T411" t="s">
        <v>75</v>
      </c>
      <c r="U411">
        <v>1</v>
      </c>
      <c r="V411" t="s">
        <v>80</v>
      </c>
      <c r="W411">
        <v>4</v>
      </c>
      <c r="X411">
        <v>5</v>
      </c>
      <c r="Y411" t="s">
        <v>25</v>
      </c>
      <c r="Z411" t="s">
        <v>1483</v>
      </c>
      <c r="AA411">
        <v>116850676</v>
      </c>
      <c r="AB411">
        <v>31270910</v>
      </c>
      <c r="AC411" t="s">
        <v>285</v>
      </c>
      <c r="AD411" t="s">
        <v>184</v>
      </c>
      <c r="AE411" t="s">
        <v>329</v>
      </c>
      <c r="AF411" t="s">
        <v>1066</v>
      </c>
      <c r="AG411">
        <v>177000</v>
      </c>
      <c r="AH411" t="s">
        <v>132</v>
      </c>
      <c r="AI411">
        <v>0</v>
      </c>
      <c r="AJ411" t="s">
        <v>77</v>
      </c>
      <c r="AK411">
        <v>100</v>
      </c>
      <c r="AL411" t="s">
        <v>96</v>
      </c>
      <c r="AM411" t="s">
        <v>82</v>
      </c>
      <c r="AN411" t="s">
        <v>82</v>
      </c>
      <c r="AO411">
        <v>1</v>
      </c>
      <c r="AP411" t="s">
        <v>73</v>
      </c>
      <c r="AQ411" t="s">
        <v>138</v>
      </c>
      <c r="AR411" t="s">
        <v>82</v>
      </c>
      <c r="AS411" t="s">
        <v>82</v>
      </c>
      <c r="AT411">
        <v>25</v>
      </c>
      <c r="AU411" t="s">
        <v>244</v>
      </c>
      <c r="AV411" t="s">
        <v>89</v>
      </c>
      <c r="AW411" t="s">
        <v>89</v>
      </c>
      <c r="AX411" t="s">
        <v>89</v>
      </c>
      <c r="AY411" t="s">
        <v>89</v>
      </c>
      <c r="AZ411" t="s">
        <v>81</v>
      </c>
      <c r="BA411" t="s">
        <v>1484</v>
      </c>
      <c r="BB411">
        <v>37.659999999999997</v>
      </c>
      <c r="BC411" t="s">
        <v>82</v>
      </c>
      <c r="BD411" t="s">
        <v>82</v>
      </c>
      <c r="BE411" t="s">
        <v>82</v>
      </c>
      <c r="BF411" t="s">
        <v>87</v>
      </c>
      <c r="BG411" t="s">
        <v>97</v>
      </c>
      <c r="BH411">
        <v>2</v>
      </c>
      <c r="BI411">
        <v>2014</v>
      </c>
      <c r="BJ411">
        <v>9</v>
      </c>
      <c r="BK411">
        <v>77</v>
      </c>
      <c r="BL411" t="s">
        <v>82</v>
      </c>
      <c r="BM411" t="s">
        <v>95</v>
      </c>
      <c r="BN411" t="s">
        <v>230</v>
      </c>
      <c r="BO411">
        <v>1</v>
      </c>
      <c r="BP411" t="s">
        <v>86</v>
      </c>
      <c r="BQ411" t="s">
        <v>1116</v>
      </c>
    </row>
    <row r="412" spans="1:69" hidden="1" x14ac:dyDescent="0.25">
      <c r="A412">
        <v>132508</v>
      </c>
      <c r="B412">
        <v>1</v>
      </c>
      <c r="C412" s="1">
        <v>1623000</v>
      </c>
      <c r="D412" s="2">
        <v>44865</v>
      </c>
      <c r="E412" s="2">
        <v>44882</v>
      </c>
      <c r="F412" s="2">
        <v>44883</v>
      </c>
      <c r="G412" s="2">
        <v>44953</v>
      </c>
      <c r="H412" s="2">
        <v>44957</v>
      </c>
      <c r="I412">
        <v>321894</v>
      </c>
      <c r="J412" t="s">
        <v>83</v>
      </c>
      <c r="K412" t="s">
        <v>85</v>
      </c>
      <c r="L412" t="s">
        <v>98</v>
      </c>
      <c r="M412" t="s">
        <v>72</v>
      </c>
      <c r="N412" t="s">
        <v>82</v>
      </c>
      <c r="O412">
        <v>132508</v>
      </c>
      <c r="P412">
        <v>5</v>
      </c>
      <c r="Q412" t="s">
        <v>136</v>
      </c>
      <c r="R412" t="s">
        <v>137</v>
      </c>
      <c r="S412" t="s">
        <v>79</v>
      </c>
      <c r="T412" t="s">
        <v>136</v>
      </c>
      <c r="U412">
        <v>2</v>
      </c>
      <c r="V412" t="s">
        <v>139</v>
      </c>
      <c r="W412">
        <v>5</v>
      </c>
      <c r="X412">
        <v>5</v>
      </c>
      <c r="Y412" t="s">
        <v>24</v>
      </c>
      <c r="Z412" t="s">
        <v>1353</v>
      </c>
      <c r="AA412">
        <v>118200433</v>
      </c>
      <c r="AB412">
        <v>31270050</v>
      </c>
      <c r="AC412" t="s">
        <v>254</v>
      </c>
      <c r="AD412" t="s">
        <v>505</v>
      </c>
      <c r="AE412" t="s">
        <v>950</v>
      </c>
      <c r="AF412" t="s">
        <v>529</v>
      </c>
      <c r="AG412">
        <v>1193413</v>
      </c>
      <c r="AH412" t="s">
        <v>100</v>
      </c>
      <c r="AI412">
        <v>0</v>
      </c>
      <c r="AJ412" t="s">
        <v>77</v>
      </c>
      <c r="AK412">
        <v>100</v>
      </c>
      <c r="AL412" t="s">
        <v>96</v>
      </c>
      <c r="AM412" t="s">
        <v>82</v>
      </c>
      <c r="AN412" t="s">
        <v>82</v>
      </c>
      <c r="AO412">
        <v>1</v>
      </c>
      <c r="AP412" t="s">
        <v>73</v>
      </c>
      <c r="AQ412" t="s">
        <v>114</v>
      </c>
      <c r="AR412" t="s">
        <v>82</v>
      </c>
      <c r="AS412" t="s">
        <v>82</v>
      </c>
      <c r="AT412">
        <v>21</v>
      </c>
      <c r="AU412" t="s">
        <v>101</v>
      </c>
      <c r="AV412" t="s">
        <v>89</v>
      </c>
      <c r="AW412" t="s">
        <v>89</v>
      </c>
      <c r="AX412" t="s">
        <v>89</v>
      </c>
      <c r="AY412" t="s">
        <v>89</v>
      </c>
      <c r="AZ412" t="s">
        <v>81</v>
      </c>
      <c r="BA412" t="s">
        <v>1354</v>
      </c>
      <c r="BB412">
        <v>37.71</v>
      </c>
      <c r="BC412" t="s">
        <v>82</v>
      </c>
      <c r="BD412" t="s">
        <v>82</v>
      </c>
      <c r="BE412" t="s">
        <v>82</v>
      </c>
      <c r="BF412" t="s">
        <v>87</v>
      </c>
      <c r="BG412" t="s">
        <v>97</v>
      </c>
      <c r="BH412">
        <v>4</v>
      </c>
      <c r="BI412">
        <v>2019</v>
      </c>
      <c r="BJ412">
        <v>4</v>
      </c>
      <c r="BK412">
        <v>75.23</v>
      </c>
      <c r="BL412" t="s">
        <v>82</v>
      </c>
      <c r="BM412" t="s">
        <v>95</v>
      </c>
      <c r="BN412" t="s">
        <v>183</v>
      </c>
      <c r="BO412">
        <v>1</v>
      </c>
      <c r="BP412" t="s">
        <v>86</v>
      </c>
      <c r="BQ412" t="s">
        <v>1116</v>
      </c>
    </row>
    <row r="413" spans="1:69" hidden="1" x14ac:dyDescent="0.25">
      <c r="A413">
        <v>133239</v>
      </c>
      <c r="B413">
        <v>1</v>
      </c>
      <c r="C413" s="1">
        <v>10117352</v>
      </c>
      <c r="D413" s="2">
        <v>44930</v>
      </c>
      <c r="E413" s="2">
        <v>44931</v>
      </c>
      <c r="F413" s="2">
        <v>44958</v>
      </c>
      <c r="G413" s="2">
        <v>44963</v>
      </c>
      <c r="H413" s="2">
        <v>44967</v>
      </c>
      <c r="I413">
        <v>325582</v>
      </c>
      <c r="J413" t="s">
        <v>83</v>
      </c>
      <c r="K413" t="s">
        <v>85</v>
      </c>
      <c r="L413" t="s">
        <v>98</v>
      </c>
      <c r="M413" t="s">
        <v>72</v>
      </c>
      <c r="N413" t="s">
        <v>82</v>
      </c>
      <c r="O413">
        <v>133239</v>
      </c>
      <c r="P413">
        <v>6</v>
      </c>
      <c r="Q413" t="s">
        <v>75</v>
      </c>
      <c r="R413" t="s">
        <v>99</v>
      </c>
      <c r="S413" t="s">
        <v>79</v>
      </c>
      <c r="T413" t="s">
        <v>75</v>
      </c>
      <c r="U413">
        <v>1</v>
      </c>
      <c r="V413" t="s">
        <v>80</v>
      </c>
      <c r="W413">
        <v>9</v>
      </c>
      <c r="X413">
        <v>4</v>
      </c>
      <c r="Y413" t="s">
        <v>24</v>
      </c>
      <c r="Z413" t="s">
        <v>1301</v>
      </c>
      <c r="AA413">
        <v>118920027</v>
      </c>
      <c r="AB413">
        <v>31271550</v>
      </c>
      <c r="AC413" t="s">
        <v>249</v>
      </c>
      <c r="AD413" t="s">
        <v>334</v>
      </c>
      <c r="AE413" t="s">
        <v>104</v>
      </c>
      <c r="AF413" t="s">
        <v>103</v>
      </c>
      <c r="AG413">
        <v>3831815</v>
      </c>
      <c r="AH413" t="s">
        <v>152</v>
      </c>
      <c r="AI413">
        <v>0</v>
      </c>
      <c r="AJ413" t="s">
        <v>77</v>
      </c>
      <c r="AK413">
        <v>100</v>
      </c>
      <c r="AL413" t="s">
        <v>96</v>
      </c>
      <c r="AM413" t="s">
        <v>82</v>
      </c>
      <c r="AN413" t="s">
        <v>82</v>
      </c>
      <c r="AO413">
        <v>1</v>
      </c>
      <c r="AP413" t="s">
        <v>73</v>
      </c>
      <c r="AQ413" t="s">
        <v>78</v>
      </c>
      <c r="AR413" t="s">
        <v>82</v>
      </c>
      <c r="AS413" t="s">
        <v>82</v>
      </c>
      <c r="AT413">
        <v>21</v>
      </c>
      <c r="AU413" t="s">
        <v>101</v>
      </c>
      <c r="AV413" t="s">
        <v>89</v>
      </c>
      <c r="AW413" t="s">
        <v>89</v>
      </c>
      <c r="AX413" t="s">
        <v>89</v>
      </c>
      <c r="AY413" t="s">
        <v>89</v>
      </c>
      <c r="AZ413" t="s">
        <v>81</v>
      </c>
      <c r="BA413" t="s">
        <v>1302</v>
      </c>
      <c r="BB413">
        <v>37.869999999999997</v>
      </c>
      <c r="BC413" t="s">
        <v>82</v>
      </c>
      <c r="BD413" t="s">
        <v>161</v>
      </c>
      <c r="BE413" t="s">
        <v>162</v>
      </c>
      <c r="BF413" t="s">
        <v>87</v>
      </c>
      <c r="BG413" t="s">
        <v>97</v>
      </c>
      <c r="BH413">
        <v>3</v>
      </c>
      <c r="BI413">
        <v>2018</v>
      </c>
      <c r="BJ413">
        <v>5</v>
      </c>
      <c r="BK413">
        <v>100</v>
      </c>
      <c r="BL413" t="s">
        <v>82</v>
      </c>
      <c r="BM413" t="s">
        <v>95</v>
      </c>
      <c r="BN413" t="s">
        <v>105</v>
      </c>
      <c r="BO413">
        <v>1</v>
      </c>
      <c r="BP413" t="s">
        <v>86</v>
      </c>
      <c r="BQ413" t="s">
        <v>1116</v>
      </c>
    </row>
    <row r="414" spans="1:69" hidden="1" x14ac:dyDescent="0.25">
      <c r="A414">
        <v>132923</v>
      </c>
      <c r="B414">
        <v>1</v>
      </c>
      <c r="C414" s="1">
        <v>3419900</v>
      </c>
      <c r="D414" s="2">
        <v>44908</v>
      </c>
      <c r="E414" s="2">
        <v>44914</v>
      </c>
      <c r="F414" s="2">
        <v>44917</v>
      </c>
      <c r="G414" s="2">
        <v>44985</v>
      </c>
      <c r="H414" s="2">
        <v>44985</v>
      </c>
      <c r="I414">
        <v>324535</v>
      </c>
      <c r="J414" t="s">
        <v>83</v>
      </c>
      <c r="K414" t="s">
        <v>85</v>
      </c>
      <c r="L414" t="s">
        <v>98</v>
      </c>
      <c r="M414" t="s">
        <v>72</v>
      </c>
      <c r="N414" t="s">
        <v>82</v>
      </c>
      <c r="O414">
        <v>132923</v>
      </c>
      <c r="P414">
        <v>8</v>
      </c>
      <c r="Q414" t="s">
        <v>136</v>
      </c>
      <c r="R414" t="s">
        <v>137</v>
      </c>
      <c r="S414" t="s">
        <v>79</v>
      </c>
      <c r="T414" t="s">
        <v>136</v>
      </c>
      <c r="U414">
        <v>7</v>
      </c>
      <c r="V414" t="s">
        <v>185</v>
      </c>
      <c r="W414">
        <v>2</v>
      </c>
      <c r="X414">
        <v>5</v>
      </c>
      <c r="Y414" t="s">
        <v>25</v>
      </c>
      <c r="Z414" t="s">
        <v>2062</v>
      </c>
      <c r="AA414">
        <v>703040854</v>
      </c>
      <c r="AB414">
        <v>31274250</v>
      </c>
      <c r="AC414" t="s">
        <v>226</v>
      </c>
      <c r="AD414" t="s">
        <v>336</v>
      </c>
      <c r="AE414" t="s">
        <v>232</v>
      </c>
      <c r="AF414" t="s">
        <v>248</v>
      </c>
      <c r="AG414">
        <v>1300403</v>
      </c>
      <c r="AH414" t="s">
        <v>100</v>
      </c>
      <c r="AI414">
        <v>0</v>
      </c>
      <c r="AJ414" t="s">
        <v>77</v>
      </c>
      <c r="AK414">
        <v>100</v>
      </c>
      <c r="AL414" t="s">
        <v>96</v>
      </c>
      <c r="AM414" t="s">
        <v>82</v>
      </c>
      <c r="AN414" t="s">
        <v>82</v>
      </c>
      <c r="AO414">
        <v>1</v>
      </c>
      <c r="AP414" t="s">
        <v>73</v>
      </c>
      <c r="AQ414" t="s">
        <v>138</v>
      </c>
      <c r="AR414" t="s">
        <v>82</v>
      </c>
      <c r="AS414" t="s">
        <v>82</v>
      </c>
      <c r="AT414">
        <v>19</v>
      </c>
      <c r="AU414" t="s">
        <v>101</v>
      </c>
      <c r="AV414" t="s">
        <v>89</v>
      </c>
      <c r="AW414" t="s">
        <v>89</v>
      </c>
      <c r="AX414" t="s">
        <v>89</v>
      </c>
      <c r="AY414" t="s">
        <v>89</v>
      </c>
      <c r="AZ414" t="s">
        <v>81</v>
      </c>
      <c r="BA414" t="s">
        <v>2063</v>
      </c>
      <c r="BB414">
        <v>38.020000000000003</v>
      </c>
      <c r="BC414" t="s">
        <v>82</v>
      </c>
      <c r="BD414" t="s">
        <v>82</v>
      </c>
      <c r="BE414" t="s">
        <v>82</v>
      </c>
      <c r="BF414" t="s">
        <v>87</v>
      </c>
      <c r="BG414" t="s">
        <v>97</v>
      </c>
      <c r="BH414">
        <v>2</v>
      </c>
      <c r="BI414">
        <v>2021</v>
      </c>
      <c r="BJ414">
        <v>2</v>
      </c>
      <c r="BK414">
        <v>98.5</v>
      </c>
      <c r="BL414" t="s">
        <v>82</v>
      </c>
      <c r="BM414" t="s">
        <v>95</v>
      </c>
      <c r="BN414" t="s">
        <v>183</v>
      </c>
      <c r="BO414">
        <v>1</v>
      </c>
      <c r="BP414" t="s">
        <v>86</v>
      </c>
      <c r="BQ414" t="s">
        <v>1116</v>
      </c>
    </row>
    <row r="415" spans="1:69" hidden="1" x14ac:dyDescent="0.25">
      <c r="A415">
        <v>132714</v>
      </c>
      <c r="B415">
        <v>5</v>
      </c>
      <c r="C415" s="1">
        <v>1653708</v>
      </c>
      <c r="D415" s="2">
        <v>44900</v>
      </c>
      <c r="E415" s="2">
        <v>44904</v>
      </c>
      <c r="F415" s="2">
        <v>44907</v>
      </c>
      <c r="G415" s="2">
        <v>44939</v>
      </c>
      <c r="H415" s="2">
        <v>44943</v>
      </c>
      <c r="I415">
        <v>323797</v>
      </c>
      <c r="J415" t="s">
        <v>83</v>
      </c>
      <c r="K415" t="s">
        <v>120</v>
      </c>
      <c r="L415" t="s">
        <v>119</v>
      </c>
      <c r="M415" t="s">
        <v>72</v>
      </c>
      <c r="N415" t="s">
        <v>82</v>
      </c>
      <c r="O415">
        <v>132714</v>
      </c>
      <c r="P415">
        <v>1</v>
      </c>
      <c r="Q415" t="s">
        <v>136</v>
      </c>
      <c r="R415" t="s">
        <v>137</v>
      </c>
      <c r="S415" t="s">
        <v>79</v>
      </c>
      <c r="T415" t="s">
        <v>136</v>
      </c>
      <c r="U415">
        <v>2</v>
      </c>
      <c r="V415" t="s">
        <v>139</v>
      </c>
      <c r="W415">
        <v>9</v>
      </c>
      <c r="X415">
        <v>1</v>
      </c>
      <c r="Y415" t="s">
        <v>25</v>
      </c>
      <c r="Z415" t="s">
        <v>1923</v>
      </c>
      <c r="AA415">
        <v>112080039</v>
      </c>
      <c r="AB415">
        <v>31269310</v>
      </c>
      <c r="AC415" t="s">
        <v>335</v>
      </c>
      <c r="AD415" t="s">
        <v>335</v>
      </c>
      <c r="AE415" t="s">
        <v>687</v>
      </c>
      <c r="AF415" t="s">
        <v>248</v>
      </c>
      <c r="AG415">
        <v>573000</v>
      </c>
      <c r="AH415" t="s">
        <v>171</v>
      </c>
      <c r="AI415">
        <v>0</v>
      </c>
      <c r="AJ415" t="s">
        <v>77</v>
      </c>
      <c r="AK415">
        <v>100</v>
      </c>
      <c r="AL415" t="s">
        <v>96</v>
      </c>
      <c r="AM415" t="s">
        <v>82</v>
      </c>
      <c r="AN415" t="s">
        <v>82</v>
      </c>
      <c r="AO415">
        <v>1</v>
      </c>
      <c r="AP415" t="s">
        <v>73</v>
      </c>
      <c r="AQ415" t="s">
        <v>114</v>
      </c>
      <c r="AR415" t="s">
        <v>82</v>
      </c>
      <c r="AS415" t="s">
        <v>82</v>
      </c>
      <c r="AT415">
        <v>38</v>
      </c>
      <c r="AU415" t="s">
        <v>88</v>
      </c>
      <c r="AV415" t="s">
        <v>89</v>
      </c>
      <c r="AW415" t="s">
        <v>89</v>
      </c>
      <c r="AX415" t="s">
        <v>89</v>
      </c>
      <c r="AY415" t="s">
        <v>89</v>
      </c>
      <c r="AZ415" t="s">
        <v>81</v>
      </c>
      <c r="BA415" t="s">
        <v>1924</v>
      </c>
      <c r="BB415">
        <v>38.020000000000003</v>
      </c>
      <c r="BC415" t="s">
        <v>82</v>
      </c>
      <c r="BD415" t="s">
        <v>82</v>
      </c>
      <c r="BE415" t="s">
        <v>82</v>
      </c>
      <c r="BF415" t="s">
        <v>197</v>
      </c>
      <c r="BG415" t="s">
        <v>1925</v>
      </c>
      <c r="BH415">
        <v>2</v>
      </c>
      <c r="BI415">
        <v>2007</v>
      </c>
      <c r="BJ415">
        <v>16</v>
      </c>
      <c r="BK415">
        <v>86.4</v>
      </c>
      <c r="BL415">
        <v>84655555</v>
      </c>
      <c r="BM415" t="s">
        <v>95</v>
      </c>
      <c r="BN415" t="s">
        <v>183</v>
      </c>
      <c r="BO415">
        <v>1</v>
      </c>
      <c r="BP415" t="s">
        <v>86</v>
      </c>
      <c r="BQ415" t="s">
        <v>1116</v>
      </c>
    </row>
    <row r="416" spans="1:69" hidden="1" x14ac:dyDescent="0.25">
      <c r="A416">
        <v>133551</v>
      </c>
      <c r="B416">
        <v>1</v>
      </c>
      <c r="C416" s="1">
        <v>3208500</v>
      </c>
      <c r="D416" s="2">
        <v>44909</v>
      </c>
      <c r="E416" s="2">
        <v>44917</v>
      </c>
      <c r="F416" s="2">
        <v>44964</v>
      </c>
      <c r="G416" s="2">
        <v>44985</v>
      </c>
      <c r="H416" s="2">
        <v>44985</v>
      </c>
      <c r="I416">
        <v>324618</v>
      </c>
      <c r="J416" t="s">
        <v>83</v>
      </c>
      <c r="K416" t="s">
        <v>85</v>
      </c>
      <c r="L416" t="s">
        <v>98</v>
      </c>
      <c r="M416" t="s">
        <v>72</v>
      </c>
      <c r="N416" t="s">
        <v>82</v>
      </c>
      <c r="O416">
        <v>133551</v>
      </c>
      <c r="P416">
        <v>8</v>
      </c>
      <c r="Q416" t="s">
        <v>75</v>
      </c>
      <c r="R416" t="s">
        <v>99</v>
      </c>
      <c r="S416" t="s">
        <v>79</v>
      </c>
      <c r="T416" t="s">
        <v>75</v>
      </c>
      <c r="U416">
        <v>5</v>
      </c>
      <c r="V416" t="s">
        <v>115</v>
      </c>
      <c r="W416">
        <v>2</v>
      </c>
      <c r="X416">
        <v>1</v>
      </c>
      <c r="Y416" t="s">
        <v>24</v>
      </c>
      <c r="Z416" t="s">
        <v>2173</v>
      </c>
      <c r="AA416">
        <v>504220946</v>
      </c>
      <c r="AB416">
        <v>31273530</v>
      </c>
      <c r="AC416" t="s">
        <v>228</v>
      </c>
      <c r="AD416" t="s">
        <v>228</v>
      </c>
      <c r="AE416" t="s">
        <v>134</v>
      </c>
      <c r="AF416" t="s">
        <v>1111</v>
      </c>
      <c r="AG416">
        <v>1224730</v>
      </c>
      <c r="AH416" t="s">
        <v>100</v>
      </c>
      <c r="AI416">
        <v>0</v>
      </c>
      <c r="AJ416" t="s">
        <v>77</v>
      </c>
      <c r="AK416">
        <v>100</v>
      </c>
      <c r="AL416" t="s">
        <v>96</v>
      </c>
      <c r="AM416" t="s">
        <v>82</v>
      </c>
      <c r="AN416" t="s">
        <v>82</v>
      </c>
      <c r="AO416">
        <v>1</v>
      </c>
      <c r="AP416" t="s">
        <v>73</v>
      </c>
      <c r="AQ416" t="s">
        <v>114</v>
      </c>
      <c r="AR416" t="s">
        <v>82</v>
      </c>
      <c r="AS416" t="s">
        <v>82</v>
      </c>
      <c r="AT416">
        <v>24</v>
      </c>
      <c r="AU416" t="s">
        <v>101</v>
      </c>
      <c r="AV416" t="s">
        <v>89</v>
      </c>
      <c r="AW416" t="s">
        <v>89</v>
      </c>
      <c r="AX416" t="s">
        <v>89</v>
      </c>
      <c r="AY416" t="s">
        <v>89</v>
      </c>
      <c r="AZ416" t="s">
        <v>81</v>
      </c>
      <c r="BA416" t="s">
        <v>2174</v>
      </c>
      <c r="BB416">
        <v>38.17</v>
      </c>
      <c r="BC416" t="s">
        <v>82</v>
      </c>
      <c r="BD416" t="s">
        <v>82</v>
      </c>
      <c r="BE416" t="s">
        <v>82</v>
      </c>
      <c r="BF416" t="s">
        <v>87</v>
      </c>
      <c r="BG416" t="s">
        <v>97</v>
      </c>
      <c r="BH416">
        <v>3</v>
      </c>
      <c r="BI416">
        <v>2015</v>
      </c>
      <c r="BJ416">
        <v>8</v>
      </c>
      <c r="BK416">
        <v>80.84</v>
      </c>
      <c r="BL416" t="s">
        <v>82</v>
      </c>
      <c r="BM416" t="s">
        <v>95</v>
      </c>
      <c r="BN416" t="s">
        <v>105</v>
      </c>
      <c r="BO416">
        <v>1</v>
      </c>
      <c r="BP416" t="s">
        <v>86</v>
      </c>
      <c r="BQ416" t="s">
        <v>1116</v>
      </c>
    </row>
    <row r="417" spans="1:69" hidden="1" x14ac:dyDescent="0.25">
      <c r="A417">
        <v>132864</v>
      </c>
      <c r="B417">
        <v>1</v>
      </c>
      <c r="C417" s="1">
        <v>2952400</v>
      </c>
      <c r="D417" s="2">
        <v>44902</v>
      </c>
      <c r="E417" s="2">
        <v>44910</v>
      </c>
      <c r="F417" s="2">
        <v>44914</v>
      </c>
      <c r="G417" s="2">
        <v>44977</v>
      </c>
      <c r="H417" s="2">
        <v>44978</v>
      </c>
      <c r="I417">
        <v>324036</v>
      </c>
      <c r="J417" t="s">
        <v>83</v>
      </c>
      <c r="K417" t="s">
        <v>85</v>
      </c>
      <c r="L417" t="s">
        <v>98</v>
      </c>
      <c r="M417" t="s">
        <v>72</v>
      </c>
      <c r="N417" t="s">
        <v>82</v>
      </c>
      <c r="O417">
        <v>132864</v>
      </c>
      <c r="P417">
        <v>7</v>
      </c>
      <c r="Q417" t="s">
        <v>75</v>
      </c>
      <c r="R417" t="s">
        <v>99</v>
      </c>
      <c r="S417" t="s">
        <v>79</v>
      </c>
      <c r="T417" t="s">
        <v>75</v>
      </c>
      <c r="U417">
        <v>1</v>
      </c>
      <c r="V417" t="s">
        <v>80</v>
      </c>
      <c r="W417">
        <v>2</v>
      </c>
      <c r="X417">
        <v>1</v>
      </c>
      <c r="Y417" t="s">
        <v>25</v>
      </c>
      <c r="Z417" t="s">
        <v>2357</v>
      </c>
      <c r="AA417">
        <v>118420508</v>
      </c>
      <c r="AB417">
        <v>31272680</v>
      </c>
      <c r="AC417" t="s">
        <v>163</v>
      </c>
      <c r="AD417" t="s">
        <v>163</v>
      </c>
      <c r="AE417" t="s">
        <v>247</v>
      </c>
      <c r="AF417" t="s">
        <v>518</v>
      </c>
      <c r="AG417">
        <v>2012460</v>
      </c>
      <c r="AH417" t="s">
        <v>100</v>
      </c>
      <c r="AI417">
        <v>0</v>
      </c>
      <c r="AJ417" t="s">
        <v>77</v>
      </c>
      <c r="AK417">
        <v>100</v>
      </c>
      <c r="AL417" t="s">
        <v>96</v>
      </c>
      <c r="AM417" t="s">
        <v>82</v>
      </c>
      <c r="AN417" t="s">
        <v>82</v>
      </c>
      <c r="AO417">
        <v>1</v>
      </c>
      <c r="AP417" t="s">
        <v>73</v>
      </c>
      <c r="AQ417" t="s">
        <v>78</v>
      </c>
      <c r="AR417" t="s">
        <v>82</v>
      </c>
      <c r="AS417" t="s">
        <v>82</v>
      </c>
      <c r="AT417">
        <v>20</v>
      </c>
      <c r="AU417" t="s">
        <v>253</v>
      </c>
      <c r="AV417" t="s">
        <v>89</v>
      </c>
      <c r="AW417" t="s">
        <v>89</v>
      </c>
      <c r="AX417" t="s">
        <v>89</v>
      </c>
      <c r="AY417" t="s">
        <v>89</v>
      </c>
      <c r="AZ417" t="s">
        <v>81</v>
      </c>
      <c r="BA417" t="s">
        <v>2358</v>
      </c>
      <c r="BB417">
        <v>38.24</v>
      </c>
      <c r="BC417" t="s">
        <v>82</v>
      </c>
      <c r="BD417" t="s">
        <v>82</v>
      </c>
      <c r="BE417" t="s">
        <v>82</v>
      </c>
      <c r="BF417" t="s">
        <v>87</v>
      </c>
      <c r="BG417" t="s">
        <v>97</v>
      </c>
      <c r="BH417">
        <v>4</v>
      </c>
      <c r="BI417">
        <v>2019</v>
      </c>
      <c r="BJ417">
        <v>4</v>
      </c>
      <c r="BK417">
        <v>89.31</v>
      </c>
      <c r="BL417" t="s">
        <v>82</v>
      </c>
      <c r="BM417" t="s">
        <v>95</v>
      </c>
      <c r="BN417" t="s">
        <v>125</v>
      </c>
      <c r="BO417">
        <v>1</v>
      </c>
      <c r="BP417" t="s">
        <v>86</v>
      </c>
      <c r="BQ417" t="s">
        <v>1116</v>
      </c>
    </row>
    <row r="418" spans="1:69" hidden="1" x14ac:dyDescent="0.25">
      <c r="A418">
        <v>133330</v>
      </c>
      <c r="B418">
        <v>7</v>
      </c>
      <c r="C418" s="1">
        <v>20240459</v>
      </c>
      <c r="D418" s="2">
        <v>44901</v>
      </c>
      <c r="E418" s="2">
        <v>44917</v>
      </c>
      <c r="F418" s="2">
        <v>44952</v>
      </c>
      <c r="G418" s="2">
        <v>44977</v>
      </c>
      <c r="H418" s="2">
        <v>44978</v>
      </c>
      <c r="I418">
        <v>323926</v>
      </c>
      <c r="J418" t="s">
        <v>83</v>
      </c>
      <c r="K418" t="s">
        <v>205</v>
      </c>
      <c r="L418" t="s">
        <v>119</v>
      </c>
      <c r="M418" t="s">
        <v>204</v>
      </c>
      <c r="N418" t="s">
        <v>82</v>
      </c>
      <c r="O418">
        <v>133330</v>
      </c>
      <c r="P418">
        <v>7</v>
      </c>
      <c r="Q418" t="s">
        <v>75</v>
      </c>
      <c r="R418" t="s">
        <v>76</v>
      </c>
      <c r="S418" t="s">
        <v>79</v>
      </c>
      <c r="T418" t="s">
        <v>75</v>
      </c>
      <c r="U418">
        <v>3</v>
      </c>
      <c r="V418" t="s">
        <v>131</v>
      </c>
      <c r="W418">
        <v>8</v>
      </c>
      <c r="X418">
        <v>1</v>
      </c>
      <c r="Y418" t="s">
        <v>25</v>
      </c>
      <c r="Z418" t="s">
        <v>2484</v>
      </c>
      <c r="AA418">
        <v>304270865</v>
      </c>
      <c r="AB418">
        <v>31272250</v>
      </c>
      <c r="AC418" t="s">
        <v>265</v>
      </c>
      <c r="AD418" t="s">
        <v>268</v>
      </c>
      <c r="AE418" t="s">
        <v>322</v>
      </c>
      <c r="AF418" t="s">
        <v>2485</v>
      </c>
      <c r="AG418">
        <v>1494166</v>
      </c>
      <c r="AH418" t="s">
        <v>100</v>
      </c>
      <c r="AI418">
        <v>0</v>
      </c>
      <c r="AJ418" t="s">
        <v>77</v>
      </c>
      <c r="AK418">
        <v>100</v>
      </c>
      <c r="AL418" t="s">
        <v>96</v>
      </c>
      <c r="AM418" t="s">
        <v>82</v>
      </c>
      <c r="AN418" t="s">
        <v>82</v>
      </c>
      <c r="AO418">
        <v>1</v>
      </c>
      <c r="AP418" t="s">
        <v>73</v>
      </c>
      <c r="AQ418" t="s">
        <v>114</v>
      </c>
      <c r="AR418" t="s">
        <v>82</v>
      </c>
      <c r="AS418" t="s">
        <v>82</v>
      </c>
      <c r="AT418">
        <v>34</v>
      </c>
      <c r="AU418" t="s">
        <v>206</v>
      </c>
      <c r="AV418" t="s">
        <v>89</v>
      </c>
      <c r="AW418" t="s">
        <v>89</v>
      </c>
      <c r="AX418" t="s">
        <v>89</v>
      </c>
      <c r="AY418" t="s">
        <v>89</v>
      </c>
      <c r="AZ418" t="s">
        <v>81</v>
      </c>
      <c r="BA418" t="s">
        <v>2486</v>
      </c>
      <c r="BB418">
        <v>38.409999999999997</v>
      </c>
      <c r="BC418" t="s">
        <v>82</v>
      </c>
      <c r="BD418" t="s">
        <v>82</v>
      </c>
      <c r="BE418" t="s">
        <v>82</v>
      </c>
      <c r="BF418" t="s">
        <v>87</v>
      </c>
      <c r="BG418" t="s">
        <v>97</v>
      </c>
      <c r="BH418">
        <v>1</v>
      </c>
      <c r="BI418">
        <v>2005</v>
      </c>
      <c r="BJ418">
        <v>18</v>
      </c>
      <c r="BK418">
        <v>85</v>
      </c>
      <c r="BL418">
        <v>88927141</v>
      </c>
      <c r="BM418" t="s">
        <v>95</v>
      </c>
      <c r="BN418" t="s">
        <v>222</v>
      </c>
      <c r="BO418">
        <v>1</v>
      </c>
      <c r="BP418" t="s">
        <v>86</v>
      </c>
      <c r="BQ418" t="s">
        <v>1116</v>
      </c>
    </row>
    <row r="419" spans="1:69" hidden="1" x14ac:dyDescent="0.25">
      <c r="A419">
        <v>132384</v>
      </c>
      <c r="B419">
        <v>3</v>
      </c>
      <c r="C419" s="1">
        <v>12144165</v>
      </c>
      <c r="D419" s="2">
        <v>44859</v>
      </c>
      <c r="E419" s="2">
        <v>44865</v>
      </c>
      <c r="F419" s="2">
        <v>44866</v>
      </c>
      <c r="G419" s="2">
        <v>44977</v>
      </c>
      <c r="H419" s="2">
        <v>44978</v>
      </c>
      <c r="I419">
        <v>321679</v>
      </c>
      <c r="J419" t="s">
        <v>83</v>
      </c>
      <c r="K419" t="s">
        <v>214</v>
      </c>
      <c r="L419" t="s">
        <v>98</v>
      </c>
      <c r="M419" t="s">
        <v>204</v>
      </c>
      <c r="N419" t="s">
        <v>82</v>
      </c>
      <c r="O419">
        <v>132384</v>
      </c>
      <c r="P419">
        <v>7</v>
      </c>
      <c r="Q419" t="s">
        <v>136</v>
      </c>
      <c r="R419" t="s">
        <v>137</v>
      </c>
      <c r="S419" t="s">
        <v>79</v>
      </c>
      <c r="T419" t="s">
        <v>136</v>
      </c>
      <c r="U419">
        <v>3</v>
      </c>
      <c r="V419" t="s">
        <v>131</v>
      </c>
      <c r="W419">
        <v>2</v>
      </c>
      <c r="X419">
        <v>1</v>
      </c>
      <c r="Y419" t="s">
        <v>25</v>
      </c>
      <c r="Z419" t="s">
        <v>2292</v>
      </c>
      <c r="AA419">
        <v>304030681</v>
      </c>
      <c r="AB419">
        <v>31272790</v>
      </c>
      <c r="AC419" t="s">
        <v>229</v>
      </c>
      <c r="AD419" t="s">
        <v>229</v>
      </c>
      <c r="AE419" t="s">
        <v>426</v>
      </c>
      <c r="AF419" t="s">
        <v>2293</v>
      </c>
      <c r="AG419">
        <v>1709248</v>
      </c>
      <c r="AH419" t="s">
        <v>100</v>
      </c>
      <c r="AI419">
        <v>0</v>
      </c>
      <c r="AJ419" t="s">
        <v>77</v>
      </c>
      <c r="AK419">
        <v>100</v>
      </c>
      <c r="AL419" t="s">
        <v>96</v>
      </c>
      <c r="AM419" t="s">
        <v>82</v>
      </c>
      <c r="AN419" t="s">
        <v>82</v>
      </c>
      <c r="AO419">
        <v>1</v>
      </c>
      <c r="AP419" t="s">
        <v>73</v>
      </c>
      <c r="AQ419" t="s">
        <v>114</v>
      </c>
      <c r="AR419" t="s">
        <v>82</v>
      </c>
      <c r="AS419" t="s">
        <v>82</v>
      </c>
      <c r="AT419">
        <v>37</v>
      </c>
      <c r="AU419" t="s">
        <v>215</v>
      </c>
      <c r="AV419" t="s">
        <v>89</v>
      </c>
      <c r="AW419" t="s">
        <v>89</v>
      </c>
      <c r="AX419" t="s">
        <v>89</v>
      </c>
      <c r="AY419" t="s">
        <v>89</v>
      </c>
      <c r="AZ419" t="s">
        <v>81</v>
      </c>
      <c r="BA419" t="s">
        <v>2294</v>
      </c>
      <c r="BB419">
        <v>38.74</v>
      </c>
      <c r="BC419" t="s">
        <v>82</v>
      </c>
      <c r="BD419" t="s">
        <v>82</v>
      </c>
      <c r="BE419" t="s">
        <v>82</v>
      </c>
      <c r="BF419" t="s">
        <v>87</v>
      </c>
      <c r="BG419" t="s">
        <v>2295</v>
      </c>
      <c r="BH419">
        <v>2</v>
      </c>
      <c r="BI419">
        <v>2003</v>
      </c>
      <c r="BJ419">
        <v>20</v>
      </c>
      <c r="BK419">
        <v>87</v>
      </c>
      <c r="BL419">
        <v>25902400</v>
      </c>
      <c r="BM419" t="s">
        <v>95</v>
      </c>
      <c r="BN419" t="s">
        <v>183</v>
      </c>
      <c r="BO419">
        <v>1</v>
      </c>
      <c r="BP419" t="s">
        <v>86</v>
      </c>
      <c r="BQ419" t="s">
        <v>1116</v>
      </c>
    </row>
    <row r="420" spans="1:69" hidden="1" x14ac:dyDescent="0.25">
      <c r="A420">
        <v>132567</v>
      </c>
      <c r="B420">
        <v>1</v>
      </c>
      <c r="C420" s="1">
        <v>9855075</v>
      </c>
      <c r="D420" s="2">
        <v>44888</v>
      </c>
      <c r="E420" s="2">
        <v>44896</v>
      </c>
      <c r="F420" s="2">
        <v>44897</v>
      </c>
      <c r="G420" s="2">
        <v>44939</v>
      </c>
      <c r="H420" s="2">
        <v>44943</v>
      </c>
      <c r="I420">
        <v>322906</v>
      </c>
      <c r="J420" t="s">
        <v>83</v>
      </c>
      <c r="K420" t="s">
        <v>85</v>
      </c>
      <c r="L420" t="s">
        <v>98</v>
      </c>
      <c r="M420" t="s">
        <v>72</v>
      </c>
      <c r="N420" t="s">
        <v>82</v>
      </c>
      <c r="O420">
        <v>132567</v>
      </c>
      <c r="P420">
        <v>1</v>
      </c>
      <c r="Q420" t="s">
        <v>75</v>
      </c>
      <c r="R420" t="s">
        <v>99</v>
      </c>
      <c r="S420" t="s">
        <v>79</v>
      </c>
      <c r="T420" t="s">
        <v>75</v>
      </c>
      <c r="U420">
        <v>1</v>
      </c>
      <c r="V420" t="s">
        <v>80</v>
      </c>
      <c r="W420">
        <v>4</v>
      </c>
      <c r="X420">
        <v>8</v>
      </c>
      <c r="Y420" t="s">
        <v>24</v>
      </c>
      <c r="Z420" t="s">
        <v>1870</v>
      </c>
      <c r="AA420">
        <v>118650511</v>
      </c>
      <c r="AB420">
        <v>31268900</v>
      </c>
      <c r="AC420" t="s">
        <v>285</v>
      </c>
      <c r="AD420" t="s">
        <v>165</v>
      </c>
      <c r="AE420" t="s">
        <v>134</v>
      </c>
      <c r="AF420" t="s">
        <v>1108</v>
      </c>
      <c r="AG420">
        <v>380000</v>
      </c>
      <c r="AH420" t="s">
        <v>121</v>
      </c>
      <c r="AI420">
        <v>0</v>
      </c>
      <c r="AJ420" t="s">
        <v>77</v>
      </c>
      <c r="AK420">
        <v>100</v>
      </c>
      <c r="AL420" t="s">
        <v>96</v>
      </c>
      <c r="AM420" t="s">
        <v>82</v>
      </c>
      <c r="AN420" t="s">
        <v>82</v>
      </c>
      <c r="AO420">
        <v>1</v>
      </c>
      <c r="AP420" t="s">
        <v>73</v>
      </c>
      <c r="AQ420" t="s">
        <v>114</v>
      </c>
      <c r="AR420" t="s">
        <v>82</v>
      </c>
      <c r="AS420" t="s">
        <v>82</v>
      </c>
      <c r="AT420">
        <v>19</v>
      </c>
      <c r="AU420" t="s">
        <v>101</v>
      </c>
      <c r="AV420" t="s">
        <v>89</v>
      </c>
      <c r="AW420" t="s">
        <v>89</v>
      </c>
      <c r="AX420" t="s">
        <v>89</v>
      </c>
      <c r="AY420" t="s">
        <v>89</v>
      </c>
      <c r="AZ420" t="s">
        <v>81</v>
      </c>
      <c r="BA420" t="s">
        <v>1871</v>
      </c>
      <c r="BB420">
        <v>38.85</v>
      </c>
      <c r="BC420" t="s">
        <v>82</v>
      </c>
      <c r="BD420" t="s">
        <v>161</v>
      </c>
      <c r="BE420" t="s">
        <v>162</v>
      </c>
      <c r="BF420" t="s">
        <v>87</v>
      </c>
      <c r="BG420" t="s">
        <v>97</v>
      </c>
      <c r="BH420">
        <v>6</v>
      </c>
      <c r="BI420">
        <v>2020</v>
      </c>
      <c r="BJ420">
        <v>3</v>
      </c>
      <c r="BK420">
        <v>88.34</v>
      </c>
      <c r="BL420" t="s">
        <v>82</v>
      </c>
      <c r="BM420" t="s">
        <v>95</v>
      </c>
      <c r="BN420" t="s">
        <v>105</v>
      </c>
      <c r="BO420">
        <v>1</v>
      </c>
      <c r="BP420" t="s">
        <v>86</v>
      </c>
      <c r="BQ420" t="s">
        <v>1116</v>
      </c>
    </row>
    <row r="421" spans="1:69" hidden="1" x14ac:dyDescent="0.25">
      <c r="A421">
        <v>132628</v>
      </c>
      <c r="B421">
        <v>1</v>
      </c>
      <c r="C421" s="1">
        <v>2680820</v>
      </c>
      <c r="D421" s="2">
        <v>44818</v>
      </c>
      <c r="E421" s="2">
        <v>44901</v>
      </c>
      <c r="F421" s="2">
        <v>44902</v>
      </c>
      <c r="G421" s="2">
        <v>44963</v>
      </c>
      <c r="H421" s="2">
        <v>44967</v>
      </c>
      <c r="I421">
        <v>320192</v>
      </c>
      <c r="J421" t="s">
        <v>83</v>
      </c>
      <c r="K421" t="s">
        <v>85</v>
      </c>
      <c r="L421" t="s">
        <v>98</v>
      </c>
      <c r="M421" t="s">
        <v>72</v>
      </c>
      <c r="N421" t="s">
        <v>82</v>
      </c>
      <c r="O421">
        <v>132628</v>
      </c>
      <c r="P421">
        <v>6</v>
      </c>
      <c r="Q421" t="s">
        <v>136</v>
      </c>
      <c r="R421" t="s">
        <v>166</v>
      </c>
      <c r="S421" t="s">
        <v>79</v>
      </c>
      <c r="T421" t="s">
        <v>136</v>
      </c>
      <c r="U421">
        <v>1</v>
      </c>
      <c r="V421" t="s">
        <v>80</v>
      </c>
      <c r="W421">
        <v>11</v>
      </c>
      <c r="X421">
        <v>1</v>
      </c>
      <c r="Y421" t="s">
        <v>25</v>
      </c>
      <c r="Z421" t="s">
        <v>1132</v>
      </c>
      <c r="AA421">
        <v>113330832</v>
      </c>
      <c r="AB421">
        <v>31271390</v>
      </c>
      <c r="AC421" t="s">
        <v>90</v>
      </c>
      <c r="AD421" t="s">
        <v>296</v>
      </c>
      <c r="AE421" t="s">
        <v>191</v>
      </c>
      <c r="AF421" t="s">
        <v>892</v>
      </c>
      <c r="AG421">
        <v>1727666</v>
      </c>
      <c r="AH421" t="s">
        <v>100</v>
      </c>
      <c r="AI421">
        <v>0</v>
      </c>
      <c r="AJ421" t="s">
        <v>77</v>
      </c>
      <c r="AK421">
        <v>100</v>
      </c>
      <c r="AL421" t="s">
        <v>96</v>
      </c>
      <c r="AM421" t="s">
        <v>82</v>
      </c>
      <c r="AN421" t="s">
        <v>82</v>
      </c>
      <c r="AO421">
        <v>1</v>
      </c>
      <c r="AP421" t="s">
        <v>73</v>
      </c>
      <c r="AQ421" t="s">
        <v>78</v>
      </c>
      <c r="AR421" t="s">
        <v>82</v>
      </c>
      <c r="AS421" t="s">
        <v>82</v>
      </c>
      <c r="AT421">
        <v>35</v>
      </c>
      <c r="AU421" t="s">
        <v>101</v>
      </c>
      <c r="AV421" t="s">
        <v>88</v>
      </c>
      <c r="AW421" t="s">
        <v>89</v>
      </c>
      <c r="AX421" t="s">
        <v>89</v>
      </c>
      <c r="AY421" t="s">
        <v>89</v>
      </c>
      <c r="AZ421" t="s">
        <v>81</v>
      </c>
      <c r="BA421" t="s">
        <v>1133</v>
      </c>
      <c r="BB421">
        <v>38.869999999999997</v>
      </c>
      <c r="BC421" t="s">
        <v>82</v>
      </c>
      <c r="BD421" t="s">
        <v>82</v>
      </c>
      <c r="BE421" t="s">
        <v>82</v>
      </c>
      <c r="BF421" t="s">
        <v>156</v>
      </c>
      <c r="BG421" t="s">
        <v>1134</v>
      </c>
      <c r="BH421">
        <v>4</v>
      </c>
      <c r="BI421">
        <v>2007</v>
      </c>
      <c r="BJ421">
        <v>16</v>
      </c>
      <c r="BK421">
        <v>85</v>
      </c>
      <c r="BL421">
        <v>22959000</v>
      </c>
      <c r="BM421" t="s">
        <v>95</v>
      </c>
      <c r="BN421" t="s">
        <v>262</v>
      </c>
      <c r="BO421">
        <v>1</v>
      </c>
      <c r="BP421" t="s">
        <v>86</v>
      </c>
      <c r="BQ421" t="s">
        <v>1116</v>
      </c>
    </row>
    <row r="422" spans="1:69" hidden="1" x14ac:dyDescent="0.25">
      <c r="A422">
        <v>133668</v>
      </c>
      <c r="B422">
        <v>7</v>
      </c>
      <c r="C422" s="1">
        <v>3202636</v>
      </c>
      <c r="D422" s="2">
        <v>44953</v>
      </c>
      <c r="E422" s="2">
        <v>44953</v>
      </c>
      <c r="F422" s="2">
        <v>44979</v>
      </c>
      <c r="G422" s="2">
        <v>44985</v>
      </c>
      <c r="H422" s="2">
        <v>44985</v>
      </c>
      <c r="I422">
        <v>327388</v>
      </c>
      <c r="J422" t="s">
        <v>83</v>
      </c>
      <c r="K422" t="s">
        <v>205</v>
      </c>
      <c r="L422" t="s">
        <v>119</v>
      </c>
      <c r="M422" t="s">
        <v>204</v>
      </c>
      <c r="N422" t="s">
        <v>82</v>
      </c>
      <c r="O422">
        <v>133668</v>
      </c>
      <c r="P422">
        <v>8</v>
      </c>
      <c r="Q422" t="s">
        <v>136</v>
      </c>
      <c r="R422" t="s">
        <v>137</v>
      </c>
      <c r="S422" t="s">
        <v>79</v>
      </c>
      <c r="T422" t="s">
        <v>136</v>
      </c>
      <c r="U422">
        <v>4</v>
      </c>
      <c r="V422" t="s">
        <v>107</v>
      </c>
      <c r="W422">
        <v>7</v>
      </c>
      <c r="X422">
        <v>1</v>
      </c>
      <c r="Y422" t="s">
        <v>24</v>
      </c>
      <c r="Z422" t="s">
        <v>2261</v>
      </c>
      <c r="AA422">
        <v>304300512</v>
      </c>
      <c r="AB422">
        <v>31274600</v>
      </c>
      <c r="AC422" t="s">
        <v>216</v>
      </c>
      <c r="AD422" t="s">
        <v>165</v>
      </c>
      <c r="AE422" t="s">
        <v>217</v>
      </c>
      <c r="AF422" t="s">
        <v>2262</v>
      </c>
      <c r="AG422">
        <v>1246317</v>
      </c>
      <c r="AH422" t="s">
        <v>100</v>
      </c>
      <c r="AI422">
        <v>0</v>
      </c>
      <c r="AJ422" t="s">
        <v>77</v>
      </c>
      <c r="AK422">
        <v>100</v>
      </c>
      <c r="AL422" t="s">
        <v>96</v>
      </c>
      <c r="AM422" t="s">
        <v>82</v>
      </c>
      <c r="AN422" t="s">
        <v>82</v>
      </c>
      <c r="AO422">
        <v>1</v>
      </c>
      <c r="AP422" t="s">
        <v>73</v>
      </c>
      <c r="AQ422" t="s">
        <v>78</v>
      </c>
      <c r="AR422" t="s">
        <v>82</v>
      </c>
      <c r="AS422" t="s">
        <v>82</v>
      </c>
      <c r="AT422">
        <v>34</v>
      </c>
      <c r="AU422" t="s">
        <v>215</v>
      </c>
      <c r="AV422" t="s">
        <v>89</v>
      </c>
      <c r="AW422" t="s">
        <v>89</v>
      </c>
      <c r="AX422" t="s">
        <v>89</v>
      </c>
      <c r="AY422" t="s">
        <v>89</v>
      </c>
      <c r="AZ422" t="s">
        <v>81</v>
      </c>
      <c r="BA422" t="s">
        <v>2263</v>
      </c>
      <c r="BB422">
        <v>38.92</v>
      </c>
      <c r="BC422" t="s">
        <v>82</v>
      </c>
      <c r="BD422" t="s">
        <v>82</v>
      </c>
      <c r="BE422" t="s">
        <v>82</v>
      </c>
      <c r="BF422" t="s">
        <v>87</v>
      </c>
      <c r="BG422" t="s">
        <v>2264</v>
      </c>
      <c r="BH422">
        <v>1</v>
      </c>
      <c r="BI422">
        <v>2008</v>
      </c>
      <c r="BJ422">
        <v>15</v>
      </c>
      <c r="BK422">
        <v>100</v>
      </c>
      <c r="BL422">
        <v>24384132</v>
      </c>
      <c r="BM422" t="s">
        <v>95</v>
      </c>
      <c r="BN422" t="s">
        <v>198</v>
      </c>
      <c r="BO422">
        <v>2</v>
      </c>
      <c r="BP422" t="s">
        <v>179</v>
      </c>
      <c r="BQ422" t="s">
        <v>1121</v>
      </c>
    </row>
    <row r="423" spans="1:69" hidden="1" x14ac:dyDescent="0.25">
      <c r="A423">
        <v>133221</v>
      </c>
      <c r="B423">
        <v>1</v>
      </c>
      <c r="C423" s="1">
        <v>9500000</v>
      </c>
      <c r="D423" s="2">
        <v>44935</v>
      </c>
      <c r="E423" s="2">
        <v>44942</v>
      </c>
      <c r="F423" s="2">
        <v>44957</v>
      </c>
      <c r="G423" s="2">
        <v>44963</v>
      </c>
      <c r="H423" s="2">
        <v>44967</v>
      </c>
      <c r="I423">
        <v>325824</v>
      </c>
      <c r="J423" t="s">
        <v>83</v>
      </c>
      <c r="K423" t="s">
        <v>85</v>
      </c>
      <c r="L423" t="s">
        <v>98</v>
      </c>
      <c r="M423" t="s">
        <v>72</v>
      </c>
      <c r="N423" t="s">
        <v>82</v>
      </c>
      <c r="O423">
        <v>133221</v>
      </c>
      <c r="P423">
        <v>6</v>
      </c>
      <c r="Q423" t="s">
        <v>75</v>
      </c>
      <c r="R423" t="s">
        <v>76</v>
      </c>
      <c r="S423" t="s">
        <v>79</v>
      </c>
      <c r="T423" t="s">
        <v>75</v>
      </c>
      <c r="U423">
        <v>2</v>
      </c>
      <c r="V423" t="s">
        <v>139</v>
      </c>
      <c r="W423">
        <v>10</v>
      </c>
      <c r="X423">
        <v>1</v>
      </c>
      <c r="Y423" t="s">
        <v>24</v>
      </c>
      <c r="Z423" t="s">
        <v>1277</v>
      </c>
      <c r="AA423">
        <v>208630675</v>
      </c>
      <c r="AB423">
        <v>31271700</v>
      </c>
      <c r="AC423" t="s">
        <v>140</v>
      </c>
      <c r="AD423" t="s">
        <v>312</v>
      </c>
      <c r="AE423" t="s">
        <v>411</v>
      </c>
      <c r="AF423" t="s">
        <v>117</v>
      </c>
      <c r="AG423">
        <v>903922</v>
      </c>
      <c r="AH423" t="s">
        <v>108</v>
      </c>
      <c r="AI423">
        <v>0</v>
      </c>
      <c r="AJ423" t="s">
        <v>77</v>
      </c>
      <c r="AK423">
        <v>100</v>
      </c>
      <c r="AL423" t="s">
        <v>96</v>
      </c>
      <c r="AM423" t="s">
        <v>82</v>
      </c>
      <c r="AN423" t="s">
        <v>82</v>
      </c>
      <c r="AO423">
        <v>1</v>
      </c>
      <c r="AP423" t="s">
        <v>73</v>
      </c>
      <c r="AQ423" t="s">
        <v>114</v>
      </c>
      <c r="AR423" t="s">
        <v>82</v>
      </c>
      <c r="AS423" t="s">
        <v>82</v>
      </c>
      <c r="AT423">
        <v>17</v>
      </c>
      <c r="AU423" t="s">
        <v>101</v>
      </c>
      <c r="AV423" t="s">
        <v>88</v>
      </c>
      <c r="AW423" t="s">
        <v>89</v>
      </c>
      <c r="AX423" t="s">
        <v>89</v>
      </c>
      <c r="AY423" t="s">
        <v>89</v>
      </c>
      <c r="AZ423" t="s">
        <v>167</v>
      </c>
      <c r="BA423" t="s">
        <v>1278</v>
      </c>
      <c r="BB423">
        <v>39</v>
      </c>
      <c r="BC423" t="s">
        <v>82</v>
      </c>
      <c r="BD423" t="s">
        <v>82</v>
      </c>
      <c r="BE423" t="s">
        <v>82</v>
      </c>
      <c r="BF423" t="s">
        <v>87</v>
      </c>
      <c r="BG423" t="s">
        <v>97</v>
      </c>
      <c r="BH423">
        <v>3</v>
      </c>
      <c r="BI423">
        <v>2022</v>
      </c>
      <c r="BJ423">
        <v>1</v>
      </c>
      <c r="BK423">
        <v>100</v>
      </c>
      <c r="BL423" t="s">
        <v>82</v>
      </c>
      <c r="BM423" t="s">
        <v>95</v>
      </c>
      <c r="BN423" t="s">
        <v>117</v>
      </c>
      <c r="BO423">
        <v>1</v>
      </c>
      <c r="BP423" t="s">
        <v>86</v>
      </c>
      <c r="BQ423" t="s">
        <v>1116</v>
      </c>
    </row>
    <row r="424" spans="1:69" hidden="1" x14ac:dyDescent="0.25">
      <c r="A424">
        <v>133694</v>
      </c>
      <c r="B424">
        <v>1</v>
      </c>
      <c r="C424" s="1">
        <v>3161000</v>
      </c>
      <c r="D424" s="2">
        <v>44942</v>
      </c>
      <c r="E424" s="2">
        <v>44952</v>
      </c>
      <c r="F424" s="2">
        <v>44980</v>
      </c>
      <c r="G424" s="2">
        <v>44985</v>
      </c>
      <c r="H424" s="2">
        <v>44985</v>
      </c>
      <c r="I424">
        <v>326462</v>
      </c>
      <c r="J424" t="s">
        <v>83</v>
      </c>
      <c r="K424" t="s">
        <v>85</v>
      </c>
      <c r="L424" t="s">
        <v>98</v>
      </c>
      <c r="M424" t="s">
        <v>72</v>
      </c>
      <c r="N424" t="s">
        <v>82</v>
      </c>
      <c r="O424">
        <v>133694</v>
      </c>
      <c r="P424">
        <v>8</v>
      </c>
      <c r="Q424" t="s">
        <v>75</v>
      </c>
      <c r="R424" t="s">
        <v>76</v>
      </c>
      <c r="S424" t="s">
        <v>79</v>
      </c>
      <c r="T424" t="s">
        <v>75</v>
      </c>
      <c r="U424">
        <v>1</v>
      </c>
      <c r="V424" t="s">
        <v>80</v>
      </c>
      <c r="W424">
        <v>1</v>
      </c>
      <c r="X424">
        <v>6</v>
      </c>
      <c r="Y424" t="s">
        <v>25</v>
      </c>
      <c r="Z424" t="s">
        <v>2272</v>
      </c>
      <c r="AA424">
        <v>116350445</v>
      </c>
      <c r="AB424">
        <v>31274570</v>
      </c>
      <c r="AC424" t="s">
        <v>80</v>
      </c>
      <c r="AD424" t="s">
        <v>203</v>
      </c>
      <c r="AE424" t="s">
        <v>146</v>
      </c>
      <c r="AF424" t="s">
        <v>646</v>
      </c>
      <c r="AG424">
        <v>1237788</v>
      </c>
      <c r="AH424" t="s">
        <v>100</v>
      </c>
      <c r="AI424">
        <v>0</v>
      </c>
      <c r="AJ424" t="s">
        <v>77</v>
      </c>
      <c r="AK424">
        <v>100</v>
      </c>
      <c r="AL424" t="s">
        <v>96</v>
      </c>
      <c r="AM424" t="s">
        <v>82</v>
      </c>
      <c r="AN424" t="s">
        <v>82</v>
      </c>
      <c r="AO424">
        <v>1</v>
      </c>
      <c r="AP424" t="s">
        <v>73</v>
      </c>
      <c r="AQ424" t="s">
        <v>78</v>
      </c>
      <c r="AR424" t="s">
        <v>82</v>
      </c>
      <c r="AS424" t="s">
        <v>82</v>
      </c>
      <c r="AT424">
        <v>26</v>
      </c>
      <c r="AU424" t="s">
        <v>101</v>
      </c>
      <c r="AV424" t="s">
        <v>89</v>
      </c>
      <c r="AW424" t="s">
        <v>89</v>
      </c>
      <c r="AX424" t="s">
        <v>89</v>
      </c>
      <c r="AY424" t="s">
        <v>89</v>
      </c>
      <c r="AZ424" t="s">
        <v>81</v>
      </c>
      <c r="BA424" t="s">
        <v>2273</v>
      </c>
      <c r="BB424">
        <v>39.15</v>
      </c>
      <c r="BC424" t="s">
        <v>82</v>
      </c>
      <c r="BD424" t="s">
        <v>82</v>
      </c>
      <c r="BE424" t="s">
        <v>82</v>
      </c>
      <c r="BF424" t="s">
        <v>156</v>
      </c>
      <c r="BG424" t="s">
        <v>97</v>
      </c>
      <c r="BH424">
        <v>5</v>
      </c>
      <c r="BI424">
        <v>2019</v>
      </c>
      <c r="BJ424">
        <v>4</v>
      </c>
      <c r="BK424">
        <v>100</v>
      </c>
      <c r="BL424" t="s">
        <v>82</v>
      </c>
      <c r="BM424" t="s">
        <v>95</v>
      </c>
      <c r="BN424" t="s">
        <v>130</v>
      </c>
      <c r="BO424">
        <v>1</v>
      </c>
      <c r="BP424" t="s">
        <v>86</v>
      </c>
      <c r="BQ424" t="s">
        <v>1116</v>
      </c>
    </row>
    <row r="425" spans="1:69" hidden="1" x14ac:dyDescent="0.25">
      <c r="A425">
        <v>132586</v>
      </c>
      <c r="B425">
        <v>1</v>
      </c>
      <c r="C425" s="1">
        <v>1086000</v>
      </c>
      <c r="D425" s="2">
        <v>44894</v>
      </c>
      <c r="E425" s="2">
        <v>44897</v>
      </c>
      <c r="F425" s="2">
        <v>44901</v>
      </c>
      <c r="G425" s="2">
        <v>44949</v>
      </c>
      <c r="H425" s="2">
        <v>44951</v>
      </c>
      <c r="I425">
        <v>323156</v>
      </c>
      <c r="J425" t="s">
        <v>83</v>
      </c>
      <c r="K425" t="s">
        <v>85</v>
      </c>
      <c r="L425" t="s">
        <v>98</v>
      </c>
      <c r="M425" t="s">
        <v>72</v>
      </c>
      <c r="N425" t="s">
        <v>82</v>
      </c>
      <c r="O425">
        <v>132586</v>
      </c>
      <c r="P425">
        <v>3</v>
      </c>
      <c r="Q425" t="s">
        <v>136</v>
      </c>
      <c r="R425" t="s">
        <v>137</v>
      </c>
      <c r="S425" t="s">
        <v>79</v>
      </c>
      <c r="T425" t="s">
        <v>136</v>
      </c>
      <c r="U425">
        <v>1</v>
      </c>
      <c r="V425" t="s">
        <v>80</v>
      </c>
      <c r="W425">
        <v>3</v>
      </c>
      <c r="X425">
        <v>10</v>
      </c>
      <c r="Y425" t="s">
        <v>25</v>
      </c>
      <c r="Z425" t="s">
        <v>1647</v>
      </c>
      <c r="AA425">
        <v>113430975</v>
      </c>
      <c r="AB425">
        <v>31270090</v>
      </c>
      <c r="AC425" t="s">
        <v>236</v>
      </c>
      <c r="AD425" t="s">
        <v>628</v>
      </c>
      <c r="AE425" t="s">
        <v>553</v>
      </c>
      <c r="AF425" t="s">
        <v>198</v>
      </c>
      <c r="AG425">
        <v>416052</v>
      </c>
      <c r="AH425" t="s">
        <v>121</v>
      </c>
      <c r="AI425">
        <v>0</v>
      </c>
      <c r="AJ425" t="s">
        <v>77</v>
      </c>
      <c r="AK425">
        <v>100</v>
      </c>
      <c r="AL425" t="s">
        <v>96</v>
      </c>
      <c r="AM425" t="s">
        <v>82</v>
      </c>
      <c r="AN425" t="s">
        <v>82</v>
      </c>
      <c r="AO425">
        <v>1</v>
      </c>
      <c r="AP425" t="s">
        <v>73</v>
      </c>
      <c r="AQ425" t="s">
        <v>78</v>
      </c>
      <c r="AR425" t="s">
        <v>82</v>
      </c>
      <c r="AS425" t="s">
        <v>82</v>
      </c>
      <c r="AT425">
        <v>34</v>
      </c>
      <c r="AU425" t="s">
        <v>88</v>
      </c>
      <c r="AV425" t="s">
        <v>89</v>
      </c>
      <c r="AW425" t="s">
        <v>89</v>
      </c>
      <c r="AX425" t="s">
        <v>89</v>
      </c>
      <c r="AY425" t="s">
        <v>89</v>
      </c>
      <c r="AZ425" t="s">
        <v>81</v>
      </c>
      <c r="BA425" t="s">
        <v>1648</v>
      </c>
      <c r="BB425">
        <v>39.950000000000003</v>
      </c>
      <c r="BC425" t="s">
        <v>82</v>
      </c>
      <c r="BD425" t="s">
        <v>82</v>
      </c>
      <c r="BE425" t="s">
        <v>82</v>
      </c>
      <c r="BF425" t="s">
        <v>87</v>
      </c>
      <c r="BG425" t="s">
        <v>1649</v>
      </c>
      <c r="BH425">
        <v>3</v>
      </c>
      <c r="BI425">
        <v>2018</v>
      </c>
      <c r="BJ425">
        <v>5</v>
      </c>
      <c r="BK425">
        <v>90</v>
      </c>
      <c r="BL425">
        <v>25399281</v>
      </c>
      <c r="BM425" t="s">
        <v>95</v>
      </c>
      <c r="BN425" t="s">
        <v>198</v>
      </c>
      <c r="BO425">
        <v>1</v>
      </c>
      <c r="BP425" t="s">
        <v>86</v>
      </c>
      <c r="BQ425" t="s">
        <v>1116</v>
      </c>
    </row>
    <row r="426" spans="1:69" hidden="1" x14ac:dyDescent="0.25">
      <c r="A426">
        <v>133502</v>
      </c>
      <c r="B426">
        <v>1</v>
      </c>
      <c r="C426" s="1">
        <v>2806000</v>
      </c>
      <c r="D426" s="2">
        <v>44910</v>
      </c>
      <c r="E426" s="2">
        <v>44938</v>
      </c>
      <c r="F426" s="2">
        <v>44966</v>
      </c>
      <c r="G426" s="2">
        <v>44985</v>
      </c>
      <c r="H426" s="2">
        <v>44985</v>
      </c>
      <c r="I426">
        <v>324789</v>
      </c>
      <c r="J426" t="s">
        <v>83</v>
      </c>
      <c r="K426" t="s">
        <v>85</v>
      </c>
      <c r="L426" t="s">
        <v>98</v>
      </c>
      <c r="M426" t="s">
        <v>72</v>
      </c>
      <c r="N426" t="s">
        <v>82</v>
      </c>
      <c r="O426">
        <v>133502</v>
      </c>
      <c r="P426">
        <v>8</v>
      </c>
      <c r="Q426" t="s">
        <v>75</v>
      </c>
      <c r="R426" t="s">
        <v>76</v>
      </c>
      <c r="S426" t="s">
        <v>79</v>
      </c>
      <c r="T426" t="s">
        <v>75</v>
      </c>
      <c r="U426">
        <v>1</v>
      </c>
      <c r="V426" t="s">
        <v>80</v>
      </c>
      <c r="W426">
        <v>11</v>
      </c>
      <c r="X426">
        <v>1</v>
      </c>
      <c r="Y426" t="s">
        <v>25</v>
      </c>
      <c r="Z426" t="s">
        <v>2186</v>
      </c>
      <c r="AA426">
        <v>118150267</v>
      </c>
      <c r="AB426">
        <v>31273820</v>
      </c>
      <c r="AC426" t="s">
        <v>90</v>
      </c>
      <c r="AD426" t="s">
        <v>296</v>
      </c>
      <c r="AE426" t="s">
        <v>146</v>
      </c>
      <c r="AF426" t="s">
        <v>145</v>
      </c>
      <c r="AG426">
        <v>1124478</v>
      </c>
      <c r="AH426" t="s">
        <v>108</v>
      </c>
      <c r="AI426">
        <v>0</v>
      </c>
      <c r="AJ426" t="s">
        <v>77</v>
      </c>
      <c r="AK426">
        <v>100</v>
      </c>
      <c r="AL426" t="s">
        <v>96</v>
      </c>
      <c r="AM426" t="s">
        <v>82</v>
      </c>
      <c r="AN426" t="s">
        <v>82</v>
      </c>
      <c r="AO426">
        <v>1</v>
      </c>
      <c r="AP426" t="s">
        <v>73</v>
      </c>
      <c r="AQ426" t="s">
        <v>78</v>
      </c>
      <c r="AR426" t="s">
        <v>82</v>
      </c>
      <c r="AS426" t="s">
        <v>82</v>
      </c>
      <c r="AT426">
        <v>21</v>
      </c>
      <c r="AU426" t="s">
        <v>88</v>
      </c>
      <c r="AV426" t="s">
        <v>89</v>
      </c>
      <c r="AW426" t="s">
        <v>89</v>
      </c>
      <c r="AX426" t="s">
        <v>89</v>
      </c>
      <c r="AY426" t="s">
        <v>89</v>
      </c>
      <c r="AZ426" t="s">
        <v>81</v>
      </c>
      <c r="BA426" t="s">
        <v>2187</v>
      </c>
      <c r="BB426">
        <v>40.07</v>
      </c>
      <c r="BC426" t="s">
        <v>82</v>
      </c>
      <c r="BD426" t="s">
        <v>82</v>
      </c>
      <c r="BE426" t="s">
        <v>82</v>
      </c>
      <c r="BF426" t="s">
        <v>87</v>
      </c>
      <c r="BG426" t="s">
        <v>97</v>
      </c>
      <c r="BH426">
        <v>5</v>
      </c>
      <c r="BI426">
        <v>2018</v>
      </c>
      <c r="BJ426">
        <v>5</v>
      </c>
      <c r="BK426">
        <v>85.83</v>
      </c>
      <c r="BL426" t="s">
        <v>82</v>
      </c>
      <c r="BM426" t="s">
        <v>95</v>
      </c>
      <c r="BN426" t="s">
        <v>130</v>
      </c>
      <c r="BO426">
        <v>1</v>
      </c>
      <c r="BP426" t="s">
        <v>86</v>
      </c>
      <c r="BQ426" t="s">
        <v>1116</v>
      </c>
    </row>
    <row r="427" spans="1:69" hidden="1" x14ac:dyDescent="0.25">
      <c r="A427">
        <v>133024</v>
      </c>
      <c r="B427">
        <v>5</v>
      </c>
      <c r="C427" s="1">
        <v>3292463</v>
      </c>
      <c r="D427" s="2">
        <v>44902</v>
      </c>
      <c r="E427" s="2">
        <v>44917</v>
      </c>
      <c r="F427" s="2">
        <v>44918</v>
      </c>
      <c r="G427" s="2">
        <v>44977</v>
      </c>
      <c r="H427" s="2">
        <v>44978</v>
      </c>
      <c r="I427">
        <v>323979</v>
      </c>
      <c r="J427" t="s">
        <v>83</v>
      </c>
      <c r="K427" t="s">
        <v>120</v>
      </c>
      <c r="L427" t="s">
        <v>119</v>
      </c>
      <c r="M427" t="s">
        <v>72</v>
      </c>
      <c r="N427" t="s">
        <v>82</v>
      </c>
      <c r="O427">
        <v>133024</v>
      </c>
      <c r="P427">
        <v>7</v>
      </c>
      <c r="Q427" t="s">
        <v>136</v>
      </c>
      <c r="R427" t="s">
        <v>137</v>
      </c>
      <c r="S427" t="s">
        <v>79</v>
      </c>
      <c r="T427" t="s">
        <v>136</v>
      </c>
      <c r="U427">
        <v>3</v>
      </c>
      <c r="V427" t="s">
        <v>131</v>
      </c>
      <c r="W427">
        <v>8</v>
      </c>
      <c r="X427">
        <v>1</v>
      </c>
      <c r="Y427" t="s">
        <v>25</v>
      </c>
      <c r="Z427" t="s">
        <v>2423</v>
      </c>
      <c r="AA427">
        <v>115200158</v>
      </c>
      <c r="AB427">
        <v>31273190</v>
      </c>
      <c r="AC427" t="s">
        <v>265</v>
      </c>
      <c r="AD427" t="s">
        <v>268</v>
      </c>
      <c r="AE427" t="s">
        <v>2424</v>
      </c>
      <c r="AF427" t="s">
        <v>529</v>
      </c>
      <c r="AG427">
        <v>1329061</v>
      </c>
      <c r="AH427" t="s">
        <v>100</v>
      </c>
      <c r="AI427">
        <v>0</v>
      </c>
      <c r="AJ427" t="s">
        <v>77</v>
      </c>
      <c r="AK427">
        <v>100</v>
      </c>
      <c r="AL427" t="s">
        <v>96</v>
      </c>
      <c r="AM427" t="s">
        <v>82</v>
      </c>
      <c r="AN427" t="s">
        <v>82</v>
      </c>
      <c r="AO427">
        <v>1</v>
      </c>
      <c r="AP427" t="s">
        <v>73</v>
      </c>
      <c r="AQ427" t="s">
        <v>114</v>
      </c>
      <c r="AR427" t="s">
        <v>82</v>
      </c>
      <c r="AS427" t="s">
        <v>82</v>
      </c>
      <c r="AT427">
        <v>30</v>
      </c>
      <c r="AU427" t="s">
        <v>244</v>
      </c>
      <c r="AV427" t="s">
        <v>89</v>
      </c>
      <c r="AW427" t="s">
        <v>89</v>
      </c>
      <c r="AX427" t="s">
        <v>89</v>
      </c>
      <c r="AY427" t="s">
        <v>89</v>
      </c>
      <c r="AZ427" t="s">
        <v>81</v>
      </c>
      <c r="BA427" t="s">
        <v>2425</v>
      </c>
      <c r="BB427">
        <v>40.369999999999997</v>
      </c>
      <c r="BC427" t="s">
        <v>82</v>
      </c>
      <c r="BD427" t="s">
        <v>82</v>
      </c>
      <c r="BE427" t="s">
        <v>82</v>
      </c>
      <c r="BF427" t="s">
        <v>278</v>
      </c>
      <c r="BG427" t="s">
        <v>97</v>
      </c>
      <c r="BH427">
        <v>4</v>
      </c>
      <c r="BI427">
        <v>2010</v>
      </c>
      <c r="BJ427">
        <v>13</v>
      </c>
      <c r="BK427">
        <v>81.83</v>
      </c>
      <c r="BL427" t="s">
        <v>82</v>
      </c>
      <c r="BM427" t="s">
        <v>95</v>
      </c>
      <c r="BN427" t="s">
        <v>183</v>
      </c>
      <c r="BO427">
        <v>2</v>
      </c>
      <c r="BP427" t="s">
        <v>179</v>
      </c>
      <c r="BQ427" t="s">
        <v>1121</v>
      </c>
    </row>
    <row r="428" spans="1:69" hidden="1" x14ac:dyDescent="0.25">
      <c r="A428">
        <v>132540</v>
      </c>
      <c r="B428">
        <v>4</v>
      </c>
      <c r="C428" s="1">
        <v>3872050</v>
      </c>
      <c r="D428" s="2">
        <v>44875</v>
      </c>
      <c r="E428" s="2">
        <v>44890</v>
      </c>
      <c r="F428" s="2">
        <v>44893</v>
      </c>
      <c r="G428" s="2">
        <v>44939</v>
      </c>
      <c r="H428" s="2">
        <v>44943</v>
      </c>
      <c r="I428">
        <v>322293</v>
      </c>
      <c r="J428" t="s">
        <v>83</v>
      </c>
      <c r="K428" t="s">
        <v>277</v>
      </c>
      <c r="L428" t="s">
        <v>98</v>
      </c>
      <c r="M428" t="s">
        <v>275</v>
      </c>
      <c r="N428" t="s">
        <v>82</v>
      </c>
      <c r="O428">
        <v>132540</v>
      </c>
      <c r="P428">
        <v>1</v>
      </c>
      <c r="Q428" t="s">
        <v>136</v>
      </c>
      <c r="R428" t="s">
        <v>137</v>
      </c>
      <c r="S428" t="s">
        <v>79</v>
      </c>
      <c r="T428" t="s">
        <v>136</v>
      </c>
      <c r="U428">
        <v>1</v>
      </c>
      <c r="V428" t="s">
        <v>80</v>
      </c>
      <c r="W428">
        <v>15</v>
      </c>
      <c r="X428">
        <v>2</v>
      </c>
      <c r="Y428" t="s">
        <v>25</v>
      </c>
      <c r="Z428" t="s">
        <v>1861</v>
      </c>
      <c r="AA428">
        <v>113380668</v>
      </c>
      <c r="AB428">
        <v>31269000</v>
      </c>
      <c r="AC428" t="s">
        <v>307</v>
      </c>
      <c r="AD428" t="s">
        <v>311</v>
      </c>
      <c r="AE428" t="s">
        <v>428</v>
      </c>
      <c r="AF428" t="s">
        <v>1001</v>
      </c>
      <c r="AG428">
        <v>1568351</v>
      </c>
      <c r="AH428" t="s">
        <v>100</v>
      </c>
      <c r="AI428">
        <v>0</v>
      </c>
      <c r="AJ428" t="s">
        <v>77</v>
      </c>
      <c r="AK428">
        <v>360</v>
      </c>
      <c r="AL428" t="s">
        <v>429</v>
      </c>
      <c r="AM428" t="s">
        <v>82</v>
      </c>
      <c r="AN428" t="s">
        <v>82</v>
      </c>
      <c r="AO428">
        <v>1</v>
      </c>
      <c r="AP428" t="s">
        <v>73</v>
      </c>
      <c r="AQ428" t="s">
        <v>78</v>
      </c>
      <c r="AR428" t="s">
        <v>82</v>
      </c>
      <c r="AS428" t="s">
        <v>82</v>
      </c>
      <c r="AT428">
        <v>35</v>
      </c>
      <c r="AU428" t="s">
        <v>215</v>
      </c>
      <c r="AV428" t="s">
        <v>89</v>
      </c>
      <c r="AW428" t="s">
        <v>89</v>
      </c>
      <c r="AX428" t="s">
        <v>89</v>
      </c>
      <c r="AY428" t="s">
        <v>89</v>
      </c>
      <c r="AZ428" t="s">
        <v>81</v>
      </c>
      <c r="BA428" t="s">
        <v>1862</v>
      </c>
      <c r="BB428">
        <v>40.5</v>
      </c>
      <c r="BC428" t="s">
        <v>82</v>
      </c>
      <c r="BD428" t="s">
        <v>82</v>
      </c>
      <c r="BE428" t="s">
        <v>82</v>
      </c>
      <c r="BF428" t="s">
        <v>87</v>
      </c>
      <c r="BG428" t="s">
        <v>1863</v>
      </c>
      <c r="BH428">
        <v>1</v>
      </c>
      <c r="BI428">
        <v>2005</v>
      </c>
      <c r="BJ428">
        <v>18</v>
      </c>
      <c r="BK428">
        <v>82</v>
      </c>
      <c r="BL428">
        <v>21063012</v>
      </c>
      <c r="BM428" t="s">
        <v>95</v>
      </c>
      <c r="BN428" t="s">
        <v>183</v>
      </c>
      <c r="BO428">
        <v>1</v>
      </c>
      <c r="BP428" t="s">
        <v>86</v>
      </c>
      <c r="BQ428" t="s">
        <v>1116</v>
      </c>
    </row>
    <row r="429" spans="1:69" hidden="1" x14ac:dyDescent="0.25">
      <c r="A429">
        <v>133253</v>
      </c>
      <c r="B429">
        <v>1</v>
      </c>
      <c r="C429" s="1">
        <v>4460000</v>
      </c>
      <c r="D429" s="2">
        <v>44930</v>
      </c>
      <c r="E429" s="2">
        <v>44931</v>
      </c>
      <c r="F429" s="2">
        <v>44951</v>
      </c>
      <c r="G429" s="2">
        <v>44977</v>
      </c>
      <c r="H429" s="2">
        <v>44978</v>
      </c>
      <c r="I429">
        <v>325610</v>
      </c>
      <c r="J429" t="s">
        <v>83</v>
      </c>
      <c r="K429" t="s">
        <v>85</v>
      </c>
      <c r="L429" t="s">
        <v>98</v>
      </c>
      <c r="M429" t="s">
        <v>72</v>
      </c>
      <c r="N429" t="s">
        <v>82</v>
      </c>
      <c r="O429">
        <v>133253</v>
      </c>
      <c r="P429">
        <v>7</v>
      </c>
      <c r="Q429" t="s">
        <v>75</v>
      </c>
      <c r="R429" t="s">
        <v>76</v>
      </c>
      <c r="S429" t="s">
        <v>79</v>
      </c>
      <c r="T429" t="s">
        <v>75</v>
      </c>
      <c r="U429">
        <v>1</v>
      </c>
      <c r="V429" t="s">
        <v>80</v>
      </c>
      <c r="W429">
        <v>19</v>
      </c>
      <c r="X429">
        <v>1</v>
      </c>
      <c r="Y429" t="s">
        <v>25</v>
      </c>
      <c r="Z429" t="s">
        <v>2467</v>
      </c>
      <c r="AA429">
        <v>119410066</v>
      </c>
      <c r="AB429">
        <v>31272480</v>
      </c>
      <c r="AC429" t="s">
        <v>280</v>
      </c>
      <c r="AD429" t="s">
        <v>346</v>
      </c>
      <c r="AE429" t="s">
        <v>663</v>
      </c>
      <c r="AF429" t="s">
        <v>2468</v>
      </c>
      <c r="AG429">
        <v>450000</v>
      </c>
      <c r="AH429" t="s">
        <v>121</v>
      </c>
      <c r="AI429">
        <v>0</v>
      </c>
      <c r="AJ429" t="s">
        <v>77</v>
      </c>
      <c r="AK429">
        <v>100</v>
      </c>
      <c r="AL429" t="s">
        <v>96</v>
      </c>
      <c r="AM429" t="s">
        <v>82</v>
      </c>
      <c r="AN429" t="s">
        <v>82</v>
      </c>
      <c r="AO429">
        <v>1</v>
      </c>
      <c r="AP429" t="s">
        <v>73</v>
      </c>
      <c r="AQ429" t="s">
        <v>114</v>
      </c>
      <c r="AR429" t="s">
        <v>82</v>
      </c>
      <c r="AS429" t="s">
        <v>82</v>
      </c>
      <c r="AT429">
        <v>17</v>
      </c>
      <c r="AU429" t="s">
        <v>244</v>
      </c>
      <c r="AV429" t="s">
        <v>89</v>
      </c>
      <c r="AW429" t="s">
        <v>89</v>
      </c>
      <c r="AX429" t="s">
        <v>89</v>
      </c>
      <c r="AY429" t="s">
        <v>89</v>
      </c>
      <c r="AZ429" t="s">
        <v>81</v>
      </c>
      <c r="BA429" t="s">
        <v>2469</v>
      </c>
      <c r="BB429">
        <v>40.56</v>
      </c>
      <c r="BC429" t="s">
        <v>82</v>
      </c>
      <c r="BD429" t="s">
        <v>82</v>
      </c>
      <c r="BE429" t="s">
        <v>82</v>
      </c>
      <c r="BF429" t="s">
        <v>87</v>
      </c>
      <c r="BG429" t="s">
        <v>97</v>
      </c>
      <c r="BH429">
        <v>3</v>
      </c>
      <c r="BI429">
        <v>2022</v>
      </c>
      <c r="BJ429">
        <v>1</v>
      </c>
      <c r="BK429">
        <v>100</v>
      </c>
      <c r="BL429" t="s">
        <v>82</v>
      </c>
      <c r="BM429" t="s">
        <v>95</v>
      </c>
      <c r="BN429" t="s">
        <v>130</v>
      </c>
      <c r="BO429">
        <v>3</v>
      </c>
      <c r="BP429" t="s">
        <v>243</v>
      </c>
      <c r="BQ429" t="s">
        <v>1116</v>
      </c>
    </row>
    <row r="430" spans="1:69" hidden="1" x14ac:dyDescent="0.25">
      <c r="A430">
        <v>132932</v>
      </c>
      <c r="B430">
        <v>1</v>
      </c>
      <c r="C430" s="1">
        <v>1055400</v>
      </c>
      <c r="D430" s="2">
        <v>44904</v>
      </c>
      <c r="E430" s="2">
        <v>44914</v>
      </c>
      <c r="F430" s="2">
        <v>44917</v>
      </c>
      <c r="G430" s="2">
        <v>44977</v>
      </c>
      <c r="H430" s="2">
        <v>44978</v>
      </c>
      <c r="I430">
        <v>324213</v>
      </c>
      <c r="J430" t="s">
        <v>83</v>
      </c>
      <c r="K430" t="s">
        <v>85</v>
      </c>
      <c r="L430" t="s">
        <v>98</v>
      </c>
      <c r="M430" t="s">
        <v>72</v>
      </c>
      <c r="N430" t="s">
        <v>82</v>
      </c>
      <c r="O430">
        <v>132932</v>
      </c>
      <c r="P430">
        <v>7</v>
      </c>
      <c r="Q430" t="s">
        <v>136</v>
      </c>
      <c r="R430" t="s">
        <v>137</v>
      </c>
      <c r="S430" t="s">
        <v>79</v>
      </c>
      <c r="T430" t="s">
        <v>136</v>
      </c>
      <c r="U430">
        <v>6</v>
      </c>
      <c r="V430" t="s">
        <v>272</v>
      </c>
      <c r="W430">
        <v>5</v>
      </c>
      <c r="X430">
        <v>2</v>
      </c>
      <c r="Y430" t="s">
        <v>25</v>
      </c>
      <c r="Z430" t="s">
        <v>2377</v>
      </c>
      <c r="AA430">
        <v>701980187</v>
      </c>
      <c r="AB430">
        <v>31272700</v>
      </c>
      <c r="AC430" t="s">
        <v>608</v>
      </c>
      <c r="AD430" t="s">
        <v>889</v>
      </c>
      <c r="AE430" t="s">
        <v>500</v>
      </c>
      <c r="AF430" t="s">
        <v>190</v>
      </c>
      <c r="AG430">
        <v>428954</v>
      </c>
      <c r="AH430" t="s">
        <v>121</v>
      </c>
      <c r="AI430">
        <v>0</v>
      </c>
      <c r="AJ430" t="s">
        <v>77</v>
      </c>
      <c r="AK430">
        <v>100</v>
      </c>
      <c r="AL430" t="s">
        <v>96</v>
      </c>
      <c r="AM430" t="s">
        <v>82</v>
      </c>
      <c r="AN430" t="s">
        <v>82</v>
      </c>
      <c r="AO430">
        <v>1</v>
      </c>
      <c r="AP430" t="s">
        <v>73</v>
      </c>
      <c r="AQ430" t="s">
        <v>138</v>
      </c>
      <c r="AR430" t="s">
        <v>82</v>
      </c>
      <c r="AS430" t="s">
        <v>82</v>
      </c>
      <c r="AT430">
        <v>32</v>
      </c>
      <c r="AU430" t="s">
        <v>101</v>
      </c>
      <c r="AV430" t="s">
        <v>89</v>
      </c>
      <c r="AW430" t="s">
        <v>89</v>
      </c>
      <c r="AX430" t="s">
        <v>89</v>
      </c>
      <c r="AY430" t="s">
        <v>89</v>
      </c>
      <c r="AZ430" t="s">
        <v>81</v>
      </c>
      <c r="BA430" t="s">
        <v>2378</v>
      </c>
      <c r="BB430">
        <v>40.64</v>
      </c>
      <c r="BC430" t="s">
        <v>82</v>
      </c>
      <c r="BD430" t="s">
        <v>161</v>
      </c>
      <c r="BE430" t="s">
        <v>162</v>
      </c>
      <c r="BF430" t="s">
        <v>87</v>
      </c>
      <c r="BG430" t="s">
        <v>751</v>
      </c>
      <c r="BH430">
        <v>3</v>
      </c>
      <c r="BI430">
        <v>2022</v>
      </c>
      <c r="BJ430">
        <v>1</v>
      </c>
      <c r="BK430">
        <v>77.33</v>
      </c>
      <c r="BL430">
        <v>27888330</v>
      </c>
      <c r="BM430" t="s">
        <v>95</v>
      </c>
      <c r="BN430" t="s">
        <v>192</v>
      </c>
      <c r="BO430">
        <v>1</v>
      </c>
      <c r="BP430" t="s">
        <v>86</v>
      </c>
      <c r="BQ430" t="s">
        <v>1116</v>
      </c>
    </row>
    <row r="431" spans="1:69" hidden="1" x14ac:dyDescent="0.25">
      <c r="A431">
        <v>132664</v>
      </c>
      <c r="B431">
        <v>1</v>
      </c>
      <c r="C431" s="1">
        <v>3000000</v>
      </c>
      <c r="D431" s="2">
        <v>44864</v>
      </c>
      <c r="E431" s="2">
        <v>44902</v>
      </c>
      <c r="F431" s="2">
        <v>44903</v>
      </c>
      <c r="G431" s="2">
        <v>44953</v>
      </c>
      <c r="H431" s="2">
        <v>44959</v>
      </c>
      <c r="I431">
        <v>321879</v>
      </c>
      <c r="J431" t="s">
        <v>83</v>
      </c>
      <c r="K431" t="s">
        <v>85</v>
      </c>
      <c r="L431" t="s">
        <v>74</v>
      </c>
      <c r="M431" t="s">
        <v>72</v>
      </c>
      <c r="N431" t="s">
        <v>82</v>
      </c>
      <c r="O431">
        <v>132664</v>
      </c>
      <c r="P431">
        <v>5</v>
      </c>
      <c r="Q431" t="s">
        <v>136</v>
      </c>
      <c r="R431" t="s">
        <v>166</v>
      </c>
      <c r="S431" t="s">
        <v>79</v>
      </c>
      <c r="T431" t="s">
        <v>136</v>
      </c>
      <c r="U431">
        <v>2</v>
      </c>
      <c r="V431" t="s">
        <v>139</v>
      </c>
      <c r="W431">
        <v>10</v>
      </c>
      <c r="X431">
        <v>2</v>
      </c>
      <c r="Y431" t="s">
        <v>24</v>
      </c>
      <c r="Z431" t="s">
        <v>1401</v>
      </c>
      <c r="AA431">
        <v>208340529</v>
      </c>
      <c r="AB431">
        <v>31191810</v>
      </c>
      <c r="AC431" t="s">
        <v>140</v>
      </c>
      <c r="AD431" t="s">
        <v>279</v>
      </c>
      <c r="AE431" t="s">
        <v>538</v>
      </c>
      <c r="AF431" t="s">
        <v>773</v>
      </c>
      <c r="AG431" t="s">
        <v>82</v>
      </c>
      <c r="AH431" t="s">
        <v>82</v>
      </c>
      <c r="AI431">
        <v>0</v>
      </c>
      <c r="AJ431" t="s">
        <v>77</v>
      </c>
      <c r="AK431">
        <v>100</v>
      </c>
      <c r="AL431" t="s">
        <v>96</v>
      </c>
      <c r="AM431" t="s">
        <v>82</v>
      </c>
      <c r="AN431" t="s">
        <v>82</v>
      </c>
      <c r="AO431">
        <v>1</v>
      </c>
      <c r="AP431" t="s">
        <v>73</v>
      </c>
      <c r="AQ431" t="s">
        <v>138</v>
      </c>
      <c r="AR431" t="s">
        <v>82</v>
      </c>
      <c r="AS431" t="s">
        <v>82</v>
      </c>
      <c r="AT431">
        <v>20</v>
      </c>
      <c r="AU431" t="s">
        <v>88</v>
      </c>
      <c r="AV431" t="s">
        <v>89</v>
      </c>
      <c r="AW431" t="s">
        <v>89</v>
      </c>
      <c r="AX431" t="s">
        <v>89</v>
      </c>
      <c r="AY431" t="s">
        <v>89</v>
      </c>
      <c r="AZ431" t="s">
        <v>81</v>
      </c>
      <c r="BA431" t="s">
        <v>1402</v>
      </c>
      <c r="BB431">
        <v>40.909999999999997</v>
      </c>
      <c r="BC431" t="s">
        <v>82</v>
      </c>
      <c r="BD431" t="s">
        <v>82</v>
      </c>
      <c r="BE431" t="s">
        <v>82</v>
      </c>
      <c r="BF431" t="s">
        <v>87</v>
      </c>
      <c r="BG431" t="s">
        <v>97</v>
      </c>
      <c r="BH431" t="s">
        <v>82</v>
      </c>
      <c r="BI431" t="s">
        <v>82</v>
      </c>
      <c r="BJ431" t="s">
        <v>82</v>
      </c>
      <c r="BK431" t="s">
        <v>82</v>
      </c>
      <c r="BL431">
        <v>24740096</v>
      </c>
      <c r="BM431" t="s">
        <v>1403</v>
      </c>
      <c r="BN431" t="s">
        <v>262</v>
      </c>
      <c r="BO431">
        <v>1</v>
      </c>
      <c r="BP431" t="s">
        <v>86</v>
      </c>
      <c r="BQ431" t="s">
        <v>1116</v>
      </c>
    </row>
    <row r="432" spans="1:69" hidden="1" x14ac:dyDescent="0.25">
      <c r="A432">
        <v>132548</v>
      </c>
      <c r="B432">
        <v>1</v>
      </c>
      <c r="C432" s="1">
        <v>2501810</v>
      </c>
      <c r="D432" s="2">
        <v>44863</v>
      </c>
      <c r="E432" s="2">
        <v>44894</v>
      </c>
      <c r="F432" s="2">
        <v>44895</v>
      </c>
      <c r="G432" s="2">
        <v>44953</v>
      </c>
      <c r="H432" s="2">
        <v>44972</v>
      </c>
      <c r="I432">
        <v>321850</v>
      </c>
      <c r="J432" t="s">
        <v>83</v>
      </c>
      <c r="K432" t="s">
        <v>85</v>
      </c>
      <c r="L432" t="s">
        <v>74</v>
      </c>
      <c r="M432" t="s">
        <v>72</v>
      </c>
      <c r="N432" t="s">
        <v>82</v>
      </c>
      <c r="O432">
        <v>132548</v>
      </c>
      <c r="P432">
        <v>5</v>
      </c>
      <c r="Q432" t="s">
        <v>75</v>
      </c>
      <c r="R432" t="s">
        <v>76</v>
      </c>
      <c r="S432" t="s">
        <v>79</v>
      </c>
      <c r="T432" t="s">
        <v>75</v>
      </c>
      <c r="U432">
        <v>1</v>
      </c>
      <c r="V432" t="s">
        <v>80</v>
      </c>
      <c r="W432">
        <v>1</v>
      </c>
      <c r="X432">
        <v>4</v>
      </c>
      <c r="Y432" t="s">
        <v>24</v>
      </c>
      <c r="Z432" t="s">
        <v>1364</v>
      </c>
      <c r="AA432">
        <v>115590401</v>
      </c>
      <c r="AB432">
        <v>31162660</v>
      </c>
      <c r="AC432" t="s">
        <v>80</v>
      </c>
      <c r="AD432" t="s">
        <v>1063</v>
      </c>
      <c r="AE432" t="s">
        <v>218</v>
      </c>
      <c r="AF432" t="s">
        <v>230</v>
      </c>
      <c r="AG432" t="s">
        <v>82</v>
      </c>
      <c r="AH432" t="s">
        <v>82</v>
      </c>
      <c r="AI432">
        <v>0</v>
      </c>
      <c r="AJ432" t="s">
        <v>77</v>
      </c>
      <c r="AK432">
        <v>100</v>
      </c>
      <c r="AL432" t="s">
        <v>96</v>
      </c>
      <c r="AM432" t="s">
        <v>82</v>
      </c>
      <c r="AN432" t="s">
        <v>82</v>
      </c>
      <c r="AO432">
        <v>1</v>
      </c>
      <c r="AP432" t="s">
        <v>73</v>
      </c>
      <c r="AQ432" t="s">
        <v>114</v>
      </c>
      <c r="AR432" t="s">
        <v>82</v>
      </c>
      <c r="AS432" t="s">
        <v>82</v>
      </c>
      <c r="AT432">
        <v>29</v>
      </c>
      <c r="AU432" t="s">
        <v>88</v>
      </c>
      <c r="AV432" t="s">
        <v>89</v>
      </c>
      <c r="AW432" t="s">
        <v>89</v>
      </c>
      <c r="AX432" t="s">
        <v>89</v>
      </c>
      <c r="AY432" t="s">
        <v>89</v>
      </c>
      <c r="AZ432" t="s">
        <v>81</v>
      </c>
      <c r="BA432" t="s">
        <v>1365</v>
      </c>
      <c r="BB432">
        <v>41</v>
      </c>
      <c r="BC432" t="s">
        <v>82</v>
      </c>
      <c r="BD432" t="s">
        <v>82</v>
      </c>
      <c r="BE432" t="s">
        <v>82</v>
      </c>
      <c r="BF432" t="s">
        <v>87</v>
      </c>
      <c r="BG432" t="s">
        <v>97</v>
      </c>
      <c r="BH432" t="s">
        <v>82</v>
      </c>
      <c r="BI432" t="s">
        <v>82</v>
      </c>
      <c r="BJ432" t="s">
        <v>82</v>
      </c>
      <c r="BK432" t="s">
        <v>82</v>
      </c>
      <c r="BL432" t="s">
        <v>82</v>
      </c>
      <c r="BM432" t="s">
        <v>95</v>
      </c>
      <c r="BN432" t="s">
        <v>230</v>
      </c>
      <c r="BO432">
        <v>1</v>
      </c>
      <c r="BP432" t="s">
        <v>86</v>
      </c>
      <c r="BQ432" t="s">
        <v>1116</v>
      </c>
    </row>
    <row r="433" spans="1:69" hidden="1" x14ac:dyDescent="0.25">
      <c r="A433">
        <v>133204</v>
      </c>
      <c r="B433">
        <v>1</v>
      </c>
      <c r="C433" s="1">
        <v>4841200</v>
      </c>
      <c r="D433" s="2">
        <v>44932</v>
      </c>
      <c r="E433" s="2">
        <v>44932</v>
      </c>
      <c r="F433" s="2">
        <v>44956</v>
      </c>
      <c r="G433" s="2">
        <v>44963</v>
      </c>
      <c r="H433" s="2">
        <v>44967</v>
      </c>
      <c r="I433">
        <v>325735</v>
      </c>
      <c r="J433" t="s">
        <v>83</v>
      </c>
      <c r="K433" t="s">
        <v>85</v>
      </c>
      <c r="L433" t="s">
        <v>98</v>
      </c>
      <c r="M433" t="s">
        <v>72</v>
      </c>
      <c r="N433" t="s">
        <v>82</v>
      </c>
      <c r="O433">
        <v>133204</v>
      </c>
      <c r="P433">
        <v>6</v>
      </c>
      <c r="Q433" t="s">
        <v>136</v>
      </c>
      <c r="R433" t="s">
        <v>137</v>
      </c>
      <c r="S433" t="s">
        <v>79</v>
      </c>
      <c r="T433" t="s">
        <v>136</v>
      </c>
      <c r="U433">
        <v>1</v>
      </c>
      <c r="V433" t="s">
        <v>80</v>
      </c>
      <c r="W433">
        <v>5</v>
      </c>
      <c r="X433">
        <v>1</v>
      </c>
      <c r="Y433" t="s">
        <v>25</v>
      </c>
      <c r="Z433" t="s">
        <v>1238</v>
      </c>
      <c r="AA433">
        <v>304670276</v>
      </c>
      <c r="AB433">
        <v>31271490</v>
      </c>
      <c r="AC433" t="s">
        <v>624</v>
      </c>
      <c r="AD433" t="s">
        <v>625</v>
      </c>
      <c r="AE433" t="s">
        <v>134</v>
      </c>
      <c r="AF433" t="s">
        <v>248</v>
      </c>
      <c r="AG433">
        <v>2000000</v>
      </c>
      <c r="AH433" t="s">
        <v>100</v>
      </c>
      <c r="AI433">
        <v>0</v>
      </c>
      <c r="AJ433" t="s">
        <v>77</v>
      </c>
      <c r="AK433">
        <v>100</v>
      </c>
      <c r="AL433" t="s">
        <v>96</v>
      </c>
      <c r="AM433" t="s">
        <v>82</v>
      </c>
      <c r="AN433" t="s">
        <v>82</v>
      </c>
      <c r="AO433">
        <v>1</v>
      </c>
      <c r="AP433" t="s">
        <v>73</v>
      </c>
      <c r="AQ433" t="s">
        <v>138</v>
      </c>
      <c r="AR433" t="s">
        <v>82</v>
      </c>
      <c r="AS433" t="s">
        <v>82</v>
      </c>
      <c r="AT433">
        <v>30</v>
      </c>
      <c r="AU433" t="s">
        <v>101</v>
      </c>
      <c r="AV433" t="s">
        <v>89</v>
      </c>
      <c r="AW433" t="s">
        <v>89</v>
      </c>
      <c r="AX433" t="s">
        <v>89</v>
      </c>
      <c r="AY433" t="s">
        <v>89</v>
      </c>
      <c r="AZ433" t="s">
        <v>81</v>
      </c>
      <c r="BA433" t="s">
        <v>1239</v>
      </c>
      <c r="BB433">
        <v>41.31</v>
      </c>
      <c r="BC433" t="s">
        <v>82</v>
      </c>
      <c r="BD433" t="s">
        <v>82</v>
      </c>
      <c r="BE433" t="s">
        <v>82</v>
      </c>
      <c r="BF433" t="s">
        <v>278</v>
      </c>
      <c r="BG433" t="s">
        <v>97</v>
      </c>
      <c r="BH433">
        <v>2</v>
      </c>
      <c r="BI433">
        <v>2009</v>
      </c>
      <c r="BJ433">
        <v>14</v>
      </c>
      <c r="BK433">
        <v>100</v>
      </c>
      <c r="BL433" t="s">
        <v>82</v>
      </c>
      <c r="BM433" t="s">
        <v>95</v>
      </c>
      <c r="BN433" t="s">
        <v>183</v>
      </c>
      <c r="BO433">
        <v>1</v>
      </c>
      <c r="BP433" t="s">
        <v>86</v>
      </c>
      <c r="BQ433" t="s">
        <v>1116</v>
      </c>
    </row>
    <row r="434" spans="1:69" hidden="1" x14ac:dyDescent="0.25">
      <c r="A434">
        <v>133581</v>
      </c>
      <c r="B434">
        <v>1</v>
      </c>
      <c r="C434" s="1">
        <v>5184249</v>
      </c>
      <c r="D434" s="2">
        <v>44922</v>
      </c>
      <c r="E434" s="2">
        <v>44932</v>
      </c>
      <c r="F434" s="2">
        <v>44971</v>
      </c>
      <c r="G434" s="2">
        <v>44985</v>
      </c>
      <c r="H434" s="2">
        <v>44985</v>
      </c>
      <c r="I434">
        <v>325290</v>
      </c>
      <c r="J434" t="s">
        <v>83</v>
      </c>
      <c r="K434" t="s">
        <v>85</v>
      </c>
      <c r="L434" t="s">
        <v>98</v>
      </c>
      <c r="M434" t="s">
        <v>72</v>
      </c>
      <c r="N434" t="s">
        <v>82</v>
      </c>
      <c r="O434">
        <v>133581</v>
      </c>
      <c r="P434">
        <v>8</v>
      </c>
      <c r="Q434" t="s">
        <v>75</v>
      </c>
      <c r="R434" t="s">
        <v>99</v>
      </c>
      <c r="S434" t="s">
        <v>79</v>
      </c>
      <c r="T434" t="s">
        <v>75</v>
      </c>
      <c r="U434">
        <v>1</v>
      </c>
      <c r="V434" t="s">
        <v>80</v>
      </c>
      <c r="W434">
        <v>15</v>
      </c>
      <c r="X434">
        <v>1</v>
      </c>
      <c r="Y434" t="s">
        <v>24</v>
      </c>
      <c r="Z434" t="s">
        <v>2223</v>
      </c>
      <c r="AA434">
        <v>119430418</v>
      </c>
      <c r="AB434">
        <v>31274680</v>
      </c>
      <c r="AC434" t="s">
        <v>307</v>
      </c>
      <c r="AD434" t="s">
        <v>175</v>
      </c>
      <c r="AE434" t="s">
        <v>134</v>
      </c>
      <c r="AF434" t="s">
        <v>2224</v>
      </c>
      <c r="AG434">
        <v>2558795</v>
      </c>
      <c r="AH434" t="s">
        <v>100</v>
      </c>
      <c r="AI434">
        <v>0</v>
      </c>
      <c r="AJ434" t="s">
        <v>77</v>
      </c>
      <c r="AK434">
        <v>100</v>
      </c>
      <c r="AL434" t="s">
        <v>96</v>
      </c>
      <c r="AM434" t="s">
        <v>82</v>
      </c>
      <c r="AN434" t="s">
        <v>82</v>
      </c>
      <c r="AO434">
        <v>1</v>
      </c>
      <c r="AP434" t="s">
        <v>73</v>
      </c>
      <c r="AQ434" t="s">
        <v>78</v>
      </c>
      <c r="AR434" t="s">
        <v>82</v>
      </c>
      <c r="AS434" t="s">
        <v>82</v>
      </c>
      <c r="AT434">
        <v>17</v>
      </c>
      <c r="AU434" t="s">
        <v>101</v>
      </c>
      <c r="AV434" t="s">
        <v>89</v>
      </c>
      <c r="AW434" t="s">
        <v>89</v>
      </c>
      <c r="AX434" t="s">
        <v>89</v>
      </c>
      <c r="AY434" t="s">
        <v>89</v>
      </c>
      <c r="AZ434" t="s">
        <v>81</v>
      </c>
      <c r="BA434" t="s">
        <v>2225</v>
      </c>
      <c r="BB434">
        <v>41.7</v>
      </c>
      <c r="BC434" t="s">
        <v>82</v>
      </c>
      <c r="BD434" t="s">
        <v>82</v>
      </c>
      <c r="BE434" t="s">
        <v>82</v>
      </c>
      <c r="BF434" t="s">
        <v>87</v>
      </c>
      <c r="BG434" t="s">
        <v>97</v>
      </c>
      <c r="BH434">
        <v>5</v>
      </c>
      <c r="BI434">
        <v>2022</v>
      </c>
      <c r="BJ434">
        <v>1</v>
      </c>
      <c r="BK434">
        <v>100</v>
      </c>
      <c r="BL434" t="s">
        <v>82</v>
      </c>
      <c r="BM434" t="s">
        <v>95</v>
      </c>
      <c r="BN434" t="s">
        <v>105</v>
      </c>
      <c r="BO434">
        <v>1</v>
      </c>
      <c r="BP434" t="s">
        <v>86</v>
      </c>
      <c r="BQ434" t="s">
        <v>1116</v>
      </c>
    </row>
    <row r="435" spans="1:69" hidden="1" x14ac:dyDescent="0.25">
      <c r="A435">
        <v>133358</v>
      </c>
      <c r="B435">
        <v>1</v>
      </c>
      <c r="C435" s="1">
        <v>12218500</v>
      </c>
      <c r="D435" s="2">
        <v>44915</v>
      </c>
      <c r="E435" s="2">
        <v>44915</v>
      </c>
      <c r="F435" s="2">
        <v>44916</v>
      </c>
      <c r="G435" s="2">
        <v>44977</v>
      </c>
      <c r="H435" s="2">
        <v>44978</v>
      </c>
      <c r="I435">
        <v>325028</v>
      </c>
      <c r="J435" t="s">
        <v>83</v>
      </c>
      <c r="K435" t="s">
        <v>85</v>
      </c>
      <c r="L435" t="s">
        <v>98</v>
      </c>
      <c r="M435" t="s">
        <v>72</v>
      </c>
      <c r="N435" t="s">
        <v>82</v>
      </c>
      <c r="O435">
        <v>133358</v>
      </c>
      <c r="P435">
        <v>7</v>
      </c>
      <c r="Q435" t="s">
        <v>136</v>
      </c>
      <c r="R435" t="s">
        <v>242</v>
      </c>
      <c r="S435" t="s">
        <v>79</v>
      </c>
      <c r="T435" t="s">
        <v>136</v>
      </c>
      <c r="U435">
        <v>1</v>
      </c>
      <c r="V435" t="s">
        <v>80</v>
      </c>
      <c r="W435">
        <v>18</v>
      </c>
      <c r="X435">
        <v>3</v>
      </c>
      <c r="Y435" t="s">
        <v>25</v>
      </c>
      <c r="Z435" t="s">
        <v>2366</v>
      </c>
      <c r="AA435">
        <v>118080271</v>
      </c>
      <c r="AB435">
        <v>31272450</v>
      </c>
      <c r="AC435" t="s">
        <v>189</v>
      </c>
      <c r="AD435" t="s">
        <v>2104</v>
      </c>
      <c r="AE435" t="s">
        <v>247</v>
      </c>
      <c r="AF435" t="s">
        <v>438</v>
      </c>
      <c r="AG435">
        <v>335000</v>
      </c>
      <c r="AH435" t="s">
        <v>121</v>
      </c>
      <c r="AI435">
        <v>0</v>
      </c>
      <c r="AJ435" t="s">
        <v>77</v>
      </c>
      <c r="AK435">
        <v>100</v>
      </c>
      <c r="AL435" t="s">
        <v>96</v>
      </c>
      <c r="AM435" t="s">
        <v>82</v>
      </c>
      <c r="AN435" t="s">
        <v>82</v>
      </c>
      <c r="AO435">
        <v>1</v>
      </c>
      <c r="AP435" t="s">
        <v>73</v>
      </c>
      <c r="AQ435" t="s">
        <v>78</v>
      </c>
      <c r="AR435" t="s">
        <v>82</v>
      </c>
      <c r="AS435" t="s">
        <v>82</v>
      </c>
      <c r="AT435">
        <v>21</v>
      </c>
      <c r="AU435" t="s">
        <v>101</v>
      </c>
      <c r="AV435" t="s">
        <v>88</v>
      </c>
      <c r="AW435" t="s">
        <v>89</v>
      </c>
      <c r="AX435" t="s">
        <v>89</v>
      </c>
      <c r="AY435" t="s">
        <v>89</v>
      </c>
      <c r="AZ435" t="s">
        <v>81</v>
      </c>
      <c r="BA435" t="s">
        <v>2367</v>
      </c>
      <c r="BB435">
        <v>41.87</v>
      </c>
      <c r="BC435" t="s">
        <v>82</v>
      </c>
      <c r="BD435" t="s">
        <v>82</v>
      </c>
      <c r="BE435" t="s">
        <v>82</v>
      </c>
      <c r="BF435" t="s">
        <v>87</v>
      </c>
      <c r="BG435" t="s">
        <v>97</v>
      </c>
      <c r="BH435">
        <v>4</v>
      </c>
      <c r="BI435">
        <v>2018</v>
      </c>
      <c r="BJ435">
        <v>5</v>
      </c>
      <c r="BK435">
        <v>100</v>
      </c>
      <c r="BL435" t="s">
        <v>82</v>
      </c>
      <c r="BM435" t="s">
        <v>95</v>
      </c>
      <c r="BN435" t="s">
        <v>439</v>
      </c>
      <c r="BO435">
        <v>1</v>
      </c>
      <c r="BP435" t="s">
        <v>86</v>
      </c>
      <c r="BQ435" t="s">
        <v>1116</v>
      </c>
    </row>
    <row r="436" spans="1:69" hidden="1" x14ac:dyDescent="0.25">
      <c r="A436">
        <v>132756</v>
      </c>
      <c r="B436">
        <v>1</v>
      </c>
      <c r="C436" s="1">
        <v>673000</v>
      </c>
      <c r="D436" s="2">
        <v>44897</v>
      </c>
      <c r="E436" s="2">
        <v>44907</v>
      </c>
      <c r="F436" s="2">
        <v>44911</v>
      </c>
      <c r="G436" s="2">
        <v>44953</v>
      </c>
      <c r="H436" s="2">
        <v>44972</v>
      </c>
      <c r="I436">
        <v>323572</v>
      </c>
      <c r="J436" t="s">
        <v>83</v>
      </c>
      <c r="K436" t="s">
        <v>85</v>
      </c>
      <c r="L436" t="s">
        <v>74</v>
      </c>
      <c r="M436" t="s">
        <v>72</v>
      </c>
      <c r="N436" t="s">
        <v>82</v>
      </c>
      <c r="O436">
        <v>132756</v>
      </c>
      <c r="P436">
        <v>5</v>
      </c>
      <c r="Q436" t="s">
        <v>75</v>
      </c>
      <c r="R436" t="s">
        <v>76</v>
      </c>
      <c r="S436" t="s">
        <v>79</v>
      </c>
      <c r="T436" t="s">
        <v>75</v>
      </c>
      <c r="U436">
        <v>1</v>
      </c>
      <c r="V436" t="s">
        <v>80</v>
      </c>
      <c r="W436">
        <v>8</v>
      </c>
      <c r="X436">
        <v>1</v>
      </c>
      <c r="Y436" t="s">
        <v>25</v>
      </c>
      <c r="Z436" t="s">
        <v>1427</v>
      </c>
      <c r="AA436">
        <v>117880510</v>
      </c>
      <c r="AB436">
        <v>31193920</v>
      </c>
      <c r="AC436" t="s">
        <v>290</v>
      </c>
      <c r="AD436" t="s">
        <v>135</v>
      </c>
      <c r="AE436" t="s">
        <v>146</v>
      </c>
      <c r="AF436" t="s">
        <v>983</v>
      </c>
      <c r="AG436" t="s">
        <v>82</v>
      </c>
      <c r="AH436" t="s">
        <v>82</v>
      </c>
      <c r="AI436">
        <v>0</v>
      </c>
      <c r="AJ436" t="s">
        <v>77</v>
      </c>
      <c r="AK436">
        <v>100</v>
      </c>
      <c r="AL436" t="s">
        <v>96</v>
      </c>
      <c r="AM436" t="s">
        <v>82</v>
      </c>
      <c r="AN436" t="s">
        <v>82</v>
      </c>
      <c r="AO436">
        <v>1</v>
      </c>
      <c r="AP436" t="s">
        <v>73</v>
      </c>
      <c r="AQ436" t="s">
        <v>78</v>
      </c>
      <c r="AR436" t="s">
        <v>82</v>
      </c>
      <c r="AS436" t="s">
        <v>82</v>
      </c>
      <c r="AT436">
        <v>22</v>
      </c>
      <c r="AU436" t="s">
        <v>101</v>
      </c>
      <c r="AV436" t="s">
        <v>89</v>
      </c>
      <c r="AW436" t="s">
        <v>89</v>
      </c>
      <c r="AX436" t="s">
        <v>89</v>
      </c>
      <c r="AY436" t="s">
        <v>89</v>
      </c>
      <c r="AZ436" t="s">
        <v>81</v>
      </c>
      <c r="BA436" t="s">
        <v>1428</v>
      </c>
      <c r="BB436">
        <v>41.88</v>
      </c>
      <c r="BC436" t="s">
        <v>82</v>
      </c>
      <c r="BD436" t="s">
        <v>82</v>
      </c>
      <c r="BE436" t="s">
        <v>82</v>
      </c>
      <c r="BF436" t="s">
        <v>87</v>
      </c>
      <c r="BG436" t="s">
        <v>97</v>
      </c>
      <c r="BH436" t="s">
        <v>82</v>
      </c>
      <c r="BI436" t="s">
        <v>82</v>
      </c>
      <c r="BJ436" t="s">
        <v>82</v>
      </c>
      <c r="BK436" t="s">
        <v>82</v>
      </c>
      <c r="BL436" t="s">
        <v>82</v>
      </c>
      <c r="BM436" t="s">
        <v>95</v>
      </c>
      <c r="BN436" t="s">
        <v>130</v>
      </c>
      <c r="BO436">
        <v>1</v>
      </c>
      <c r="BP436" t="s">
        <v>86</v>
      </c>
      <c r="BQ436" t="s">
        <v>1116</v>
      </c>
    </row>
    <row r="437" spans="1:69" hidden="1" x14ac:dyDescent="0.25">
      <c r="A437">
        <v>132603</v>
      </c>
      <c r="B437">
        <v>1</v>
      </c>
      <c r="C437" s="1">
        <v>4076680</v>
      </c>
      <c r="D437" s="2">
        <v>44901</v>
      </c>
      <c r="E437" s="2">
        <v>44901</v>
      </c>
      <c r="F437" s="2">
        <v>44902</v>
      </c>
      <c r="G437" s="2">
        <v>44953</v>
      </c>
      <c r="H437" s="2">
        <v>44957</v>
      </c>
      <c r="I437">
        <v>323841</v>
      </c>
      <c r="J437" t="s">
        <v>83</v>
      </c>
      <c r="K437" t="s">
        <v>85</v>
      </c>
      <c r="L437" t="s">
        <v>98</v>
      </c>
      <c r="M437" t="s">
        <v>72</v>
      </c>
      <c r="N437" t="s">
        <v>82</v>
      </c>
      <c r="O437">
        <v>132603</v>
      </c>
      <c r="P437">
        <v>5</v>
      </c>
      <c r="Q437" t="s">
        <v>75</v>
      </c>
      <c r="R437" t="s">
        <v>212</v>
      </c>
      <c r="S437" t="s">
        <v>79</v>
      </c>
      <c r="T437" t="s">
        <v>75</v>
      </c>
      <c r="U437">
        <v>1</v>
      </c>
      <c r="V437" t="s">
        <v>80</v>
      </c>
      <c r="W437">
        <v>1</v>
      </c>
      <c r="X437">
        <v>10</v>
      </c>
      <c r="Y437" t="s">
        <v>25</v>
      </c>
      <c r="Z437" t="s">
        <v>1377</v>
      </c>
      <c r="AA437">
        <v>117190806</v>
      </c>
      <c r="AB437">
        <v>31270880</v>
      </c>
      <c r="AC437" t="s">
        <v>80</v>
      </c>
      <c r="AD437" t="s">
        <v>299</v>
      </c>
      <c r="AE437" t="s">
        <v>196</v>
      </c>
      <c r="AF437" t="s">
        <v>266</v>
      </c>
      <c r="AG437">
        <v>390671</v>
      </c>
      <c r="AH437" t="s">
        <v>121</v>
      </c>
      <c r="AI437">
        <v>0</v>
      </c>
      <c r="AJ437" t="s">
        <v>77</v>
      </c>
      <c r="AK437">
        <v>100</v>
      </c>
      <c r="AL437" t="s">
        <v>96</v>
      </c>
      <c r="AM437" t="s">
        <v>82</v>
      </c>
      <c r="AN437" t="s">
        <v>82</v>
      </c>
      <c r="AO437">
        <v>1</v>
      </c>
      <c r="AP437" t="s">
        <v>73</v>
      </c>
      <c r="AQ437" t="s">
        <v>114</v>
      </c>
      <c r="AR437" t="s">
        <v>82</v>
      </c>
      <c r="AS437" t="s">
        <v>82</v>
      </c>
      <c r="AT437">
        <v>24</v>
      </c>
      <c r="AU437" t="s">
        <v>101</v>
      </c>
      <c r="AV437" t="s">
        <v>89</v>
      </c>
      <c r="AW437" t="s">
        <v>89</v>
      </c>
      <c r="AX437" t="s">
        <v>89</v>
      </c>
      <c r="AY437" t="s">
        <v>89</v>
      </c>
      <c r="AZ437" t="s">
        <v>81</v>
      </c>
      <c r="BA437" t="s">
        <v>1378</v>
      </c>
      <c r="BB437">
        <v>42.39</v>
      </c>
      <c r="BC437" t="s">
        <v>82</v>
      </c>
      <c r="BD437" t="s">
        <v>82</v>
      </c>
      <c r="BE437" t="s">
        <v>82</v>
      </c>
      <c r="BF437" t="s">
        <v>87</v>
      </c>
      <c r="BG437" t="s">
        <v>1379</v>
      </c>
      <c r="BH437">
        <v>1</v>
      </c>
      <c r="BI437">
        <v>2016</v>
      </c>
      <c r="BJ437">
        <v>7</v>
      </c>
      <c r="BK437">
        <v>8.2100000000000009</v>
      </c>
      <c r="BL437" t="s">
        <v>82</v>
      </c>
      <c r="BM437" t="s">
        <v>95</v>
      </c>
      <c r="BN437" t="s">
        <v>252</v>
      </c>
      <c r="BO437">
        <v>1</v>
      </c>
      <c r="BP437" t="s">
        <v>86</v>
      </c>
      <c r="BQ437" t="s">
        <v>1116</v>
      </c>
    </row>
    <row r="438" spans="1:69" hidden="1" x14ac:dyDescent="0.25">
      <c r="A438">
        <v>132769</v>
      </c>
      <c r="B438">
        <v>1</v>
      </c>
      <c r="C438" s="1">
        <v>9464500</v>
      </c>
      <c r="D438" s="2">
        <v>44892</v>
      </c>
      <c r="E438" s="2">
        <v>44907</v>
      </c>
      <c r="F438" s="2">
        <v>44911</v>
      </c>
      <c r="G438" s="2">
        <v>44953</v>
      </c>
      <c r="H438" s="2">
        <v>44957</v>
      </c>
      <c r="I438">
        <v>323062</v>
      </c>
      <c r="J438" t="s">
        <v>83</v>
      </c>
      <c r="K438" t="s">
        <v>85</v>
      </c>
      <c r="L438" t="s">
        <v>98</v>
      </c>
      <c r="M438" t="s">
        <v>72</v>
      </c>
      <c r="N438" t="s">
        <v>82</v>
      </c>
      <c r="O438">
        <v>132769</v>
      </c>
      <c r="P438">
        <v>5</v>
      </c>
      <c r="Q438" t="s">
        <v>75</v>
      </c>
      <c r="R438" t="s">
        <v>76</v>
      </c>
      <c r="S438" t="s">
        <v>79</v>
      </c>
      <c r="T438" t="s">
        <v>75</v>
      </c>
      <c r="U438">
        <v>3</v>
      </c>
      <c r="V438" t="s">
        <v>131</v>
      </c>
      <c r="W438">
        <v>1</v>
      </c>
      <c r="X438">
        <v>4</v>
      </c>
      <c r="Y438" t="s">
        <v>25</v>
      </c>
      <c r="Z438" t="s">
        <v>1436</v>
      </c>
      <c r="AA438">
        <v>119050385</v>
      </c>
      <c r="AB438">
        <v>31270340</v>
      </c>
      <c r="AC438" t="s">
        <v>131</v>
      </c>
      <c r="AD438" t="s">
        <v>381</v>
      </c>
      <c r="AE438" t="s">
        <v>274</v>
      </c>
      <c r="AF438" t="s">
        <v>117</v>
      </c>
      <c r="AG438">
        <v>2166127</v>
      </c>
      <c r="AH438" t="s">
        <v>100</v>
      </c>
      <c r="AI438">
        <v>0</v>
      </c>
      <c r="AJ438" t="s">
        <v>77</v>
      </c>
      <c r="AK438">
        <v>100</v>
      </c>
      <c r="AL438" t="s">
        <v>96</v>
      </c>
      <c r="AM438" t="s">
        <v>82</v>
      </c>
      <c r="AN438" t="s">
        <v>82</v>
      </c>
      <c r="AO438">
        <v>1</v>
      </c>
      <c r="AP438" t="s">
        <v>73</v>
      </c>
      <c r="AQ438" t="s">
        <v>114</v>
      </c>
      <c r="AR438" t="s">
        <v>82</v>
      </c>
      <c r="AS438" t="s">
        <v>82</v>
      </c>
      <c r="AT438">
        <v>18</v>
      </c>
      <c r="AU438" t="s">
        <v>88</v>
      </c>
      <c r="AV438" t="s">
        <v>89</v>
      </c>
      <c r="AW438" t="s">
        <v>89</v>
      </c>
      <c r="AX438" t="s">
        <v>89</v>
      </c>
      <c r="AY438" t="s">
        <v>89</v>
      </c>
      <c r="AZ438" t="s">
        <v>81</v>
      </c>
      <c r="BA438" t="s">
        <v>1437</v>
      </c>
      <c r="BB438">
        <v>42.95</v>
      </c>
      <c r="BC438" t="s">
        <v>82</v>
      </c>
      <c r="BD438" t="s">
        <v>82</v>
      </c>
      <c r="BE438" t="s">
        <v>82</v>
      </c>
      <c r="BF438" t="s">
        <v>87</v>
      </c>
      <c r="BG438" t="s">
        <v>97</v>
      </c>
      <c r="BH438">
        <v>1</v>
      </c>
      <c r="BI438">
        <v>2022</v>
      </c>
      <c r="BJ438">
        <v>1</v>
      </c>
      <c r="BK438">
        <v>80.540000000000006</v>
      </c>
      <c r="BL438" t="s">
        <v>82</v>
      </c>
      <c r="BM438" t="s">
        <v>95</v>
      </c>
      <c r="BN438" t="s">
        <v>117</v>
      </c>
      <c r="BO438">
        <v>1</v>
      </c>
      <c r="BP438" t="s">
        <v>86</v>
      </c>
      <c r="BQ438" t="s">
        <v>1116</v>
      </c>
    </row>
    <row r="439" spans="1:69" hidden="1" x14ac:dyDescent="0.25">
      <c r="A439">
        <v>133002</v>
      </c>
      <c r="B439">
        <v>3</v>
      </c>
      <c r="C439" s="1">
        <v>2763211</v>
      </c>
      <c r="D439" s="2">
        <v>44909</v>
      </c>
      <c r="E439" s="2">
        <v>44917</v>
      </c>
      <c r="F439" s="2">
        <v>44918</v>
      </c>
      <c r="G439" s="2">
        <v>44953</v>
      </c>
      <c r="H439" s="2">
        <v>44957</v>
      </c>
      <c r="I439">
        <v>324652</v>
      </c>
      <c r="J439" t="s">
        <v>83</v>
      </c>
      <c r="K439" t="s">
        <v>214</v>
      </c>
      <c r="L439" t="s">
        <v>98</v>
      </c>
      <c r="M439" t="s">
        <v>204</v>
      </c>
      <c r="N439" t="s">
        <v>82</v>
      </c>
      <c r="O439">
        <v>133002</v>
      </c>
      <c r="P439">
        <v>5</v>
      </c>
      <c r="Q439" t="s">
        <v>136</v>
      </c>
      <c r="R439" t="s">
        <v>137</v>
      </c>
      <c r="S439" t="s">
        <v>79</v>
      </c>
      <c r="T439" t="s">
        <v>136</v>
      </c>
      <c r="U439">
        <v>2</v>
      </c>
      <c r="V439" t="s">
        <v>139</v>
      </c>
      <c r="W439">
        <v>1</v>
      </c>
      <c r="X439">
        <v>1</v>
      </c>
      <c r="Y439" t="s">
        <v>25</v>
      </c>
      <c r="Z439" t="s">
        <v>1497</v>
      </c>
      <c r="AA439">
        <v>207030019</v>
      </c>
      <c r="AB439">
        <v>31270970</v>
      </c>
      <c r="AC439" t="s">
        <v>139</v>
      </c>
      <c r="AD439" t="s">
        <v>139</v>
      </c>
      <c r="AE439" t="s">
        <v>177</v>
      </c>
      <c r="AF439" t="s">
        <v>1062</v>
      </c>
      <c r="AG439">
        <v>1187500</v>
      </c>
      <c r="AH439" t="s">
        <v>100</v>
      </c>
      <c r="AI439">
        <v>0</v>
      </c>
      <c r="AJ439" t="s">
        <v>77</v>
      </c>
      <c r="AK439">
        <v>100</v>
      </c>
      <c r="AL439" t="s">
        <v>96</v>
      </c>
      <c r="AM439" t="s">
        <v>82</v>
      </c>
      <c r="AN439" t="s">
        <v>82</v>
      </c>
      <c r="AO439">
        <v>1</v>
      </c>
      <c r="AP439" t="s">
        <v>73</v>
      </c>
      <c r="AQ439" t="s">
        <v>78</v>
      </c>
      <c r="AR439" t="s">
        <v>82</v>
      </c>
      <c r="AS439" t="s">
        <v>82</v>
      </c>
      <c r="AT439">
        <v>30</v>
      </c>
      <c r="AU439" t="s">
        <v>215</v>
      </c>
      <c r="AV439" t="s">
        <v>89</v>
      </c>
      <c r="AW439" t="s">
        <v>89</v>
      </c>
      <c r="AX439" t="s">
        <v>89</v>
      </c>
      <c r="AY439" t="s">
        <v>89</v>
      </c>
      <c r="AZ439" t="s">
        <v>81</v>
      </c>
      <c r="BA439" t="s">
        <v>1498</v>
      </c>
      <c r="BB439">
        <v>42.98</v>
      </c>
      <c r="BC439" t="s">
        <v>82</v>
      </c>
      <c r="BD439" t="s">
        <v>82</v>
      </c>
      <c r="BE439" t="s">
        <v>82</v>
      </c>
      <c r="BF439" t="s">
        <v>156</v>
      </c>
      <c r="BG439" t="s">
        <v>97</v>
      </c>
      <c r="BH439">
        <v>2</v>
      </c>
      <c r="BI439">
        <v>2009</v>
      </c>
      <c r="BJ439">
        <v>14</v>
      </c>
      <c r="BK439">
        <v>89</v>
      </c>
      <c r="BL439" t="s">
        <v>82</v>
      </c>
      <c r="BM439" t="s">
        <v>95</v>
      </c>
      <c r="BN439" t="s">
        <v>306</v>
      </c>
      <c r="BO439">
        <v>1</v>
      </c>
      <c r="BP439" t="s">
        <v>86</v>
      </c>
      <c r="BQ439" t="s">
        <v>1116</v>
      </c>
    </row>
    <row r="440" spans="1:69" hidden="1" x14ac:dyDescent="0.25">
      <c r="A440">
        <v>132845</v>
      </c>
      <c r="B440">
        <v>3</v>
      </c>
      <c r="C440" s="1">
        <v>4461000</v>
      </c>
      <c r="D440" s="2">
        <v>44859</v>
      </c>
      <c r="E440" s="2">
        <v>44909</v>
      </c>
      <c r="F440" s="2">
        <v>44914</v>
      </c>
      <c r="G440" s="2">
        <v>44953</v>
      </c>
      <c r="H440" s="2">
        <v>44957</v>
      </c>
      <c r="I440">
        <v>321722</v>
      </c>
      <c r="J440" t="s">
        <v>83</v>
      </c>
      <c r="K440" t="s">
        <v>214</v>
      </c>
      <c r="L440" t="s">
        <v>98</v>
      </c>
      <c r="M440" t="s">
        <v>204</v>
      </c>
      <c r="N440" t="s">
        <v>82</v>
      </c>
      <c r="O440">
        <v>132845</v>
      </c>
      <c r="P440">
        <v>5</v>
      </c>
      <c r="Q440" t="s">
        <v>75</v>
      </c>
      <c r="R440" t="s">
        <v>212</v>
      </c>
      <c r="S440" t="s">
        <v>79</v>
      </c>
      <c r="T440" t="s">
        <v>75</v>
      </c>
      <c r="U440">
        <v>4</v>
      </c>
      <c r="V440" t="s">
        <v>107</v>
      </c>
      <c r="W440">
        <v>3</v>
      </c>
      <c r="X440">
        <v>2</v>
      </c>
      <c r="Y440" t="s">
        <v>24</v>
      </c>
      <c r="Z440" t="s">
        <v>1462</v>
      </c>
      <c r="AA440">
        <v>401830739</v>
      </c>
      <c r="AB440">
        <v>31270980</v>
      </c>
      <c r="AC440" t="s">
        <v>157</v>
      </c>
      <c r="AD440" t="s">
        <v>106</v>
      </c>
      <c r="AE440" t="s">
        <v>479</v>
      </c>
      <c r="AF440" t="s">
        <v>1463</v>
      </c>
      <c r="AG440">
        <v>1919192</v>
      </c>
      <c r="AH440" t="s">
        <v>100</v>
      </c>
      <c r="AI440">
        <v>0</v>
      </c>
      <c r="AJ440" t="s">
        <v>77</v>
      </c>
      <c r="AK440">
        <v>100</v>
      </c>
      <c r="AL440" t="s">
        <v>96</v>
      </c>
      <c r="AM440" t="s">
        <v>82</v>
      </c>
      <c r="AN440" t="s">
        <v>82</v>
      </c>
      <c r="AO440">
        <v>1</v>
      </c>
      <c r="AP440" t="s">
        <v>73</v>
      </c>
      <c r="AQ440" t="s">
        <v>78</v>
      </c>
      <c r="AR440" t="s">
        <v>82</v>
      </c>
      <c r="AS440" t="s">
        <v>82</v>
      </c>
      <c r="AT440">
        <v>38</v>
      </c>
      <c r="AU440" t="s">
        <v>215</v>
      </c>
      <c r="AV440" t="s">
        <v>89</v>
      </c>
      <c r="AW440" t="s">
        <v>89</v>
      </c>
      <c r="AX440" t="s">
        <v>89</v>
      </c>
      <c r="AY440" t="s">
        <v>89</v>
      </c>
      <c r="AZ440" t="s">
        <v>81</v>
      </c>
      <c r="BA440" t="s">
        <v>1464</v>
      </c>
      <c r="BB440">
        <v>43.02</v>
      </c>
      <c r="BC440" t="s">
        <v>82</v>
      </c>
      <c r="BD440" t="s">
        <v>161</v>
      </c>
      <c r="BE440" t="s">
        <v>162</v>
      </c>
      <c r="BF440" t="s">
        <v>156</v>
      </c>
      <c r="BG440" t="s">
        <v>1465</v>
      </c>
      <c r="BH440">
        <v>4</v>
      </c>
      <c r="BI440">
        <v>2001</v>
      </c>
      <c r="BJ440">
        <v>22</v>
      </c>
      <c r="BK440">
        <v>97</v>
      </c>
      <c r="BL440">
        <v>41024121</v>
      </c>
      <c r="BM440" t="s">
        <v>677</v>
      </c>
      <c r="BN440" t="s">
        <v>252</v>
      </c>
      <c r="BO440">
        <v>2</v>
      </c>
      <c r="BP440" t="s">
        <v>179</v>
      </c>
      <c r="BQ440" t="s">
        <v>1121</v>
      </c>
    </row>
    <row r="441" spans="1:69" hidden="1" x14ac:dyDescent="0.25">
      <c r="A441">
        <v>132247</v>
      </c>
      <c r="B441">
        <v>1</v>
      </c>
      <c r="C441" s="1">
        <v>2858540</v>
      </c>
      <c r="D441" s="2">
        <v>44833</v>
      </c>
      <c r="E441" s="2">
        <v>44848</v>
      </c>
      <c r="F441" s="2">
        <v>44851</v>
      </c>
      <c r="G441" s="2">
        <v>44949</v>
      </c>
      <c r="H441" s="2">
        <v>44951</v>
      </c>
      <c r="I441">
        <v>320739</v>
      </c>
      <c r="J441" t="s">
        <v>83</v>
      </c>
      <c r="K441" t="s">
        <v>85</v>
      </c>
      <c r="L441" t="s">
        <v>98</v>
      </c>
      <c r="M441" t="s">
        <v>72</v>
      </c>
      <c r="N441" t="s">
        <v>82</v>
      </c>
      <c r="O441">
        <v>132247</v>
      </c>
      <c r="P441">
        <v>3</v>
      </c>
      <c r="Q441" t="s">
        <v>136</v>
      </c>
      <c r="R441" t="s">
        <v>166</v>
      </c>
      <c r="S441" t="s">
        <v>79</v>
      </c>
      <c r="T441" t="s">
        <v>136</v>
      </c>
      <c r="U441">
        <v>4</v>
      </c>
      <c r="V441" t="s">
        <v>107</v>
      </c>
      <c r="W441">
        <v>10</v>
      </c>
      <c r="X441">
        <v>2</v>
      </c>
      <c r="Y441" t="s">
        <v>25</v>
      </c>
      <c r="Z441" t="s">
        <v>1587</v>
      </c>
      <c r="AA441">
        <v>207590957</v>
      </c>
      <c r="AB441">
        <v>31270110</v>
      </c>
      <c r="AC441" t="s">
        <v>688</v>
      </c>
      <c r="AD441" t="s">
        <v>689</v>
      </c>
      <c r="AE441" t="s">
        <v>188</v>
      </c>
      <c r="AF441" t="s">
        <v>671</v>
      </c>
      <c r="AG441">
        <v>400000</v>
      </c>
      <c r="AH441" t="s">
        <v>121</v>
      </c>
      <c r="AI441">
        <v>0</v>
      </c>
      <c r="AJ441" t="s">
        <v>77</v>
      </c>
      <c r="AK441">
        <v>100</v>
      </c>
      <c r="AL441" t="s">
        <v>96</v>
      </c>
      <c r="AM441" t="s">
        <v>82</v>
      </c>
      <c r="AN441" t="s">
        <v>82</v>
      </c>
      <c r="AO441">
        <v>1</v>
      </c>
      <c r="AP441" t="s">
        <v>73</v>
      </c>
      <c r="AQ441" t="s">
        <v>138</v>
      </c>
      <c r="AR441" t="s">
        <v>82</v>
      </c>
      <c r="AS441" t="s">
        <v>82</v>
      </c>
      <c r="AT441">
        <v>26</v>
      </c>
      <c r="AU441" t="s">
        <v>101</v>
      </c>
      <c r="AV441" t="s">
        <v>89</v>
      </c>
      <c r="AW441" t="s">
        <v>89</v>
      </c>
      <c r="AX441" t="s">
        <v>89</v>
      </c>
      <c r="AY441" t="s">
        <v>89</v>
      </c>
      <c r="AZ441" t="s">
        <v>81</v>
      </c>
      <c r="BA441" t="s">
        <v>1588</v>
      </c>
      <c r="BB441">
        <v>43.06</v>
      </c>
      <c r="BC441" t="s">
        <v>82</v>
      </c>
      <c r="BD441" t="s">
        <v>82</v>
      </c>
      <c r="BE441" t="s">
        <v>82</v>
      </c>
      <c r="BF441" t="s">
        <v>87</v>
      </c>
      <c r="BG441" t="s">
        <v>1589</v>
      </c>
      <c r="BH441">
        <v>2</v>
      </c>
      <c r="BI441">
        <v>2022</v>
      </c>
      <c r="BJ441">
        <v>1</v>
      </c>
      <c r="BK441">
        <v>84</v>
      </c>
      <c r="BL441">
        <v>60723849</v>
      </c>
      <c r="BM441" t="s">
        <v>95</v>
      </c>
      <c r="BN441" t="s">
        <v>234</v>
      </c>
      <c r="BO441">
        <v>1</v>
      </c>
      <c r="BP441" t="s">
        <v>86</v>
      </c>
      <c r="BQ441" t="s">
        <v>1116</v>
      </c>
    </row>
    <row r="442" spans="1:69" hidden="1" x14ac:dyDescent="0.25">
      <c r="A442">
        <v>133627</v>
      </c>
      <c r="B442">
        <v>1</v>
      </c>
      <c r="C442" s="1">
        <v>2592000</v>
      </c>
      <c r="D442" s="2">
        <v>44910</v>
      </c>
      <c r="E442" s="2">
        <v>44947</v>
      </c>
      <c r="F442" s="2">
        <v>44974</v>
      </c>
      <c r="G442" s="2">
        <v>44977</v>
      </c>
      <c r="H442" s="2">
        <v>44979</v>
      </c>
      <c r="I442">
        <v>324771</v>
      </c>
      <c r="J442" t="s">
        <v>83</v>
      </c>
      <c r="K442" t="s">
        <v>85</v>
      </c>
      <c r="L442" t="s">
        <v>98</v>
      </c>
      <c r="M442" t="s">
        <v>72</v>
      </c>
      <c r="N442" t="s">
        <v>82</v>
      </c>
      <c r="O442">
        <v>133627</v>
      </c>
      <c r="P442">
        <v>7</v>
      </c>
      <c r="Q442" t="s">
        <v>136</v>
      </c>
      <c r="R442" t="s">
        <v>166</v>
      </c>
      <c r="S442" t="s">
        <v>79</v>
      </c>
      <c r="T442" t="s">
        <v>136</v>
      </c>
      <c r="U442">
        <v>6</v>
      </c>
      <c r="V442" t="s">
        <v>272</v>
      </c>
      <c r="W442">
        <v>3</v>
      </c>
      <c r="X442">
        <v>1</v>
      </c>
      <c r="Y442" t="s">
        <v>25</v>
      </c>
      <c r="Z442" t="s">
        <v>2664</v>
      </c>
      <c r="AA442">
        <v>604380996</v>
      </c>
      <c r="AB442">
        <v>31273520</v>
      </c>
      <c r="AC442" t="s">
        <v>273</v>
      </c>
      <c r="AD442" t="s">
        <v>273</v>
      </c>
      <c r="AE442" t="s">
        <v>345</v>
      </c>
      <c r="AF442" t="s">
        <v>2665</v>
      </c>
      <c r="AG442">
        <v>601097</v>
      </c>
      <c r="AH442" t="s">
        <v>171</v>
      </c>
      <c r="AI442">
        <v>0</v>
      </c>
      <c r="AJ442" t="s">
        <v>77</v>
      </c>
      <c r="AK442">
        <v>100</v>
      </c>
      <c r="AL442" t="s">
        <v>96</v>
      </c>
      <c r="AM442" t="s">
        <v>82</v>
      </c>
      <c r="AN442" t="s">
        <v>82</v>
      </c>
      <c r="AO442">
        <v>1</v>
      </c>
      <c r="AP442" t="s">
        <v>73</v>
      </c>
      <c r="AQ442" t="s">
        <v>138</v>
      </c>
      <c r="AR442" t="s">
        <v>82</v>
      </c>
      <c r="AS442" t="s">
        <v>82</v>
      </c>
      <c r="AT442">
        <v>25</v>
      </c>
      <c r="AU442" t="s">
        <v>101</v>
      </c>
      <c r="AV442" t="s">
        <v>89</v>
      </c>
      <c r="AW442" t="s">
        <v>89</v>
      </c>
      <c r="AX442" t="s">
        <v>89</v>
      </c>
      <c r="AY442" t="s">
        <v>89</v>
      </c>
      <c r="AZ442" t="s">
        <v>81</v>
      </c>
      <c r="BA442" t="s">
        <v>2666</v>
      </c>
      <c r="BB442">
        <v>43.26</v>
      </c>
      <c r="BC442" t="s">
        <v>82</v>
      </c>
      <c r="BD442" t="s">
        <v>82</v>
      </c>
      <c r="BE442" t="s">
        <v>82</v>
      </c>
      <c r="BF442" t="s">
        <v>156</v>
      </c>
      <c r="BG442" t="s">
        <v>97</v>
      </c>
      <c r="BH442">
        <v>2</v>
      </c>
      <c r="BI442">
        <v>2021</v>
      </c>
      <c r="BJ442">
        <v>2</v>
      </c>
      <c r="BK442">
        <v>85</v>
      </c>
      <c r="BL442" t="s">
        <v>82</v>
      </c>
      <c r="BM442" t="s">
        <v>95</v>
      </c>
      <c r="BN442" t="s">
        <v>361</v>
      </c>
      <c r="BO442">
        <v>1</v>
      </c>
      <c r="BP442" t="s">
        <v>86</v>
      </c>
      <c r="BQ442" t="s">
        <v>1116</v>
      </c>
    </row>
    <row r="443" spans="1:69" hidden="1" x14ac:dyDescent="0.25">
      <c r="A443">
        <v>132376</v>
      </c>
      <c r="B443">
        <v>1</v>
      </c>
      <c r="C443" s="1">
        <v>6663323</v>
      </c>
      <c r="D443" s="2">
        <v>44865</v>
      </c>
      <c r="E443" s="2">
        <v>44865</v>
      </c>
      <c r="F443" s="2">
        <v>44866</v>
      </c>
      <c r="G443" s="2">
        <v>44949</v>
      </c>
      <c r="H443" s="2">
        <v>44951</v>
      </c>
      <c r="I443">
        <v>321883</v>
      </c>
      <c r="J443" t="s">
        <v>83</v>
      </c>
      <c r="K443" t="s">
        <v>85</v>
      </c>
      <c r="L443" t="s">
        <v>98</v>
      </c>
      <c r="M443" t="s">
        <v>72</v>
      </c>
      <c r="N443" t="s">
        <v>82</v>
      </c>
      <c r="O443">
        <v>132376</v>
      </c>
      <c r="P443">
        <v>3</v>
      </c>
      <c r="Q443" t="s">
        <v>136</v>
      </c>
      <c r="R443" t="s">
        <v>137</v>
      </c>
      <c r="S443" t="s">
        <v>79</v>
      </c>
      <c r="T443" t="s">
        <v>136</v>
      </c>
      <c r="U443">
        <v>1</v>
      </c>
      <c r="V443" t="s">
        <v>80</v>
      </c>
      <c r="W443">
        <v>8</v>
      </c>
      <c r="X443">
        <v>1</v>
      </c>
      <c r="Y443" t="s">
        <v>25</v>
      </c>
      <c r="Z443" t="s">
        <v>1608</v>
      </c>
      <c r="AA443">
        <v>305350118</v>
      </c>
      <c r="AB443">
        <v>31269560</v>
      </c>
      <c r="AC443" t="s">
        <v>290</v>
      </c>
      <c r="AD443" t="s">
        <v>135</v>
      </c>
      <c r="AE443" t="s">
        <v>177</v>
      </c>
      <c r="AF443" t="s">
        <v>306</v>
      </c>
      <c r="AG443">
        <v>181130</v>
      </c>
      <c r="AH443" t="s">
        <v>132</v>
      </c>
      <c r="AI443">
        <v>0</v>
      </c>
      <c r="AJ443" t="s">
        <v>77</v>
      </c>
      <c r="AK443">
        <v>100</v>
      </c>
      <c r="AL443" t="s">
        <v>96</v>
      </c>
      <c r="AM443" t="s">
        <v>82</v>
      </c>
      <c r="AN443" t="s">
        <v>82</v>
      </c>
      <c r="AO443">
        <v>1</v>
      </c>
      <c r="AP443" t="s">
        <v>73</v>
      </c>
      <c r="AQ443" t="s">
        <v>78</v>
      </c>
      <c r="AR443" t="s">
        <v>82</v>
      </c>
      <c r="AS443" t="s">
        <v>82</v>
      </c>
      <c r="AT443">
        <v>21</v>
      </c>
      <c r="AU443" t="s">
        <v>101</v>
      </c>
      <c r="AV443" t="s">
        <v>88</v>
      </c>
      <c r="AW443" t="s">
        <v>89</v>
      </c>
      <c r="AX443" t="s">
        <v>89</v>
      </c>
      <c r="AY443" t="s">
        <v>89</v>
      </c>
      <c r="AZ443" t="s">
        <v>81</v>
      </c>
      <c r="BA443" t="s">
        <v>1609</v>
      </c>
      <c r="BB443">
        <v>43.27</v>
      </c>
      <c r="BC443" t="s">
        <v>82</v>
      </c>
      <c r="BD443" t="s">
        <v>82</v>
      </c>
      <c r="BE443" t="s">
        <v>82</v>
      </c>
      <c r="BF443" t="s">
        <v>87</v>
      </c>
      <c r="BG443" t="s">
        <v>97</v>
      </c>
      <c r="BH443">
        <v>4</v>
      </c>
      <c r="BI443">
        <v>2018</v>
      </c>
      <c r="BJ443">
        <v>5</v>
      </c>
      <c r="BK443">
        <v>90</v>
      </c>
      <c r="BL443" t="s">
        <v>82</v>
      </c>
      <c r="BM443" t="s">
        <v>415</v>
      </c>
      <c r="BN443" t="s">
        <v>306</v>
      </c>
      <c r="BO443">
        <v>1</v>
      </c>
      <c r="BP443" t="s">
        <v>86</v>
      </c>
      <c r="BQ443" t="s">
        <v>1116</v>
      </c>
    </row>
    <row r="444" spans="1:69" hidden="1" x14ac:dyDescent="0.25">
      <c r="A444">
        <v>133237</v>
      </c>
      <c r="B444">
        <v>1</v>
      </c>
      <c r="C444" s="1">
        <v>11375623</v>
      </c>
      <c r="D444" s="2">
        <v>44922</v>
      </c>
      <c r="E444" s="2">
        <v>44932</v>
      </c>
      <c r="F444" s="2">
        <v>44957</v>
      </c>
      <c r="G444" s="2">
        <v>44977</v>
      </c>
      <c r="H444" s="2">
        <v>44978</v>
      </c>
      <c r="I444">
        <v>325294</v>
      </c>
      <c r="J444" t="s">
        <v>83</v>
      </c>
      <c r="K444" t="s">
        <v>85</v>
      </c>
      <c r="L444" t="s">
        <v>98</v>
      </c>
      <c r="M444" t="s">
        <v>72</v>
      </c>
      <c r="N444" t="s">
        <v>82</v>
      </c>
      <c r="O444">
        <v>133237</v>
      </c>
      <c r="P444">
        <v>7</v>
      </c>
      <c r="Q444" t="s">
        <v>75</v>
      </c>
      <c r="R444" t="s">
        <v>76</v>
      </c>
      <c r="S444" t="s">
        <v>79</v>
      </c>
      <c r="T444" t="s">
        <v>75</v>
      </c>
      <c r="U444">
        <v>1</v>
      </c>
      <c r="V444" t="s">
        <v>80</v>
      </c>
      <c r="W444">
        <v>9</v>
      </c>
      <c r="X444">
        <v>5</v>
      </c>
      <c r="Y444" t="s">
        <v>25</v>
      </c>
      <c r="Z444" t="s">
        <v>2517</v>
      </c>
      <c r="AA444">
        <v>901130308</v>
      </c>
      <c r="AB444">
        <v>31271410</v>
      </c>
      <c r="AC444" t="s">
        <v>249</v>
      </c>
      <c r="AD444" t="s">
        <v>2518</v>
      </c>
      <c r="AE444" t="s">
        <v>174</v>
      </c>
      <c r="AF444" t="s">
        <v>173</v>
      </c>
      <c r="AG444">
        <v>4937000</v>
      </c>
      <c r="AH444" t="s">
        <v>152</v>
      </c>
      <c r="AI444">
        <v>0</v>
      </c>
      <c r="AJ444" t="s">
        <v>77</v>
      </c>
      <c r="AK444">
        <v>100</v>
      </c>
      <c r="AL444" t="s">
        <v>96</v>
      </c>
      <c r="AM444" t="s">
        <v>82</v>
      </c>
      <c r="AN444" t="s">
        <v>82</v>
      </c>
      <c r="AO444">
        <v>1</v>
      </c>
      <c r="AP444" t="s">
        <v>73</v>
      </c>
      <c r="AQ444" t="s">
        <v>78</v>
      </c>
      <c r="AR444" t="s">
        <v>82</v>
      </c>
      <c r="AS444" t="s">
        <v>82</v>
      </c>
      <c r="AT444">
        <v>21</v>
      </c>
      <c r="AU444" t="s">
        <v>101</v>
      </c>
      <c r="AV444" t="s">
        <v>88</v>
      </c>
      <c r="AW444" t="s">
        <v>89</v>
      </c>
      <c r="AX444" t="s">
        <v>89</v>
      </c>
      <c r="AY444" t="s">
        <v>89</v>
      </c>
      <c r="AZ444" t="s">
        <v>81</v>
      </c>
      <c r="BA444" t="s">
        <v>2519</v>
      </c>
      <c r="BB444">
        <v>43.41</v>
      </c>
      <c r="BC444" t="s">
        <v>82</v>
      </c>
      <c r="BD444" t="s">
        <v>82</v>
      </c>
      <c r="BE444" t="s">
        <v>82</v>
      </c>
      <c r="BF444" t="s">
        <v>87</v>
      </c>
      <c r="BG444" t="s">
        <v>97</v>
      </c>
      <c r="BH444">
        <v>1</v>
      </c>
      <c r="BI444">
        <v>2019</v>
      </c>
      <c r="BJ444">
        <v>4</v>
      </c>
      <c r="BK444">
        <v>85</v>
      </c>
      <c r="BL444" t="s">
        <v>82</v>
      </c>
      <c r="BM444" t="s">
        <v>95</v>
      </c>
      <c r="BN444" t="s">
        <v>130</v>
      </c>
      <c r="BO444">
        <v>1</v>
      </c>
      <c r="BP444" t="s">
        <v>86</v>
      </c>
      <c r="BQ444" t="s">
        <v>1116</v>
      </c>
    </row>
    <row r="445" spans="1:69" hidden="1" x14ac:dyDescent="0.25">
      <c r="A445">
        <v>132922</v>
      </c>
      <c r="B445">
        <v>5</v>
      </c>
      <c r="C445" s="1">
        <v>1961643</v>
      </c>
      <c r="D445" s="2">
        <v>44909</v>
      </c>
      <c r="E445" s="2">
        <v>44914</v>
      </c>
      <c r="F445" s="2">
        <v>44917</v>
      </c>
      <c r="G445" s="2">
        <v>44977</v>
      </c>
      <c r="H445" s="2">
        <v>44978</v>
      </c>
      <c r="I445">
        <v>324584</v>
      </c>
      <c r="J445" t="s">
        <v>83</v>
      </c>
      <c r="K445" t="s">
        <v>120</v>
      </c>
      <c r="L445" t="s">
        <v>119</v>
      </c>
      <c r="M445" t="s">
        <v>72</v>
      </c>
      <c r="N445" t="s">
        <v>82</v>
      </c>
      <c r="O445">
        <v>132922</v>
      </c>
      <c r="P445">
        <v>7</v>
      </c>
      <c r="Q445" t="s">
        <v>136</v>
      </c>
      <c r="R445" t="s">
        <v>166</v>
      </c>
      <c r="S445" t="s">
        <v>79</v>
      </c>
      <c r="T445" t="s">
        <v>136</v>
      </c>
      <c r="U445">
        <v>1</v>
      </c>
      <c r="V445" t="s">
        <v>80</v>
      </c>
      <c r="W445">
        <v>1</v>
      </c>
      <c r="X445">
        <v>1</v>
      </c>
      <c r="Y445" t="s">
        <v>25</v>
      </c>
      <c r="Z445" t="s">
        <v>2368</v>
      </c>
      <c r="AA445">
        <v>113530370</v>
      </c>
      <c r="AB445">
        <v>31272530</v>
      </c>
      <c r="AC445" t="s">
        <v>80</v>
      </c>
      <c r="AD445" t="s">
        <v>170</v>
      </c>
      <c r="AE445" t="s">
        <v>372</v>
      </c>
      <c r="AF445" t="s">
        <v>284</v>
      </c>
      <c r="AG445">
        <v>451553</v>
      </c>
      <c r="AH445" t="s">
        <v>121</v>
      </c>
      <c r="AI445">
        <v>0</v>
      </c>
      <c r="AJ445" t="s">
        <v>77</v>
      </c>
      <c r="AK445">
        <v>100</v>
      </c>
      <c r="AL445" t="s">
        <v>96</v>
      </c>
      <c r="AM445" t="s">
        <v>82</v>
      </c>
      <c r="AN445" t="s">
        <v>82</v>
      </c>
      <c r="AO445">
        <v>1</v>
      </c>
      <c r="AP445" t="s">
        <v>73</v>
      </c>
      <c r="AQ445" t="s">
        <v>78</v>
      </c>
      <c r="AR445" t="s">
        <v>82</v>
      </c>
      <c r="AS445" t="s">
        <v>82</v>
      </c>
      <c r="AT445">
        <v>34</v>
      </c>
      <c r="AU445" t="s">
        <v>88</v>
      </c>
      <c r="AV445" t="s">
        <v>89</v>
      </c>
      <c r="AW445" t="s">
        <v>89</v>
      </c>
      <c r="AX445" t="s">
        <v>89</v>
      </c>
      <c r="AY445" t="s">
        <v>89</v>
      </c>
      <c r="AZ445" t="s">
        <v>81</v>
      </c>
      <c r="BA445" t="s">
        <v>2369</v>
      </c>
      <c r="BB445">
        <v>43.98</v>
      </c>
      <c r="BC445" t="s">
        <v>82</v>
      </c>
      <c r="BD445" t="s">
        <v>82</v>
      </c>
      <c r="BE445" t="s">
        <v>82</v>
      </c>
      <c r="BF445" t="s">
        <v>156</v>
      </c>
      <c r="BG445" t="s">
        <v>97</v>
      </c>
      <c r="BH445">
        <v>4</v>
      </c>
      <c r="BI445">
        <v>2005</v>
      </c>
      <c r="BJ445">
        <v>18</v>
      </c>
      <c r="BK445">
        <v>88.32</v>
      </c>
      <c r="BL445" t="s">
        <v>82</v>
      </c>
      <c r="BM445" t="s">
        <v>95</v>
      </c>
      <c r="BN445" t="s">
        <v>283</v>
      </c>
      <c r="BO445">
        <v>1</v>
      </c>
      <c r="BP445" t="s">
        <v>86</v>
      </c>
      <c r="BQ445" t="s">
        <v>1116</v>
      </c>
    </row>
    <row r="446" spans="1:69" hidden="1" x14ac:dyDescent="0.25">
      <c r="A446">
        <v>132719</v>
      </c>
      <c r="B446">
        <v>1</v>
      </c>
      <c r="C446" s="1">
        <v>6350000</v>
      </c>
      <c r="D446" s="2">
        <v>44897</v>
      </c>
      <c r="E446" s="2">
        <v>44904</v>
      </c>
      <c r="F446" s="2">
        <v>44907</v>
      </c>
      <c r="G446" s="2">
        <v>44977</v>
      </c>
      <c r="H446" s="2">
        <v>44978</v>
      </c>
      <c r="I446">
        <v>323530</v>
      </c>
      <c r="J446" t="s">
        <v>83</v>
      </c>
      <c r="K446" t="s">
        <v>85</v>
      </c>
      <c r="L446" t="s">
        <v>98</v>
      </c>
      <c r="M446" t="s">
        <v>72</v>
      </c>
      <c r="N446" t="s">
        <v>82</v>
      </c>
      <c r="O446">
        <v>132719</v>
      </c>
      <c r="P446">
        <v>7</v>
      </c>
      <c r="Q446" t="s">
        <v>75</v>
      </c>
      <c r="R446" t="s">
        <v>76</v>
      </c>
      <c r="S446" t="s">
        <v>79</v>
      </c>
      <c r="T446" t="s">
        <v>75</v>
      </c>
      <c r="U446">
        <v>2</v>
      </c>
      <c r="V446" t="s">
        <v>139</v>
      </c>
      <c r="W446">
        <v>7</v>
      </c>
      <c r="X446">
        <v>6</v>
      </c>
      <c r="Y446" t="s">
        <v>25</v>
      </c>
      <c r="Z446" t="s">
        <v>2333</v>
      </c>
      <c r="AA446">
        <v>118600842</v>
      </c>
      <c r="AB446">
        <v>31272610</v>
      </c>
      <c r="AC446" t="s">
        <v>207</v>
      </c>
      <c r="AD446" t="s">
        <v>656</v>
      </c>
      <c r="AE446" t="s">
        <v>174</v>
      </c>
      <c r="AF446" t="s">
        <v>289</v>
      </c>
      <c r="AG446">
        <v>784000</v>
      </c>
      <c r="AH446" t="s">
        <v>108</v>
      </c>
      <c r="AI446">
        <v>0</v>
      </c>
      <c r="AJ446" t="s">
        <v>77</v>
      </c>
      <c r="AK446">
        <v>100</v>
      </c>
      <c r="AL446" t="s">
        <v>96</v>
      </c>
      <c r="AM446" t="s">
        <v>82</v>
      </c>
      <c r="AN446" t="s">
        <v>82</v>
      </c>
      <c r="AO446">
        <v>1</v>
      </c>
      <c r="AP446" t="s">
        <v>73</v>
      </c>
      <c r="AQ446" t="s">
        <v>114</v>
      </c>
      <c r="AR446" t="s">
        <v>82</v>
      </c>
      <c r="AS446" t="s">
        <v>82</v>
      </c>
      <c r="AT446">
        <v>20</v>
      </c>
      <c r="AU446" t="s">
        <v>101</v>
      </c>
      <c r="AV446" t="s">
        <v>88</v>
      </c>
      <c r="AW446" t="s">
        <v>89</v>
      </c>
      <c r="AX446" t="s">
        <v>89</v>
      </c>
      <c r="AY446" t="s">
        <v>89</v>
      </c>
      <c r="AZ446" t="s">
        <v>81</v>
      </c>
      <c r="BA446" t="s">
        <v>2334</v>
      </c>
      <c r="BB446">
        <v>44.09</v>
      </c>
      <c r="BC446" t="s">
        <v>82</v>
      </c>
      <c r="BD446" t="s">
        <v>82</v>
      </c>
      <c r="BE446" t="s">
        <v>82</v>
      </c>
      <c r="BF446" t="s">
        <v>87</v>
      </c>
      <c r="BG446" t="s">
        <v>97</v>
      </c>
      <c r="BH446">
        <v>3</v>
      </c>
      <c r="BI446">
        <v>2020</v>
      </c>
      <c r="BJ446">
        <v>3</v>
      </c>
      <c r="BK446">
        <v>86.4</v>
      </c>
      <c r="BL446" t="s">
        <v>82</v>
      </c>
      <c r="BM446" t="s">
        <v>95</v>
      </c>
      <c r="BN446" t="s">
        <v>130</v>
      </c>
      <c r="BO446">
        <v>1</v>
      </c>
      <c r="BP446" t="s">
        <v>86</v>
      </c>
      <c r="BQ446" t="s">
        <v>1116</v>
      </c>
    </row>
    <row r="447" spans="1:69" hidden="1" x14ac:dyDescent="0.25">
      <c r="A447">
        <v>132962</v>
      </c>
      <c r="B447">
        <v>1</v>
      </c>
      <c r="C447" s="1">
        <v>3025000</v>
      </c>
      <c r="D447" s="2">
        <v>44901</v>
      </c>
      <c r="E447" s="2">
        <v>44915</v>
      </c>
      <c r="F447" s="2">
        <v>44917</v>
      </c>
      <c r="G447" s="2">
        <v>44977</v>
      </c>
      <c r="H447" s="2">
        <v>44978</v>
      </c>
      <c r="I447">
        <v>323872</v>
      </c>
      <c r="J447" t="s">
        <v>83</v>
      </c>
      <c r="K447" t="s">
        <v>85</v>
      </c>
      <c r="L447" t="s">
        <v>98</v>
      </c>
      <c r="M447" t="s">
        <v>72</v>
      </c>
      <c r="N447" t="s">
        <v>82</v>
      </c>
      <c r="O447">
        <v>132962</v>
      </c>
      <c r="P447">
        <v>7</v>
      </c>
      <c r="Q447" t="s">
        <v>75</v>
      </c>
      <c r="R447" t="s">
        <v>212</v>
      </c>
      <c r="S447" t="s">
        <v>79</v>
      </c>
      <c r="T447" t="s">
        <v>75</v>
      </c>
      <c r="U447">
        <v>2</v>
      </c>
      <c r="V447" t="s">
        <v>139</v>
      </c>
      <c r="W447">
        <v>10</v>
      </c>
      <c r="X447">
        <v>2</v>
      </c>
      <c r="Y447" t="s">
        <v>24</v>
      </c>
      <c r="Z447" t="s">
        <v>2400</v>
      </c>
      <c r="AA447">
        <v>208320789</v>
      </c>
      <c r="AB447">
        <v>31272690</v>
      </c>
      <c r="AC447" t="s">
        <v>140</v>
      </c>
      <c r="AD447" t="s">
        <v>279</v>
      </c>
      <c r="AE447" t="s">
        <v>2401</v>
      </c>
      <c r="AF447" t="s">
        <v>2402</v>
      </c>
      <c r="AG447">
        <v>1337475</v>
      </c>
      <c r="AH447" t="s">
        <v>100</v>
      </c>
      <c r="AI447">
        <v>0</v>
      </c>
      <c r="AJ447" t="s">
        <v>77</v>
      </c>
      <c r="AK447">
        <v>100</v>
      </c>
      <c r="AL447" t="s">
        <v>96</v>
      </c>
      <c r="AM447" t="s">
        <v>82</v>
      </c>
      <c r="AN447" t="s">
        <v>82</v>
      </c>
      <c r="AO447">
        <v>1</v>
      </c>
      <c r="AP447" t="s">
        <v>73</v>
      </c>
      <c r="AQ447" t="s">
        <v>138</v>
      </c>
      <c r="AR447" t="s">
        <v>82</v>
      </c>
      <c r="AS447" t="s">
        <v>82</v>
      </c>
      <c r="AT447">
        <v>20</v>
      </c>
      <c r="AU447" t="s">
        <v>101</v>
      </c>
      <c r="AV447" t="s">
        <v>89</v>
      </c>
      <c r="AW447" t="s">
        <v>89</v>
      </c>
      <c r="AX447" t="s">
        <v>89</v>
      </c>
      <c r="AY447" t="s">
        <v>89</v>
      </c>
      <c r="AZ447" t="s">
        <v>81</v>
      </c>
      <c r="BA447" t="s">
        <v>2403</v>
      </c>
      <c r="BB447">
        <v>44.21</v>
      </c>
      <c r="BC447" t="s">
        <v>82</v>
      </c>
      <c r="BD447" t="s">
        <v>82</v>
      </c>
      <c r="BE447" t="s">
        <v>82</v>
      </c>
      <c r="BF447" t="s">
        <v>87</v>
      </c>
      <c r="BG447" t="s">
        <v>97</v>
      </c>
      <c r="BH447">
        <v>4</v>
      </c>
      <c r="BI447">
        <v>2020</v>
      </c>
      <c r="BJ447">
        <v>3</v>
      </c>
      <c r="BK447">
        <v>95.66</v>
      </c>
      <c r="BL447" t="s">
        <v>82</v>
      </c>
      <c r="BM447" t="s">
        <v>95</v>
      </c>
      <c r="BN447" t="s">
        <v>252</v>
      </c>
      <c r="BO447">
        <v>2</v>
      </c>
      <c r="BP447" t="s">
        <v>179</v>
      </c>
      <c r="BQ447" t="s">
        <v>1121</v>
      </c>
    </row>
    <row r="448" spans="1:69" hidden="1" x14ac:dyDescent="0.25">
      <c r="A448">
        <v>133247</v>
      </c>
      <c r="B448">
        <v>1</v>
      </c>
      <c r="C448" s="1">
        <v>823500</v>
      </c>
      <c r="D448" s="2">
        <v>44896</v>
      </c>
      <c r="E448" s="2">
        <v>44924</v>
      </c>
      <c r="F448" s="2">
        <v>44950</v>
      </c>
      <c r="G448" s="2">
        <v>44963</v>
      </c>
      <c r="H448" s="2">
        <v>44980</v>
      </c>
      <c r="I448">
        <v>323442</v>
      </c>
      <c r="J448" t="s">
        <v>83</v>
      </c>
      <c r="K448" t="s">
        <v>85</v>
      </c>
      <c r="L448" t="s">
        <v>74</v>
      </c>
      <c r="M448" t="s">
        <v>72</v>
      </c>
      <c r="N448" t="s">
        <v>82</v>
      </c>
      <c r="O448">
        <v>133247</v>
      </c>
      <c r="P448">
        <v>6</v>
      </c>
      <c r="Q448" t="s">
        <v>75</v>
      </c>
      <c r="R448" t="s">
        <v>76</v>
      </c>
      <c r="S448" t="s">
        <v>79</v>
      </c>
      <c r="T448" t="s">
        <v>75</v>
      </c>
      <c r="U448">
        <v>1</v>
      </c>
      <c r="V448" t="s">
        <v>80</v>
      </c>
      <c r="W448">
        <v>13</v>
      </c>
      <c r="X448">
        <v>3</v>
      </c>
      <c r="Y448" t="s">
        <v>25</v>
      </c>
      <c r="Z448" t="s">
        <v>1188</v>
      </c>
      <c r="AA448">
        <v>117740240</v>
      </c>
      <c r="AB448">
        <v>31180490</v>
      </c>
      <c r="AC448" t="s">
        <v>256</v>
      </c>
      <c r="AD448" t="s">
        <v>257</v>
      </c>
      <c r="AE448" t="s">
        <v>360</v>
      </c>
      <c r="AF448" t="s">
        <v>1059</v>
      </c>
      <c r="AG448">
        <v>1460835</v>
      </c>
      <c r="AH448" t="s">
        <v>100</v>
      </c>
      <c r="AI448">
        <v>0</v>
      </c>
      <c r="AJ448" t="s">
        <v>77</v>
      </c>
      <c r="AK448">
        <v>100</v>
      </c>
      <c r="AL448" t="s">
        <v>96</v>
      </c>
      <c r="AM448" t="s">
        <v>82</v>
      </c>
      <c r="AN448" t="s">
        <v>82</v>
      </c>
      <c r="AO448">
        <v>1</v>
      </c>
      <c r="AP448" t="s">
        <v>73</v>
      </c>
      <c r="AQ448" t="s">
        <v>78</v>
      </c>
      <c r="AR448" t="s">
        <v>82</v>
      </c>
      <c r="AS448" t="s">
        <v>82</v>
      </c>
      <c r="AT448">
        <v>22</v>
      </c>
      <c r="AU448" t="s">
        <v>244</v>
      </c>
      <c r="AV448" t="s">
        <v>89</v>
      </c>
      <c r="AW448" t="s">
        <v>89</v>
      </c>
      <c r="AX448" t="s">
        <v>89</v>
      </c>
      <c r="AY448" t="s">
        <v>89</v>
      </c>
      <c r="AZ448" t="s">
        <v>81</v>
      </c>
      <c r="BA448" t="s">
        <v>1189</v>
      </c>
      <c r="BB448">
        <v>44.57</v>
      </c>
      <c r="BC448" t="s">
        <v>82</v>
      </c>
      <c r="BD448" t="s">
        <v>82</v>
      </c>
      <c r="BE448" t="s">
        <v>82</v>
      </c>
      <c r="BF448" t="s">
        <v>87</v>
      </c>
      <c r="BG448" t="s">
        <v>97</v>
      </c>
      <c r="BH448">
        <v>1</v>
      </c>
      <c r="BI448">
        <v>2018</v>
      </c>
      <c r="BJ448">
        <v>5</v>
      </c>
      <c r="BK448">
        <v>100</v>
      </c>
      <c r="BL448" t="s">
        <v>82</v>
      </c>
      <c r="BM448" t="s">
        <v>95</v>
      </c>
      <c r="BN448" t="s">
        <v>130</v>
      </c>
      <c r="BO448">
        <v>3</v>
      </c>
      <c r="BP448" t="s">
        <v>243</v>
      </c>
      <c r="BQ448" t="s">
        <v>1116</v>
      </c>
    </row>
    <row r="449" spans="1:69" hidden="1" x14ac:dyDescent="0.25">
      <c r="A449">
        <v>133115</v>
      </c>
      <c r="B449">
        <v>1</v>
      </c>
      <c r="C449" s="1">
        <v>3482400</v>
      </c>
      <c r="D449" s="2">
        <v>44916</v>
      </c>
      <c r="E449" s="2">
        <v>44918</v>
      </c>
      <c r="F449" s="2">
        <v>44945</v>
      </c>
      <c r="G449" s="2">
        <v>44953</v>
      </c>
      <c r="H449" s="2">
        <v>44967</v>
      </c>
      <c r="I449">
        <v>325103</v>
      </c>
      <c r="J449" t="s">
        <v>83</v>
      </c>
      <c r="K449" t="s">
        <v>85</v>
      </c>
      <c r="L449" t="s">
        <v>74</v>
      </c>
      <c r="M449" t="s">
        <v>72</v>
      </c>
      <c r="N449" t="s">
        <v>82</v>
      </c>
      <c r="O449">
        <v>133115</v>
      </c>
      <c r="P449">
        <v>5</v>
      </c>
      <c r="Q449" t="s">
        <v>136</v>
      </c>
      <c r="R449" t="s">
        <v>137</v>
      </c>
      <c r="S449" t="s">
        <v>79</v>
      </c>
      <c r="T449" t="s">
        <v>136</v>
      </c>
      <c r="U449">
        <v>3</v>
      </c>
      <c r="V449" t="s">
        <v>131</v>
      </c>
      <c r="W449">
        <v>3</v>
      </c>
      <c r="X449">
        <v>7</v>
      </c>
      <c r="Y449" t="s">
        <v>24</v>
      </c>
      <c r="Z449" t="s">
        <v>1512</v>
      </c>
      <c r="AA449">
        <v>118500410</v>
      </c>
      <c r="AB449">
        <v>31196510</v>
      </c>
      <c r="AC449" t="s">
        <v>193</v>
      </c>
      <c r="AD449" t="s">
        <v>292</v>
      </c>
      <c r="AE449" t="s">
        <v>343</v>
      </c>
      <c r="AF449" t="s">
        <v>198</v>
      </c>
      <c r="AG449">
        <v>519750</v>
      </c>
      <c r="AH449" t="s">
        <v>171</v>
      </c>
      <c r="AI449">
        <v>0</v>
      </c>
      <c r="AJ449" t="s">
        <v>77</v>
      </c>
      <c r="AK449">
        <v>100</v>
      </c>
      <c r="AL449" t="s">
        <v>96</v>
      </c>
      <c r="AM449" t="s">
        <v>82</v>
      </c>
      <c r="AN449" t="s">
        <v>82</v>
      </c>
      <c r="AO449">
        <v>1</v>
      </c>
      <c r="AP449" t="s">
        <v>73</v>
      </c>
      <c r="AQ449" t="s">
        <v>78</v>
      </c>
      <c r="AR449" t="s">
        <v>82</v>
      </c>
      <c r="AS449" t="s">
        <v>82</v>
      </c>
      <c r="AT449">
        <v>20</v>
      </c>
      <c r="AU449" t="s">
        <v>88</v>
      </c>
      <c r="AV449" t="s">
        <v>89</v>
      </c>
      <c r="AW449" t="s">
        <v>89</v>
      </c>
      <c r="AX449" t="s">
        <v>89</v>
      </c>
      <c r="AY449" t="s">
        <v>89</v>
      </c>
      <c r="AZ449" t="s">
        <v>81</v>
      </c>
      <c r="BA449" t="s">
        <v>1513</v>
      </c>
      <c r="BB449">
        <v>44.57</v>
      </c>
      <c r="BC449" t="s">
        <v>82</v>
      </c>
      <c r="BD449" t="s">
        <v>82</v>
      </c>
      <c r="BE449" t="s">
        <v>82</v>
      </c>
      <c r="BF449" t="s">
        <v>87</v>
      </c>
      <c r="BG449" t="s">
        <v>97</v>
      </c>
      <c r="BH449">
        <v>2</v>
      </c>
      <c r="BI449">
        <v>2019</v>
      </c>
      <c r="BJ449">
        <v>4</v>
      </c>
      <c r="BK449">
        <v>100</v>
      </c>
      <c r="BL449" t="s">
        <v>82</v>
      </c>
      <c r="BM449" t="s">
        <v>95</v>
      </c>
      <c r="BN449" t="s">
        <v>198</v>
      </c>
      <c r="BO449">
        <v>1</v>
      </c>
      <c r="BP449" t="s">
        <v>86</v>
      </c>
      <c r="BQ449" t="s">
        <v>1116</v>
      </c>
    </row>
    <row r="450" spans="1:69" hidden="1" x14ac:dyDescent="0.25">
      <c r="A450">
        <v>132320</v>
      </c>
      <c r="B450">
        <v>1</v>
      </c>
      <c r="C450" s="1">
        <v>5799723</v>
      </c>
      <c r="D450" s="2">
        <v>44844</v>
      </c>
      <c r="E450" s="2">
        <v>44858</v>
      </c>
      <c r="F450" s="2">
        <v>44859</v>
      </c>
      <c r="G450" s="2">
        <v>44949</v>
      </c>
      <c r="H450" s="2">
        <v>44951</v>
      </c>
      <c r="I450">
        <v>321054</v>
      </c>
      <c r="J450" t="s">
        <v>83</v>
      </c>
      <c r="K450" t="s">
        <v>85</v>
      </c>
      <c r="L450" t="s">
        <v>98</v>
      </c>
      <c r="M450" t="s">
        <v>72</v>
      </c>
      <c r="N450" t="s">
        <v>82</v>
      </c>
      <c r="O450">
        <v>132320</v>
      </c>
      <c r="P450">
        <v>3</v>
      </c>
      <c r="Q450" t="s">
        <v>136</v>
      </c>
      <c r="R450" t="s">
        <v>137</v>
      </c>
      <c r="S450" t="s">
        <v>79</v>
      </c>
      <c r="T450" t="s">
        <v>136</v>
      </c>
      <c r="U450">
        <v>5</v>
      </c>
      <c r="V450" t="s">
        <v>115</v>
      </c>
      <c r="W450">
        <v>3</v>
      </c>
      <c r="X450">
        <v>7</v>
      </c>
      <c r="Y450" t="s">
        <v>24</v>
      </c>
      <c r="Z450" t="s">
        <v>1595</v>
      </c>
      <c r="AA450">
        <v>504120056</v>
      </c>
      <c r="AB450">
        <v>31269610</v>
      </c>
      <c r="AC450" t="s">
        <v>153</v>
      </c>
      <c r="AD450" t="s">
        <v>691</v>
      </c>
      <c r="AE450" t="s">
        <v>623</v>
      </c>
      <c r="AF450" t="s">
        <v>190</v>
      </c>
      <c r="AG450">
        <v>82000</v>
      </c>
      <c r="AH450" t="s">
        <v>132</v>
      </c>
      <c r="AI450">
        <v>0</v>
      </c>
      <c r="AJ450" t="s">
        <v>77</v>
      </c>
      <c r="AK450">
        <v>100</v>
      </c>
      <c r="AL450" t="s">
        <v>96</v>
      </c>
      <c r="AM450" t="s">
        <v>82</v>
      </c>
      <c r="AN450" t="s">
        <v>82</v>
      </c>
      <c r="AO450">
        <v>1</v>
      </c>
      <c r="AP450" t="s">
        <v>73</v>
      </c>
      <c r="AQ450" t="s">
        <v>114</v>
      </c>
      <c r="AR450" t="s">
        <v>82</v>
      </c>
      <c r="AS450" t="s">
        <v>82</v>
      </c>
      <c r="AT450">
        <v>26</v>
      </c>
      <c r="AU450" t="s">
        <v>101</v>
      </c>
      <c r="AV450" t="s">
        <v>88</v>
      </c>
      <c r="AW450" t="s">
        <v>89</v>
      </c>
      <c r="AX450" t="s">
        <v>89</v>
      </c>
      <c r="AY450" t="s">
        <v>89</v>
      </c>
      <c r="AZ450" t="s">
        <v>81</v>
      </c>
      <c r="BA450" t="s">
        <v>1596</v>
      </c>
      <c r="BB450">
        <v>44.89</v>
      </c>
      <c r="BC450" t="s">
        <v>82</v>
      </c>
      <c r="BD450" t="s">
        <v>161</v>
      </c>
      <c r="BE450" t="s">
        <v>162</v>
      </c>
      <c r="BF450" t="s">
        <v>87</v>
      </c>
      <c r="BG450" t="s">
        <v>97</v>
      </c>
      <c r="BH450">
        <v>3</v>
      </c>
      <c r="BI450">
        <v>2016</v>
      </c>
      <c r="BJ450">
        <v>7</v>
      </c>
      <c r="BK450">
        <v>83.45</v>
      </c>
      <c r="BL450" t="s">
        <v>82</v>
      </c>
      <c r="BM450" t="s">
        <v>355</v>
      </c>
      <c r="BN450" t="s">
        <v>192</v>
      </c>
      <c r="BO450">
        <v>1</v>
      </c>
      <c r="BP450" t="s">
        <v>86</v>
      </c>
      <c r="BQ450" t="s">
        <v>1116</v>
      </c>
    </row>
    <row r="451" spans="1:69" hidden="1" x14ac:dyDescent="0.25">
      <c r="A451">
        <v>132365</v>
      </c>
      <c r="B451">
        <v>1</v>
      </c>
      <c r="C451" s="1">
        <v>3549850</v>
      </c>
      <c r="D451" s="2">
        <v>44862</v>
      </c>
      <c r="E451" s="2">
        <v>44862</v>
      </c>
      <c r="F451" s="2">
        <v>44865</v>
      </c>
      <c r="G451" s="2">
        <v>44939</v>
      </c>
      <c r="H451" s="2">
        <v>44943</v>
      </c>
      <c r="I451">
        <v>321823</v>
      </c>
      <c r="J451" t="s">
        <v>83</v>
      </c>
      <c r="K451" t="s">
        <v>85</v>
      </c>
      <c r="L451" t="s">
        <v>98</v>
      </c>
      <c r="M451" t="s">
        <v>72</v>
      </c>
      <c r="N451" t="s">
        <v>82</v>
      </c>
      <c r="O451">
        <v>132365</v>
      </c>
      <c r="P451">
        <v>1</v>
      </c>
      <c r="Q451" t="s">
        <v>136</v>
      </c>
      <c r="R451" t="s">
        <v>137</v>
      </c>
      <c r="S451" t="s">
        <v>79</v>
      </c>
      <c r="T451" t="s">
        <v>136</v>
      </c>
      <c r="U451">
        <v>3</v>
      </c>
      <c r="V451" t="s">
        <v>131</v>
      </c>
      <c r="W451">
        <v>8</v>
      </c>
      <c r="X451">
        <v>3</v>
      </c>
      <c r="Y451" t="s">
        <v>25</v>
      </c>
      <c r="Z451" t="s">
        <v>1816</v>
      </c>
      <c r="AA451">
        <v>304590003</v>
      </c>
      <c r="AB451">
        <v>31269530</v>
      </c>
      <c r="AC451" t="s">
        <v>265</v>
      </c>
      <c r="AD451" t="s">
        <v>996</v>
      </c>
      <c r="AE451" t="s">
        <v>267</v>
      </c>
      <c r="AF451" t="s">
        <v>181</v>
      </c>
      <c r="AG451">
        <v>255779.06</v>
      </c>
      <c r="AH451" t="s">
        <v>121</v>
      </c>
      <c r="AI451">
        <v>0</v>
      </c>
      <c r="AJ451" t="s">
        <v>77</v>
      </c>
      <c r="AK451">
        <v>100</v>
      </c>
      <c r="AL451" t="s">
        <v>96</v>
      </c>
      <c r="AM451" t="s">
        <v>82</v>
      </c>
      <c r="AN451" t="s">
        <v>82</v>
      </c>
      <c r="AO451">
        <v>1</v>
      </c>
      <c r="AP451" t="s">
        <v>73</v>
      </c>
      <c r="AQ451" t="s">
        <v>114</v>
      </c>
      <c r="AR451" t="s">
        <v>82</v>
      </c>
      <c r="AS451" t="s">
        <v>82</v>
      </c>
      <c r="AT451">
        <v>31</v>
      </c>
      <c r="AU451" t="s">
        <v>101</v>
      </c>
      <c r="AV451" t="s">
        <v>89</v>
      </c>
      <c r="AW451" t="s">
        <v>89</v>
      </c>
      <c r="AX451" t="s">
        <v>89</v>
      </c>
      <c r="AY451" t="s">
        <v>89</v>
      </c>
      <c r="AZ451" t="s">
        <v>81</v>
      </c>
      <c r="BA451" t="s">
        <v>1817</v>
      </c>
      <c r="BB451">
        <v>45.25</v>
      </c>
      <c r="BC451" t="s">
        <v>82</v>
      </c>
      <c r="BD451" t="s">
        <v>82</v>
      </c>
      <c r="BE451" t="s">
        <v>82</v>
      </c>
      <c r="BF451" t="s">
        <v>197</v>
      </c>
      <c r="BG451" t="s">
        <v>97</v>
      </c>
      <c r="BH451">
        <v>3</v>
      </c>
      <c r="BI451">
        <v>2018</v>
      </c>
      <c r="BJ451">
        <v>5</v>
      </c>
      <c r="BK451">
        <v>70</v>
      </c>
      <c r="BL451" t="s">
        <v>82</v>
      </c>
      <c r="BM451" t="s">
        <v>330</v>
      </c>
      <c r="BN451" t="s">
        <v>183</v>
      </c>
      <c r="BO451">
        <v>1</v>
      </c>
      <c r="BP451" t="s">
        <v>86</v>
      </c>
      <c r="BQ451" t="s">
        <v>1116</v>
      </c>
    </row>
    <row r="452" spans="1:69" hidden="1" x14ac:dyDescent="0.25">
      <c r="A452">
        <v>132869</v>
      </c>
      <c r="B452">
        <v>1</v>
      </c>
      <c r="C452" s="1">
        <v>2745612</v>
      </c>
      <c r="D452" s="2">
        <v>44897</v>
      </c>
      <c r="E452" s="2">
        <v>44910</v>
      </c>
      <c r="F452" s="2">
        <v>44914</v>
      </c>
      <c r="G452" s="2">
        <v>44939</v>
      </c>
      <c r="H452" s="2">
        <v>44943</v>
      </c>
      <c r="I452">
        <v>323523</v>
      </c>
      <c r="J452" t="s">
        <v>83</v>
      </c>
      <c r="K452" t="s">
        <v>85</v>
      </c>
      <c r="L452" t="s">
        <v>98</v>
      </c>
      <c r="M452" t="s">
        <v>72</v>
      </c>
      <c r="N452" t="s">
        <v>82</v>
      </c>
      <c r="O452">
        <v>132869</v>
      </c>
      <c r="P452">
        <v>1</v>
      </c>
      <c r="Q452" t="s">
        <v>75</v>
      </c>
      <c r="R452" t="s">
        <v>76</v>
      </c>
      <c r="S452" t="s">
        <v>79</v>
      </c>
      <c r="T452" t="s">
        <v>75</v>
      </c>
      <c r="U452">
        <v>1</v>
      </c>
      <c r="V452" t="s">
        <v>80</v>
      </c>
      <c r="W452">
        <v>4</v>
      </c>
      <c r="X452">
        <v>1</v>
      </c>
      <c r="Y452" t="s">
        <v>25</v>
      </c>
      <c r="Z452" t="s">
        <v>1945</v>
      </c>
      <c r="AA452">
        <v>117590858</v>
      </c>
      <c r="AB452">
        <v>31269460</v>
      </c>
      <c r="AC452" t="s">
        <v>285</v>
      </c>
      <c r="AD452" t="s">
        <v>231</v>
      </c>
      <c r="AE452" t="s">
        <v>177</v>
      </c>
      <c r="AF452" t="s">
        <v>319</v>
      </c>
      <c r="AG452">
        <v>1244519</v>
      </c>
      <c r="AH452" t="s">
        <v>100</v>
      </c>
      <c r="AI452">
        <v>0</v>
      </c>
      <c r="AJ452" t="s">
        <v>77</v>
      </c>
      <c r="AK452">
        <v>100</v>
      </c>
      <c r="AL452" t="s">
        <v>96</v>
      </c>
      <c r="AM452" t="s">
        <v>82</v>
      </c>
      <c r="AN452" t="s">
        <v>82</v>
      </c>
      <c r="AO452">
        <v>1</v>
      </c>
      <c r="AP452" t="s">
        <v>73</v>
      </c>
      <c r="AQ452" t="s">
        <v>114</v>
      </c>
      <c r="AR452" t="s">
        <v>82</v>
      </c>
      <c r="AS452" t="s">
        <v>82</v>
      </c>
      <c r="AT452">
        <v>23</v>
      </c>
      <c r="AU452" t="s">
        <v>253</v>
      </c>
      <c r="AV452" t="s">
        <v>89</v>
      </c>
      <c r="AW452" t="s">
        <v>89</v>
      </c>
      <c r="AX452" t="s">
        <v>89</v>
      </c>
      <c r="AY452" t="s">
        <v>89</v>
      </c>
      <c r="AZ452" t="s">
        <v>81</v>
      </c>
      <c r="BA452" t="s">
        <v>1946</v>
      </c>
      <c r="BB452">
        <v>45.33</v>
      </c>
      <c r="BC452" t="s">
        <v>82</v>
      </c>
      <c r="BD452" t="s">
        <v>82</v>
      </c>
      <c r="BE452" t="s">
        <v>82</v>
      </c>
      <c r="BF452" t="s">
        <v>87</v>
      </c>
      <c r="BG452" t="s">
        <v>97</v>
      </c>
      <c r="BH452">
        <v>5</v>
      </c>
      <c r="BI452">
        <v>2018</v>
      </c>
      <c r="BJ452">
        <v>5</v>
      </c>
      <c r="BK452">
        <v>84.03</v>
      </c>
      <c r="BL452" t="s">
        <v>82</v>
      </c>
      <c r="BM452" t="s">
        <v>95</v>
      </c>
      <c r="BN452" t="s">
        <v>130</v>
      </c>
      <c r="BO452">
        <v>1</v>
      </c>
      <c r="BP452" t="s">
        <v>86</v>
      </c>
      <c r="BQ452" t="s">
        <v>1116</v>
      </c>
    </row>
    <row r="453" spans="1:69" hidden="1" x14ac:dyDescent="0.25">
      <c r="A453">
        <v>133129</v>
      </c>
      <c r="B453">
        <v>1</v>
      </c>
      <c r="C453" s="1">
        <v>13190302</v>
      </c>
      <c r="D453" s="2">
        <v>44914</v>
      </c>
      <c r="E453" s="2">
        <v>44916</v>
      </c>
      <c r="F453" s="2">
        <v>44943</v>
      </c>
      <c r="G453" s="2">
        <v>44953</v>
      </c>
      <c r="H453" s="2">
        <v>44957</v>
      </c>
      <c r="I453">
        <v>324912</v>
      </c>
      <c r="J453" t="s">
        <v>83</v>
      </c>
      <c r="K453" t="s">
        <v>85</v>
      </c>
      <c r="L453" t="s">
        <v>98</v>
      </c>
      <c r="M453" t="s">
        <v>72</v>
      </c>
      <c r="N453" t="s">
        <v>82</v>
      </c>
      <c r="O453">
        <v>133129</v>
      </c>
      <c r="P453">
        <v>5</v>
      </c>
      <c r="Q453" t="s">
        <v>75</v>
      </c>
      <c r="R453" t="s">
        <v>76</v>
      </c>
      <c r="S453" t="s">
        <v>79</v>
      </c>
      <c r="T453" t="s">
        <v>75</v>
      </c>
      <c r="U453">
        <v>3</v>
      </c>
      <c r="V453" t="s">
        <v>131</v>
      </c>
      <c r="W453">
        <v>3</v>
      </c>
      <c r="X453">
        <v>3</v>
      </c>
      <c r="Y453" t="s">
        <v>25</v>
      </c>
      <c r="Z453" t="s">
        <v>1499</v>
      </c>
      <c r="AA453">
        <v>117610459</v>
      </c>
      <c r="AB453">
        <v>31270620</v>
      </c>
      <c r="AC453" t="s">
        <v>193</v>
      </c>
      <c r="AD453" t="s">
        <v>258</v>
      </c>
      <c r="AE453" t="s">
        <v>128</v>
      </c>
      <c r="AF453" t="s">
        <v>127</v>
      </c>
      <c r="AG453">
        <v>4632724</v>
      </c>
      <c r="AH453" t="s">
        <v>152</v>
      </c>
      <c r="AI453">
        <v>0</v>
      </c>
      <c r="AJ453" t="s">
        <v>77</v>
      </c>
      <c r="AK453">
        <v>100</v>
      </c>
      <c r="AL453" t="s">
        <v>96</v>
      </c>
      <c r="AM453" t="s">
        <v>82</v>
      </c>
      <c r="AN453" t="s">
        <v>82</v>
      </c>
      <c r="AO453">
        <v>1</v>
      </c>
      <c r="AP453" t="s">
        <v>73</v>
      </c>
      <c r="AQ453" t="s">
        <v>78</v>
      </c>
      <c r="AR453" t="s">
        <v>82</v>
      </c>
      <c r="AS453" t="s">
        <v>82</v>
      </c>
      <c r="AT453">
        <v>23</v>
      </c>
      <c r="AU453" t="s">
        <v>88</v>
      </c>
      <c r="AV453" t="s">
        <v>89</v>
      </c>
      <c r="AW453" t="s">
        <v>89</v>
      </c>
      <c r="AX453" t="s">
        <v>89</v>
      </c>
      <c r="AY453" t="s">
        <v>89</v>
      </c>
      <c r="AZ453" t="s">
        <v>81</v>
      </c>
      <c r="BA453" t="s">
        <v>1500</v>
      </c>
      <c r="BB453">
        <v>45.36</v>
      </c>
      <c r="BC453" t="s">
        <v>82</v>
      </c>
      <c r="BD453" t="s">
        <v>82</v>
      </c>
      <c r="BE453" t="s">
        <v>82</v>
      </c>
      <c r="BF453" t="s">
        <v>87</v>
      </c>
      <c r="BG453" t="s">
        <v>97</v>
      </c>
      <c r="BH453">
        <v>2</v>
      </c>
      <c r="BI453">
        <v>2017</v>
      </c>
      <c r="BJ453">
        <v>6</v>
      </c>
      <c r="BK453">
        <v>83.28</v>
      </c>
      <c r="BL453" t="s">
        <v>82</v>
      </c>
      <c r="BM453" t="s">
        <v>95</v>
      </c>
      <c r="BN453" t="s">
        <v>130</v>
      </c>
      <c r="BO453">
        <v>1</v>
      </c>
      <c r="BP453" t="s">
        <v>86</v>
      </c>
      <c r="BQ453" t="s">
        <v>1116</v>
      </c>
    </row>
    <row r="454" spans="1:69" hidden="1" x14ac:dyDescent="0.25">
      <c r="A454">
        <v>133117</v>
      </c>
      <c r="B454">
        <v>1</v>
      </c>
      <c r="C454" s="1">
        <v>7895400</v>
      </c>
      <c r="D454" s="2">
        <v>44896</v>
      </c>
      <c r="E454" s="2">
        <v>44917</v>
      </c>
      <c r="F454" s="2">
        <v>44944</v>
      </c>
      <c r="G454" s="2">
        <v>44953</v>
      </c>
      <c r="H454" s="2">
        <v>44957</v>
      </c>
      <c r="I454">
        <v>323334</v>
      </c>
      <c r="J454" t="s">
        <v>83</v>
      </c>
      <c r="K454" t="s">
        <v>85</v>
      </c>
      <c r="L454" t="s">
        <v>98</v>
      </c>
      <c r="M454" t="s">
        <v>72</v>
      </c>
      <c r="N454" t="s">
        <v>82</v>
      </c>
      <c r="O454">
        <v>133117</v>
      </c>
      <c r="P454">
        <v>5</v>
      </c>
      <c r="Q454" t="s">
        <v>136</v>
      </c>
      <c r="R454" t="s">
        <v>137</v>
      </c>
      <c r="S454" t="s">
        <v>79</v>
      </c>
      <c r="T454" t="s">
        <v>136</v>
      </c>
      <c r="U454">
        <v>1</v>
      </c>
      <c r="V454" t="s">
        <v>80</v>
      </c>
      <c r="W454">
        <v>1</v>
      </c>
      <c r="X454">
        <v>1</v>
      </c>
      <c r="Y454" t="s">
        <v>25</v>
      </c>
      <c r="Z454" t="s">
        <v>1501</v>
      </c>
      <c r="AA454">
        <v>119020549</v>
      </c>
      <c r="AB454">
        <v>31270400</v>
      </c>
      <c r="AC454" t="s">
        <v>80</v>
      </c>
      <c r="AD454" t="s">
        <v>170</v>
      </c>
      <c r="AE454" t="s">
        <v>1502</v>
      </c>
      <c r="AF454" t="s">
        <v>183</v>
      </c>
      <c r="AG454">
        <v>389364</v>
      </c>
      <c r="AH454" t="s">
        <v>121</v>
      </c>
      <c r="AI454">
        <v>0</v>
      </c>
      <c r="AJ454" t="s">
        <v>77</v>
      </c>
      <c r="AK454">
        <v>100</v>
      </c>
      <c r="AL454" t="s">
        <v>96</v>
      </c>
      <c r="AM454" t="s">
        <v>82</v>
      </c>
      <c r="AN454" t="s">
        <v>82</v>
      </c>
      <c r="AO454">
        <v>1</v>
      </c>
      <c r="AP454" t="s">
        <v>73</v>
      </c>
      <c r="AQ454" t="s">
        <v>78</v>
      </c>
      <c r="AR454" t="s">
        <v>82</v>
      </c>
      <c r="AS454" t="s">
        <v>82</v>
      </c>
      <c r="AT454">
        <v>18</v>
      </c>
      <c r="AU454" t="s">
        <v>101</v>
      </c>
      <c r="AV454" t="s">
        <v>88</v>
      </c>
      <c r="AW454" t="s">
        <v>89</v>
      </c>
      <c r="AX454" t="s">
        <v>89</v>
      </c>
      <c r="AY454" t="s">
        <v>89</v>
      </c>
      <c r="AZ454" t="s">
        <v>81</v>
      </c>
      <c r="BA454" t="s">
        <v>1503</v>
      </c>
      <c r="BB454">
        <v>45.56</v>
      </c>
      <c r="BC454" t="s">
        <v>82</v>
      </c>
      <c r="BD454" t="s">
        <v>82</v>
      </c>
      <c r="BE454" t="s">
        <v>82</v>
      </c>
      <c r="BF454" t="s">
        <v>87</v>
      </c>
      <c r="BG454" t="s">
        <v>97</v>
      </c>
      <c r="BH454">
        <v>4</v>
      </c>
      <c r="BI454">
        <v>2021</v>
      </c>
      <c r="BJ454">
        <v>2</v>
      </c>
      <c r="BK454">
        <v>100</v>
      </c>
      <c r="BL454" t="s">
        <v>82</v>
      </c>
      <c r="BM454" t="s">
        <v>330</v>
      </c>
      <c r="BN454" t="s">
        <v>183</v>
      </c>
      <c r="BO454">
        <v>1</v>
      </c>
      <c r="BP454" t="s">
        <v>86</v>
      </c>
      <c r="BQ454" t="s">
        <v>1116</v>
      </c>
    </row>
    <row r="455" spans="1:69" hidden="1" x14ac:dyDescent="0.25">
      <c r="A455">
        <v>133331</v>
      </c>
      <c r="B455">
        <v>3</v>
      </c>
      <c r="C455" s="1">
        <v>1360000</v>
      </c>
      <c r="D455" s="2">
        <v>44896</v>
      </c>
      <c r="E455" s="2">
        <v>44936</v>
      </c>
      <c r="F455" s="2">
        <v>44952</v>
      </c>
      <c r="G455" s="2">
        <v>44977</v>
      </c>
      <c r="H455" s="2">
        <v>44978</v>
      </c>
      <c r="I455">
        <v>323280</v>
      </c>
      <c r="J455" t="s">
        <v>83</v>
      </c>
      <c r="K455" t="s">
        <v>214</v>
      </c>
      <c r="L455" t="s">
        <v>98</v>
      </c>
      <c r="M455" t="s">
        <v>204</v>
      </c>
      <c r="N455" t="s">
        <v>82</v>
      </c>
      <c r="O455">
        <v>133331</v>
      </c>
      <c r="P455">
        <v>7</v>
      </c>
      <c r="Q455" t="s">
        <v>136</v>
      </c>
      <c r="R455" t="s">
        <v>137</v>
      </c>
      <c r="S455" t="s">
        <v>79</v>
      </c>
      <c r="T455" t="s">
        <v>136</v>
      </c>
      <c r="U455">
        <v>2</v>
      </c>
      <c r="V455" t="s">
        <v>139</v>
      </c>
      <c r="W455">
        <v>10</v>
      </c>
      <c r="X455">
        <v>1</v>
      </c>
      <c r="Y455" t="s">
        <v>24</v>
      </c>
      <c r="Z455" t="s">
        <v>2493</v>
      </c>
      <c r="AA455">
        <v>205860047</v>
      </c>
      <c r="AB455">
        <v>31272230</v>
      </c>
      <c r="AC455" t="s">
        <v>140</v>
      </c>
      <c r="AD455" t="s">
        <v>312</v>
      </c>
      <c r="AE455" t="s">
        <v>426</v>
      </c>
      <c r="AF455" t="s">
        <v>2494</v>
      </c>
      <c r="AG455">
        <v>1736488</v>
      </c>
      <c r="AH455" t="s">
        <v>100</v>
      </c>
      <c r="AI455">
        <v>0</v>
      </c>
      <c r="AJ455" t="s">
        <v>77</v>
      </c>
      <c r="AK455">
        <v>100</v>
      </c>
      <c r="AL455" t="s">
        <v>96</v>
      </c>
      <c r="AM455" t="s">
        <v>82</v>
      </c>
      <c r="AN455" t="s">
        <v>82</v>
      </c>
      <c r="AO455">
        <v>1</v>
      </c>
      <c r="AP455" t="s">
        <v>73</v>
      </c>
      <c r="AQ455" t="s">
        <v>114</v>
      </c>
      <c r="AR455" t="s">
        <v>82</v>
      </c>
      <c r="AS455" t="s">
        <v>82</v>
      </c>
      <c r="AT455">
        <v>39</v>
      </c>
      <c r="AU455" t="s">
        <v>215</v>
      </c>
      <c r="AV455" t="s">
        <v>89</v>
      </c>
      <c r="AW455" t="s">
        <v>89</v>
      </c>
      <c r="AX455" t="s">
        <v>89</v>
      </c>
      <c r="AY455" t="s">
        <v>89</v>
      </c>
      <c r="AZ455" t="s">
        <v>81</v>
      </c>
      <c r="BA455" t="s">
        <v>2495</v>
      </c>
      <c r="BB455">
        <v>45.66</v>
      </c>
      <c r="BC455" t="s">
        <v>82</v>
      </c>
      <c r="BD455" t="s">
        <v>82</v>
      </c>
      <c r="BE455" t="s">
        <v>82</v>
      </c>
      <c r="BF455" t="s">
        <v>156</v>
      </c>
      <c r="BG455" t="s">
        <v>2496</v>
      </c>
      <c r="BH455">
        <v>3</v>
      </c>
      <c r="BI455">
        <v>2000</v>
      </c>
      <c r="BJ455">
        <v>23</v>
      </c>
      <c r="BK455">
        <v>80</v>
      </c>
      <c r="BL455" t="s">
        <v>82</v>
      </c>
      <c r="BM455" t="s">
        <v>2497</v>
      </c>
      <c r="BN455" t="s">
        <v>183</v>
      </c>
      <c r="BO455">
        <v>1</v>
      </c>
      <c r="BP455" t="s">
        <v>86</v>
      </c>
      <c r="BQ455" t="s">
        <v>1116</v>
      </c>
    </row>
    <row r="456" spans="1:69" hidden="1" x14ac:dyDescent="0.25">
      <c r="A456">
        <v>132995</v>
      </c>
      <c r="B456">
        <v>1</v>
      </c>
      <c r="C456" s="1">
        <v>1314460</v>
      </c>
      <c r="D456" s="2">
        <v>44911</v>
      </c>
      <c r="E456" s="2">
        <v>44917</v>
      </c>
      <c r="F456" s="2">
        <v>44918</v>
      </c>
      <c r="G456" s="2">
        <v>44977</v>
      </c>
      <c r="H456" s="2">
        <v>44978</v>
      </c>
      <c r="I456">
        <v>324837</v>
      </c>
      <c r="J456" t="s">
        <v>83</v>
      </c>
      <c r="K456" t="s">
        <v>85</v>
      </c>
      <c r="L456" t="s">
        <v>98</v>
      </c>
      <c r="M456" t="s">
        <v>72</v>
      </c>
      <c r="N456" t="s">
        <v>82</v>
      </c>
      <c r="O456">
        <v>132995</v>
      </c>
      <c r="P456">
        <v>7</v>
      </c>
      <c r="Q456" t="s">
        <v>75</v>
      </c>
      <c r="R456" t="s">
        <v>99</v>
      </c>
      <c r="S456" t="s">
        <v>79</v>
      </c>
      <c r="T456" t="s">
        <v>75</v>
      </c>
      <c r="U456">
        <v>3</v>
      </c>
      <c r="V456" t="s">
        <v>131</v>
      </c>
      <c r="W456">
        <v>7</v>
      </c>
      <c r="X456">
        <v>4</v>
      </c>
      <c r="Y456" t="s">
        <v>24</v>
      </c>
      <c r="Z456" t="s">
        <v>2410</v>
      </c>
      <c r="AA456">
        <v>304490891</v>
      </c>
      <c r="AB456">
        <v>31273060</v>
      </c>
      <c r="AC456" t="s">
        <v>180</v>
      </c>
      <c r="AD456" t="s">
        <v>2411</v>
      </c>
      <c r="AE456" t="s">
        <v>134</v>
      </c>
      <c r="AF456" t="s">
        <v>109</v>
      </c>
      <c r="AG456">
        <v>602000</v>
      </c>
      <c r="AH456" t="s">
        <v>171</v>
      </c>
      <c r="AI456">
        <v>0</v>
      </c>
      <c r="AJ456" t="s">
        <v>77</v>
      </c>
      <c r="AK456">
        <v>100</v>
      </c>
      <c r="AL456" t="s">
        <v>96</v>
      </c>
      <c r="AM456" t="s">
        <v>82</v>
      </c>
      <c r="AN456" t="s">
        <v>82</v>
      </c>
      <c r="AO456">
        <v>1</v>
      </c>
      <c r="AP456" t="s">
        <v>73</v>
      </c>
      <c r="AQ456" t="s">
        <v>138</v>
      </c>
      <c r="AR456" t="s">
        <v>82</v>
      </c>
      <c r="AS456" t="s">
        <v>82</v>
      </c>
      <c r="AT456">
        <v>32</v>
      </c>
      <c r="AU456" t="s">
        <v>88</v>
      </c>
      <c r="AV456" t="s">
        <v>89</v>
      </c>
      <c r="AW456" t="s">
        <v>89</v>
      </c>
      <c r="AX456" t="s">
        <v>89</v>
      </c>
      <c r="AY456" t="s">
        <v>89</v>
      </c>
      <c r="AZ456" t="s">
        <v>81</v>
      </c>
      <c r="BA456" t="s">
        <v>2412</v>
      </c>
      <c r="BB456">
        <v>45.8</v>
      </c>
      <c r="BC456" t="s">
        <v>82</v>
      </c>
      <c r="BD456" t="s">
        <v>82</v>
      </c>
      <c r="BE456" t="s">
        <v>82</v>
      </c>
      <c r="BF456" t="s">
        <v>156</v>
      </c>
      <c r="BG456" t="s">
        <v>2413</v>
      </c>
      <c r="BH456">
        <v>3</v>
      </c>
      <c r="BI456">
        <v>2010</v>
      </c>
      <c r="BJ456">
        <v>13</v>
      </c>
      <c r="BK456">
        <v>85</v>
      </c>
      <c r="BL456">
        <v>70891342</v>
      </c>
      <c r="BM456" t="s">
        <v>95</v>
      </c>
      <c r="BN456" t="s">
        <v>105</v>
      </c>
      <c r="BO456">
        <v>1</v>
      </c>
      <c r="BP456" t="s">
        <v>86</v>
      </c>
      <c r="BQ456" t="s">
        <v>1116</v>
      </c>
    </row>
    <row r="457" spans="1:69" hidden="1" x14ac:dyDescent="0.25">
      <c r="A457">
        <v>132372</v>
      </c>
      <c r="B457">
        <v>1</v>
      </c>
      <c r="C457" s="1">
        <v>4093300</v>
      </c>
      <c r="D457" s="2">
        <v>44853</v>
      </c>
      <c r="E457" s="2">
        <v>44862</v>
      </c>
      <c r="F457" s="2">
        <v>44865</v>
      </c>
      <c r="G457" s="2">
        <v>44939</v>
      </c>
      <c r="H457" s="2">
        <v>44943</v>
      </c>
      <c r="I457">
        <v>321413</v>
      </c>
      <c r="J457" t="s">
        <v>83</v>
      </c>
      <c r="K457" t="s">
        <v>85</v>
      </c>
      <c r="L457" t="s">
        <v>98</v>
      </c>
      <c r="M457" t="s">
        <v>72</v>
      </c>
      <c r="N457" t="s">
        <v>82</v>
      </c>
      <c r="O457">
        <v>132372</v>
      </c>
      <c r="P457">
        <v>1</v>
      </c>
      <c r="Q457" t="s">
        <v>136</v>
      </c>
      <c r="R457" t="s">
        <v>242</v>
      </c>
      <c r="S457" t="s">
        <v>79</v>
      </c>
      <c r="T457" t="s">
        <v>136</v>
      </c>
      <c r="U457">
        <v>4</v>
      </c>
      <c r="V457" t="s">
        <v>107</v>
      </c>
      <c r="W457">
        <v>1</v>
      </c>
      <c r="X457">
        <v>1</v>
      </c>
      <c r="Y457" t="s">
        <v>25</v>
      </c>
      <c r="Z457" t="s">
        <v>1818</v>
      </c>
      <c r="AA457">
        <v>118760273</v>
      </c>
      <c r="AB457">
        <v>31268990</v>
      </c>
      <c r="AC457" t="s">
        <v>107</v>
      </c>
      <c r="AD457" t="s">
        <v>107</v>
      </c>
      <c r="AE457" t="s">
        <v>662</v>
      </c>
      <c r="AF457" t="s">
        <v>1080</v>
      </c>
      <c r="AG457">
        <v>2222833</v>
      </c>
      <c r="AH457" t="s">
        <v>100</v>
      </c>
      <c r="AI457">
        <v>0</v>
      </c>
      <c r="AJ457" t="s">
        <v>77</v>
      </c>
      <c r="AK457">
        <v>100</v>
      </c>
      <c r="AL457" t="s">
        <v>96</v>
      </c>
      <c r="AM457" t="s">
        <v>82</v>
      </c>
      <c r="AN457" t="s">
        <v>82</v>
      </c>
      <c r="AO457">
        <v>1</v>
      </c>
      <c r="AP457" t="s">
        <v>73</v>
      </c>
      <c r="AQ457" t="s">
        <v>78</v>
      </c>
      <c r="AR457" t="s">
        <v>82</v>
      </c>
      <c r="AS457" t="s">
        <v>82</v>
      </c>
      <c r="AT457">
        <v>19</v>
      </c>
      <c r="AU457" t="s">
        <v>101</v>
      </c>
      <c r="AV457" t="s">
        <v>89</v>
      </c>
      <c r="AW457" t="s">
        <v>89</v>
      </c>
      <c r="AX457" t="s">
        <v>89</v>
      </c>
      <c r="AY457" t="s">
        <v>89</v>
      </c>
      <c r="AZ457" t="s">
        <v>81</v>
      </c>
      <c r="BA457" t="s">
        <v>1819</v>
      </c>
      <c r="BB457">
        <v>46.02</v>
      </c>
      <c r="BC457" t="s">
        <v>82</v>
      </c>
      <c r="BD457" t="s">
        <v>82</v>
      </c>
      <c r="BE457" t="s">
        <v>82</v>
      </c>
      <c r="BF457" t="s">
        <v>87</v>
      </c>
      <c r="BG457" t="s">
        <v>97</v>
      </c>
      <c r="BH457">
        <v>2</v>
      </c>
      <c r="BI457">
        <v>2021</v>
      </c>
      <c r="BJ457">
        <v>2</v>
      </c>
      <c r="BK457">
        <v>84</v>
      </c>
      <c r="BL457" t="s">
        <v>82</v>
      </c>
      <c r="BM457" t="s">
        <v>95</v>
      </c>
      <c r="BN457" t="s">
        <v>246</v>
      </c>
      <c r="BO457">
        <v>1</v>
      </c>
      <c r="BP457" t="s">
        <v>86</v>
      </c>
      <c r="BQ457" t="s">
        <v>1116</v>
      </c>
    </row>
    <row r="458" spans="1:69" hidden="1" x14ac:dyDescent="0.25">
      <c r="A458">
        <v>131999</v>
      </c>
      <c r="B458">
        <v>1</v>
      </c>
      <c r="C458" s="1">
        <v>1372237</v>
      </c>
      <c r="D458" s="2">
        <v>44793</v>
      </c>
      <c r="E458" s="2">
        <v>44820</v>
      </c>
      <c r="F458" s="2">
        <v>44824</v>
      </c>
      <c r="G458" s="2">
        <v>44953</v>
      </c>
      <c r="H458" s="2">
        <v>44957</v>
      </c>
      <c r="I458">
        <v>318893</v>
      </c>
      <c r="J458" t="s">
        <v>83</v>
      </c>
      <c r="K458" t="s">
        <v>85</v>
      </c>
      <c r="L458" t="s">
        <v>98</v>
      </c>
      <c r="M458" t="s">
        <v>72</v>
      </c>
      <c r="N458" t="s">
        <v>82</v>
      </c>
      <c r="O458">
        <v>131999</v>
      </c>
      <c r="P458">
        <v>5</v>
      </c>
      <c r="Q458" t="s">
        <v>136</v>
      </c>
      <c r="R458" t="s">
        <v>166</v>
      </c>
      <c r="S458" t="s">
        <v>79</v>
      </c>
      <c r="T458" t="s">
        <v>136</v>
      </c>
      <c r="U458">
        <v>2</v>
      </c>
      <c r="V458" t="s">
        <v>139</v>
      </c>
      <c r="W458">
        <v>15</v>
      </c>
      <c r="X458">
        <v>1</v>
      </c>
      <c r="Y458" t="s">
        <v>24</v>
      </c>
      <c r="Z458" t="s">
        <v>1335</v>
      </c>
      <c r="AA458">
        <v>207620166</v>
      </c>
      <c r="AB458">
        <v>31270510</v>
      </c>
      <c r="AC458" t="s">
        <v>410</v>
      </c>
      <c r="AD458" t="s">
        <v>184</v>
      </c>
      <c r="AE458" t="s">
        <v>377</v>
      </c>
      <c r="AF458" t="s">
        <v>344</v>
      </c>
      <c r="AG458">
        <v>703484</v>
      </c>
      <c r="AH458" t="s">
        <v>171</v>
      </c>
      <c r="AI458">
        <v>0</v>
      </c>
      <c r="AJ458" t="s">
        <v>77</v>
      </c>
      <c r="AK458">
        <v>100</v>
      </c>
      <c r="AL458" t="s">
        <v>96</v>
      </c>
      <c r="AM458" t="s">
        <v>82</v>
      </c>
      <c r="AN458" t="s">
        <v>82</v>
      </c>
      <c r="AO458">
        <v>1</v>
      </c>
      <c r="AP458" t="s">
        <v>73</v>
      </c>
      <c r="AQ458" t="s">
        <v>176</v>
      </c>
      <c r="AR458" t="s">
        <v>82</v>
      </c>
      <c r="AS458" t="s">
        <v>82</v>
      </c>
      <c r="AT458">
        <v>26</v>
      </c>
      <c r="AU458" t="s">
        <v>101</v>
      </c>
      <c r="AV458" t="s">
        <v>89</v>
      </c>
      <c r="AW458" t="s">
        <v>89</v>
      </c>
      <c r="AX458" t="s">
        <v>89</v>
      </c>
      <c r="AY458" t="s">
        <v>89</v>
      </c>
      <c r="AZ458" t="s">
        <v>81</v>
      </c>
      <c r="BA458" t="s">
        <v>1336</v>
      </c>
      <c r="BB458">
        <v>46.49</v>
      </c>
      <c r="BC458" t="s">
        <v>82</v>
      </c>
      <c r="BD458" t="s">
        <v>161</v>
      </c>
      <c r="BE458" t="s">
        <v>162</v>
      </c>
      <c r="BF458" t="s">
        <v>87</v>
      </c>
      <c r="BG458" t="s">
        <v>97</v>
      </c>
      <c r="BH458">
        <v>5</v>
      </c>
      <c r="BI458">
        <v>2015</v>
      </c>
      <c r="BJ458">
        <v>8</v>
      </c>
      <c r="BK458">
        <v>88</v>
      </c>
      <c r="BL458" t="s">
        <v>82</v>
      </c>
      <c r="BM458" t="s">
        <v>367</v>
      </c>
      <c r="BN458" t="s">
        <v>262</v>
      </c>
      <c r="BO458">
        <v>1</v>
      </c>
      <c r="BP458" t="s">
        <v>86</v>
      </c>
      <c r="BQ458" t="s">
        <v>1116</v>
      </c>
    </row>
    <row r="459" spans="1:69" hidden="1" x14ac:dyDescent="0.25">
      <c r="A459">
        <v>132681</v>
      </c>
      <c r="B459">
        <v>1</v>
      </c>
      <c r="C459" s="1">
        <v>7821242</v>
      </c>
      <c r="D459" s="2">
        <v>44901</v>
      </c>
      <c r="E459" s="2">
        <v>44903</v>
      </c>
      <c r="F459" s="2">
        <v>44904</v>
      </c>
      <c r="G459" s="2">
        <v>44939</v>
      </c>
      <c r="H459" s="2">
        <v>44943</v>
      </c>
      <c r="I459">
        <v>323826</v>
      </c>
      <c r="J459" t="s">
        <v>83</v>
      </c>
      <c r="K459" t="s">
        <v>85</v>
      </c>
      <c r="L459" t="s">
        <v>98</v>
      </c>
      <c r="M459" t="s">
        <v>72</v>
      </c>
      <c r="N459" t="s">
        <v>82</v>
      </c>
      <c r="O459">
        <v>132681</v>
      </c>
      <c r="P459">
        <v>1</v>
      </c>
      <c r="Q459" t="s">
        <v>75</v>
      </c>
      <c r="R459" t="s">
        <v>76</v>
      </c>
      <c r="S459" t="s">
        <v>79</v>
      </c>
      <c r="T459" t="s">
        <v>75</v>
      </c>
      <c r="U459">
        <v>1</v>
      </c>
      <c r="V459" t="s">
        <v>80</v>
      </c>
      <c r="W459">
        <v>18</v>
      </c>
      <c r="X459">
        <v>1</v>
      </c>
      <c r="Y459" t="s">
        <v>25</v>
      </c>
      <c r="Z459" t="s">
        <v>1905</v>
      </c>
      <c r="AA459">
        <v>117150033</v>
      </c>
      <c r="AB459">
        <v>31269330</v>
      </c>
      <c r="AC459" t="s">
        <v>189</v>
      </c>
      <c r="AD459" t="s">
        <v>189</v>
      </c>
      <c r="AE459" t="s">
        <v>92</v>
      </c>
      <c r="AF459" t="s">
        <v>91</v>
      </c>
      <c r="AG459">
        <v>3641522</v>
      </c>
      <c r="AH459" t="s">
        <v>152</v>
      </c>
      <c r="AI459">
        <v>0</v>
      </c>
      <c r="AJ459" t="s">
        <v>77</v>
      </c>
      <c r="AK459">
        <v>100</v>
      </c>
      <c r="AL459" t="s">
        <v>96</v>
      </c>
      <c r="AM459" t="s">
        <v>82</v>
      </c>
      <c r="AN459" t="s">
        <v>82</v>
      </c>
      <c r="AO459">
        <v>1</v>
      </c>
      <c r="AP459" t="s">
        <v>73</v>
      </c>
      <c r="AQ459" t="s">
        <v>78</v>
      </c>
      <c r="AR459" t="s">
        <v>82</v>
      </c>
      <c r="AS459" t="s">
        <v>82</v>
      </c>
      <c r="AT459">
        <v>24</v>
      </c>
      <c r="AU459" t="s">
        <v>88</v>
      </c>
      <c r="AV459" t="s">
        <v>89</v>
      </c>
      <c r="AW459" t="s">
        <v>89</v>
      </c>
      <c r="AX459" t="s">
        <v>89</v>
      </c>
      <c r="AY459" t="s">
        <v>89</v>
      </c>
      <c r="AZ459" t="s">
        <v>81</v>
      </c>
      <c r="BA459" t="s">
        <v>1906</v>
      </c>
      <c r="BB459">
        <v>46.56</v>
      </c>
      <c r="BC459" t="s">
        <v>82</v>
      </c>
      <c r="BD459" t="s">
        <v>82</v>
      </c>
      <c r="BE459" t="s">
        <v>82</v>
      </c>
      <c r="BF459" t="s">
        <v>87</v>
      </c>
      <c r="BG459" t="s">
        <v>97</v>
      </c>
      <c r="BH459">
        <v>4</v>
      </c>
      <c r="BI459">
        <v>2015</v>
      </c>
      <c r="BJ459">
        <v>8</v>
      </c>
      <c r="BK459">
        <v>78</v>
      </c>
      <c r="BL459" t="s">
        <v>82</v>
      </c>
      <c r="BM459" t="s">
        <v>95</v>
      </c>
      <c r="BN459" t="s">
        <v>93</v>
      </c>
      <c r="BO459">
        <v>1</v>
      </c>
      <c r="BP459" t="s">
        <v>86</v>
      </c>
      <c r="BQ459" t="s">
        <v>1116</v>
      </c>
    </row>
    <row r="460" spans="1:69" hidden="1" x14ac:dyDescent="0.25">
      <c r="A460">
        <v>132604</v>
      </c>
      <c r="B460">
        <v>1</v>
      </c>
      <c r="C460" s="1">
        <v>4787080</v>
      </c>
      <c r="D460" s="2">
        <v>44900</v>
      </c>
      <c r="E460" s="2">
        <v>44901</v>
      </c>
      <c r="F460" s="2">
        <v>44902</v>
      </c>
      <c r="G460" s="2">
        <v>44939</v>
      </c>
      <c r="H460" s="2">
        <v>44943</v>
      </c>
      <c r="I460">
        <v>323800</v>
      </c>
      <c r="J460" t="s">
        <v>83</v>
      </c>
      <c r="K460" t="s">
        <v>85</v>
      </c>
      <c r="L460" t="s">
        <v>98</v>
      </c>
      <c r="M460" t="s">
        <v>72</v>
      </c>
      <c r="N460" t="s">
        <v>82</v>
      </c>
      <c r="O460">
        <v>132604</v>
      </c>
      <c r="P460">
        <v>1</v>
      </c>
      <c r="Q460" t="s">
        <v>136</v>
      </c>
      <c r="R460" t="s">
        <v>137</v>
      </c>
      <c r="S460" t="s">
        <v>79</v>
      </c>
      <c r="T460" t="s">
        <v>136</v>
      </c>
      <c r="U460">
        <v>1</v>
      </c>
      <c r="V460" t="s">
        <v>80</v>
      </c>
      <c r="W460">
        <v>13</v>
      </c>
      <c r="X460">
        <v>1</v>
      </c>
      <c r="Y460" t="s">
        <v>25</v>
      </c>
      <c r="Z460" t="s">
        <v>1881</v>
      </c>
      <c r="AA460">
        <v>119080268</v>
      </c>
      <c r="AB460">
        <v>31269440</v>
      </c>
      <c r="AC460" t="s">
        <v>256</v>
      </c>
      <c r="AD460" t="s">
        <v>258</v>
      </c>
      <c r="AE460" t="s">
        <v>104</v>
      </c>
      <c r="AF460" t="s">
        <v>690</v>
      </c>
      <c r="AG460">
        <v>2230136</v>
      </c>
      <c r="AH460" t="s">
        <v>100</v>
      </c>
      <c r="AI460">
        <v>0</v>
      </c>
      <c r="AJ460" t="s">
        <v>77</v>
      </c>
      <c r="AK460">
        <v>100</v>
      </c>
      <c r="AL460" t="s">
        <v>96</v>
      </c>
      <c r="AM460" t="s">
        <v>82</v>
      </c>
      <c r="AN460" t="s">
        <v>82</v>
      </c>
      <c r="AO460">
        <v>1</v>
      </c>
      <c r="AP460" t="s">
        <v>73</v>
      </c>
      <c r="AQ460" t="s">
        <v>78</v>
      </c>
      <c r="AR460" t="s">
        <v>82</v>
      </c>
      <c r="AS460" t="s">
        <v>82</v>
      </c>
      <c r="AT460">
        <v>18</v>
      </c>
      <c r="AU460" t="s">
        <v>101</v>
      </c>
      <c r="AV460" t="s">
        <v>89</v>
      </c>
      <c r="AW460" t="s">
        <v>89</v>
      </c>
      <c r="AX460" t="s">
        <v>89</v>
      </c>
      <c r="AY460" t="s">
        <v>89</v>
      </c>
      <c r="AZ460" t="s">
        <v>81</v>
      </c>
      <c r="BA460" t="s">
        <v>1882</v>
      </c>
      <c r="BB460">
        <v>46.59</v>
      </c>
      <c r="BC460" t="s">
        <v>82</v>
      </c>
      <c r="BD460" t="s">
        <v>82</v>
      </c>
      <c r="BE460" t="s">
        <v>82</v>
      </c>
      <c r="BF460" t="s">
        <v>87</v>
      </c>
      <c r="BG460" t="s">
        <v>97</v>
      </c>
      <c r="BH460">
        <v>4</v>
      </c>
      <c r="BI460">
        <v>2021</v>
      </c>
      <c r="BJ460">
        <v>2</v>
      </c>
      <c r="BK460">
        <v>90.1</v>
      </c>
      <c r="BL460" t="s">
        <v>82</v>
      </c>
      <c r="BM460" t="s">
        <v>95</v>
      </c>
      <c r="BN460" t="s">
        <v>183</v>
      </c>
      <c r="BO460">
        <v>1</v>
      </c>
      <c r="BP460" t="s">
        <v>86</v>
      </c>
      <c r="BQ460" t="s">
        <v>1116</v>
      </c>
    </row>
    <row r="461" spans="1:69" hidden="1" x14ac:dyDescent="0.25">
      <c r="A461">
        <v>132663</v>
      </c>
      <c r="B461">
        <v>1</v>
      </c>
      <c r="C461" s="1">
        <v>3014320</v>
      </c>
      <c r="D461" s="2">
        <v>44866</v>
      </c>
      <c r="E461" s="2">
        <v>44902</v>
      </c>
      <c r="F461" s="2">
        <v>44903</v>
      </c>
      <c r="G461" s="2">
        <v>44939</v>
      </c>
      <c r="H461" s="2">
        <v>44943</v>
      </c>
      <c r="I461">
        <v>321934</v>
      </c>
      <c r="J461" t="s">
        <v>83</v>
      </c>
      <c r="K461" t="s">
        <v>85</v>
      </c>
      <c r="L461" t="s">
        <v>98</v>
      </c>
      <c r="M461" t="s">
        <v>72</v>
      </c>
      <c r="N461" t="s">
        <v>82</v>
      </c>
      <c r="O461">
        <v>132663</v>
      </c>
      <c r="P461">
        <v>1</v>
      </c>
      <c r="Q461" t="s">
        <v>136</v>
      </c>
      <c r="R461" t="s">
        <v>166</v>
      </c>
      <c r="S461" t="s">
        <v>79</v>
      </c>
      <c r="T461" t="s">
        <v>136</v>
      </c>
      <c r="U461">
        <v>3</v>
      </c>
      <c r="V461" t="s">
        <v>131</v>
      </c>
      <c r="W461">
        <v>1</v>
      </c>
      <c r="X461">
        <v>5</v>
      </c>
      <c r="Y461" t="s">
        <v>25</v>
      </c>
      <c r="Z461" t="s">
        <v>1901</v>
      </c>
      <c r="AA461">
        <v>304990889</v>
      </c>
      <c r="AB461">
        <v>31269020</v>
      </c>
      <c r="AC461" t="s">
        <v>131</v>
      </c>
      <c r="AD461" t="s">
        <v>416</v>
      </c>
      <c r="AE461" t="s">
        <v>400</v>
      </c>
      <c r="AF461" t="s">
        <v>260</v>
      </c>
      <c r="AG461">
        <v>1428347</v>
      </c>
      <c r="AH461" t="s">
        <v>100</v>
      </c>
      <c r="AI461">
        <v>0</v>
      </c>
      <c r="AJ461" t="s">
        <v>77</v>
      </c>
      <c r="AK461">
        <v>100</v>
      </c>
      <c r="AL461" t="s">
        <v>96</v>
      </c>
      <c r="AM461" t="s">
        <v>82</v>
      </c>
      <c r="AN461" t="s">
        <v>82</v>
      </c>
      <c r="AO461">
        <v>1</v>
      </c>
      <c r="AP461" t="s">
        <v>73</v>
      </c>
      <c r="AQ461" t="s">
        <v>114</v>
      </c>
      <c r="AR461" t="s">
        <v>82</v>
      </c>
      <c r="AS461" t="s">
        <v>82</v>
      </c>
      <c r="AT461">
        <v>26</v>
      </c>
      <c r="AU461" t="s">
        <v>101</v>
      </c>
      <c r="AV461" t="s">
        <v>89</v>
      </c>
      <c r="AW461" t="s">
        <v>89</v>
      </c>
      <c r="AX461" t="s">
        <v>89</v>
      </c>
      <c r="AY461" t="s">
        <v>89</v>
      </c>
      <c r="AZ461" t="s">
        <v>81</v>
      </c>
      <c r="BA461" t="s">
        <v>1902</v>
      </c>
      <c r="BB461">
        <v>47.39</v>
      </c>
      <c r="BC461" t="s">
        <v>82</v>
      </c>
      <c r="BD461" t="s">
        <v>82</v>
      </c>
      <c r="BE461" t="s">
        <v>82</v>
      </c>
      <c r="BF461" t="s">
        <v>87</v>
      </c>
      <c r="BG461" t="s">
        <v>97</v>
      </c>
      <c r="BH461">
        <v>3</v>
      </c>
      <c r="BI461">
        <v>2022</v>
      </c>
      <c r="BJ461">
        <v>1</v>
      </c>
      <c r="BK461">
        <v>90</v>
      </c>
      <c r="BL461" t="s">
        <v>82</v>
      </c>
      <c r="BM461" t="s">
        <v>95</v>
      </c>
      <c r="BN461" t="s">
        <v>262</v>
      </c>
      <c r="BO461">
        <v>1</v>
      </c>
      <c r="BP461" t="s">
        <v>86</v>
      </c>
      <c r="BQ461" t="s">
        <v>1116</v>
      </c>
    </row>
    <row r="462" spans="1:69" hidden="1" x14ac:dyDescent="0.25">
      <c r="A462">
        <v>133648</v>
      </c>
      <c r="B462">
        <v>1</v>
      </c>
      <c r="C462" s="1">
        <v>3586500</v>
      </c>
      <c r="D462" s="2">
        <v>44934</v>
      </c>
      <c r="E462" s="2">
        <v>44944</v>
      </c>
      <c r="F462" s="2">
        <v>44979</v>
      </c>
      <c r="G462" s="2">
        <v>44985</v>
      </c>
      <c r="H462" s="2">
        <v>44985</v>
      </c>
      <c r="I462">
        <v>325798</v>
      </c>
      <c r="J462" t="s">
        <v>83</v>
      </c>
      <c r="K462" t="s">
        <v>85</v>
      </c>
      <c r="L462" t="s">
        <v>98</v>
      </c>
      <c r="M462" t="s">
        <v>72</v>
      </c>
      <c r="N462" t="s">
        <v>82</v>
      </c>
      <c r="O462">
        <v>133648</v>
      </c>
      <c r="P462">
        <v>8</v>
      </c>
      <c r="Q462" t="s">
        <v>136</v>
      </c>
      <c r="R462" t="s">
        <v>166</v>
      </c>
      <c r="S462" t="s">
        <v>79</v>
      </c>
      <c r="T462" t="s">
        <v>136</v>
      </c>
      <c r="U462">
        <v>4</v>
      </c>
      <c r="V462" t="s">
        <v>107</v>
      </c>
      <c r="W462">
        <v>10</v>
      </c>
      <c r="X462">
        <v>1</v>
      </c>
      <c r="Y462" t="s">
        <v>25</v>
      </c>
      <c r="Z462" t="s">
        <v>2248</v>
      </c>
      <c r="AA462">
        <v>207230803</v>
      </c>
      <c r="AB462">
        <v>31274450</v>
      </c>
      <c r="AC462" t="s">
        <v>688</v>
      </c>
      <c r="AD462" t="s">
        <v>740</v>
      </c>
      <c r="AE462" t="s">
        <v>402</v>
      </c>
      <c r="AF462" t="s">
        <v>454</v>
      </c>
      <c r="AG462">
        <v>1715995</v>
      </c>
      <c r="AH462" t="s">
        <v>100</v>
      </c>
      <c r="AI462">
        <v>0</v>
      </c>
      <c r="AJ462" t="s">
        <v>77</v>
      </c>
      <c r="AK462">
        <v>100</v>
      </c>
      <c r="AL462" t="s">
        <v>96</v>
      </c>
      <c r="AM462" t="s">
        <v>82</v>
      </c>
      <c r="AN462" t="s">
        <v>82</v>
      </c>
      <c r="AO462">
        <v>1</v>
      </c>
      <c r="AP462" t="s">
        <v>73</v>
      </c>
      <c r="AQ462" t="s">
        <v>176</v>
      </c>
      <c r="AR462" t="s">
        <v>82</v>
      </c>
      <c r="AS462" t="s">
        <v>82</v>
      </c>
      <c r="AT462">
        <v>28</v>
      </c>
      <c r="AU462" t="s">
        <v>101</v>
      </c>
      <c r="AV462" t="s">
        <v>89</v>
      </c>
      <c r="AW462" t="s">
        <v>89</v>
      </c>
      <c r="AX462" t="s">
        <v>89</v>
      </c>
      <c r="AY462" t="s">
        <v>89</v>
      </c>
      <c r="AZ462" t="s">
        <v>81</v>
      </c>
      <c r="BA462" t="s">
        <v>2249</v>
      </c>
      <c r="BB462">
        <v>47.85</v>
      </c>
      <c r="BC462" t="s">
        <v>82</v>
      </c>
      <c r="BD462" t="s">
        <v>161</v>
      </c>
      <c r="BE462" t="s">
        <v>162</v>
      </c>
      <c r="BF462" t="s">
        <v>156</v>
      </c>
      <c r="BG462" t="s">
        <v>97</v>
      </c>
      <c r="BH462">
        <v>3</v>
      </c>
      <c r="BI462">
        <v>2020</v>
      </c>
      <c r="BJ462">
        <v>3</v>
      </c>
      <c r="BK462">
        <v>100</v>
      </c>
      <c r="BL462" t="s">
        <v>82</v>
      </c>
      <c r="BM462" t="s">
        <v>413</v>
      </c>
      <c r="BN462" t="s">
        <v>283</v>
      </c>
      <c r="BO462">
        <v>1</v>
      </c>
      <c r="BP462" t="s">
        <v>86</v>
      </c>
      <c r="BQ462" t="s">
        <v>1116</v>
      </c>
    </row>
    <row r="463" spans="1:69" hidden="1" x14ac:dyDescent="0.25">
      <c r="A463">
        <v>132523</v>
      </c>
      <c r="B463">
        <v>1</v>
      </c>
      <c r="C463" s="1">
        <v>7759220</v>
      </c>
      <c r="D463" s="2">
        <v>44876</v>
      </c>
      <c r="E463" s="2">
        <v>44887</v>
      </c>
      <c r="F463" s="2">
        <v>44888</v>
      </c>
      <c r="G463" s="2">
        <v>44985</v>
      </c>
      <c r="H463" s="2">
        <v>44985</v>
      </c>
      <c r="I463">
        <v>322364</v>
      </c>
      <c r="J463" t="s">
        <v>83</v>
      </c>
      <c r="K463" t="s">
        <v>85</v>
      </c>
      <c r="L463" t="s">
        <v>98</v>
      </c>
      <c r="M463" t="s">
        <v>72</v>
      </c>
      <c r="N463" t="s">
        <v>82</v>
      </c>
      <c r="O463">
        <v>132523</v>
      </c>
      <c r="P463">
        <v>8</v>
      </c>
      <c r="Q463" t="s">
        <v>75</v>
      </c>
      <c r="R463" t="s">
        <v>212</v>
      </c>
      <c r="S463" t="s">
        <v>79</v>
      </c>
      <c r="T463" t="s">
        <v>75</v>
      </c>
      <c r="U463">
        <v>5</v>
      </c>
      <c r="V463" t="s">
        <v>115</v>
      </c>
      <c r="W463">
        <v>9</v>
      </c>
      <c r="X463">
        <v>1</v>
      </c>
      <c r="Y463" t="s">
        <v>24</v>
      </c>
      <c r="Z463" t="s">
        <v>1977</v>
      </c>
      <c r="AA463">
        <v>118970293</v>
      </c>
      <c r="AB463">
        <v>31274080</v>
      </c>
      <c r="AC463" t="s">
        <v>1978</v>
      </c>
      <c r="AD463" t="s">
        <v>1979</v>
      </c>
      <c r="AE463" t="s">
        <v>110</v>
      </c>
      <c r="AF463" t="s">
        <v>266</v>
      </c>
      <c r="AG463">
        <v>400032</v>
      </c>
      <c r="AH463" t="s">
        <v>121</v>
      </c>
      <c r="AI463">
        <v>0</v>
      </c>
      <c r="AJ463" t="s">
        <v>77</v>
      </c>
      <c r="AK463">
        <v>100</v>
      </c>
      <c r="AL463" t="s">
        <v>96</v>
      </c>
      <c r="AM463" t="s">
        <v>82</v>
      </c>
      <c r="AN463" t="s">
        <v>82</v>
      </c>
      <c r="AO463">
        <v>1</v>
      </c>
      <c r="AP463" t="s">
        <v>73</v>
      </c>
      <c r="AQ463" t="s">
        <v>114</v>
      </c>
      <c r="AR463" t="s">
        <v>82</v>
      </c>
      <c r="AS463" t="s">
        <v>82</v>
      </c>
      <c r="AT463">
        <v>19</v>
      </c>
      <c r="AU463" t="s">
        <v>101</v>
      </c>
      <c r="AV463" t="s">
        <v>89</v>
      </c>
      <c r="AW463" t="s">
        <v>89</v>
      </c>
      <c r="AX463" t="s">
        <v>89</v>
      </c>
      <c r="AY463" t="s">
        <v>89</v>
      </c>
      <c r="AZ463" t="s">
        <v>81</v>
      </c>
      <c r="BA463" t="s">
        <v>1980</v>
      </c>
      <c r="BB463">
        <v>48.14</v>
      </c>
      <c r="BC463" t="s">
        <v>82</v>
      </c>
      <c r="BD463" t="s">
        <v>161</v>
      </c>
      <c r="BE463" t="s">
        <v>162</v>
      </c>
      <c r="BF463" t="s">
        <v>87</v>
      </c>
      <c r="BG463" t="s">
        <v>97</v>
      </c>
      <c r="BH463">
        <v>4</v>
      </c>
      <c r="BI463">
        <v>2022</v>
      </c>
      <c r="BJ463">
        <v>1</v>
      </c>
      <c r="BK463">
        <v>97.42</v>
      </c>
      <c r="BL463" t="s">
        <v>82</v>
      </c>
      <c r="BM463" t="s">
        <v>95</v>
      </c>
      <c r="BN463" t="s">
        <v>252</v>
      </c>
      <c r="BO463">
        <v>1</v>
      </c>
      <c r="BP463" t="s">
        <v>86</v>
      </c>
      <c r="BQ463" t="s">
        <v>1116</v>
      </c>
    </row>
    <row r="464" spans="1:69" hidden="1" x14ac:dyDescent="0.25">
      <c r="A464">
        <v>132605</v>
      </c>
      <c r="B464">
        <v>1</v>
      </c>
      <c r="C464" s="1">
        <v>2488600</v>
      </c>
      <c r="D464" s="2">
        <v>44897</v>
      </c>
      <c r="E464" s="2">
        <v>44901</v>
      </c>
      <c r="F464" s="2">
        <v>44902</v>
      </c>
      <c r="G464" s="2">
        <v>44949</v>
      </c>
      <c r="H464" s="2">
        <v>44951</v>
      </c>
      <c r="I464">
        <v>323584</v>
      </c>
      <c r="J464" t="s">
        <v>83</v>
      </c>
      <c r="K464" t="s">
        <v>85</v>
      </c>
      <c r="L464" t="s">
        <v>98</v>
      </c>
      <c r="M464" t="s">
        <v>72</v>
      </c>
      <c r="N464" t="s">
        <v>82</v>
      </c>
      <c r="O464">
        <v>132605</v>
      </c>
      <c r="P464">
        <v>3</v>
      </c>
      <c r="Q464" t="s">
        <v>136</v>
      </c>
      <c r="R464" t="s">
        <v>137</v>
      </c>
      <c r="S464" t="s">
        <v>79</v>
      </c>
      <c r="T464" t="s">
        <v>136</v>
      </c>
      <c r="U464">
        <v>1</v>
      </c>
      <c r="V464" t="s">
        <v>80</v>
      </c>
      <c r="W464">
        <v>1</v>
      </c>
      <c r="X464">
        <v>1</v>
      </c>
      <c r="Y464" t="s">
        <v>25</v>
      </c>
      <c r="Z464" t="s">
        <v>1667</v>
      </c>
      <c r="AA464">
        <v>113890701</v>
      </c>
      <c r="AB464">
        <v>31269580</v>
      </c>
      <c r="AC464" t="s">
        <v>80</v>
      </c>
      <c r="AD464" t="s">
        <v>170</v>
      </c>
      <c r="AE464" t="s">
        <v>196</v>
      </c>
      <c r="AF464" t="s">
        <v>263</v>
      </c>
      <c r="AG464">
        <v>430000</v>
      </c>
      <c r="AH464" t="s">
        <v>121</v>
      </c>
      <c r="AI464">
        <v>0</v>
      </c>
      <c r="AJ464" t="s">
        <v>77</v>
      </c>
      <c r="AK464">
        <v>100</v>
      </c>
      <c r="AL464" t="s">
        <v>96</v>
      </c>
      <c r="AM464" t="s">
        <v>82</v>
      </c>
      <c r="AN464" t="s">
        <v>82</v>
      </c>
      <c r="AO464">
        <v>1</v>
      </c>
      <c r="AP464" t="s">
        <v>73</v>
      </c>
      <c r="AQ464" t="s">
        <v>78</v>
      </c>
      <c r="AR464" t="s">
        <v>82</v>
      </c>
      <c r="AS464" t="s">
        <v>82</v>
      </c>
      <c r="AT464">
        <v>33</v>
      </c>
      <c r="AU464" t="s">
        <v>101</v>
      </c>
      <c r="AV464" t="s">
        <v>89</v>
      </c>
      <c r="AW464" t="s">
        <v>89</v>
      </c>
      <c r="AX464" t="s">
        <v>89</v>
      </c>
      <c r="AY464" t="s">
        <v>89</v>
      </c>
      <c r="AZ464" t="s">
        <v>81</v>
      </c>
      <c r="BA464" t="s">
        <v>1668</v>
      </c>
      <c r="BB464">
        <v>48.22</v>
      </c>
      <c r="BC464" t="s">
        <v>82</v>
      </c>
      <c r="BD464" t="s">
        <v>82</v>
      </c>
      <c r="BE464" t="s">
        <v>82</v>
      </c>
      <c r="BF464" t="s">
        <v>197</v>
      </c>
      <c r="BG464" t="s">
        <v>1669</v>
      </c>
      <c r="BH464">
        <v>3</v>
      </c>
      <c r="BI464">
        <v>2007</v>
      </c>
      <c r="BJ464">
        <v>16</v>
      </c>
      <c r="BK464">
        <v>86</v>
      </c>
      <c r="BL464">
        <v>22970672</v>
      </c>
      <c r="BM464" t="s">
        <v>95</v>
      </c>
      <c r="BN464" t="s">
        <v>183</v>
      </c>
      <c r="BO464">
        <v>1</v>
      </c>
      <c r="BP464" t="s">
        <v>86</v>
      </c>
      <c r="BQ464" t="s">
        <v>1116</v>
      </c>
    </row>
    <row r="465" spans="1:69" hidden="1" x14ac:dyDescent="0.25">
      <c r="A465">
        <v>133444</v>
      </c>
      <c r="B465">
        <v>1</v>
      </c>
      <c r="C465" s="1">
        <v>1754250</v>
      </c>
      <c r="D465" s="2">
        <v>44932</v>
      </c>
      <c r="E465" s="2">
        <v>44944</v>
      </c>
      <c r="F465" s="2">
        <v>44967</v>
      </c>
      <c r="G465" s="2">
        <v>44977</v>
      </c>
      <c r="H465" s="2">
        <v>44978</v>
      </c>
      <c r="I465">
        <v>325734</v>
      </c>
      <c r="J465" t="s">
        <v>83</v>
      </c>
      <c r="K465" t="s">
        <v>85</v>
      </c>
      <c r="L465" t="s">
        <v>98</v>
      </c>
      <c r="M465" t="s">
        <v>72</v>
      </c>
      <c r="N465" t="s">
        <v>82</v>
      </c>
      <c r="O465">
        <v>133444</v>
      </c>
      <c r="P465">
        <v>7</v>
      </c>
      <c r="Q465" t="s">
        <v>136</v>
      </c>
      <c r="R465" t="s">
        <v>137</v>
      </c>
      <c r="S465" t="s">
        <v>79</v>
      </c>
      <c r="T465" t="s">
        <v>136</v>
      </c>
      <c r="U465">
        <v>1</v>
      </c>
      <c r="V465" t="s">
        <v>80</v>
      </c>
      <c r="W465">
        <v>1</v>
      </c>
      <c r="X465">
        <v>6</v>
      </c>
      <c r="Y465" t="s">
        <v>25</v>
      </c>
      <c r="Z465" t="s">
        <v>2634</v>
      </c>
      <c r="AA465">
        <v>304290710</v>
      </c>
      <c r="AB465">
        <v>31273310</v>
      </c>
      <c r="AC465" t="s">
        <v>80</v>
      </c>
      <c r="AD465" t="s">
        <v>203</v>
      </c>
      <c r="AE465" t="s">
        <v>372</v>
      </c>
      <c r="AF465" t="s">
        <v>371</v>
      </c>
      <c r="AG465">
        <v>846225</v>
      </c>
      <c r="AH465" t="s">
        <v>108</v>
      </c>
      <c r="AI465">
        <v>0</v>
      </c>
      <c r="AJ465" t="s">
        <v>77</v>
      </c>
      <c r="AK465">
        <v>100</v>
      </c>
      <c r="AL465" t="s">
        <v>96</v>
      </c>
      <c r="AM465" t="s">
        <v>82</v>
      </c>
      <c r="AN465" t="s">
        <v>82</v>
      </c>
      <c r="AO465">
        <v>1</v>
      </c>
      <c r="AP465" t="s">
        <v>73</v>
      </c>
      <c r="AQ465" t="s">
        <v>78</v>
      </c>
      <c r="AR465" t="s">
        <v>82</v>
      </c>
      <c r="AS465" t="s">
        <v>82</v>
      </c>
      <c r="AT465">
        <v>34</v>
      </c>
      <c r="AU465" t="s">
        <v>88</v>
      </c>
      <c r="AV465" t="s">
        <v>89</v>
      </c>
      <c r="AW465" t="s">
        <v>89</v>
      </c>
      <c r="AX465" t="s">
        <v>89</v>
      </c>
      <c r="AY465" t="s">
        <v>89</v>
      </c>
      <c r="AZ465" t="s">
        <v>81</v>
      </c>
      <c r="BA465" t="s">
        <v>2635</v>
      </c>
      <c r="BB465">
        <v>48.24</v>
      </c>
      <c r="BC465" t="s">
        <v>82</v>
      </c>
      <c r="BD465" t="s">
        <v>82</v>
      </c>
      <c r="BE465" t="s">
        <v>82</v>
      </c>
      <c r="BF465" t="s">
        <v>87</v>
      </c>
      <c r="BG465" t="s">
        <v>2636</v>
      </c>
      <c r="BH465">
        <v>1</v>
      </c>
      <c r="BI465">
        <v>2005</v>
      </c>
      <c r="BJ465">
        <v>18</v>
      </c>
      <c r="BK465">
        <v>100</v>
      </c>
      <c r="BL465">
        <v>22022020</v>
      </c>
      <c r="BM465" t="s">
        <v>95</v>
      </c>
      <c r="BN465" t="s">
        <v>183</v>
      </c>
      <c r="BO465">
        <v>1</v>
      </c>
      <c r="BP465" t="s">
        <v>86</v>
      </c>
      <c r="BQ465" t="s">
        <v>1116</v>
      </c>
    </row>
    <row r="466" spans="1:69" hidden="1" x14ac:dyDescent="0.25">
      <c r="A466">
        <v>132970</v>
      </c>
      <c r="B466">
        <v>1</v>
      </c>
      <c r="C466" s="1">
        <v>6758105</v>
      </c>
      <c r="D466" s="2">
        <v>44892</v>
      </c>
      <c r="E466" s="2">
        <v>44915</v>
      </c>
      <c r="F466" s="2">
        <v>44917</v>
      </c>
      <c r="G466" s="2">
        <v>44985</v>
      </c>
      <c r="H466" s="2">
        <v>44985</v>
      </c>
      <c r="I466">
        <v>323039</v>
      </c>
      <c r="J466" t="s">
        <v>83</v>
      </c>
      <c r="K466" t="s">
        <v>85</v>
      </c>
      <c r="L466" t="s">
        <v>98</v>
      </c>
      <c r="M466" t="s">
        <v>72</v>
      </c>
      <c r="N466" t="s">
        <v>82</v>
      </c>
      <c r="O466">
        <v>132970</v>
      </c>
      <c r="P466">
        <v>8</v>
      </c>
      <c r="Q466" t="s">
        <v>75</v>
      </c>
      <c r="R466" t="s">
        <v>99</v>
      </c>
      <c r="S466" t="s">
        <v>79</v>
      </c>
      <c r="T466" t="s">
        <v>75</v>
      </c>
      <c r="U466">
        <v>1</v>
      </c>
      <c r="V466" t="s">
        <v>80</v>
      </c>
      <c r="W466">
        <v>8</v>
      </c>
      <c r="X466">
        <v>4</v>
      </c>
      <c r="Y466" t="s">
        <v>24</v>
      </c>
      <c r="Z466" t="s">
        <v>2072</v>
      </c>
      <c r="AA466">
        <v>118730101</v>
      </c>
      <c r="AB466">
        <v>31273050</v>
      </c>
      <c r="AC466" t="s">
        <v>290</v>
      </c>
      <c r="AD466" t="s">
        <v>2073</v>
      </c>
      <c r="AE466" t="s">
        <v>134</v>
      </c>
      <c r="AF466" t="s">
        <v>2074</v>
      </c>
      <c r="AG466">
        <v>3286592</v>
      </c>
      <c r="AH466" t="s">
        <v>152</v>
      </c>
      <c r="AI466">
        <v>0</v>
      </c>
      <c r="AJ466" t="s">
        <v>77</v>
      </c>
      <c r="AK466">
        <v>100</v>
      </c>
      <c r="AL466" t="s">
        <v>96</v>
      </c>
      <c r="AM466" t="s">
        <v>82</v>
      </c>
      <c r="AN466" t="s">
        <v>82</v>
      </c>
      <c r="AO466">
        <v>1</v>
      </c>
      <c r="AP466" t="s">
        <v>73</v>
      </c>
      <c r="AQ466" t="s">
        <v>78</v>
      </c>
      <c r="AR466" t="s">
        <v>82</v>
      </c>
      <c r="AS466" t="s">
        <v>82</v>
      </c>
      <c r="AT466">
        <v>19</v>
      </c>
      <c r="AU466" t="s">
        <v>101</v>
      </c>
      <c r="AV466" t="s">
        <v>89</v>
      </c>
      <c r="AW466" t="s">
        <v>89</v>
      </c>
      <c r="AX466" t="s">
        <v>89</v>
      </c>
      <c r="AY466" t="s">
        <v>89</v>
      </c>
      <c r="AZ466" t="s">
        <v>81</v>
      </c>
      <c r="BA466" t="s">
        <v>2075</v>
      </c>
      <c r="BB466">
        <v>48.63</v>
      </c>
      <c r="BC466" t="s">
        <v>82</v>
      </c>
      <c r="BD466" t="s">
        <v>82</v>
      </c>
      <c r="BE466" t="s">
        <v>82</v>
      </c>
      <c r="BF466" t="s">
        <v>87</v>
      </c>
      <c r="BG466" t="s">
        <v>97</v>
      </c>
      <c r="BH466">
        <v>2</v>
      </c>
      <c r="BI466">
        <v>2020</v>
      </c>
      <c r="BJ466">
        <v>3</v>
      </c>
      <c r="BK466">
        <v>80.67</v>
      </c>
      <c r="BL466" t="s">
        <v>82</v>
      </c>
      <c r="BM466" t="s">
        <v>95</v>
      </c>
      <c r="BN466" t="s">
        <v>105</v>
      </c>
      <c r="BO466">
        <v>1</v>
      </c>
      <c r="BP466" t="s">
        <v>86</v>
      </c>
      <c r="BQ466" t="s">
        <v>1116</v>
      </c>
    </row>
    <row r="467" spans="1:69" hidden="1" x14ac:dyDescent="0.25">
      <c r="A467">
        <v>133227</v>
      </c>
      <c r="B467">
        <v>1</v>
      </c>
      <c r="C467" s="1">
        <v>2979500</v>
      </c>
      <c r="D467" s="2">
        <v>44917</v>
      </c>
      <c r="E467" s="2">
        <v>44917</v>
      </c>
      <c r="F467" s="2">
        <v>44957</v>
      </c>
      <c r="G467" s="2">
        <v>44977</v>
      </c>
      <c r="H467" s="2">
        <v>44978</v>
      </c>
      <c r="I467">
        <v>325120</v>
      </c>
      <c r="J467" t="s">
        <v>83</v>
      </c>
      <c r="K467" t="s">
        <v>85</v>
      </c>
      <c r="L467" t="s">
        <v>98</v>
      </c>
      <c r="M467" t="s">
        <v>72</v>
      </c>
      <c r="N467" t="s">
        <v>82</v>
      </c>
      <c r="O467">
        <v>133227</v>
      </c>
      <c r="P467">
        <v>7</v>
      </c>
      <c r="Q467" t="s">
        <v>75</v>
      </c>
      <c r="R467" t="s">
        <v>76</v>
      </c>
      <c r="S467" t="s">
        <v>79</v>
      </c>
      <c r="T467" t="s">
        <v>75</v>
      </c>
      <c r="U467">
        <v>7</v>
      </c>
      <c r="V467" t="s">
        <v>185</v>
      </c>
      <c r="W467">
        <v>5</v>
      </c>
      <c r="X467">
        <v>2</v>
      </c>
      <c r="Y467" t="s">
        <v>25</v>
      </c>
      <c r="Z467" t="s">
        <v>2505</v>
      </c>
      <c r="AA467">
        <v>702900132</v>
      </c>
      <c r="AB467">
        <v>31272490</v>
      </c>
      <c r="AC467" t="s">
        <v>375</v>
      </c>
      <c r="AD467" t="s">
        <v>376</v>
      </c>
      <c r="AE467" t="s">
        <v>360</v>
      </c>
      <c r="AF467" t="s">
        <v>359</v>
      </c>
      <c r="AG467">
        <v>1461065</v>
      </c>
      <c r="AH467" t="s">
        <v>100</v>
      </c>
      <c r="AI467">
        <v>0</v>
      </c>
      <c r="AJ467" t="s">
        <v>77</v>
      </c>
      <c r="AK467">
        <v>100</v>
      </c>
      <c r="AL467" t="s">
        <v>96</v>
      </c>
      <c r="AM467" t="s">
        <v>82</v>
      </c>
      <c r="AN467" t="s">
        <v>82</v>
      </c>
      <c r="AO467">
        <v>1</v>
      </c>
      <c r="AP467" t="s">
        <v>73</v>
      </c>
      <c r="AQ467" t="s">
        <v>138</v>
      </c>
      <c r="AR467" t="s">
        <v>82</v>
      </c>
      <c r="AS467" t="s">
        <v>82</v>
      </c>
      <c r="AT467">
        <v>21</v>
      </c>
      <c r="AU467" t="s">
        <v>244</v>
      </c>
      <c r="AV467" t="s">
        <v>89</v>
      </c>
      <c r="AW467" t="s">
        <v>89</v>
      </c>
      <c r="AX467" t="s">
        <v>89</v>
      </c>
      <c r="AY467" t="s">
        <v>89</v>
      </c>
      <c r="AZ467" t="s">
        <v>81</v>
      </c>
      <c r="BA467" t="s">
        <v>2506</v>
      </c>
      <c r="BB467">
        <v>49.04</v>
      </c>
      <c r="BC467" t="s">
        <v>82</v>
      </c>
      <c r="BD467" t="s">
        <v>82</v>
      </c>
      <c r="BE467" t="s">
        <v>82</v>
      </c>
      <c r="BF467" t="s">
        <v>87</v>
      </c>
      <c r="BG467" t="s">
        <v>97</v>
      </c>
      <c r="BH467">
        <v>1</v>
      </c>
      <c r="BI467">
        <v>2018</v>
      </c>
      <c r="BJ467">
        <v>5</v>
      </c>
      <c r="BK467">
        <v>75</v>
      </c>
      <c r="BL467" t="s">
        <v>82</v>
      </c>
      <c r="BM467" t="s">
        <v>95</v>
      </c>
      <c r="BN467" t="s">
        <v>130</v>
      </c>
      <c r="BO467">
        <v>3</v>
      </c>
      <c r="BP467" t="s">
        <v>243</v>
      </c>
      <c r="BQ467" t="s">
        <v>1116</v>
      </c>
    </row>
    <row r="468" spans="1:69" hidden="1" x14ac:dyDescent="0.25">
      <c r="A468">
        <v>133309</v>
      </c>
      <c r="B468">
        <v>1</v>
      </c>
      <c r="C468" s="1">
        <v>6032200</v>
      </c>
      <c r="D468" s="2">
        <v>44915</v>
      </c>
      <c r="E468" s="2">
        <v>44916</v>
      </c>
      <c r="F468" s="2">
        <v>44944</v>
      </c>
      <c r="G468" s="2">
        <v>44963</v>
      </c>
      <c r="H468" s="2">
        <v>44967</v>
      </c>
      <c r="I468">
        <v>325034</v>
      </c>
      <c r="J468" t="s">
        <v>83</v>
      </c>
      <c r="K468" t="s">
        <v>85</v>
      </c>
      <c r="L468" t="s">
        <v>98</v>
      </c>
      <c r="M468" t="s">
        <v>72</v>
      </c>
      <c r="N468" t="s">
        <v>82</v>
      </c>
      <c r="O468">
        <v>133309</v>
      </c>
      <c r="P468">
        <v>6</v>
      </c>
      <c r="Q468" t="s">
        <v>75</v>
      </c>
      <c r="R468" t="s">
        <v>99</v>
      </c>
      <c r="S468" t="s">
        <v>79</v>
      </c>
      <c r="T468" t="s">
        <v>75</v>
      </c>
      <c r="U468">
        <v>1</v>
      </c>
      <c r="V468" t="s">
        <v>80</v>
      </c>
      <c r="W468">
        <v>15</v>
      </c>
      <c r="X468">
        <v>2</v>
      </c>
      <c r="Y468" t="s">
        <v>25</v>
      </c>
      <c r="Z468" t="s">
        <v>1168</v>
      </c>
      <c r="AA468">
        <v>703110694</v>
      </c>
      <c r="AB468">
        <v>31271820</v>
      </c>
      <c r="AC468" t="s">
        <v>307</v>
      </c>
      <c r="AD468" t="s">
        <v>311</v>
      </c>
      <c r="AE468" t="s">
        <v>274</v>
      </c>
      <c r="AF468" t="s">
        <v>109</v>
      </c>
      <c r="AG468">
        <v>500000</v>
      </c>
      <c r="AH468" t="s">
        <v>171</v>
      </c>
      <c r="AI468">
        <v>0</v>
      </c>
      <c r="AJ468" t="s">
        <v>77</v>
      </c>
      <c r="AK468">
        <v>100</v>
      </c>
      <c r="AL468" t="s">
        <v>96</v>
      </c>
      <c r="AM468" t="s">
        <v>82</v>
      </c>
      <c r="AN468" t="s">
        <v>82</v>
      </c>
      <c r="AO468">
        <v>1</v>
      </c>
      <c r="AP468" t="s">
        <v>73</v>
      </c>
      <c r="AQ468" t="s">
        <v>78</v>
      </c>
      <c r="AR468" t="s">
        <v>82</v>
      </c>
      <c r="AS468" t="s">
        <v>82</v>
      </c>
      <c r="AT468">
        <v>18</v>
      </c>
      <c r="AU468" t="s">
        <v>101</v>
      </c>
      <c r="AV468" t="s">
        <v>89</v>
      </c>
      <c r="AW468" t="s">
        <v>89</v>
      </c>
      <c r="AX468" t="s">
        <v>89</v>
      </c>
      <c r="AY468" t="s">
        <v>89</v>
      </c>
      <c r="AZ468" t="s">
        <v>81</v>
      </c>
      <c r="BA468" t="s">
        <v>1169</v>
      </c>
      <c r="BB468">
        <v>49.13</v>
      </c>
      <c r="BC468" t="s">
        <v>82</v>
      </c>
      <c r="BD468" t="s">
        <v>82</v>
      </c>
      <c r="BE468" t="s">
        <v>82</v>
      </c>
      <c r="BF468" t="s">
        <v>87</v>
      </c>
      <c r="BG468" t="s">
        <v>97</v>
      </c>
      <c r="BH468">
        <v>3</v>
      </c>
      <c r="BI468">
        <v>2021</v>
      </c>
      <c r="BJ468">
        <v>2</v>
      </c>
      <c r="BK468">
        <v>100</v>
      </c>
      <c r="BL468" t="s">
        <v>82</v>
      </c>
      <c r="BM468" t="s">
        <v>95</v>
      </c>
      <c r="BN468" t="s">
        <v>111</v>
      </c>
      <c r="BO468">
        <v>1</v>
      </c>
      <c r="BP468" t="s">
        <v>86</v>
      </c>
      <c r="BQ468" t="s">
        <v>1116</v>
      </c>
    </row>
    <row r="469" spans="1:69" hidden="1" x14ac:dyDescent="0.25">
      <c r="A469">
        <v>132809</v>
      </c>
      <c r="B469">
        <v>1</v>
      </c>
      <c r="C469" s="1">
        <v>4962500</v>
      </c>
      <c r="D469" s="2">
        <v>44892</v>
      </c>
      <c r="E469" s="2">
        <v>44908</v>
      </c>
      <c r="F469" s="2">
        <v>44914</v>
      </c>
      <c r="G469" s="2">
        <v>44939</v>
      </c>
      <c r="H469" s="2">
        <v>44943</v>
      </c>
      <c r="I469">
        <v>323047</v>
      </c>
      <c r="J469" t="s">
        <v>83</v>
      </c>
      <c r="K469" t="s">
        <v>85</v>
      </c>
      <c r="L469" t="s">
        <v>98</v>
      </c>
      <c r="M469" t="s">
        <v>72</v>
      </c>
      <c r="N469" t="s">
        <v>82</v>
      </c>
      <c r="O469">
        <v>132809</v>
      </c>
      <c r="P469">
        <v>1</v>
      </c>
      <c r="Q469" t="s">
        <v>136</v>
      </c>
      <c r="R469" t="s">
        <v>137</v>
      </c>
      <c r="S469" t="s">
        <v>79</v>
      </c>
      <c r="T469" t="s">
        <v>136</v>
      </c>
      <c r="U469">
        <v>3</v>
      </c>
      <c r="V469" t="s">
        <v>131</v>
      </c>
      <c r="W469">
        <v>3</v>
      </c>
      <c r="X469">
        <v>4</v>
      </c>
      <c r="Y469" t="s">
        <v>24</v>
      </c>
      <c r="Z469" t="s">
        <v>1941</v>
      </c>
      <c r="AA469">
        <v>116260040</v>
      </c>
      <c r="AB469">
        <v>31269390</v>
      </c>
      <c r="AC469" t="s">
        <v>193</v>
      </c>
      <c r="AD469" t="s">
        <v>184</v>
      </c>
      <c r="AE469" t="s">
        <v>264</v>
      </c>
      <c r="AF469" t="s">
        <v>503</v>
      </c>
      <c r="AG469">
        <v>2501105</v>
      </c>
      <c r="AH469" t="s">
        <v>100</v>
      </c>
      <c r="AI469">
        <v>0</v>
      </c>
      <c r="AJ469" t="s">
        <v>77</v>
      </c>
      <c r="AK469">
        <v>100</v>
      </c>
      <c r="AL469" t="s">
        <v>96</v>
      </c>
      <c r="AM469" t="s">
        <v>82</v>
      </c>
      <c r="AN469" t="s">
        <v>82</v>
      </c>
      <c r="AO469">
        <v>1</v>
      </c>
      <c r="AP469" t="s">
        <v>73</v>
      </c>
      <c r="AQ469" t="s">
        <v>114</v>
      </c>
      <c r="AR469" t="s">
        <v>82</v>
      </c>
      <c r="AS469" t="s">
        <v>82</v>
      </c>
      <c r="AT469">
        <v>27</v>
      </c>
      <c r="AU469" t="s">
        <v>101</v>
      </c>
      <c r="AV469" t="s">
        <v>89</v>
      </c>
      <c r="AW469" t="s">
        <v>89</v>
      </c>
      <c r="AX469" t="s">
        <v>89</v>
      </c>
      <c r="AY469" t="s">
        <v>89</v>
      </c>
      <c r="AZ469" t="s">
        <v>81</v>
      </c>
      <c r="BA469" t="s">
        <v>1942</v>
      </c>
      <c r="BB469">
        <v>50.4</v>
      </c>
      <c r="BC469" t="s">
        <v>82</v>
      </c>
      <c r="BD469" t="s">
        <v>82</v>
      </c>
      <c r="BE469" t="s">
        <v>82</v>
      </c>
      <c r="BF469" t="s">
        <v>87</v>
      </c>
      <c r="BG469" t="s">
        <v>97</v>
      </c>
      <c r="BH469">
        <v>6</v>
      </c>
      <c r="BI469">
        <v>2019</v>
      </c>
      <c r="BJ469">
        <v>4</v>
      </c>
      <c r="BK469">
        <v>70</v>
      </c>
      <c r="BL469" t="s">
        <v>82</v>
      </c>
      <c r="BM469" t="s">
        <v>95</v>
      </c>
      <c r="BN469" t="s">
        <v>183</v>
      </c>
      <c r="BO469">
        <v>1</v>
      </c>
      <c r="BP469" t="s">
        <v>86</v>
      </c>
      <c r="BQ469" t="s">
        <v>1116</v>
      </c>
    </row>
    <row r="470" spans="1:69" hidden="1" x14ac:dyDescent="0.25">
      <c r="A470">
        <v>133307</v>
      </c>
      <c r="B470">
        <v>1</v>
      </c>
      <c r="C470" s="1">
        <v>2818510</v>
      </c>
      <c r="D470" s="2">
        <v>44938</v>
      </c>
      <c r="E470" s="2">
        <v>44939</v>
      </c>
      <c r="F470" s="2">
        <v>44944</v>
      </c>
      <c r="G470" s="2">
        <v>44985</v>
      </c>
      <c r="H470" s="2">
        <v>44985</v>
      </c>
      <c r="I470">
        <v>326246</v>
      </c>
      <c r="J470" t="s">
        <v>83</v>
      </c>
      <c r="K470" t="s">
        <v>85</v>
      </c>
      <c r="L470" t="s">
        <v>98</v>
      </c>
      <c r="M470" t="s">
        <v>72</v>
      </c>
      <c r="N470" t="s">
        <v>82</v>
      </c>
      <c r="O470">
        <v>133307</v>
      </c>
      <c r="P470">
        <v>8</v>
      </c>
      <c r="Q470" t="s">
        <v>136</v>
      </c>
      <c r="R470" t="s">
        <v>137</v>
      </c>
      <c r="S470" t="s">
        <v>79</v>
      </c>
      <c r="T470" t="s">
        <v>136</v>
      </c>
      <c r="U470">
        <v>3</v>
      </c>
      <c r="V470" t="s">
        <v>131</v>
      </c>
      <c r="W470">
        <v>1</v>
      </c>
      <c r="X470">
        <v>9</v>
      </c>
      <c r="Y470" t="s">
        <v>25</v>
      </c>
      <c r="Z470" t="s">
        <v>2098</v>
      </c>
      <c r="AA470">
        <v>304720269</v>
      </c>
      <c r="AB470">
        <v>31274350</v>
      </c>
      <c r="AC470" t="s">
        <v>131</v>
      </c>
      <c r="AD470" t="s">
        <v>350</v>
      </c>
      <c r="AE470" t="s">
        <v>196</v>
      </c>
      <c r="AF470" t="s">
        <v>183</v>
      </c>
      <c r="AG470">
        <v>1422000</v>
      </c>
      <c r="AH470" t="s">
        <v>100</v>
      </c>
      <c r="AI470">
        <v>0</v>
      </c>
      <c r="AJ470" t="s">
        <v>77</v>
      </c>
      <c r="AK470">
        <v>100</v>
      </c>
      <c r="AL470" t="s">
        <v>96</v>
      </c>
      <c r="AM470" t="s">
        <v>82</v>
      </c>
      <c r="AN470" t="s">
        <v>82</v>
      </c>
      <c r="AO470">
        <v>1</v>
      </c>
      <c r="AP470" t="s">
        <v>73</v>
      </c>
      <c r="AQ470" t="s">
        <v>78</v>
      </c>
      <c r="AR470" t="s">
        <v>82</v>
      </c>
      <c r="AS470" t="s">
        <v>82</v>
      </c>
      <c r="AT470">
        <v>30</v>
      </c>
      <c r="AU470" t="s">
        <v>101</v>
      </c>
      <c r="AV470" t="s">
        <v>89</v>
      </c>
      <c r="AW470" t="s">
        <v>89</v>
      </c>
      <c r="AX470" t="s">
        <v>89</v>
      </c>
      <c r="AY470" t="s">
        <v>89</v>
      </c>
      <c r="AZ470" t="s">
        <v>81</v>
      </c>
      <c r="BA470" t="s">
        <v>2099</v>
      </c>
      <c r="BB470">
        <v>50.45</v>
      </c>
      <c r="BC470" t="s">
        <v>82</v>
      </c>
      <c r="BD470" t="s">
        <v>82</v>
      </c>
      <c r="BE470" t="s">
        <v>82</v>
      </c>
      <c r="BF470" t="s">
        <v>278</v>
      </c>
      <c r="BG470" t="s">
        <v>2100</v>
      </c>
      <c r="BH470">
        <v>3</v>
      </c>
      <c r="BI470">
        <v>2010</v>
      </c>
      <c r="BJ470">
        <v>13</v>
      </c>
      <c r="BK470">
        <v>100</v>
      </c>
      <c r="BL470">
        <v>41040200</v>
      </c>
      <c r="BM470" t="s">
        <v>95</v>
      </c>
      <c r="BN470" t="s">
        <v>183</v>
      </c>
      <c r="BO470">
        <v>1</v>
      </c>
      <c r="BP470" t="s">
        <v>86</v>
      </c>
      <c r="BQ470" t="s">
        <v>1116</v>
      </c>
    </row>
    <row r="471" spans="1:69" hidden="1" x14ac:dyDescent="0.25">
      <c r="A471">
        <v>133578</v>
      </c>
      <c r="B471">
        <v>1</v>
      </c>
      <c r="C471" s="1">
        <v>2240000</v>
      </c>
      <c r="D471" s="2">
        <v>44904</v>
      </c>
      <c r="E471" s="2">
        <v>44935</v>
      </c>
      <c r="F471" s="2">
        <v>44971</v>
      </c>
      <c r="G471" s="2">
        <v>44977</v>
      </c>
      <c r="H471" s="2">
        <v>44979</v>
      </c>
      <c r="I471">
        <v>324255</v>
      </c>
      <c r="J471" t="s">
        <v>83</v>
      </c>
      <c r="K471" t="s">
        <v>85</v>
      </c>
      <c r="L471" t="s">
        <v>98</v>
      </c>
      <c r="M471" t="s">
        <v>72</v>
      </c>
      <c r="N471" t="s">
        <v>82</v>
      </c>
      <c r="O471">
        <v>133578</v>
      </c>
      <c r="P471">
        <v>7</v>
      </c>
      <c r="Q471" t="s">
        <v>136</v>
      </c>
      <c r="R471" t="s">
        <v>137</v>
      </c>
      <c r="S471" t="s">
        <v>79</v>
      </c>
      <c r="T471" t="s">
        <v>136</v>
      </c>
      <c r="U471">
        <v>1</v>
      </c>
      <c r="V471" t="s">
        <v>80</v>
      </c>
      <c r="W471">
        <v>3</v>
      </c>
      <c r="X471">
        <v>12</v>
      </c>
      <c r="Y471" t="s">
        <v>25</v>
      </c>
      <c r="Z471" t="s">
        <v>2651</v>
      </c>
      <c r="AA471">
        <v>109720188</v>
      </c>
      <c r="AB471">
        <v>31273400</v>
      </c>
      <c r="AC471" t="s">
        <v>236</v>
      </c>
      <c r="AD471" t="s">
        <v>358</v>
      </c>
      <c r="AE471" t="s">
        <v>1090</v>
      </c>
      <c r="AF471" t="s">
        <v>181</v>
      </c>
      <c r="AG471">
        <v>491940</v>
      </c>
      <c r="AH471" t="s">
        <v>171</v>
      </c>
      <c r="AI471">
        <v>0</v>
      </c>
      <c r="AJ471" t="s">
        <v>77</v>
      </c>
      <c r="AK471">
        <v>100</v>
      </c>
      <c r="AL471" t="s">
        <v>96</v>
      </c>
      <c r="AM471" t="s">
        <v>82</v>
      </c>
      <c r="AN471" t="s">
        <v>82</v>
      </c>
      <c r="AO471">
        <v>1</v>
      </c>
      <c r="AP471" t="s">
        <v>73</v>
      </c>
      <c r="AQ471" t="s">
        <v>78</v>
      </c>
      <c r="AR471" t="s">
        <v>82</v>
      </c>
      <c r="AS471" t="s">
        <v>82</v>
      </c>
      <c r="AT471">
        <v>45</v>
      </c>
      <c r="AU471" t="s">
        <v>101</v>
      </c>
      <c r="AV471" t="s">
        <v>89</v>
      </c>
      <c r="AW471" t="s">
        <v>89</v>
      </c>
      <c r="AX471" t="s">
        <v>89</v>
      </c>
      <c r="AY471" t="s">
        <v>89</v>
      </c>
      <c r="AZ471" t="s">
        <v>81</v>
      </c>
      <c r="BA471" t="s">
        <v>2652</v>
      </c>
      <c r="BB471">
        <v>50.98</v>
      </c>
      <c r="BC471" t="s">
        <v>82</v>
      </c>
      <c r="BD471" t="s">
        <v>82</v>
      </c>
      <c r="BE471" t="s">
        <v>82</v>
      </c>
      <c r="BF471" t="s">
        <v>197</v>
      </c>
      <c r="BG471" t="s">
        <v>2653</v>
      </c>
      <c r="BH471">
        <v>4</v>
      </c>
      <c r="BI471">
        <v>1995</v>
      </c>
      <c r="BJ471">
        <v>28</v>
      </c>
      <c r="BK471">
        <v>100</v>
      </c>
      <c r="BL471">
        <v>22848500</v>
      </c>
      <c r="BM471" t="s">
        <v>95</v>
      </c>
      <c r="BN471" t="s">
        <v>183</v>
      </c>
      <c r="BO471">
        <v>1</v>
      </c>
      <c r="BP471" t="s">
        <v>86</v>
      </c>
      <c r="BQ471" t="s">
        <v>1116</v>
      </c>
    </row>
    <row r="472" spans="1:69" hidden="1" x14ac:dyDescent="0.25">
      <c r="A472">
        <v>133582</v>
      </c>
      <c r="B472">
        <v>3</v>
      </c>
      <c r="C472" s="1">
        <v>4486806</v>
      </c>
      <c r="D472" s="2">
        <v>44929</v>
      </c>
      <c r="E472" s="2">
        <v>44935</v>
      </c>
      <c r="F472" s="2">
        <v>44971</v>
      </c>
      <c r="G472" s="2">
        <v>44985</v>
      </c>
      <c r="H472" s="2">
        <v>44985</v>
      </c>
      <c r="I472">
        <v>325498</v>
      </c>
      <c r="J472" t="s">
        <v>83</v>
      </c>
      <c r="K472" t="s">
        <v>214</v>
      </c>
      <c r="L472" t="s">
        <v>98</v>
      </c>
      <c r="M472" t="s">
        <v>204</v>
      </c>
      <c r="N472" t="s">
        <v>82</v>
      </c>
      <c r="O472">
        <v>133582</v>
      </c>
      <c r="P472">
        <v>8</v>
      </c>
      <c r="Q472" t="s">
        <v>136</v>
      </c>
      <c r="R472" t="s">
        <v>137</v>
      </c>
      <c r="S472" t="s">
        <v>79</v>
      </c>
      <c r="T472" t="s">
        <v>136</v>
      </c>
      <c r="U472">
        <v>1</v>
      </c>
      <c r="V472" t="s">
        <v>80</v>
      </c>
      <c r="W472">
        <v>2</v>
      </c>
      <c r="X472">
        <v>1</v>
      </c>
      <c r="Y472" t="s">
        <v>25</v>
      </c>
      <c r="Z472" t="s">
        <v>2226</v>
      </c>
      <c r="AA472">
        <v>113540811</v>
      </c>
      <c r="AB472">
        <v>31274660</v>
      </c>
      <c r="AC472" t="s">
        <v>163</v>
      </c>
      <c r="AD472" t="s">
        <v>163</v>
      </c>
      <c r="AE472" t="s">
        <v>104</v>
      </c>
      <c r="AF472" t="s">
        <v>181</v>
      </c>
      <c r="AG472">
        <v>2287708.9500000002</v>
      </c>
      <c r="AH472" t="s">
        <v>100</v>
      </c>
      <c r="AI472">
        <v>0</v>
      </c>
      <c r="AJ472" t="s">
        <v>77</v>
      </c>
      <c r="AK472">
        <v>100</v>
      </c>
      <c r="AL472" t="s">
        <v>96</v>
      </c>
      <c r="AM472" t="s">
        <v>82</v>
      </c>
      <c r="AN472" t="s">
        <v>82</v>
      </c>
      <c r="AO472">
        <v>1</v>
      </c>
      <c r="AP472" t="s">
        <v>73</v>
      </c>
      <c r="AQ472" t="s">
        <v>78</v>
      </c>
      <c r="AR472" t="s">
        <v>82</v>
      </c>
      <c r="AS472" t="s">
        <v>82</v>
      </c>
      <c r="AT472">
        <v>34</v>
      </c>
      <c r="AU472" t="s">
        <v>215</v>
      </c>
      <c r="AV472" t="s">
        <v>89</v>
      </c>
      <c r="AW472" t="s">
        <v>89</v>
      </c>
      <c r="AX472" t="s">
        <v>89</v>
      </c>
      <c r="AY472" t="s">
        <v>89</v>
      </c>
      <c r="AZ472" t="s">
        <v>81</v>
      </c>
      <c r="BA472" t="s">
        <v>2227</v>
      </c>
      <c r="BB472">
        <v>50.99</v>
      </c>
      <c r="BC472" t="s">
        <v>82</v>
      </c>
      <c r="BD472" t="s">
        <v>82</v>
      </c>
      <c r="BE472" t="s">
        <v>82</v>
      </c>
      <c r="BF472" t="s">
        <v>197</v>
      </c>
      <c r="BG472" t="s">
        <v>2228</v>
      </c>
      <c r="BH472">
        <v>1</v>
      </c>
      <c r="BI472">
        <v>2006</v>
      </c>
      <c r="BJ472">
        <v>17</v>
      </c>
      <c r="BK472">
        <v>100</v>
      </c>
      <c r="BL472">
        <v>22011799</v>
      </c>
      <c r="BM472" t="s">
        <v>2229</v>
      </c>
      <c r="BN472" t="s">
        <v>183</v>
      </c>
      <c r="BO472">
        <v>1</v>
      </c>
      <c r="BP472" t="s">
        <v>86</v>
      </c>
      <c r="BQ472" t="s">
        <v>1116</v>
      </c>
    </row>
    <row r="473" spans="1:69" hidden="1" x14ac:dyDescent="0.25">
      <c r="A473">
        <v>132585</v>
      </c>
      <c r="B473">
        <v>1</v>
      </c>
      <c r="C473" s="1">
        <v>2955724</v>
      </c>
      <c r="D473" s="2">
        <v>44895</v>
      </c>
      <c r="E473" s="2">
        <v>44897</v>
      </c>
      <c r="F473" s="2">
        <v>44901</v>
      </c>
      <c r="G473" s="2">
        <v>44949</v>
      </c>
      <c r="H473" s="2">
        <v>44951</v>
      </c>
      <c r="I473">
        <v>323222</v>
      </c>
      <c r="J473" t="s">
        <v>83</v>
      </c>
      <c r="K473" t="s">
        <v>85</v>
      </c>
      <c r="L473" t="s">
        <v>98</v>
      </c>
      <c r="M473" t="s">
        <v>72</v>
      </c>
      <c r="N473" t="s">
        <v>82</v>
      </c>
      <c r="O473">
        <v>132585</v>
      </c>
      <c r="P473">
        <v>3</v>
      </c>
      <c r="Q473" t="s">
        <v>75</v>
      </c>
      <c r="R473" t="s">
        <v>99</v>
      </c>
      <c r="S473" t="s">
        <v>79</v>
      </c>
      <c r="T473" t="s">
        <v>75</v>
      </c>
      <c r="U473">
        <v>2</v>
      </c>
      <c r="V473" t="s">
        <v>139</v>
      </c>
      <c r="W473">
        <v>6</v>
      </c>
      <c r="X473">
        <v>5</v>
      </c>
      <c r="Y473" t="s">
        <v>25</v>
      </c>
      <c r="Z473" t="s">
        <v>1645</v>
      </c>
      <c r="AA473">
        <v>208440639</v>
      </c>
      <c r="AB473">
        <v>31269730</v>
      </c>
      <c r="AC473" t="s">
        <v>209</v>
      </c>
      <c r="AD473" t="s">
        <v>338</v>
      </c>
      <c r="AE473" t="s">
        <v>104</v>
      </c>
      <c r="AF473" t="s">
        <v>103</v>
      </c>
      <c r="AG473">
        <v>1485814</v>
      </c>
      <c r="AH473" t="s">
        <v>100</v>
      </c>
      <c r="AI473">
        <v>0</v>
      </c>
      <c r="AJ473" t="s">
        <v>77</v>
      </c>
      <c r="AK473">
        <v>100</v>
      </c>
      <c r="AL473" t="s">
        <v>96</v>
      </c>
      <c r="AM473" t="s">
        <v>82</v>
      </c>
      <c r="AN473" t="s">
        <v>82</v>
      </c>
      <c r="AO473">
        <v>1</v>
      </c>
      <c r="AP473" t="s">
        <v>73</v>
      </c>
      <c r="AQ473" t="s">
        <v>114</v>
      </c>
      <c r="AR473" t="s">
        <v>82</v>
      </c>
      <c r="AS473" t="s">
        <v>82</v>
      </c>
      <c r="AT473">
        <v>19</v>
      </c>
      <c r="AU473" t="s">
        <v>101</v>
      </c>
      <c r="AV473" t="s">
        <v>89</v>
      </c>
      <c r="AW473" t="s">
        <v>89</v>
      </c>
      <c r="AX473" t="s">
        <v>89</v>
      </c>
      <c r="AY473" t="s">
        <v>89</v>
      </c>
      <c r="AZ473" t="s">
        <v>81</v>
      </c>
      <c r="BA473" t="s">
        <v>1646</v>
      </c>
      <c r="BB473">
        <v>51.38</v>
      </c>
      <c r="BC473" t="s">
        <v>82</v>
      </c>
      <c r="BD473" t="s">
        <v>82</v>
      </c>
      <c r="BE473" t="s">
        <v>82</v>
      </c>
      <c r="BF473" t="s">
        <v>87</v>
      </c>
      <c r="BG473" t="s">
        <v>97</v>
      </c>
      <c r="BH473">
        <v>3</v>
      </c>
      <c r="BI473">
        <v>2020</v>
      </c>
      <c r="BJ473">
        <v>3</v>
      </c>
      <c r="BK473">
        <v>94.21</v>
      </c>
      <c r="BL473" t="s">
        <v>82</v>
      </c>
      <c r="BM473" t="s">
        <v>95</v>
      </c>
      <c r="BN473" t="s">
        <v>105</v>
      </c>
      <c r="BO473">
        <v>1</v>
      </c>
      <c r="BP473" t="s">
        <v>86</v>
      </c>
      <c r="BQ473" t="s">
        <v>1116</v>
      </c>
    </row>
    <row r="474" spans="1:69" hidden="1" x14ac:dyDescent="0.25">
      <c r="A474">
        <v>132709</v>
      </c>
      <c r="B474">
        <v>3</v>
      </c>
      <c r="C474" s="1">
        <v>2704800</v>
      </c>
      <c r="D474" s="2">
        <v>44902</v>
      </c>
      <c r="E474" s="2">
        <v>44904</v>
      </c>
      <c r="F474" s="2">
        <v>44907</v>
      </c>
      <c r="G474" s="2">
        <v>44939</v>
      </c>
      <c r="H474" s="2">
        <v>44943</v>
      </c>
      <c r="I474">
        <v>324000</v>
      </c>
      <c r="J474" t="s">
        <v>83</v>
      </c>
      <c r="K474" t="s">
        <v>214</v>
      </c>
      <c r="L474" t="s">
        <v>98</v>
      </c>
      <c r="M474" t="s">
        <v>204</v>
      </c>
      <c r="N474" t="s">
        <v>82</v>
      </c>
      <c r="O474">
        <v>132709</v>
      </c>
      <c r="P474">
        <v>1</v>
      </c>
      <c r="Q474" t="s">
        <v>75</v>
      </c>
      <c r="R474" t="s">
        <v>76</v>
      </c>
      <c r="S474" t="s">
        <v>79</v>
      </c>
      <c r="T474" t="s">
        <v>75</v>
      </c>
      <c r="U474">
        <v>4</v>
      </c>
      <c r="V474" t="s">
        <v>107</v>
      </c>
      <c r="W474">
        <v>9</v>
      </c>
      <c r="X474">
        <v>1</v>
      </c>
      <c r="Y474" t="s">
        <v>24</v>
      </c>
      <c r="Z474" t="s">
        <v>1920</v>
      </c>
      <c r="AA474">
        <v>503020825</v>
      </c>
      <c r="AB474">
        <v>31269550</v>
      </c>
      <c r="AC474" t="s">
        <v>200</v>
      </c>
      <c r="AD474" t="s">
        <v>200</v>
      </c>
      <c r="AE474" t="s">
        <v>177</v>
      </c>
      <c r="AF474" t="s">
        <v>1375</v>
      </c>
      <c r="AG474">
        <v>2090650</v>
      </c>
      <c r="AH474" t="s">
        <v>100</v>
      </c>
      <c r="AI474">
        <v>0</v>
      </c>
      <c r="AJ474" t="s">
        <v>77</v>
      </c>
      <c r="AK474">
        <v>100</v>
      </c>
      <c r="AL474" t="s">
        <v>96</v>
      </c>
      <c r="AM474" t="s">
        <v>82</v>
      </c>
      <c r="AN474" t="s">
        <v>82</v>
      </c>
      <c r="AO474">
        <v>1</v>
      </c>
      <c r="AP474" t="s">
        <v>73</v>
      </c>
      <c r="AQ474" t="s">
        <v>78</v>
      </c>
      <c r="AR474" t="s">
        <v>82</v>
      </c>
      <c r="AS474" t="s">
        <v>82</v>
      </c>
      <c r="AT474">
        <v>44</v>
      </c>
      <c r="AU474" t="s">
        <v>215</v>
      </c>
      <c r="AV474" t="s">
        <v>89</v>
      </c>
      <c r="AW474" t="s">
        <v>89</v>
      </c>
      <c r="AX474" t="s">
        <v>89</v>
      </c>
      <c r="AY474" t="s">
        <v>89</v>
      </c>
      <c r="AZ474" t="s">
        <v>81</v>
      </c>
      <c r="BA474" t="s">
        <v>1921</v>
      </c>
      <c r="BB474">
        <v>51.65</v>
      </c>
      <c r="BC474" t="s">
        <v>82</v>
      </c>
      <c r="BD474" t="s">
        <v>82</v>
      </c>
      <c r="BE474" t="s">
        <v>82</v>
      </c>
      <c r="BF474" t="s">
        <v>156</v>
      </c>
      <c r="BG474" t="s">
        <v>1922</v>
      </c>
      <c r="BH474">
        <v>4</v>
      </c>
      <c r="BI474">
        <v>1995</v>
      </c>
      <c r="BJ474">
        <v>28</v>
      </c>
      <c r="BK474">
        <v>90</v>
      </c>
      <c r="BL474">
        <v>25628248</v>
      </c>
      <c r="BM474" t="s">
        <v>95</v>
      </c>
      <c r="BN474" t="s">
        <v>230</v>
      </c>
      <c r="BO474">
        <v>1</v>
      </c>
      <c r="BP474" t="s">
        <v>86</v>
      </c>
      <c r="BQ474" t="s">
        <v>1116</v>
      </c>
    </row>
    <row r="475" spans="1:69" hidden="1" x14ac:dyDescent="0.25">
      <c r="A475">
        <v>133205</v>
      </c>
      <c r="B475">
        <v>1</v>
      </c>
      <c r="C475" s="1">
        <v>5413172</v>
      </c>
      <c r="D475" s="2">
        <v>44899</v>
      </c>
      <c r="E475" s="2">
        <v>44936</v>
      </c>
      <c r="F475" s="2">
        <v>44956</v>
      </c>
      <c r="G475" s="2">
        <v>44963</v>
      </c>
      <c r="H475" s="2">
        <v>44967</v>
      </c>
      <c r="I475">
        <v>323673</v>
      </c>
      <c r="J475" t="s">
        <v>83</v>
      </c>
      <c r="K475" t="s">
        <v>85</v>
      </c>
      <c r="L475" t="s">
        <v>98</v>
      </c>
      <c r="M475" t="s">
        <v>72</v>
      </c>
      <c r="N475" t="s">
        <v>82</v>
      </c>
      <c r="O475">
        <v>133205</v>
      </c>
      <c r="P475">
        <v>6</v>
      </c>
      <c r="Q475" t="s">
        <v>136</v>
      </c>
      <c r="R475" t="s">
        <v>137</v>
      </c>
      <c r="S475" t="s">
        <v>79</v>
      </c>
      <c r="T475" t="s">
        <v>136</v>
      </c>
      <c r="U475">
        <v>3</v>
      </c>
      <c r="V475" t="s">
        <v>131</v>
      </c>
      <c r="W475">
        <v>8</v>
      </c>
      <c r="X475">
        <v>1</v>
      </c>
      <c r="Y475" t="s">
        <v>24</v>
      </c>
      <c r="Z475" t="s">
        <v>1245</v>
      </c>
      <c r="AA475">
        <v>305110089</v>
      </c>
      <c r="AB475">
        <v>31271910</v>
      </c>
      <c r="AC475" t="s">
        <v>265</v>
      </c>
      <c r="AD475" t="s">
        <v>268</v>
      </c>
      <c r="AE475" t="s">
        <v>134</v>
      </c>
      <c r="AF475" t="s">
        <v>248</v>
      </c>
      <c r="AG475">
        <v>400000</v>
      </c>
      <c r="AH475" t="s">
        <v>121</v>
      </c>
      <c r="AI475">
        <v>0</v>
      </c>
      <c r="AJ475" t="s">
        <v>77</v>
      </c>
      <c r="AK475">
        <v>100</v>
      </c>
      <c r="AL475" t="s">
        <v>96</v>
      </c>
      <c r="AM475" t="s">
        <v>82</v>
      </c>
      <c r="AN475" t="s">
        <v>82</v>
      </c>
      <c r="AO475">
        <v>1</v>
      </c>
      <c r="AP475" t="s">
        <v>73</v>
      </c>
      <c r="AQ475" t="s">
        <v>114</v>
      </c>
      <c r="AR475" t="s">
        <v>82</v>
      </c>
      <c r="AS475" t="s">
        <v>82</v>
      </c>
      <c r="AT475">
        <v>24</v>
      </c>
      <c r="AU475" t="s">
        <v>101</v>
      </c>
      <c r="AV475" t="s">
        <v>88</v>
      </c>
      <c r="AW475" t="s">
        <v>89</v>
      </c>
      <c r="AX475" t="s">
        <v>89</v>
      </c>
      <c r="AY475" t="s">
        <v>89</v>
      </c>
      <c r="AZ475" t="s">
        <v>81</v>
      </c>
      <c r="BA475" t="s">
        <v>1246</v>
      </c>
      <c r="BB475">
        <v>51.89</v>
      </c>
      <c r="BC475" t="s">
        <v>82</v>
      </c>
      <c r="BD475" t="s">
        <v>161</v>
      </c>
      <c r="BE475" t="s">
        <v>162</v>
      </c>
      <c r="BF475" t="s">
        <v>87</v>
      </c>
      <c r="BG475" t="s">
        <v>97</v>
      </c>
      <c r="BH475">
        <v>2</v>
      </c>
      <c r="BI475">
        <v>2015</v>
      </c>
      <c r="BJ475">
        <v>8</v>
      </c>
      <c r="BK475">
        <v>87.86</v>
      </c>
      <c r="BL475" t="s">
        <v>82</v>
      </c>
      <c r="BM475" t="s">
        <v>95</v>
      </c>
      <c r="BN475" t="s">
        <v>183</v>
      </c>
      <c r="BO475">
        <v>1</v>
      </c>
      <c r="BP475" t="s">
        <v>86</v>
      </c>
      <c r="BQ475" t="s">
        <v>1116</v>
      </c>
    </row>
    <row r="476" spans="1:69" hidden="1" x14ac:dyDescent="0.25">
      <c r="A476">
        <v>132728</v>
      </c>
      <c r="B476">
        <v>3</v>
      </c>
      <c r="C476" s="1">
        <v>3274330</v>
      </c>
      <c r="D476" s="2">
        <v>44881</v>
      </c>
      <c r="E476" s="2">
        <v>44904</v>
      </c>
      <c r="F476" s="2">
        <v>44907</v>
      </c>
      <c r="G476" s="2">
        <v>44949</v>
      </c>
      <c r="H476" s="2">
        <v>44951</v>
      </c>
      <c r="I476">
        <v>322515</v>
      </c>
      <c r="J476" t="s">
        <v>83</v>
      </c>
      <c r="K476" t="s">
        <v>214</v>
      </c>
      <c r="L476" t="s">
        <v>98</v>
      </c>
      <c r="M476" t="s">
        <v>204</v>
      </c>
      <c r="N476" t="s">
        <v>82</v>
      </c>
      <c r="O476">
        <v>132728</v>
      </c>
      <c r="P476">
        <v>3</v>
      </c>
      <c r="Q476" t="s">
        <v>136</v>
      </c>
      <c r="R476" t="s">
        <v>137</v>
      </c>
      <c r="S476" t="s">
        <v>79</v>
      </c>
      <c r="T476" t="s">
        <v>136</v>
      </c>
      <c r="U476">
        <v>1</v>
      </c>
      <c r="V476" t="s">
        <v>80</v>
      </c>
      <c r="W476">
        <v>18</v>
      </c>
      <c r="X476">
        <v>2</v>
      </c>
      <c r="Y476" t="s">
        <v>24</v>
      </c>
      <c r="Z476" t="s">
        <v>1726</v>
      </c>
      <c r="AA476">
        <v>108550161</v>
      </c>
      <c r="AB476">
        <v>31269780</v>
      </c>
      <c r="AC476" t="s">
        <v>189</v>
      </c>
      <c r="AD476" t="s">
        <v>485</v>
      </c>
      <c r="AE476" t="s">
        <v>291</v>
      </c>
      <c r="AF476" t="s">
        <v>1079</v>
      </c>
      <c r="AG476">
        <v>2488719</v>
      </c>
      <c r="AH476" t="s">
        <v>100</v>
      </c>
      <c r="AI476">
        <v>0</v>
      </c>
      <c r="AJ476" t="s">
        <v>77</v>
      </c>
      <c r="AK476">
        <v>100</v>
      </c>
      <c r="AL476" t="s">
        <v>96</v>
      </c>
      <c r="AM476" t="s">
        <v>82</v>
      </c>
      <c r="AN476" t="s">
        <v>82</v>
      </c>
      <c r="AO476">
        <v>1</v>
      </c>
      <c r="AP476" t="s">
        <v>73</v>
      </c>
      <c r="AQ476" t="s">
        <v>78</v>
      </c>
      <c r="AR476" t="s">
        <v>82</v>
      </c>
      <c r="AS476" t="s">
        <v>82</v>
      </c>
      <c r="AT476">
        <v>49</v>
      </c>
      <c r="AU476" t="s">
        <v>215</v>
      </c>
      <c r="AV476" t="s">
        <v>89</v>
      </c>
      <c r="AW476" t="s">
        <v>89</v>
      </c>
      <c r="AX476" t="s">
        <v>89</v>
      </c>
      <c r="AY476" t="s">
        <v>89</v>
      </c>
      <c r="AZ476" t="s">
        <v>81</v>
      </c>
      <c r="BA476" t="s">
        <v>1727</v>
      </c>
      <c r="BB476">
        <v>53.41</v>
      </c>
      <c r="BC476" t="s">
        <v>82</v>
      </c>
      <c r="BD476" t="s">
        <v>82</v>
      </c>
      <c r="BE476" t="s">
        <v>82</v>
      </c>
      <c r="BF476" t="s">
        <v>156</v>
      </c>
      <c r="BG476" t="s">
        <v>1728</v>
      </c>
      <c r="BH476">
        <v>3</v>
      </c>
      <c r="BI476">
        <v>1990</v>
      </c>
      <c r="BJ476">
        <v>33</v>
      </c>
      <c r="BK476">
        <v>93</v>
      </c>
      <c r="BL476">
        <v>22435059</v>
      </c>
      <c r="BM476" t="s">
        <v>95</v>
      </c>
      <c r="BN476" t="s">
        <v>198</v>
      </c>
      <c r="BO476">
        <v>2</v>
      </c>
      <c r="BP476" t="s">
        <v>179</v>
      </c>
      <c r="BQ476" t="s">
        <v>1121</v>
      </c>
    </row>
    <row r="477" spans="1:69" hidden="1" x14ac:dyDescent="0.25">
      <c r="A477">
        <v>133565</v>
      </c>
      <c r="B477">
        <v>3</v>
      </c>
      <c r="C477" s="1">
        <v>4120407</v>
      </c>
      <c r="D477" s="2">
        <v>44896</v>
      </c>
      <c r="E477" s="2">
        <v>44915</v>
      </c>
      <c r="F477" s="2">
        <v>44971</v>
      </c>
      <c r="G477" s="2">
        <v>44985</v>
      </c>
      <c r="H477" s="2">
        <v>44985</v>
      </c>
      <c r="I477">
        <v>323388</v>
      </c>
      <c r="J477" t="s">
        <v>83</v>
      </c>
      <c r="K477" t="s">
        <v>214</v>
      </c>
      <c r="L477" t="s">
        <v>98</v>
      </c>
      <c r="M477" t="s">
        <v>204</v>
      </c>
      <c r="N477" t="s">
        <v>82</v>
      </c>
      <c r="O477">
        <v>133565</v>
      </c>
      <c r="P477">
        <v>8</v>
      </c>
      <c r="Q477" t="s">
        <v>136</v>
      </c>
      <c r="R477" t="s">
        <v>137</v>
      </c>
      <c r="S477" t="s">
        <v>79</v>
      </c>
      <c r="T477" t="s">
        <v>136</v>
      </c>
      <c r="U477">
        <v>1</v>
      </c>
      <c r="V477" t="s">
        <v>80</v>
      </c>
      <c r="W477">
        <v>8</v>
      </c>
      <c r="X477">
        <v>1</v>
      </c>
      <c r="Y477" t="s">
        <v>24</v>
      </c>
      <c r="Z477" t="s">
        <v>2232</v>
      </c>
      <c r="AA477">
        <v>106520752</v>
      </c>
      <c r="AB477">
        <v>31274430</v>
      </c>
      <c r="AC477" t="s">
        <v>290</v>
      </c>
      <c r="AD477" t="s">
        <v>135</v>
      </c>
      <c r="AE477" t="s">
        <v>2233</v>
      </c>
      <c r="AF477" t="s">
        <v>2234</v>
      </c>
      <c r="AG477">
        <v>1114000</v>
      </c>
      <c r="AH477" t="s">
        <v>108</v>
      </c>
      <c r="AI477">
        <v>0</v>
      </c>
      <c r="AJ477" t="s">
        <v>77</v>
      </c>
      <c r="AK477">
        <v>100</v>
      </c>
      <c r="AL477" t="s">
        <v>96</v>
      </c>
      <c r="AM477" t="s">
        <v>82</v>
      </c>
      <c r="AN477" t="s">
        <v>82</v>
      </c>
      <c r="AO477">
        <v>1</v>
      </c>
      <c r="AP477" t="s">
        <v>73</v>
      </c>
      <c r="AQ477" t="s">
        <v>78</v>
      </c>
      <c r="AR477" t="s">
        <v>82</v>
      </c>
      <c r="AS477" t="s">
        <v>82</v>
      </c>
      <c r="AT477">
        <v>57</v>
      </c>
      <c r="AU477" t="s">
        <v>215</v>
      </c>
      <c r="AV477" t="s">
        <v>89</v>
      </c>
      <c r="AW477" t="s">
        <v>89</v>
      </c>
      <c r="AX477" t="s">
        <v>89</v>
      </c>
      <c r="AY477" t="s">
        <v>89</v>
      </c>
      <c r="AZ477" t="s">
        <v>81</v>
      </c>
      <c r="BA477" t="s">
        <v>2235</v>
      </c>
      <c r="BB477">
        <v>54.12</v>
      </c>
      <c r="BC477" t="s">
        <v>82</v>
      </c>
      <c r="BD477" t="s">
        <v>82</v>
      </c>
      <c r="BE477" t="s">
        <v>82</v>
      </c>
      <c r="BF477" t="s">
        <v>156</v>
      </c>
      <c r="BG477" t="s">
        <v>2236</v>
      </c>
      <c r="BH477">
        <v>4</v>
      </c>
      <c r="BI477">
        <v>1983</v>
      </c>
      <c r="BJ477">
        <v>40</v>
      </c>
      <c r="BK477">
        <v>85.67</v>
      </c>
      <c r="BL477">
        <v>22844151</v>
      </c>
      <c r="BM477" t="s">
        <v>95</v>
      </c>
      <c r="BN477" t="s">
        <v>183</v>
      </c>
      <c r="BO477">
        <v>1</v>
      </c>
      <c r="BP477" t="s">
        <v>86</v>
      </c>
      <c r="BQ477" t="s">
        <v>1116</v>
      </c>
    </row>
    <row r="478" spans="1:69" hidden="1" x14ac:dyDescent="0.25">
      <c r="A478">
        <v>132901</v>
      </c>
      <c r="B478">
        <v>3</v>
      </c>
      <c r="C478" s="1">
        <v>2416300</v>
      </c>
      <c r="D478" s="2">
        <v>44900</v>
      </c>
      <c r="E478" s="2">
        <v>44911</v>
      </c>
      <c r="F478" s="2">
        <v>44914</v>
      </c>
      <c r="G478" s="2">
        <v>44963</v>
      </c>
      <c r="H478" s="2">
        <v>44967</v>
      </c>
      <c r="I478">
        <v>323750</v>
      </c>
      <c r="J478" t="s">
        <v>83</v>
      </c>
      <c r="K478" t="s">
        <v>214</v>
      </c>
      <c r="L478" t="s">
        <v>98</v>
      </c>
      <c r="M478" t="s">
        <v>204</v>
      </c>
      <c r="N478" t="s">
        <v>82</v>
      </c>
      <c r="O478">
        <v>132901</v>
      </c>
      <c r="P478">
        <v>6</v>
      </c>
      <c r="Q478" t="s">
        <v>75</v>
      </c>
      <c r="R478" t="s">
        <v>517</v>
      </c>
      <c r="S478" t="s">
        <v>79</v>
      </c>
      <c r="T478" t="s">
        <v>75</v>
      </c>
      <c r="U478">
        <v>4</v>
      </c>
      <c r="V478" t="s">
        <v>107</v>
      </c>
      <c r="W478">
        <v>1</v>
      </c>
      <c r="X478">
        <v>2</v>
      </c>
      <c r="Y478" t="s">
        <v>24</v>
      </c>
      <c r="Z478" t="s">
        <v>1157</v>
      </c>
      <c r="AA478">
        <v>118390376</v>
      </c>
      <c r="AB478">
        <v>31271420</v>
      </c>
      <c r="AC478" t="s">
        <v>107</v>
      </c>
      <c r="AD478" t="s">
        <v>255</v>
      </c>
      <c r="AE478" t="s">
        <v>104</v>
      </c>
      <c r="AF478" t="s">
        <v>1029</v>
      </c>
      <c r="AG478">
        <v>1328817</v>
      </c>
      <c r="AH478" t="s">
        <v>100</v>
      </c>
      <c r="AI478">
        <v>0</v>
      </c>
      <c r="AJ478" t="s">
        <v>77</v>
      </c>
      <c r="AK478">
        <v>100</v>
      </c>
      <c r="AL478" t="s">
        <v>96</v>
      </c>
      <c r="AM478" t="s">
        <v>82</v>
      </c>
      <c r="AN478" t="s">
        <v>82</v>
      </c>
      <c r="AO478">
        <v>1</v>
      </c>
      <c r="AP478" t="s">
        <v>73</v>
      </c>
      <c r="AQ478" t="s">
        <v>78</v>
      </c>
      <c r="AR478" t="s">
        <v>82</v>
      </c>
      <c r="AS478" t="s">
        <v>82</v>
      </c>
      <c r="AT478">
        <v>20</v>
      </c>
      <c r="AU478" t="s">
        <v>253</v>
      </c>
      <c r="AV478" t="s">
        <v>89</v>
      </c>
      <c r="AW478" t="s">
        <v>89</v>
      </c>
      <c r="AX478" t="s">
        <v>89</v>
      </c>
      <c r="AY478" t="s">
        <v>89</v>
      </c>
      <c r="AZ478" t="s">
        <v>81</v>
      </c>
      <c r="BA478" t="s">
        <v>1158</v>
      </c>
      <c r="BB478">
        <v>54.99</v>
      </c>
      <c r="BC478" t="s">
        <v>82</v>
      </c>
      <c r="BD478" t="s">
        <v>82</v>
      </c>
      <c r="BE478" t="s">
        <v>82</v>
      </c>
      <c r="BF478" t="s">
        <v>87</v>
      </c>
      <c r="BG478" t="s">
        <v>97</v>
      </c>
      <c r="BH478">
        <v>1</v>
      </c>
      <c r="BI478">
        <v>2019</v>
      </c>
      <c r="BJ478">
        <v>4</v>
      </c>
      <c r="BK478">
        <v>96.3</v>
      </c>
      <c r="BL478" t="s">
        <v>82</v>
      </c>
      <c r="BM478" t="s">
        <v>95</v>
      </c>
      <c r="BN478" t="s">
        <v>253</v>
      </c>
      <c r="BO478">
        <v>1</v>
      </c>
      <c r="BP478" t="s">
        <v>86</v>
      </c>
      <c r="BQ478" t="s">
        <v>1116</v>
      </c>
    </row>
    <row r="479" spans="1:69" hidden="1" x14ac:dyDescent="0.25">
      <c r="A479">
        <v>133557</v>
      </c>
      <c r="B479">
        <v>1</v>
      </c>
      <c r="C479" s="1">
        <v>1440500</v>
      </c>
      <c r="D479" s="2">
        <v>44943</v>
      </c>
      <c r="E479" s="2">
        <v>44945</v>
      </c>
      <c r="F479" s="2">
        <v>44966</v>
      </c>
      <c r="G479" s="2">
        <v>44977</v>
      </c>
      <c r="H479" s="2">
        <v>44979</v>
      </c>
      <c r="I479">
        <v>326655</v>
      </c>
      <c r="J479" t="s">
        <v>83</v>
      </c>
      <c r="K479" t="s">
        <v>85</v>
      </c>
      <c r="L479" t="s">
        <v>98</v>
      </c>
      <c r="M479" t="s">
        <v>72</v>
      </c>
      <c r="N479" t="s">
        <v>82</v>
      </c>
      <c r="O479">
        <v>133557</v>
      </c>
      <c r="P479">
        <v>7</v>
      </c>
      <c r="Q479" t="s">
        <v>136</v>
      </c>
      <c r="R479" t="s">
        <v>137</v>
      </c>
      <c r="S479" t="s">
        <v>79</v>
      </c>
      <c r="T479" t="s">
        <v>136</v>
      </c>
      <c r="U479">
        <v>1</v>
      </c>
      <c r="V479" t="s">
        <v>80</v>
      </c>
      <c r="W479">
        <v>1</v>
      </c>
      <c r="X479">
        <v>1</v>
      </c>
      <c r="Y479" t="s">
        <v>25</v>
      </c>
      <c r="Z479" t="s">
        <v>2603</v>
      </c>
      <c r="AA479">
        <v>118450988</v>
      </c>
      <c r="AB479">
        <v>31273420</v>
      </c>
      <c r="AC479" t="s">
        <v>80</v>
      </c>
      <c r="AD479" t="s">
        <v>170</v>
      </c>
      <c r="AE479" t="s">
        <v>2604</v>
      </c>
      <c r="AF479" t="s">
        <v>181</v>
      </c>
      <c r="AG479">
        <v>797550</v>
      </c>
      <c r="AH479" t="s">
        <v>108</v>
      </c>
      <c r="AI479">
        <v>0</v>
      </c>
      <c r="AJ479" t="s">
        <v>77</v>
      </c>
      <c r="AK479">
        <v>100</v>
      </c>
      <c r="AL479" t="s">
        <v>96</v>
      </c>
      <c r="AM479" t="s">
        <v>82</v>
      </c>
      <c r="AN479" t="s">
        <v>82</v>
      </c>
      <c r="AO479">
        <v>1</v>
      </c>
      <c r="AP479" t="s">
        <v>73</v>
      </c>
      <c r="AQ479" t="s">
        <v>78</v>
      </c>
      <c r="AR479" t="s">
        <v>82</v>
      </c>
      <c r="AS479" t="s">
        <v>82</v>
      </c>
      <c r="AT479">
        <v>20</v>
      </c>
      <c r="AU479" t="s">
        <v>101</v>
      </c>
      <c r="AV479" t="s">
        <v>89</v>
      </c>
      <c r="AW479" t="s">
        <v>89</v>
      </c>
      <c r="AX479" t="s">
        <v>89</v>
      </c>
      <c r="AY479" t="s">
        <v>89</v>
      </c>
      <c r="AZ479" t="s">
        <v>81</v>
      </c>
      <c r="BA479" t="s">
        <v>2605</v>
      </c>
      <c r="BB479">
        <v>55.37</v>
      </c>
      <c r="BC479" t="s">
        <v>82</v>
      </c>
      <c r="BD479" t="s">
        <v>82</v>
      </c>
      <c r="BE479" t="s">
        <v>82</v>
      </c>
      <c r="BF479" t="s">
        <v>87</v>
      </c>
      <c r="BG479" t="s">
        <v>97</v>
      </c>
      <c r="BH479">
        <v>4</v>
      </c>
      <c r="BI479">
        <v>2020</v>
      </c>
      <c r="BJ479">
        <v>3</v>
      </c>
      <c r="BK479">
        <v>92</v>
      </c>
      <c r="BL479" t="s">
        <v>82</v>
      </c>
      <c r="BM479" t="s">
        <v>95</v>
      </c>
      <c r="BN479" t="s">
        <v>183</v>
      </c>
      <c r="BO479">
        <v>1</v>
      </c>
      <c r="BP479" t="s">
        <v>86</v>
      </c>
      <c r="BQ479" t="s">
        <v>1116</v>
      </c>
    </row>
    <row r="480" spans="1:69" hidden="1" x14ac:dyDescent="0.25">
      <c r="A480">
        <v>132530</v>
      </c>
      <c r="B480">
        <v>1</v>
      </c>
      <c r="C480" s="1">
        <v>970720</v>
      </c>
      <c r="D480" s="2">
        <v>44872</v>
      </c>
      <c r="E480" s="2">
        <v>44888</v>
      </c>
      <c r="F480" s="2">
        <v>44889</v>
      </c>
      <c r="G480" s="2">
        <v>44939</v>
      </c>
      <c r="H480" s="2">
        <v>44943</v>
      </c>
      <c r="I480">
        <v>322164</v>
      </c>
      <c r="J480" t="s">
        <v>83</v>
      </c>
      <c r="K480" t="s">
        <v>85</v>
      </c>
      <c r="L480" t="s">
        <v>98</v>
      </c>
      <c r="M480" t="s">
        <v>72</v>
      </c>
      <c r="N480" t="s">
        <v>82</v>
      </c>
      <c r="O480">
        <v>132530</v>
      </c>
      <c r="P480">
        <v>1</v>
      </c>
      <c r="Q480" t="s">
        <v>75</v>
      </c>
      <c r="R480" t="s">
        <v>212</v>
      </c>
      <c r="S480" t="s">
        <v>79</v>
      </c>
      <c r="T480" t="s">
        <v>75</v>
      </c>
      <c r="U480">
        <v>1</v>
      </c>
      <c r="V480" t="s">
        <v>80</v>
      </c>
      <c r="W480">
        <v>3</v>
      </c>
      <c r="X480">
        <v>12</v>
      </c>
      <c r="Y480" t="s">
        <v>24</v>
      </c>
      <c r="Z480" t="s">
        <v>1853</v>
      </c>
      <c r="AA480">
        <v>116970758</v>
      </c>
      <c r="AB480">
        <v>31268880</v>
      </c>
      <c r="AC480" t="s">
        <v>236</v>
      </c>
      <c r="AD480" t="s">
        <v>358</v>
      </c>
      <c r="AE480" t="s">
        <v>134</v>
      </c>
      <c r="AF480" t="s">
        <v>1854</v>
      </c>
      <c r="AG480">
        <v>542083</v>
      </c>
      <c r="AH480" t="s">
        <v>171</v>
      </c>
      <c r="AI480">
        <v>0</v>
      </c>
      <c r="AJ480" t="s">
        <v>77</v>
      </c>
      <c r="AK480">
        <v>100</v>
      </c>
      <c r="AL480" t="s">
        <v>96</v>
      </c>
      <c r="AM480" t="s">
        <v>82</v>
      </c>
      <c r="AN480" t="s">
        <v>82</v>
      </c>
      <c r="AO480">
        <v>1</v>
      </c>
      <c r="AP480" t="s">
        <v>73</v>
      </c>
      <c r="AQ480" t="s">
        <v>78</v>
      </c>
      <c r="AR480" t="s">
        <v>82</v>
      </c>
      <c r="AS480" t="s">
        <v>82</v>
      </c>
      <c r="AT480">
        <v>25</v>
      </c>
      <c r="AU480" t="s">
        <v>253</v>
      </c>
      <c r="AV480" t="s">
        <v>89</v>
      </c>
      <c r="AW480" t="s">
        <v>89</v>
      </c>
      <c r="AX480" t="s">
        <v>89</v>
      </c>
      <c r="AY480" t="s">
        <v>89</v>
      </c>
      <c r="AZ480" t="s">
        <v>81</v>
      </c>
      <c r="BA480" t="s">
        <v>1855</v>
      </c>
      <c r="BB480">
        <v>55.84</v>
      </c>
      <c r="BC480" t="s">
        <v>82</v>
      </c>
      <c r="BD480" t="s">
        <v>161</v>
      </c>
      <c r="BE480" t="s">
        <v>162</v>
      </c>
      <c r="BF480" t="s">
        <v>87</v>
      </c>
      <c r="BG480" t="s">
        <v>1856</v>
      </c>
      <c r="BH480">
        <v>3</v>
      </c>
      <c r="BI480">
        <v>2015</v>
      </c>
      <c r="BJ480">
        <v>8</v>
      </c>
      <c r="BK480">
        <v>79.36</v>
      </c>
      <c r="BL480">
        <v>87037554</v>
      </c>
      <c r="BM480" t="s">
        <v>95</v>
      </c>
      <c r="BN480" t="s">
        <v>252</v>
      </c>
      <c r="BO480">
        <v>1</v>
      </c>
      <c r="BP480" t="s">
        <v>86</v>
      </c>
      <c r="BQ480" t="s">
        <v>1116</v>
      </c>
    </row>
    <row r="481" spans="1:69" hidden="1" x14ac:dyDescent="0.25">
      <c r="A481">
        <v>132857</v>
      </c>
      <c r="B481">
        <v>3</v>
      </c>
      <c r="C481" s="1">
        <v>2379850</v>
      </c>
      <c r="D481" s="2">
        <v>44907</v>
      </c>
      <c r="E481" s="2">
        <v>44910</v>
      </c>
      <c r="F481" s="2">
        <v>44914</v>
      </c>
      <c r="G481" s="2">
        <v>44953</v>
      </c>
      <c r="H481" s="2">
        <v>44957</v>
      </c>
      <c r="I481">
        <v>324454</v>
      </c>
      <c r="J481" t="s">
        <v>83</v>
      </c>
      <c r="K481" t="s">
        <v>214</v>
      </c>
      <c r="L481" t="s">
        <v>98</v>
      </c>
      <c r="M481" t="s">
        <v>204</v>
      </c>
      <c r="N481" t="s">
        <v>82</v>
      </c>
      <c r="O481">
        <v>132857</v>
      </c>
      <c r="P481">
        <v>5</v>
      </c>
      <c r="Q481" t="s">
        <v>136</v>
      </c>
      <c r="R481" t="s">
        <v>137</v>
      </c>
      <c r="S481" t="s">
        <v>79</v>
      </c>
      <c r="T481" t="s">
        <v>136</v>
      </c>
      <c r="U481">
        <v>2</v>
      </c>
      <c r="V481" t="s">
        <v>139</v>
      </c>
      <c r="W481">
        <v>1</v>
      </c>
      <c r="X481">
        <v>13</v>
      </c>
      <c r="Y481" t="s">
        <v>24</v>
      </c>
      <c r="Z481" t="s">
        <v>1466</v>
      </c>
      <c r="AA481">
        <v>107570320</v>
      </c>
      <c r="AB481">
        <v>31270690</v>
      </c>
      <c r="AC481" t="s">
        <v>139</v>
      </c>
      <c r="AD481" t="s">
        <v>1082</v>
      </c>
      <c r="AE481" t="s">
        <v>323</v>
      </c>
      <c r="AF481" t="s">
        <v>198</v>
      </c>
      <c r="AG481">
        <v>505598</v>
      </c>
      <c r="AH481" t="s">
        <v>171</v>
      </c>
      <c r="AI481">
        <v>0</v>
      </c>
      <c r="AJ481" t="s">
        <v>77</v>
      </c>
      <c r="AK481">
        <v>100</v>
      </c>
      <c r="AL481" t="s">
        <v>96</v>
      </c>
      <c r="AM481" t="s">
        <v>82</v>
      </c>
      <c r="AN481" t="s">
        <v>82</v>
      </c>
      <c r="AO481">
        <v>1</v>
      </c>
      <c r="AP481" t="s">
        <v>73</v>
      </c>
      <c r="AQ481" t="s">
        <v>114</v>
      </c>
      <c r="AR481" t="s">
        <v>82</v>
      </c>
      <c r="AS481" t="s">
        <v>82</v>
      </c>
      <c r="AT481">
        <v>53</v>
      </c>
      <c r="AU481" t="s">
        <v>206</v>
      </c>
      <c r="AV481" t="s">
        <v>89</v>
      </c>
      <c r="AW481" t="s">
        <v>89</v>
      </c>
      <c r="AX481" t="s">
        <v>89</v>
      </c>
      <c r="AY481" t="s">
        <v>89</v>
      </c>
      <c r="AZ481" t="s">
        <v>81</v>
      </c>
      <c r="BA481" t="s">
        <v>1467</v>
      </c>
      <c r="BB481">
        <v>55.96</v>
      </c>
      <c r="BC481" t="s">
        <v>82</v>
      </c>
      <c r="BD481" t="s">
        <v>82</v>
      </c>
      <c r="BE481" t="s">
        <v>82</v>
      </c>
      <c r="BF481" t="s">
        <v>156</v>
      </c>
      <c r="BG481" t="s">
        <v>1468</v>
      </c>
      <c r="BH481">
        <v>4</v>
      </c>
      <c r="BI481">
        <v>2010</v>
      </c>
      <c r="BJ481">
        <v>13</v>
      </c>
      <c r="BK481">
        <v>87.65</v>
      </c>
      <c r="BL481">
        <v>22572326</v>
      </c>
      <c r="BM481" t="s">
        <v>208</v>
      </c>
      <c r="BN481" t="s">
        <v>198</v>
      </c>
      <c r="BO481">
        <v>1</v>
      </c>
      <c r="BP481" t="s">
        <v>86</v>
      </c>
      <c r="BQ481" t="s">
        <v>1116</v>
      </c>
    </row>
    <row r="482" spans="1:69" hidden="1" x14ac:dyDescent="0.25">
      <c r="A482">
        <v>133391</v>
      </c>
      <c r="B482">
        <v>1</v>
      </c>
      <c r="C482" s="1">
        <v>1428000</v>
      </c>
      <c r="D482" s="2">
        <v>44917</v>
      </c>
      <c r="E482" s="2">
        <v>44935</v>
      </c>
      <c r="F482" s="2">
        <v>44963</v>
      </c>
      <c r="G482" s="2">
        <v>44985</v>
      </c>
      <c r="H482" s="2">
        <v>44985</v>
      </c>
      <c r="I482">
        <v>325136</v>
      </c>
      <c r="J482" t="s">
        <v>83</v>
      </c>
      <c r="K482" t="s">
        <v>85</v>
      </c>
      <c r="L482" t="s">
        <v>98</v>
      </c>
      <c r="M482" t="s">
        <v>72</v>
      </c>
      <c r="N482" t="s">
        <v>82</v>
      </c>
      <c r="O482">
        <v>133391</v>
      </c>
      <c r="P482">
        <v>8</v>
      </c>
      <c r="Q482" t="s">
        <v>136</v>
      </c>
      <c r="R482" t="s">
        <v>137</v>
      </c>
      <c r="S482" t="s">
        <v>79</v>
      </c>
      <c r="T482" t="s">
        <v>136</v>
      </c>
      <c r="U482">
        <v>1</v>
      </c>
      <c r="V482" t="s">
        <v>80</v>
      </c>
      <c r="W482">
        <v>1</v>
      </c>
      <c r="X482">
        <v>6</v>
      </c>
      <c r="Y482" t="s">
        <v>24</v>
      </c>
      <c r="Z482" t="s">
        <v>2163</v>
      </c>
      <c r="AA482">
        <v>108450154</v>
      </c>
      <c r="AB482">
        <v>31273900</v>
      </c>
      <c r="AC482" t="s">
        <v>80</v>
      </c>
      <c r="AD482" t="s">
        <v>203</v>
      </c>
      <c r="AE482" t="s">
        <v>158</v>
      </c>
      <c r="AF482" t="s">
        <v>330</v>
      </c>
      <c r="AG482">
        <v>808448</v>
      </c>
      <c r="AH482" t="s">
        <v>108</v>
      </c>
      <c r="AI482">
        <v>0</v>
      </c>
      <c r="AJ482" t="s">
        <v>77</v>
      </c>
      <c r="AK482">
        <v>100</v>
      </c>
      <c r="AL482" t="s">
        <v>96</v>
      </c>
      <c r="AM482" t="s">
        <v>82</v>
      </c>
      <c r="AN482" t="s">
        <v>82</v>
      </c>
      <c r="AO482">
        <v>1</v>
      </c>
      <c r="AP482" t="s">
        <v>73</v>
      </c>
      <c r="AQ482" t="s">
        <v>78</v>
      </c>
      <c r="AR482" t="s">
        <v>82</v>
      </c>
      <c r="AS482" t="s">
        <v>82</v>
      </c>
      <c r="AT482">
        <v>50</v>
      </c>
      <c r="AU482" t="s">
        <v>88</v>
      </c>
      <c r="AV482" t="s">
        <v>89</v>
      </c>
      <c r="AW482" t="s">
        <v>89</v>
      </c>
      <c r="AX482" t="s">
        <v>89</v>
      </c>
      <c r="AY482" t="s">
        <v>89</v>
      </c>
      <c r="AZ482" t="s">
        <v>81</v>
      </c>
      <c r="BA482" t="s">
        <v>2164</v>
      </c>
      <c r="BB482">
        <v>56.61</v>
      </c>
      <c r="BC482" t="s">
        <v>82</v>
      </c>
      <c r="BD482" t="s">
        <v>82</v>
      </c>
      <c r="BE482" t="s">
        <v>82</v>
      </c>
      <c r="BF482" t="s">
        <v>156</v>
      </c>
      <c r="BG482" t="s">
        <v>2165</v>
      </c>
      <c r="BH482">
        <v>2</v>
      </c>
      <c r="BI482">
        <v>1990</v>
      </c>
      <c r="BJ482">
        <v>33</v>
      </c>
      <c r="BK482">
        <v>94</v>
      </c>
      <c r="BL482">
        <v>22312124</v>
      </c>
      <c r="BM482" t="s">
        <v>95</v>
      </c>
      <c r="BN482" t="s">
        <v>137</v>
      </c>
      <c r="BO482">
        <v>1</v>
      </c>
      <c r="BP482" t="s">
        <v>86</v>
      </c>
      <c r="BQ482" t="s">
        <v>1116</v>
      </c>
    </row>
    <row r="483" spans="1:69" hidden="1" x14ac:dyDescent="0.25">
      <c r="A483">
        <v>132568</v>
      </c>
      <c r="B483">
        <v>1</v>
      </c>
      <c r="C483" s="1">
        <v>7966500</v>
      </c>
      <c r="D483" s="2">
        <v>44820</v>
      </c>
      <c r="E483" s="2">
        <v>44896</v>
      </c>
      <c r="F483" s="2">
        <v>44897</v>
      </c>
      <c r="G483" s="2">
        <v>44939</v>
      </c>
      <c r="H483" s="2">
        <v>44943</v>
      </c>
      <c r="I483">
        <v>320263</v>
      </c>
      <c r="J483" t="s">
        <v>83</v>
      </c>
      <c r="K483" t="s">
        <v>85</v>
      </c>
      <c r="L483" t="s">
        <v>98</v>
      </c>
      <c r="M483" t="s">
        <v>72</v>
      </c>
      <c r="N483" t="s">
        <v>82</v>
      </c>
      <c r="O483">
        <v>132568</v>
      </c>
      <c r="P483">
        <v>1</v>
      </c>
      <c r="Q483" t="s">
        <v>136</v>
      </c>
      <c r="R483" t="s">
        <v>242</v>
      </c>
      <c r="S483" t="s">
        <v>79</v>
      </c>
      <c r="T483" t="s">
        <v>136</v>
      </c>
      <c r="U483">
        <v>4</v>
      </c>
      <c r="V483" t="s">
        <v>107</v>
      </c>
      <c r="W483">
        <v>9</v>
      </c>
      <c r="X483">
        <v>1</v>
      </c>
      <c r="Y483" t="s">
        <v>24</v>
      </c>
      <c r="Z483" t="s">
        <v>1872</v>
      </c>
      <c r="AA483">
        <v>116570590</v>
      </c>
      <c r="AB483">
        <v>31268980</v>
      </c>
      <c r="AC483" t="s">
        <v>200</v>
      </c>
      <c r="AD483" t="s">
        <v>200</v>
      </c>
      <c r="AE483" t="s">
        <v>247</v>
      </c>
      <c r="AF483" t="s">
        <v>245</v>
      </c>
      <c r="AG483">
        <v>4617520</v>
      </c>
      <c r="AH483" t="s">
        <v>152</v>
      </c>
      <c r="AI483">
        <v>0</v>
      </c>
      <c r="AJ483" t="s">
        <v>77</v>
      </c>
      <c r="AK483">
        <v>100</v>
      </c>
      <c r="AL483" t="s">
        <v>96</v>
      </c>
      <c r="AM483" t="s">
        <v>82</v>
      </c>
      <c r="AN483" t="s">
        <v>82</v>
      </c>
      <c r="AO483">
        <v>1</v>
      </c>
      <c r="AP483" t="s">
        <v>73</v>
      </c>
      <c r="AQ483" t="s">
        <v>78</v>
      </c>
      <c r="AR483" t="s">
        <v>82</v>
      </c>
      <c r="AS483" t="s">
        <v>82</v>
      </c>
      <c r="AT483">
        <v>26</v>
      </c>
      <c r="AU483" t="s">
        <v>101</v>
      </c>
      <c r="AV483" t="s">
        <v>88</v>
      </c>
      <c r="AW483" t="s">
        <v>89</v>
      </c>
      <c r="AX483" t="s">
        <v>89</v>
      </c>
      <c r="AY483" t="s">
        <v>89</v>
      </c>
      <c r="AZ483" t="s">
        <v>81</v>
      </c>
      <c r="BA483" t="s">
        <v>1873</v>
      </c>
      <c r="BB483">
        <v>57.96</v>
      </c>
      <c r="BC483" t="s">
        <v>82</v>
      </c>
      <c r="BD483" t="s">
        <v>82</v>
      </c>
      <c r="BE483" t="s">
        <v>82</v>
      </c>
      <c r="BF483" t="s">
        <v>87</v>
      </c>
      <c r="BG483" t="s">
        <v>97</v>
      </c>
      <c r="BH483">
        <v>3</v>
      </c>
      <c r="BI483">
        <v>2013</v>
      </c>
      <c r="BJ483">
        <v>10</v>
      </c>
      <c r="BK483">
        <v>85</v>
      </c>
      <c r="BL483" t="s">
        <v>82</v>
      </c>
      <c r="BM483" t="s">
        <v>95</v>
      </c>
      <c r="BN483" t="s">
        <v>246</v>
      </c>
      <c r="BO483">
        <v>1</v>
      </c>
      <c r="BP483" t="s">
        <v>86</v>
      </c>
      <c r="BQ483" t="s">
        <v>1116</v>
      </c>
    </row>
    <row r="484" spans="1:69" hidden="1" x14ac:dyDescent="0.25">
      <c r="A484">
        <v>132617</v>
      </c>
      <c r="B484">
        <v>3</v>
      </c>
      <c r="C484" s="1">
        <v>3480000</v>
      </c>
      <c r="D484" s="2">
        <v>44896</v>
      </c>
      <c r="E484" s="2">
        <v>44901</v>
      </c>
      <c r="F484" s="2">
        <v>44902</v>
      </c>
      <c r="G484" s="2">
        <v>44939</v>
      </c>
      <c r="H484" s="2">
        <v>44943</v>
      </c>
      <c r="I484">
        <v>323343</v>
      </c>
      <c r="J484" t="s">
        <v>83</v>
      </c>
      <c r="K484" t="s">
        <v>214</v>
      </c>
      <c r="L484" t="s">
        <v>98</v>
      </c>
      <c r="M484" t="s">
        <v>204</v>
      </c>
      <c r="N484" t="s">
        <v>82</v>
      </c>
      <c r="O484">
        <v>132617</v>
      </c>
      <c r="P484">
        <v>1</v>
      </c>
      <c r="Q484" t="s">
        <v>136</v>
      </c>
      <c r="R484" t="s">
        <v>137</v>
      </c>
      <c r="S484" t="s">
        <v>79</v>
      </c>
      <c r="T484" t="s">
        <v>136</v>
      </c>
      <c r="U484">
        <v>1</v>
      </c>
      <c r="V484" t="s">
        <v>80</v>
      </c>
      <c r="W484">
        <v>18</v>
      </c>
      <c r="X484">
        <v>1</v>
      </c>
      <c r="Y484" t="s">
        <v>25</v>
      </c>
      <c r="Z484" t="s">
        <v>1885</v>
      </c>
      <c r="AA484">
        <v>113800958</v>
      </c>
      <c r="AB484">
        <v>31269110</v>
      </c>
      <c r="AC484" t="s">
        <v>189</v>
      </c>
      <c r="AD484" t="s">
        <v>189</v>
      </c>
      <c r="AE484" t="s">
        <v>191</v>
      </c>
      <c r="AF484" t="s">
        <v>1886</v>
      </c>
      <c r="AG484">
        <v>2022611</v>
      </c>
      <c r="AH484" t="s">
        <v>100</v>
      </c>
      <c r="AI484">
        <v>0</v>
      </c>
      <c r="AJ484" t="s">
        <v>77</v>
      </c>
      <c r="AK484">
        <v>100</v>
      </c>
      <c r="AL484" t="s">
        <v>96</v>
      </c>
      <c r="AM484" t="s">
        <v>82</v>
      </c>
      <c r="AN484" t="s">
        <v>82</v>
      </c>
      <c r="AO484">
        <v>1</v>
      </c>
      <c r="AP484" t="s">
        <v>73</v>
      </c>
      <c r="AQ484" t="s">
        <v>78</v>
      </c>
      <c r="AR484" t="s">
        <v>82</v>
      </c>
      <c r="AS484" t="s">
        <v>82</v>
      </c>
      <c r="AT484">
        <v>33</v>
      </c>
      <c r="AU484" t="s">
        <v>215</v>
      </c>
      <c r="AV484" t="s">
        <v>89</v>
      </c>
      <c r="AW484" t="s">
        <v>89</v>
      </c>
      <c r="AX484" t="s">
        <v>89</v>
      </c>
      <c r="AY484" t="s">
        <v>89</v>
      </c>
      <c r="AZ484" t="s">
        <v>81</v>
      </c>
      <c r="BA484" t="s">
        <v>1887</v>
      </c>
      <c r="BB484">
        <v>58.12</v>
      </c>
      <c r="BC484" t="s">
        <v>82</v>
      </c>
      <c r="BD484" t="s">
        <v>82</v>
      </c>
      <c r="BE484" t="s">
        <v>82</v>
      </c>
      <c r="BF484" t="s">
        <v>156</v>
      </c>
      <c r="BG484" t="s">
        <v>97</v>
      </c>
      <c r="BH484">
        <v>3</v>
      </c>
      <c r="BI484">
        <v>2008</v>
      </c>
      <c r="BJ484">
        <v>15</v>
      </c>
      <c r="BK484">
        <v>80</v>
      </c>
      <c r="BL484" t="s">
        <v>82</v>
      </c>
      <c r="BM484" t="s">
        <v>95</v>
      </c>
      <c r="BN484" t="s">
        <v>137</v>
      </c>
      <c r="BO484">
        <v>1</v>
      </c>
      <c r="BP484" t="s">
        <v>86</v>
      </c>
      <c r="BQ484" t="s">
        <v>1116</v>
      </c>
    </row>
    <row r="485" spans="1:69" hidden="1" x14ac:dyDescent="0.25">
      <c r="A485">
        <v>132700</v>
      </c>
      <c r="B485">
        <v>1</v>
      </c>
      <c r="C485" s="1">
        <v>1336600</v>
      </c>
      <c r="D485" s="2">
        <v>44859</v>
      </c>
      <c r="E485" s="2">
        <v>44903</v>
      </c>
      <c r="F485" s="2">
        <v>44904</v>
      </c>
      <c r="G485" s="2">
        <v>44977</v>
      </c>
      <c r="H485" s="2">
        <v>44978</v>
      </c>
      <c r="I485">
        <v>321680</v>
      </c>
      <c r="J485" t="s">
        <v>83</v>
      </c>
      <c r="K485" t="s">
        <v>85</v>
      </c>
      <c r="L485" t="s">
        <v>98</v>
      </c>
      <c r="M485" t="s">
        <v>72</v>
      </c>
      <c r="N485" t="s">
        <v>82</v>
      </c>
      <c r="O485">
        <v>132700</v>
      </c>
      <c r="P485">
        <v>7</v>
      </c>
      <c r="Q485" t="s">
        <v>136</v>
      </c>
      <c r="R485" t="s">
        <v>137</v>
      </c>
      <c r="S485" t="s">
        <v>79</v>
      </c>
      <c r="T485" t="s">
        <v>136</v>
      </c>
      <c r="U485">
        <v>1</v>
      </c>
      <c r="V485" t="s">
        <v>80</v>
      </c>
      <c r="W485">
        <v>1</v>
      </c>
      <c r="X485">
        <v>3</v>
      </c>
      <c r="Y485" t="s">
        <v>25</v>
      </c>
      <c r="Z485" t="s">
        <v>2323</v>
      </c>
      <c r="AA485">
        <v>109780725</v>
      </c>
      <c r="AB485">
        <v>31272550</v>
      </c>
      <c r="AC485" t="s">
        <v>80</v>
      </c>
      <c r="AD485" t="s">
        <v>527</v>
      </c>
      <c r="AE485" t="s">
        <v>124</v>
      </c>
      <c r="AF485" t="s">
        <v>181</v>
      </c>
      <c r="AG485">
        <v>784870</v>
      </c>
      <c r="AH485" t="s">
        <v>108</v>
      </c>
      <c r="AI485">
        <v>0</v>
      </c>
      <c r="AJ485" t="s">
        <v>77</v>
      </c>
      <c r="AK485">
        <v>100</v>
      </c>
      <c r="AL485" t="s">
        <v>96</v>
      </c>
      <c r="AM485" t="s">
        <v>82</v>
      </c>
      <c r="AN485" t="s">
        <v>82</v>
      </c>
      <c r="AO485">
        <v>1</v>
      </c>
      <c r="AP485" t="s">
        <v>73</v>
      </c>
      <c r="AQ485" t="s">
        <v>114</v>
      </c>
      <c r="AR485" t="s">
        <v>82</v>
      </c>
      <c r="AS485" t="s">
        <v>82</v>
      </c>
      <c r="AT485">
        <v>45</v>
      </c>
      <c r="AU485" t="s">
        <v>88</v>
      </c>
      <c r="AV485" t="s">
        <v>89</v>
      </c>
      <c r="AW485" t="s">
        <v>89</v>
      </c>
      <c r="AX485" t="s">
        <v>89</v>
      </c>
      <c r="AY485" t="s">
        <v>89</v>
      </c>
      <c r="AZ485" t="s">
        <v>81</v>
      </c>
      <c r="BA485" t="s">
        <v>2324</v>
      </c>
      <c r="BB485">
        <v>58.72</v>
      </c>
      <c r="BC485" t="s">
        <v>82</v>
      </c>
      <c r="BD485" t="s">
        <v>82</v>
      </c>
      <c r="BE485" t="s">
        <v>82</v>
      </c>
      <c r="BF485" t="s">
        <v>197</v>
      </c>
      <c r="BG485" t="s">
        <v>2325</v>
      </c>
      <c r="BH485">
        <v>4</v>
      </c>
      <c r="BI485">
        <v>1994</v>
      </c>
      <c r="BJ485">
        <v>29</v>
      </c>
      <c r="BK485">
        <v>90</v>
      </c>
      <c r="BL485">
        <v>22551725</v>
      </c>
      <c r="BM485" t="s">
        <v>95</v>
      </c>
      <c r="BN485" t="s">
        <v>183</v>
      </c>
      <c r="BO485">
        <v>1</v>
      </c>
      <c r="BP485" t="s">
        <v>86</v>
      </c>
      <c r="BQ485" t="s">
        <v>1116</v>
      </c>
    </row>
    <row r="486" spans="1:69" hidden="1" x14ac:dyDescent="0.25">
      <c r="A486">
        <v>133479</v>
      </c>
      <c r="B486">
        <v>1</v>
      </c>
      <c r="C486" s="1">
        <v>2166600</v>
      </c>
      <c r="D486" s="2">
        <v>44966</v>
      </c>
      <c r="E486" s="2">
        <v>44966</v>
      </c>
      <c r="F486" s="2">
        <v>44967</v>
      </c>
      <c r="G486" s="2">
        <v>44985</v>
      </c>
      <c r="H486" s="2">
        <v>44985</v>
      </c>
      <c r="I486">
        <v>328179</v>
      </c>
      <c r="J486" t="s">
        <v>83</v>
      </c>
      <c r="K486" t="s">
        <v>85</v>
      </c>
      <c r="L486" t="s">
        <v>98</v>
      </c>
      <c r="M486" t="s">
        <v>72</v>
      </c>
      <c r="N486" t="s">
        <v>82</v>
      </c>
      <c r="O486">
        <v>133479</v>
      </c>
      <c r="P486">
        <v>8</v>
      </c>
      <c r="Q486" t="s">
        <v>75</v>
      </c>
      <c r="R486" t="s">
        <v>76</v>
      </c>
      <c r="S486" t="s">
        <v>79</v>
      </c>
      <c r="T486" t="s">
        <v>75</v>
      </c>
      <c r="U486">
        <v>5</v>
      </c>
      <c r="V486" t="s">
        <v>115</v>
      </c>
      <c r="W486">
        <v>3</v>
      </c>
      <c r="X486">
        <v>1</v>
      </c>
      <c r="Y486" t="s">
        <v>25</v>
      </c>
      <c r="Z486" t="s">
        <v>2210</v>
      </c>
      <c r="AA486">
        <v>504420110</v>
      </c>
      <c r="AB486">
        <v>31274280</v>
      </c>
      <c r="AC486" t="s">
        <v>153</v>
      </c>
      <c r="AD486" t="s">
        <v>153</v>
      </c>
      <c r="AE486" t="s">
        <v>118</v>
      </c>
      <c r="AF486" t="s">
        <v>117</v>
      </c>
      <c r="AG486">
        <v>1282355</v>
      </c>
      <c r="AH486" t="s">
        <v>100</v>
      </c>
      <c r="AI486">
        <v>0</v>
      </c>
      <c r="AJ486" t="s">
        <v>77</v>
      </c>
      <c r="AK486">
        <v>100</v>
      </c>
      <c r="AL486" t="s">
        <v>96</v>
      </c>
      <c r="AM486" t="s">
        <v>82</v>
      </c>
      <c r="AN486" t="s">
        <v>82</v>
      </c>
      <c r="AO486">
        <v>1</v>
      </c>
      <c r="AP486" t="s">
        <v>73</v>
      </c>
      <c r="AQ486" t="s">
        <v>114</v>
      </c>
      <c r="AR486" t="s">
        <v>82</v>
      </c>
      <c r="AS486" t="s">
        <v>82</v>
      </c>
      <c r="AT486">
        <v>21</v>
      </c>
      <c r="AU486" t="s">
        <v>88</v>
      </c>
      <c r="AV486" t="s">
        <v>89</v>
      </c>
      <c r="AW486" t="s">
        <v>89</v>
      </c>
      <c r="AX486" t="s">
        <v>89</v>
      </c>
      <c r="AY486" t="s">
        <v>89</v>
      </c>
      <c r="AZ486" t="s">
        <v>81</v>
      </c>
      <c r="BA486" t="s">
        <v>2211</v>
      </c>
      <c r="BB486">
        <v>59.19</v>
      </c>
      <c r="BC486" t="s">
        <v>82</v>
      </c>
      <c r="BD486" t="s">
        <v>82</v>
      </c>
      <c r="BE486" t="s">
        <v>82</v>
      </c>
      <c r="BF486" t="s">
        <v>87</v>
      </c>
      <c r="BG486" t="s">
        <v>97</v>
      </c>
      <c r="BH486">
        <v>5</v>
      </c>
      <c r="BI486">
        <v>2019</v>
      </c>
      <c r="BJ486">
        <v>4</v>
      </c>
      <c r="BK486">
        <v>100</v>
      </c>
      <c r="BL486" t="s">
        <v>82</v>
      </c>
      <c r="BM486" t="s">
        <v>95</v>
      </c>
      <c r="BN486" t="s">
        <v>117</v>
      </c>
      <c r="BO486">
        <v>1</v>
      </c>
      <c r="BP486" t="s">
        <v>86</v>
      </c>
      <c r="BQ486" t="s">
        <v>1116</v>
      </c>
    </row>
    <row r="487" spans="1:69" hidden="1" x14ac:dyDescent="0.25">
      <c r="A487">
        <v>132550</v>
      </c>
      <c r="B487">
        <v>1</v>
      </c>
      <c r="C487" s="1">
        <v>2908500</v>
      </c>
      <c r="D487" s="2">
        <v>44845</v>
      </c>
      <c r="E487" s="2">
        <v>44860</v>
      </c>
      <c r="F487" s="2">
        <v>44895</v>
      </c>
      <c r="G487" s="2">
        <v>44953</v>
      </c>
      <c r="H487" s="2">
        <v>44957</v>
      </c>
      <c r="I487">
        <v>321136</v>
      </c>
      <c r="J487" t="s">
        <v>83</v>
      </c>
      <c r="K487" t="s">
        <v>85</v>
      </c>
      <c r="L487" t="s">
        <v>98</v>
      </c>
      <c r="M487" t="s">
        <v>72</v>
      </c>
      <c r="N487" t="s">
        <v>82</v>
      </c>
      <c r="O487">
        <v>132550</v>
      </c>
      <c r="P487">
        <v>5</v>
      </c>
      <c r="Q487" t="s">
        <v>136</v>
      </c>
      <c r="R487" t="s">
        <v>166</v>
      </c>
      <c r="S487" t="s">
        <v>79</v>
      </c>
      <c r="T487" t="s">
        <v>136</v>
      </c>
      <c r="U487">
        <v>7</v>
      </c>
      <c r="V487" t="s">
        <v>185</v>
      </c>
      <c r="W487">
        <v>2</v>
      </c>
      <c r="X487">
        <v>1</v>
      </c>
      <c r="Y487" t="s">
        <v>25</v>
      </c>
      <c r="Z487" t="s">
        <v>1366</v>
      </c>
      <c r="AA487">
        <v>119150070</v>
      </c>
      <c r="AB487">
        <v>31270850</v>
      </c>
      <c r="AC487" t="s">
        <v>226</v>
      </c>
      <c r="AD487" t="s">
        <v>227</v>
      </c>
      <c r="AE487" t="s">
        <v>540</v>
      </c>
      <c r="AF487" t="s">
        <v>539</v>
      </c>
      <c r="AG487">
        <v>866517</v>
      </c>
      <c r="AH487" t="s">
        <v>108</v>
      </c>
      <c r="AI487">
        <v>0</v>
      </c>
      <c r="AJ487" t="s">
        <v>77</v>
      </c>
      <c r="AK487">
        <v>100</v>
      </c>
      <c r="AL487" t="s">
        <v>96</v>
      </c>
      <c r="AM487" t="s">
        <v>82</v>
      </c>
      <c r="AN487" t="s">
        <v>82</v>
      </c>
      <c r="AO487">
        <v>1</v>
      </c>
      <c r="AP487" t="s">
        <v>73</v>
      </c>
      <c r="AQ487" t="s">
        <v>114</v>
      </c>
      <c r="AR487" t="s">
        <v>82</v>
      </c>
      <c r="AS487" t="s">
        <v>82</v>
      </c>
      <c r="AT487">
        <v>18</v>
      </c>
      <c r="AU487" t="s">
        <v>101</v>
      </c>
      <c r="AV487" t="s">
        <v>89</v>
      </c>
      <c r="AW487" t="s">
        <v>89</v>
      </c>
      <c r="AX487" t="s">
        <v>89</v>
      </c>
      <c r="AY487" t="s">
        <v>89</v>
      </c>
      <c r="AZ487" t="s">
        <v>81</v>
      </c>
      <c r="BA487" t="s">
        <v>1367</v>
      </c>
      <c r="BB487">
        <v>59.26</v>
      </c>
      <c r="BC487" t="s">
        <v>82</v>
      </c>
      <c r="BD487" t="s">
        <v>82</v>
      </c>
      <c r="BE487" t="s">
        <v>82</v>
      </c>
      <c r="BF487" t="s">
        <v>87</v>
      </c>
      <c r="BG487" t="s">
        <v>97</v>
      </c>
      <c r="BH487">
        <v>4</v>
      </c>
      <c r="BI487">
        <v>2021</v>
      </c>
      <c r="BJ487">
        <v>2</v>
      </c>
      <c r="BK487">
        <v>95</v>
      </c>
      <c r="BL487" t="s">
        <v>82</v>
      </c>
      <c r="BM487" t="s">
        <v>95</v>
      </c>
      <c r="BN487" t="s">
        <v>262</v>
      </c>
      <c r="BO487">
        <v>1</v>
      </c>
      <c r="BP487" t="s">
        <v>86</v>
      </c>
      <c r="BQ487" t="s">
        <v>1116</v>
      </c>
    </row>
    <row r="488" spans="1:69" hidden="1" x14ac:dyDescent="0.25">
      <c r="A488">
        <v>133190</v>
      </c>
      <c r="B488">
        <v>1</v>
      </c>
      <c r="C488" s="1">
        <v>5237760</v>
      </c>
      <c r="D488" s="2">
        <v>44921</v>
      </c>
      <c r="E488" s="2">
        <v>44939</v>
      </c>
      <c r="F488" s="2">
        <v>44956</v>
      </c>
      <c r="G488" s="2">
        <v>44963</v>
      </c>
      <c r="H488" s="2">
        <v>44967</v>
      </c>
      <c r="I488">
        <v>325228</v>
      </c>
      <c r="J488" t="s">
        <v>83</v>
      </c>
      <c r="K488" t="s">
        <v>85</v>
      </c>
      <c r="L488" t="s">
        <v>98</v>
      </c>
      <c r="M488" t="s">
        <v>72</v>
      </c>
      <c r="N488" t="s">
        <v>82</v>
      </c>
      <c r="O488">
        <v>133190</v>
      </c>
      <c r="P488">
        <v>6</v>
      </c>
      <c r="Q488" t="s">
        <v>75</v>
      </c>
      <c r="R488" t="s">
        <v>99</v>
      </c>
      <c r="S488" t="s">
        <v>79</v>
      </c>
      <c r="T488" t="s">
        <v>75</v>
      </c>
      <c r="U488">
        <v>2</v>
      </c>
      <c r="V488" t="s">
        <v>139</v>
      </c>
      <c r="W488">
        <v>2</v>
      </c>
      <c r="X488">
        <v>1</v>
      </c>
      <c r="Y488" t="s">
        <v>24</v>
      </c>
      <c r="Z488" t="s">
        <v>1251</v>
      </c>
      <c r="AA488">
        <v>208410921</v>
      </c>
      <c r="AB488">
        <v>31271290</v>
      </c>
      <c r="AC488" t="s">
        <v>292</v>
      </c>
      <c r="AD488" t="s">
        <v>292</v>
      </c>
      <c r="AE488" t="s">
        <v>134</v>
      </c>
      <c r="AF488" t="s">
        <v>1108</v>
      </c>
      <c r="AG488">
        <v>3123084</v>
      </c>
      <c r="AH488" t="s">
        <v>152</v>
      </c>
      <c r="AI488">
        <v>0</v>
      </c>
      <c r="AJ488" t="s">
        <v>77</v>
      </c>
      <c r="AK488">
        <v>100</v>
      </c>
      <c r="AL488" t="s">
        <v>96</v>
      </c>
      <c r="AM488" t="s">
        <v>82</v>
      </c>
      <c r="AN488" t="s">
        <v>82</v>
      </c>
      <c r="AO488">
        <v>1</v>
      </c>
      <c r="AP488" t="s">
        <v>73</v>
      </c>
      <c r="AQ488" t="s">
        <v>78</v>
      </c>
      <c r="AR488" t="s">
        <v>82</v>
      </c>
      <c r="AS488" t="s">
        <v>82</v>
      </c>
      <c r="AT488">
        <v>19</v>
      </c>
      <c r="AU488" t="s">
        <v>101</v>
      </c>
      <c r="AV488" t="s">
        <v>89</v>
      </c>
      <c r="AW488" t="s">
        <v>89</v>
      </c>
      <c r="AX488" t="s">
        <v>89</v>
      </c>
      <c r="AY488" t="s">
        <v>89</v>
      </c>
      <c r="AZ488" t="s">
        <v>81</v>
      </c>
      <c r="BA488" t="s">
        <v>1252</v>
      </c>
      <c r="BB488">
        <v>59.63</v>
      </c>
      <c r="BC488" t="s">
        <v>82</v>
      </c>
      <c r="BD488" t="s">
        <v>82</v>
      </c>
      <c r="BE488" t="s">
        <v>82</v>
      </c>
      <c r="BF488" t="s">
        <v>87</v>
      </c>
      <c r="BG488" t="s">
        <v>97</v>
      </c>
      <c r="BH488">
        <v>4</v>
      </c>
      <c r="BI488">
        <v>2020</v>
      </c>
      <c r="BJ488">
        <v>3</v>
      </c>
      <c r="BK488">
        <v>100</v>
      </c>
      <c r="BL488" t="s">
        <v>82</v>
      </c>
      <c r="BM488" t="s">
        <v>95</v>
      </c>
      <c r="BN488" t="s">
        <v>105</v>
      </c>
      <c r="BO488">
        <v>1</v>
      </c>
      <c r="BP488" t="s">
        <v>86</v>
      </c>
      <c r="BQ488" t="s">
        <v>1116</v>
      </c>
    </row>
    <row r="489" spans="1:69" hidden="1" x14ac:dyDescent="0.25">
      <c r="A489">
        <v>132503</v>
      </c>
      <c r="B489">
        <v>1</v>
      </c>
      <c r="C489" s="1">
        <v>3600000</v>
      </c>
      <c r="D489" s="2">
        <v>44881</v>
      </c>
      <c r="E489" s="2">
        <v>44882</v>
      </c>
      <c r="F489" s="2">
        <v>44883</v>
      </c>
      <c r="G489" s="2">
        <v>44949</v>
      </c>
      <c r="H489" s="2">
        <v>44951</v>
      </c>
      <c r="I489">
        <v>322544</v>
      </c>
      <c r="J489" t="s">
        <v>83</v>
      </c>
      <c r="K489" t="s">
        <v>85</v>
      </c>
      <c r="L489" t="s">
        <v>98</v>
      </c>
      <c r="M489" t="s">
        <v>72</v>
      </c>
      <c r="N489" t="s">
        <v>82</v>
      </c>
      <c r="O489">
        <v>132503</v>
      </c>
      <c r="P489">
        <v>3</v>
      </c>
      <c r="Q489" t="s">
        <v>136</v>
      </c>
      <c r="R489" t="s">
        <v>166</v>
      </c>
      <c r="S489" t="s">
        <v>79</v>
      </c>
      <c r="T489" t="s">
        <v>136</v>
      </c>
      <c r="U489">
        <v>2</v>
      </c>
      <c r="V489" t="s">
        <v>139</v>
      </c>
      <c r="W489">
        <v>3</v>
      </c>
      <c r="X489">
        <v>7</v>
      </c>
      <c r="Y489" t="s">
        <v>25</v>
      </c>
      <c r="Z489" t="s">
        <v>1625</v>
      </c>
      <c r="AA489">
        <v>207420473</v>
      </c>
      <c r="AB489">
        <v>31270030</v>
      </c>
      <c r="AC489" t="s">
        <v>294</v>
      </c>
      <c r="AD489" t="s">
        <v>295</v>
      </c>
      <c r="AE489" t="s">
        <v>984</v>
      </c>
      <c r="AF489" t="s">
        <v>990</v>
      </c>
      <c r="AG489">
        <v>194357</v>
      </c>
      <c r="AH489" t="s">
        <v>132</v>
      </c>
      <c r="AI489">
        <v>0</v>
      </c>
      <c r="AJ489" t="s">
        <v>77</v>
      </c>
      <c r="AK489">
        <v>100</v>
      </c>
      <c r="AL489" t="s">
        <v>96</v>
      </c>
      <c r="AM489" t="s">
        <v>82</v>
      </c>
      <c r="AN489" t="s">
        <v>82</v>
      </c>
      <c r="AO489">
        <v>1</v>
      </c>
      <c r="AP489" t="s">
        <v>73</v>
      </c>
      <c r="AQ489" t="s">
        <v>114</v>
      </c>
      <c r="AR489" t="s">
        <v>82</v>
      </c>
      <c r="AS489" t="s">
        <v>82</v>
      </c>
      <c r="AT489">
        <v>27</v>
      </c>
      <c r="AU489" t="s">
        <v>101</v>
      </c>
      <c r="AV489" t="s">
        <v>89</v>
      </c>
      <c r="AW489" t="s">
        <v>89</v>
      </c>
      <c r="AX489" t="s">
        <v>89</v>
      </c>
      <c r="AY489" t="s">
        <v>89</v>
      </c>
      <c r="AZ489" t="s">
        <v>81</v>
      </c>
      <c r="BA489" t="s">
        <v>1626</v>
      </c>
      <c r="BB489">
        <v>60.3</v>
      </c>
      <c r="BC489" t="s">
        <v>82</v>
      </c>
      <c r="BD489" t="s">
        <v>82</v>
      </c>
      <c r="BE489" t="s">
        <v>82</v>
      </c>
      <c r="BF489" t="s">
        <v>87</v>
      </c>
      <c r="BG489" t="s">
        <v>97</v>
      </c>
      <c r="BH489">
        <v>3</v>
      </c>
      <c r="BI489">
        <v>2014</v>
      </c>
      <c r="BJ489">
        <v>9</v>
      </c>
      <c r="BK489">
        <v>80</v>
      </c>
      <c r="BL489" t="s">
        <v>82</v>
      </c>
      <c r="BM489" t="s">
        <v>95</v>
      </c>
      <c r="BN489" t="s">
        <v>262</v>
      </c>
      <c r="BO489">
        <v>1</v>
      </c>
      <c r="BP489" t="s">
        <v>86</v>
      </c>
      <c r="BQ489" t="s">
        <v>1116</v>
      </c>
    </row>
    <row r="490" spans="1:69" hidden="1" x14ac:dyDescent="0.25">
      <c r="A490">
        <v>132718</v>
      </c>
      <c r="B490">
        <v>1</v>
      </c>
      <c r="C490" s="1">
        <v>2072392</v>
      </c>
      <c r="D490" s="2">
        <v>44897</v>
      </c>
      <c r="E490" s="2">
        <v>44904</v>
      </c>
      <c r="F490" s="2">
        <v>44907</v>
      </c>
      <c r="G490" s="2">
        <v>44985</v>
      </c>
      <c r="H490" s="2">
        <v>44985</v>
      </c>
      <c r="I490">
        <v>323560</v>
      </c>
      <c r="J490" t="s">
        <v>83</v>
      </c>
      <c r="K490" t="s">
        <v>85</v>
      </c>
      <c r="L490" t="s">
        <v>98</v>
      </c>
      <c r="M490" t="s">
        <v>72</v>
      </c>
      <c r="N490" t="s">
        <v>82</v>
      </c>
      <c r="O490">
        <v>132718</v>
      </c>
      <c r="P490">
        <v>8</v>
      </c>
      <c r="Q490" t="s">
        <v>75</v>
      </c>
      <c r="R490" t="s">
        <v>76</v>
      </c>
      <c r="S490" t="s">
        <v>79</v>
      </c>
      <c r="T490" t="s">
        <v>75</v>
      </c>
      <c r="U490">
        <v>6</v>
      </c>
      <c r="V490" t="s">
        <v>272</v>
      </c>
      <c r="W490">
        <v>2</v>
      </c>
      <c r="X490">
        <v>1</v>
      </c>
      <c r="Y490" t="s">
        <v>25</v>
      </c>
      <c r="Z490" t="s">
        <v>1991</v>
      </c>
      <c r="AA490">
        <v>603930311</v>
      </c>
      <c r="AB490">
        <v>31273690</v>
      </c>
      <c r="AC490" t="s">
        <v>483</v>
      </c>
      <c r="AD490" t="s">
        <v>484</v>
      </c>
      <c r="AE490" t="s">
        <v>177</v>
      </c>
      <c r="AF490" t="s">
        <v>319</v>
      </c>
      <c r="AG490">
        <v>75000</v>
      </c>
      <c r="AH490" t="s">
        <v>132</v>
      </c>
      <c r="AI490">
        <v>0</v>
      </c>
      <c r="AJ490" t="s">
        <v>77</v>
      </c>
      <c r="AK490">
        <v>100</v>
      </c>
      <c r="AL490" t="s">
        <v>96</v>
      </c>
      <c r="AM490" t="s">
        <v>82</v>
      </c>
      <c r="AN490" t="s">
        <v>82</v>
      </c>
      <c r="AO490">
        <v>1</v>
      </c>
      <c r="AP490" t="s">
        <v>73</v>
      </c>
      <c r="AQ490" t="s">
        <v>114</v>
      </c>
      <c r="AR490" t="s">
        <v>82</v>
      </c>
      <c r="AS490" t="s">
        <v>82</v>
      </c>
      <c r="AT490">
        <v>32</v>
      </c>
      <c r="AU490" t="s">
        <v>253</v>
      </c>
      <c r="AV490" t="s">
        <v>89</v>
      </c>
      <c r="AW490" t="s">
        <v>89</v>
      </c>
      <c r="AX490" t="s">
        <v>89</v>
      </c>
      <c r="AY490" t="s">
        <v>89</v>
      </c>
      <c r="AZ490" t="s">
        <v>81</v>
      </c>
      <c r="BA490" t="s">
        <v>1992</v>
      </c>
      <c r="BB490">
        <v>60.5</v>
      </c>
      <c r="BC490" t="s">
        <v>82</v>
      </c>
      <c r="BD490" t="s">
        <v>82</v>
      </c>
      <c r="BE490" t="s">
        <v>82</v>
      </c>
      <c r="BF490" t="s">
        <v>197</v>
      </c>
      <c r="BG490" t="s">
        <v>1993</v>
      </c>
      <c r="BH490">
        <v>2</v>
      </c>
      <c r="BI490">
        <v>2022</v>
      </c>
      <c r="BJ490">
        <v>1</v>
      </c>
      <c r="BK490">
        <v>70</v>
      </c>
      <c r="BL490" t="s">
        <v>82</v>
      </c>
      <c r="BM490" t="s">
        <v>95</v>
      </c>
      <c r="BN490" t="s">
        <v>130</v>
      </c>
      <c r="BO490">
        <v>1</v>
      </c>
      <c r="BP490" t="s">
        <v>86</v>
      </c>
      <c r="BQ490" t="s">
        <v>1116</v>
      </c>
    </row>
    <row r="491" spans="1:69" hidden="1" x14ac:dyDescent="0.25">
      <c r="A491">
        <v>132649</v>
      </c>
      <c r="B491">
        <v>1</v>
      </c>
      <c r="C491" s="1">
        <v>1326510</v>
      </c>
      <c r="D491" s="2">
        <v>44896</v>
      </c>
      <c r="E491" s="2">
        <v>44902</v>
      </c>
      <c r="F491" s="2">
        <v>44903</v>
      </c>
      <c r="G491" s="2">
        <v>44953</v>
      </c>
      <c r="H491" s="2">
        <v>44957</v>
      </c>
      <c r="I491">
        <v>323285</v>
      </c>
      <c r="J491" t="s">
        <v>83</v>
      </c>
      <c r="K491" t="s">
        <v>85</v>
      </c>
      <c r="L491" t="s">
        <v>98</v>
      </c>
      <c r="M491" t="s">
        <v>72</v>
      </c>
      <c r="N491" t="s">
        <v>82</v>
      </c>
      <c r="O491">
        <v>132649</v>
      </c>
      <c r="P491">
        <v>5</v>
      </c>
      <c r="Q491" t="s">
        <v>75</v>
      </c>
      <c r="R491" t="s">
        <v>99</v>
      </c>
      <c r="S491" t="s">
        <v>79</v>
      </c>
      <c r="T491" t="s">
        <v>75</v>
      </c>
      <c r="U491">
        <v>2</v>
      </c>
      <c r="V491" t="s">
        <v>139</v>
      </c>
      <c r="W491">
        <v>5</v>
      </c>
      <c r="X491">
        <v>5</v>
      </c>
      <c r="Y491" t="s">
        <v>25</v>
      </c>
      <c r="Z491" t="s">
        <v>1395</v>
      </c>
      <c r="AA491">
        <v>208040404</v>
      </c>
      <c r="AB491">
        <v>31270700</v>
      </c>
      <c r="AC491" t="s">
        <v>254</v>
      </c>
      <c r="AD491" t="s">
        <v>505</v>
      </c>
      <c r="AE491" t="s">
        <v>182</v>
      </c>
      <c r="AF491" t="s">
        <v>1051</v>
      </c>
      <c r="AG491">
        <v>807745</v>
      </c>
      <c r="AH491" t="s">
        <v>108</v>
      </c>
      <c r="AI491">
        <v>0</v>
      </c>
      <c r="AJ491" t="s">
        <v>77</v>
      </c>
      <c r="AK491">
        <v>100</v>
      </c>
      <c r="AL491" t="s">
        <v>96</v>
      </c>
      <c r="AM491" t="s">
        <v>82</v>
      </c>
      <c r="AN491" t="s">
        <v>82</v>
      </c>
      <c r="AO491">
        <v>1</v>
      </c>
      <c r="AP491" t="s">
        <v>73</v>
      </c>
      <c r="AQ491" t="s">
        <v>114</v>
      </c>
      <c r="AR491" t="s">
        <v>82</v>
      </c>
      <c r="AS491" t="s">
        <v>82</v>
      </c>
      <c r="AT491">
        <v>22</v>
      </c>
      <c r="AU491" t="s">
        <v>253</v>
      </c>
      <c r="AV491" t="s">
        <v>89</v>
      </c>
      <c r="AW491" t="s">
        <v>89</v>
      </c>
      <c r="AX491" t="s">
        <v>89</v>
      </c>
      <c r="AY491" t="s">
        <v>89</v>
      </c>
      <c r="AZ491" t="s">
        <v>81</v>
      </c>
      <c r="BA491" t="s">
        <v>1396</v>
      </c>
      <c r="BB491">
        <v>60.89</v>
      </c>
      <c r="BC491" t="s">
        <v>82</v>
      </c>
      <c r="BD491" t="s">
        <v>82</v>
      </c>
      <c r="BE491" t="s">
        <v>82</v>
      </c>
      <c r="BF491" t="s">
        <v>87</v>
      </c>
      <c r="BG491" t="s">
        <v>97</v>
      </c>
      <c r="BH491">
        <v>3</v>
      </c>
      <c r="BI491" t="s">
        <v>82</v>
      </c>
      <c r="BJ491" t="s">
        <v>82</v>
      </c>
      <c r="BK491" t="s">
        <v>82</v>
      </c>
      <c r="BL491" t="s">
        <v>82</v>
      </c>
      <c r="BM491" t="s">
        <v>95</v>
      </c>
      <c r="BN491" t="s">
        <v>316</v>
      </c>
      <c r="BO491">
        <v>2</v>
      </c>
      <c r="BP491" t="s">
        <v>179</v>
      </c>
      <c r="BQ491" t="s">
        <v>1121</v>
      </c>
    </row>
    <row r="492" spans="1:69" hidden="1" x14ac:dyDescent="0.25">
      <c r="A492">
        <v>133172</v>
      </c>
      <c r="B492">
        <v>3</v>
      </c>
      <c r="C492" s="1">
        <v>8543560</v>
      </c>
      <c r="D492" s="2">
        <v>44900</v>
      </c>
      <c r="E492" s="2">
        <v>44928</v>
      </c>
      <c r="F492" s="2">
        <v>44951</v>
      </c>
      <c r="G492" s="2">
        <v>44963</v>
      </c>
      <c r="H492" s="2">
        <v>44967</v>
      </c>
      <c r="I492">
        <v>323776</v>
      </c>
      <c r="J492" t="s">
        <v>83</v>
      </c>
      <c r="K492" t="s">
        <v>214</v>
      </c>
      <c r="L492" t="s">
        <v>98</v>
      </c>
      <c r="M492" t="s">
        <v>204</v>
      </c>
      <c r="N492" t="s">
        <v>82</v>
      </c>
      <c r="O492">
        <v>133172</v>
      </c>
      <c r="P492">
        <v>6</v>
      </c>
      <c r="Q492" t="s">
        <v>136</v>
      </c>
      <c r="R492" t="s">
        <v>137</v>
      </c>
      <c r="S492" t="s">
        <v>79</v>
      </c>
      <c r="T492" t="s">
        <v>136</v>
      </c>
      <c r="U492">
        <v>2</v>
      </c>
      <c r="V492" t="s">
        <v>139</v>
      </c>
      <c r="W492">
        <v>3</v>
      </c>
      <c r="X492">
        <v>4</v>
      </c>
      <c r="Y492" t="s">
        <v>24</v>
      </c>
      <c r="Z492" t="s">
        <v>1204</v>
      </c>
      <c r="AA492">
        <v>207670275</v>
      </c>
      <c r="AB492">
        <v>31271230</v>
      </c>
      <c r="AC492" t="s">
        <v>294</v>
      </c>
      <c r="AD492" t="s">
        <v>430</v>
      </c>
      <c r="AE492" t="s">
        <v>128</v>
      </c>
      <c r="AF492" t="s">
        <v>1205</v>
      </c>
      <c r="AG492">
        <v>918729</v>
      </c>
      <c r="AH492" t="s">
        <v>108</v>
      </c>
      <c r="AI492">
        <v>0</v>
      </c>
      <c r="AJ492" t="s">
        <v>77</v>
      </c>
      <c r="AK492">
        <v>100</v>
      </c>
      <c r="AL492" t="s">
        <v>96</v>
      </c>
      <c r="AM492" t="s">
        <v>82</v>
      </c>
      <c r="AN492" t="s">
        <v>82</v>
      </c>
      <c r="AO492">
        <v>1</v>
      </c>
      <c r="AP492" t="s">
        <v>73</v>
      </c>
      <c r="AQ492" t="s">
        <v>114</v>
      </c>
      <c r="AR492" t="s">
        <v>82</v>
      </c>
      <c r="AS492" t="s">
        <v>82</v>
      </c>
      <c r="AT492">
        <v>25</v>
      </c>
      <c r="AU492" t="s">
        <v>215</v>
      </c>
      <c r="AV492" t="s">
        <v>89</v>
      </c>
      <c r="AW492" t="s">
        <v>89</v>
      </c>
      <c r="AX492" t="s">
        <v>89</v>
      </c>
      <c r="AY492" t="s">
        <v>89</v>
      </c>
      <c r="AZ492" t="s">
        <v>81</v>
      </c>
      <c r="BA492" t="s">
        <v>1206</v>
      </c>
      <c r="BB492">
        <v>62.37</v>
      </c>
      <c r="BC492" t="s">
        <v>82</v>
      </c>
      <c r="BD492" t="s">
        <v>82</v>
      </c>
      <c r="BE492" t="s">
        <v>82</v>
      </c>
      <c r="BF492" t="s">
        <v>278</v>
      </c>
      <c r="BG492" t="s">
        <v>1207</v>
      </c>
      <c r="BH492">
        <v>2</v>
      </c>
      <c r="BI492">
        <v>2014</v>
      </c>
      <c r="BJ492">
        <v>9</v>
      </c>
      <c r="BK492">
        <v>90.86</v>
      </c>
      <c r="BL492">
        <v>24442573</v>
      </c>
      <c r="BM492" t="s">
        <v>95</v>
      </c>
      <c r="BN492" t="s">
        <v>306</v>
      </c>
      <c r="BO492">
        <v>1</v>
      </c>
      <c r="BP492" t="s">
        <v>86</v>
      </c>
      <c r="BQ492" t="s">
        <v>1116</v>
      </c>
    </row>
    <row r="493" spans="1:69" hidden="1" x14ac:dyDescent="0.25">
      <c r="A493">
        <v>133142</v>
      </c>
      <c r="B493">
        <v>1</v>
      </c>
      <c r="C493" s="1">
        <v>2009400</v>
      </c>
      <c r="D493" s="2">
        <v>44916</v>
      </c>
      <c r="E493" s="2">
        <v>44917</v>
      </c>
      <c r="F493" s="2">
        <v>44944</v>
      </c>
      <c r="G493" s="2">
        <v>44963</v>
      </c>
      <c r="H493" s="2">
        <v>44967</v>
      </c>
      <c r="I493">
        <v>325072</v>
      </c>
      <c r="J493" t="s">
        <v>83</v>
      </c>
      <c r="K493" t="s">
        <v>85</v>
      </c>
      <c r="L493" t="s">
        <v>98</v>
      </c>
      <c r="M493" t="s">
        <v>72</v>
      </c>
      <c r="N493" t="s">
        <v>82</v>
      </c>
      <c r="O493">
        <v>133142</v>
      </c>
      <c r="P493">
        <v>6</v>
      </c>
      <c r="Q493" t="s">
        <v>75</v>
      </c>
      <c r="R493" t="s">
        <v>99</v>
      </c>
      <c r="S493" t="s">
        <v>79</v>
      </c>
      <c r="T493" t="s">
        <v>75</v>
      </c>
      <c r="U493">
        <v>7</v>
      </c>
      <c r="V493" t="s">
        <v>185</v>
      </c>
      <c r="W493">
        <v>1</v>
      </c>
      <c r="X493">
        <v>1</v>
      </c>
      <c r="Y493" t="s">
        <v>25</v>
      </c>
      <c r="Z493" t="s">
        <v>1170</v>
      </c>
      <c r="AA493">
        <v>702880618</v>
      </c>
      <c r="AB493">
        <v>31271110</v>
      </c>
      <c r="AC493" t="s">
        <v>185</v>
      </c>
      <c r="AD493" t="s">
        <v>185</v>
      </c>
      <c r="AE493" t="s">
        <v>466</v>
      </c>
      <c r="AF493" t="s">
        <v>109</v>
      </c>
      <c r="AG493">
        <v>1288198</v>
      </c>
      <c r="AH493" t="s">
        <v>100</v>
      </c>
      <c r="AI493">
        <v>0</v>
      </c>
      <c r="AJ493" t="s">
        <v>77</v>
      </c>
      <c r="AK493">
        <v>100</v>
      </c>
      <c r="AL493" t="s">
        <v>96</v>
      </c>
      <c r="AM493" t="s">
        <v>82</v>
      </c>
      <c r="AN493" t="s">
        <v>82</v>
      </c>
      <c r="AO493">
        <v>1</v>
      </c>
      <c r="AP493" t="s">
        <v>73</v>
      </c>
      <c r="AQ493" t="s">
        <v>114</v>
      </c>
      <c r="AR493" t="s">
        <v>82</v>
      </c>
      <c r="AS493" t="s">
        <v>82</v>
      </c>
      <c r="AT493">
        <v>21</v>
      </c>
      <c r="AU493" t="s">
        <v>101</v>
      </c>
      <c r="AV493" t="s">
        <v>89</v>
      </c>
      <c r="AW493" t="s">
        <v>89</v>
      </c>
      <c r="AX493" t="s">
        <v>89</v>
      </c>
      <c r="AY493" t="s">
        <v>89</v>
      </c>
      <c r="AZ493" t="s">
        <v>81</v>
      </c>
      <c r="BA493" t="s">
        <v>1171</v>
      </c>
      <c r="BB493">
        <v>64.11</v>
      </c>
      <c r="BC493" t="s">
        <v>82</v>
      </c>
      <c r="BD493" t="s">
        <v>82</v>
      </c>
      <c r="BE493" t="s">
        <v>82</v>
      </c>
      <c r="BF493" t="s">
        <v>87</v>
      </c>
      <c r="BG493" t="s">
        <v>97</v>
      </c>
      <c r="BH493">
        <v>5</v>
      </c>
      <c r="BI493">
        <v>2018</v>
      </c>
      <c r="BJ493">
        <v>5</v>
      </c>
      <c r="BK493">
        <v>100</v>
      </c>
      <c r="BL493" t="s">
        <v>82</v>
      </c>
      <c r="BM493" t="s">
        <v>95</v>
      </c>
      <c r="BN493" t="s">
        <v>105</v>
      </c>
      <c r="BO493">
        <v>1</v>
      </c>
      <c r="BP493" t="s">
        <v>86</v>
      </c>
      <c r="BQ493" t="s">
        <v>1116</v>
      </c>
    </row>
    <row r="494" spans="1:69" hidden="1" x14ac:dyDescent="0.25">
      <c r="A494">
        <v>133442</v>
      </c>
      <c r="B494">
        <v>3</v>
      </c>
      <c r="C494" s="1">
        <v>2001420</v>
      </c>
      <c r="D494" s="2">
        <v>44924</v>
      </c>
      <c r="E494" s="2">
        <v>44942</v>
      </c>
      <c r="F494" s="2">
        <v>44967</v>
      </c>
      <c r="G494" s="2">
        <v>44977</v>
      </c>
      <c r="H494" s="2">
        <v>44978</v>
      </c>
      <c r="I494">
        <v>325376</v>
      </c>
      <c r="J494" t="s">
        <v>83</v>
      </c>
      <c r="K494" t="s">
        <v>214</v>
      </c>
      <c r="L494" t="s">
        <v>98</v>
      </c>
      <c r="M494" t="s">
        <v>204</v>
      </c>
      <c r="N494" t="s">
        <v>82</v>
      </c>
      <c r="O494">
        <v>133442</v>
      </c>
      <c r="P494">
        <v>7</v>
      </c>
      <c r="Q494" t="s">
        <v>136</v>
      </c>
      <c r="R494" t="s">
        <v>166</v>
      </c>
      <c r="S494" t="s">
        <v>79</v>
      </c>
      <c r="T494" t="s">
        <v>136</v>
      </c>
      <c r="U494">
        <v>7</v>
      </c>
      <c r="V494" t="s">
        <v>185</v>
      </c>
      <c r="W494">
        <v>1</v>
      </c>
      <c r="X494">
        <v>2</v>
      </c>
      <c r="Y494" t="s">
        <v>24</v>
      </c>
      <c r="Z494" t="s">
        <v>2623</v>
      </c>
      <c r="AA494">
        <v>702010591</v>
      </c>
      <c r="AB494">
        <v>31272410</v>
      </c>
      <c r="AC494" t="s">
        <v>185</v>
      </c>
      <c r="AD494" t="s">
        <v>1056</v>
      </c>
      <c r="AE494" t="s">
        <v>261</v>
      </c>
      <c r="AF494" t="s">
        <v>2624</v>
      </c>
      <c r="AG494">
        <v>1290736</v>
      </c>
      <c r="AH494" t="s">
        <v>100</v>
      </c>
      <c r="AI494">
        <v>0</v>
      </c>
      <c r="AJ494" t="s">
        <v>77</v>
      </c>
      <c r="AK494">
        <v>100</v>
      </c>
      <c r="AL494" t="s">
        <v>96</v>
      </c>
      <c r="AM494" t="s">
        <v>82</v>
      </c>
      <c r="AN494" t="s">
        <v>82</v>
      </c>
      <c r="AO494">
        <v>1</v>
      </c>
      <c r="AP494" t="s">
        <v>73</v>
      </c>
      <c r="AQ494" t="s">
        <v>176</v>
      </c>
      <c r="AR494" t="s">
        <v>82</v>
      </c>
      <c r="AS494" t="s">
        <v>82</v>
      </c>
      <c r="AT494">
        <v>32</v>
      </c>
      <c r="AU494" t="s">
        <v>215</v>
      </c>
      <c r="AV494" t="s">
        <v>89</v>
      </c>
      <c r="AW494" t="s">
        <v>89</v>
      </c>
      <c r="AX494" t="s">
        <v>89</v>
      </c>
      <c r="AY494" t="s">
        <v>89</v>
      </c>
      <c r="AZ494" t="s">
        <v>81</v>
      </c>
      <c r="BA494" t="s">
        <v>2625</v>
      </c>
      <c r="BB494">
        <v>64.489999999999995</v>
      </c>
      <c r="BC494" t="s">
        <v>82</v>
      </c>
      <c r="BD494" t="s">
        <v>82</v>
      </c>
      <c r="BE494" t="s">
        <v>82</v>
      </c>
      <c r="BF494" t="s">
        <v>156</v>
      </c>
      <c r="BG494" t="s">
        <v>2626</v>
      </c>
      <c r="BH494">
        <v>4</v>
      </c>
      <c r="BI494">
        <v>2008</v>
      </c>
      <c r="BJ494">
        <v>15</v>
      </c>
      <c r="BK494">
        <v>100</v>
      </c>
      <c r="BL494">
        <v>86572214</v>
      </c>
      <c r="BM494" t="s">
        <v>95</v>
      </c>
      <c r="BN494" t="s">
        <v>283</v>
      </c>
      <c r="BO494">
        <v>1</v>
      </c>
      <c r="BP494" t="s">
        <v>86</v>
      </c>
      <c r="BQ494" t="s">
        <v>1116</v>
      </c>
    </row>
    <row r="495" spans="1:69" hidden="1" x14ac:dyDescent="0.25">
      <c r="A495">
        <v>133151</v>
      </c>
      <c r="B495">
        <v>3</v>
      </c>
      <c r="C495" s="1">
        <v>4989666</v>
      </c>
      <c r="D495" s="2">
        <v>44908</v>
      </c>
      <c r="E495" s="2">
        <v>44916</v>
      </c>
      <c r="F495" s="2">
        <v>44950</v>
      </c>
      <c r="G495" s="2">
        <v>44953</v>
      </c>
      <c r="H495" s="2">
        <v>44957</v>
      </c>
      <c r="I495">
        <v>324517</v>
      </c>
      <c r="J495" t="s">
        <v>83</v>
      </c>
      <c r="K495" t="s">
        <v>214</v>
      </c>
      <c r="L495" t="s">
        <v>98</v>
      </c>
      <c r="M495" t="s">
        <v>204</v>
      </c>
      <c r="N495" t="s">
        <v>82</v>
      </c>
      <c r="O495">
        <v>133151</v>
      </c>
      <c r="P495">
        <v>5</v>
      </c>
      <c r="Q495" t="s">
        <v>75</v>
      </c>
      <c r="R495" t="s">
        <v>212</v>
      </c>
      <c r="S495" t="s">
        <v>79</v>
      </c>
      <c r="T495" t="s">
        <v>75</v>
      </c>
      <c r="U495">
        <v>1</v>
      </c>
      <c r="V495" t="s">
        <v>80</v>
      </c>
      <c r="W495">
        <v>18</v>
      </c>
      <c r="X495">
        <v>2</v>
      </c>
      <c r="Y495" t="s">
        <v>24</v>
      </c>
      <c r="Z495" t="s">
        <v>1541</v>
      </c>
      <c r="AA495">
        <v>701930460</v>
      </c>
      <c r="AB495">
        <v>31270640</v>
      </c>
      <c r="AC495" t="s">
        <v>189</v>
      </c>
      <c r="AD495" t="s">
        <v>485</v>
      </c>
      <c r="AE495" t="s">
        <v>251</v>
      </c>
      <c r="AF495" t="s">
        <v>250</v>
      </c>
      <c r="AG495">
        <v>2919328</v>
      </c>
      <c r="AH495" t="s">
        <v>152</v>
      </c>
      <c r="AI495">
        <v>0</v>
      </c>
      <c r="AJ495" t="s">
        <v>77</v>
      </c>
      <c r="AK495">
        <v>100</v>
      </c>
      <c r="AL495" t="s">
        <v>96</v>
      </c>
      <c r="AM495" t="s">
        <v>82</v>
      </c>
      <c r="AN495" t="s">
        <v>82</v>
      </c>
      <c r="AO495">
        <v>1</v>
      </c>
      <c r="AP495" t="s">
        <v>73</v>
      </c>
      <c r="AQ495" t="s">
        <v>78</v>
      </c>
      <c r="AR495" t="s">
        <v>82</v>
      </c>
      <c r="AS495" t="s">
        <v>82</v>
      </c>
      <c r="AT495">
        <v>33</v>
      </c>
      <c r="AU495" t="s">
        <v>215</v>
      </c>
      <c r="AV495" t="s">
        <v>89</v>
      </c>
      <c r="AW495" t="s">
        <v>89</v>
      </c>
      <c r="AX495" t="s">
        <v>89</v>
      </c>
      <c r="AY495" t="s">
        <v>89</v>
      </c>
      <c r="AZ495" t="s">
        <v>81</v>
      </c>
      <c r="BA495" t="s">
        <v>1542</v>
      </c>
      <c r="BB495">
        <v>64.84</v>
      </c>
      <c r="BC495" t="s">
        <v>82</v>
      </c>
      <c r="BD495" t="s">
        <v>82</v>
      </c>
      <c r="BE495" t="s">
        <v>82</v>
      </c>
      <c r="BF495" t="s">
        <v>87</v>
      </c>
      <c r="BG495" t="s">
        <v>629</v>
      </c>
      <c r="BH495">
        <v>1</v>
      </c>
      <c r="BI495">
        <v>2006</v>
      </c>
      <c r="BJ495">
        <v>17</v>
      </c>
      <c r="BK495">
        <v>82</v>
      </c>
      <c r="BL495">
        <v>22501921</v>
      </c>
      <c r="BM495" t="s">
        <v>1543</v>
      </c>
      <c r="BN495" t="s">
        <v>252</v>
      </c>
      <c r="BO495">
        <v>1</v>
      </c>
      <c r="BP495" t="s">
        <v>86</v>
      </c>
      <c r="BQ495" t="s">
        <v>1116</v>
      </c>
    </row>
    <row r="496" spans="1:69" hidden="1" x14ac:dyDescent="0.25">
      <c r="A496">
        <v>133261</v>
      </c>
      <c r="B496">
        <v>1</v>
      </c>
      <c r="C496" s="1">
        <v>3022695</v>
      </c>
      <c r="D496" s="2">
        <v>44928</v>
      </c>
      <c r="E496" s="2">
        <v>44933</v>
      </c>
      <c r="F496" s="2">
        <v>44956</v>
      </c>
      <c r="G496" s="2">
        <v>44977</v>
      </c>
      <c r="H496" s="2">
        <v>44978</v>
      </c>
      <c r="I496">
        <v>325451</v>
      </c>
      <c r="J496" t="s">
        <v>83</v>
      </c>
      <c r="K496" t="s">
        <v>85</v>
      </c>
      <c r="L496" t="s">
        <v>98</v>
      </c>
      <c r="M496" t="s">
        <v>72</v>
      </c>
      <c r="N496" t="s">
        <v>82</v>
      </c>
      <c r="O496">
        <v>133261</v>
      </c>
      <c r="P496">
        <v>7</v>
      </c>
      <c r="Q496" t="s">
        <v>75</v>
      </c>
      <c r="R496" t="s">
        <v>99</v>
      </c>
      <c r="S496" t="s">
        <v>79</v>
      </c>
      <c r="T496" t="s">
        <v>75</v>
      </c>
      <c r="U496">
        <v>3</v>
      </c>
      <c r="V496" t="s">
        <v>131</v>
      </c>
      <c r="W496">
        <v>1</v>
      </c>
      <c r="X496">
        <v>5</v>
      </c>
      <c r="Y496" t="s">
        <v>24</v>
      </c>
      <c r="Z496" t="s">
        <v>2498</v>
      </c>
      <c r="AA496">
        <v>305140032</v>
      </c>
      <c r="AB496">
        <v>31272750</v>
      </c>
      <c r="AC496" t="s">
        <v>131</v>
      </c>
      <c r="AD496" t="s">
        <v>416</v>
      </c>
      <c r="AE496" t="s">
        <v>196</v>
      </c>
      <c r="AF496" t="s">
        <v>109</v>
      </c>
      <c r="AG496">
        <v>393675</v>
      </c>
      <c r="AH496" t="s">
        <v>121</v>
      </c>
      <c r="AI496">
        <v>0</v>
      </c>
      <c r="AJ496" t="s">
        <v>77</v>
      </c>
      <c r="AK496">
        <v>100</v>
      </c>
      <c r="AL496" t="s">
        <v>96</v>
      </c>
      <c r="AM496" t="s">
        <v>82</v>
      </c>
      <c r="AN496" t="s">
        <v>82</v>
      </c>
      <c r="AO496">
        <v>1</v>
      </c>
      <c r="AP496" t="s">
        <v>73</v>
      </c>
      <c r="AQ496" t="s">
        <v>114</v>
      </c>
      <c r="AR496" t="s">
        <v>82</v>
      </c>
      <c r="AS496" t="s">
        <v>82</v>
      </c>
      <c r="AT496">
        <v>24</v>
      </c>
      <c r="AU496" t="s">
        <v>101</v>
      </c>
      <c r="AV496" t="s">
        <v>89</v>
      </c>
      <c r="AW496" t="s">
        <v>89</v>
      </c>
      <c r="AX496" t="s">
        <v>89</v>
      </c>
      <c r="AY496" t="s">
        <v>89</v>
      </c>
      <c r="AZ496" t="s">
        <v>81</v>
      </c>
      <c r="BA496" t="s">
        <v>2499</v>
      </c>
      <c r="BB496">
        <v>65.209999999999994</v>
      </c>
      <c r="BC496" t="s">
        <v>82</v>
      </c>
      <c r="BD496" t="s">
        <v>82</v>
      </c>
      <c r="BE496" t="s">
        <v>82</v>
      </c>
      <c r="BF496" t="s">
        <v>87</v>
      </c>
      <c r="BG496" t="s">
        <v>2500</v>
      </c>
      <c r="BH496">
        <v>4</v>
      </c>
      <c r="BI496">
        <v>2018</v>
      </c>
      <c r="BJ496">
        <v>5</v>
      </c>
      <c r="BK496">
        <v>100</v>
      </c>
      <c r="BL496">
        <v>25510730</v>
      </c>
      <c r="BM496" t="s">
        <v>95</v>
      </c>
      <c r="BN496" t="s">
        <v>105</v>
      </c>
      <c r="BO496">
        <v>1</v>
      </c>
      <c r="BP496" t="s">
        <v>86</v>
      </c>
      <c r="BQ496" t="s">
        <v>1116</v>
      </c>
    </row>
    <row r="497" spans="1:69" hidden="1" x14ac:dyDescent="0.25">
      <c r="A497">
        <v>132285</v>
      </c>
      <c r="B497">
        <v>1</v>
      </c>
      <c r="C497" s="1">
        <v>2680000</v>
      </c>
      <c r="D497" s="2">
        <v>44854</v>
      </c>
      <c r="E497" s="2">
        <v>44854</v>
      </c>
      <c r="F497" s="2">
        <v>44855</v>
      </c>
      <c r="G497" s="2">
        <v>44963</v>
      </c>
      <c r="H497" s="2">
        <v>44967</v>
      </c>
      <c r="I497">
        <v>321483</v>
      </c>
      <c r="J497" t="s">
        <v>83</v>
      </c>
      <c r="K497" t="s">
        <v>85</v>
      </c>
      <c r="L497" t="s">
        <v>98</v>
      </c>
      <c r="M497" t="s">
        <v>72</v>
      </c>
      <c r="N497" t="s">
        <v>82</v>
      </c>
      <c r="O497">
        <v>132285</v>
      </c>
      <c r="P497">
        <v>6</v>
      </c>
      <c r="Q497" t="s">
        <v>75</v>
      </c>
      <c r="R497" t="s">
        <v>99</v>
      </c>
      <c r="S497" t="s">
        <v>79</v>
      </c>
      <c r="T497" t="s">
        <v>75</v>
      </c>
      <c r="U497">
        <v>4</v>
      </c>
      <c r="V497" t="s">
        <v>107</v>
      </c>
      <c r="W497">
        <v>7</v>
      </c>
      <c r="X497">
        <v>2</v>
      </c>
      <c r="Y497" t="s">
        <v>24</v>
      </c>
      <c r="Z497" t="s">
        <v>1119</v>
      </c>
      <c r="AA497">
        <v>118680669</v>
      </c>
      <c r="AB497">
        <v>31271600</v>
      </c>
      <c r="AC497" t="s">
        <v>216</v>
      </c>
      <c r="AD497" t="s">
        <v>317</v>
      </c>
      <c r="AE497" t="s">
        <v>1103</v>
      </c>
      <c r="AF497" t="s">
        <v>1060</v>
      </c>
      <c r="AG497">
        <v>1114727</v>
      </c>
      <c r="AH497" t="s">
        <v>108</v>
      </c>
      <c r="AI497">
        <v>0</v>
      </c>
      <c r="AJ497" t="s">
        <v>77</v>
      </c>
      <c r="AK497">
        <v>100</v>
      </c>
      <c r="AL497" t="s">
        <v>96</v>
      </c>
      <c r="AM497" t="s">
        <v>82</v>
      </c>
      <c r="AN497" t="s">
        <v>82</v>
      </c>
      <c r="AO497">
        <v>1</v>
      </c>
      <c r="AP497" t="s">
        <v>73</v>
      </c>
      <c r="AQ497" t="s">
        <v>78</v>
      </c>
      <c r="AR497" t="s">
        <v>82</v>
      </c>
      <c r="AS497" t="s">
        <v>82</v>
      </c>
      <c r="AT497">
        <v>19</v>
      </c>
      <c r="AU497" t="s">
        <v>101</v>
      </c>
      <c r="AV497" t="s">
        <v>89</v>
      </c>
      <c r="AW497" t="s">
        <v>89</v>
      </c>
      <c r="AX497" t="s">
        <v>89</v>
      </c>
      <c r="AY497" t="s">
        <v>89</v>
      </c>
      <c r="AZ497" t="s">
        <v>81</v>
      </c>
      <c r="BA497" t="s">
        <v>1120</v>
      </c>
      <c r="BB497">
        <v>66.150000000000006</v>
      </c>
      <c r="BC497" t="s">
        <v>82</v>
      </c>
      <c r="BD497" t="s">
        <v>82</v>
      </c>
      <c r="BE497" t="s">
        <v>82</v>
      </c>
      <c r="BF497" t="s">
        <v>87</v>
      </c>
      <c r="BG497" t="s">
        <v>97</v>
      </c>
      <c r="BH497">
        <v>3</v>
      </c>
      <c r="BI497">
        <v>2020</v>
      </c>
      <c r="BJ497">
        <v>3</v>
      </c>
      <c r="BK497">
        <v>95.5</v>
      </c>
      <c r="BL497" t="s">
        <v>82</v>
      </c>
      <c r="BM497" t="s">
        <v>95</v>
      </c>
      <c r="BN497" t="s">
        <v>111</v>
      </c>
      <c r="BO497">
        <v>2</v>
      </c>
      <c r="BP497" t="s">
        <v>179</v>
      </c>
      <c r="BQ497" t="s">
        <v>1121</v>
      </c>
    </row>
    <row r="498" spans="1:69" hidden="1" x14ac:dyDescent="0.25">
      <c r="A498">
        <v>132688</v>
      </c>
      <c r="B498">
        <v>1</v>
      </c>
      <c r="C498" s="1">
        <v>1745612</v>
      </c>
      <c r="D498" s="2">
        <v>44897</v>
      </c>
      <c r="E498" s="2">
        <v>44903</v>
      </c>
      <c r="F498" s="2">
        <v>44904</v>
      </c>
      <c r="G498" s="2">
        <v>44949</v>
      </c>
      <c r="H498" s="2">
        <v>44951</v>
      </c>
      <c r="I498">
        <v>323557</v>
      </c>
      <c r="J498" t="s">
        <v>83</v>
      </c>
      <c r="K498" t="s">
        <v>85</v>
      </c>
      <c r="L498" t="s">
        <v>98</v>
      </c>
      <c r="M498" t="s">
        <v>72</v>
      </c>
      <c r="N498" t="s">
        <v>82</v>
      </c>
      <c r="O498">
        <v>132688</v>
      </c>
      <c r="P498">
        <v>3</v>
      </c>
      <c r="Q498" t="s">
        <v>75</v>
      </c>
      <c r="R498" t="s">
        <v>517</v>
      </c>
      <c r="S498" t="s">
        <v>79</v>
      </c>
      <c r="T498" t="s">
        <v>75</v>
      </c>
      <c r="U498">
        <v>6</v>
      </c>
      <c r="V498" t="s">
        <v>272</v>
      </c>
      <c r="W498">
        <v>2</v>
      </c>
      <c r="X498">
        <v>3</v>
      </c>
      <c r="Y498" t="s">
        <v>25</v>
      </c>
      <c r="Z498" t="s">
        <v>1711</v>
      </c>
      <c r="AA498">
        <v>603530143</v>
      </c>
      <c r="AB498">
        <v>31270160</v>
      </c>
      <c r="AC498" t="s">
        <v>483</v>
      </c>
      <c r="AD498" t="s">
        <v>512</v>
      </c>
      <c r="AE498" t="s">
        <v>1101</v>
      </c>
      <c r="AF498" t="s">
        <v>1100</v>
      </c>
      <c r="AG498">
        <v>180000</v>
      </c>
      <c r="AH498" t="s">
        <v>132</v>
      </c>
      <c r="AI498">
        <v>0</v>
      </c>
      <c r="AJ498" t="s">
        <v>77</v>
      </c>
      <c r="AK498">
        <v>100</v>
      </c>
      <c r="AL498" t="s">
        <v>96</v>
      </c>
      <c r="AM498" t="s">
        <v>82</v>
      </c>
      <c r="AN498" t="s">
        <v>82</v>
      </c>
      <c r="AO498">
        <v>1</v>
      </c>
      <c r="AP498" t="s">
        <v>73</v>
      </c>
      <c r="AQ498" t="s">
        <v>114</v>
      </c>
      <c r="AR498" t="s">
        <v>82</v>
      </c>
      <c r="AS498" t="s">
        <v>82</v>
      </c>
      <c r="AT498">
        <v>36</v>
      </c>
      <c r="AU498" t="s">
        <v>253</v>
      </c>
      <c r="AV498" t="s">
        <v>89</v>
      </c>
      <c r="AW498" t="s">
        <v>89</v>
      </c>
      <c r="AX498" t="s">
        <v>89</v>
      </c>
      <c r="AY498" t="s">
        <v>89</v>
      </c>
      <c r="AZ498" t="s">
        <v>81</v>
      </c>
      <c r="BA498" t="s">
        <v>1712</v>
      </c>
      <c r="BB498">
        <v>66.459999999999994</v>
      </c>
      <c r="BC498" t="s">
        <v>82</v>
      </c>
      <c r="BD498" t="s">
        <v>82</v>
      </c>
      <c r="BE498" t="s">
        <v>82</v>
      </c>
      <c r="BF498" t="s">
        <v>87</v>
      </c>
      <c r="BG498" t="s">
        <v>1713</v>
      </c>
      <c r="BH498">
        <v>2</v>
      </c>
      <c r="BI498">
        <v>2022</v>
      </c>
      <c r="BJ498">
        <v>1</v>
      </c>
      <c r="BK498">
        <v>71</v>
      </c>
      <c r="BL498">
        <v>86859325</v>
      </c>
      <c r="BM498" t="s">
        <v>95</v>
      </c>
      <c r="BN498" t="s">
        <v>253</v>
      </c>
      <c r="BO498">
        <v>3</v>
      </c>
      <c r="BP498" t="s">
        <v>243</v>
      </c>
      <c r="BQ498" t="s">
        <v>1116</v>
      </c>
    </row>
    <row r="499" spans="1:69" hidden="1" x14ac:dyDescent="0.25">
      <c r="A499">
        <v>132096</v>
      </c>
      <c r="B499">
        <v>1</v>
      </c>
      <c r="C499" s="1">
        <v>5426100</v>
      </c>
      <c r="D499" s="2">
        <v>44807</v>
      </c>
      <c r="E499" s="2">
        <v>44832</v>
      </c>
      <c r="F499" s="2">
        <v>44833</v>
      </c>
      <c r="G499" s="2">
        <v>44939</v>
      </c>
      <c r="H499" s="2">
        <v>44943</v>
      </c>
      <c r="I499">
        <v>319670</v>
      </c>
      <c r="J499" t="s">
        <v>83</v>
      </c>
      <c r="K499" t="s">
        <v>85</v>
      </c>
      <c r="L499" t="s">
        <v>98</v>
      </c>
      <c r="M499" t="s">
        <v>72</v>
      </c>
      <c r="N499" t="s">
        <v>82</v>
      </c>
      <c r="O499">
        <v>132096</v>
      </c>
      <c r="P499">
        <v>1</v>
      </c>
      <c r="Q499" t="s">
        <v>136</v>
      </c>
      <c r="R499" t="s">
        <v>137</v>
      </c>
      <c r="S499" t="s">
        <v>79</v>
      </c>
      <c r="T499" t="s">
        <v>136</v>
      </c>
      <c r="U499">
        <v>1</v>
      </c>
      <c r="V499" t="s">
        <v>80</v>
      </c>
      <c r="W499">
        <v>5</v>
      </c>
      <c r="X499">
        <v>1</v>
      </c>
      <c r="Y499" t="s">
        <v>25</v>
      </c>
      <c r="Z499" t="s">
        <v>1801</v>
      </c>
      <c r="AA499">
        <v>305360762</v>
      </c>
      <c r="AB499">
        <v>31267630</v>
      </c>
      <c r="AC499" t="s">
        <v>624</v>
      </c>
      <c r="AD499" t="s">
        <v>625</v>
      </c>
      <c r="AE499" t="s">
        <v>1802</v>
      </c>
      <c r="AF499" t="s">
        <v>306</v>
      </c>
      <c r="AG499">
        <v>1065102</v>
      </c>
      <c r="AH499" t="s">
        <v>108</v>
      </c>
      <c r="AI499">
        <v>0</v>
      </c>
      <c r="AJ499" t="s">
        <v>77</v>
      </c>
      <c r="AK499">
        <v>100</v>
      </c>
      <c r="AL499" t="s">
        <v>96</v>
      </c>
      <c r="AM499" t="s">
        <v>82</v>
      </c>
      <c r="AN499" t="s">
        <v>82</v>
      </c>
      <c r="AO499">
        <v>1</v>
      </c>
      <c r="AP499" t="s">
        <v>73</v>
      </c>
      <c r="AQ499" t="s">
        <v>138</v>
      </c>
      <c r="AR499" t="s">
        <v>82</v>
      </c>
      <c r="AS499" t="s">
        <v>82</v>
      </c>
      <c r="AT499">
        <v>21</v>
      </c>
      <c r="AU499" t="s">
        <v>101</v>
      </c>
      <c r="AV499" t="s">
        <v>89</v>
      </c>
      <c r="AW499" t="s">
        <v>89</v>
      </c>
      <c r="AX499" t="s">
        <v>89</v>
      </c>
      <c r="AY499" t="s">
        <v>89</v>
      </c>
      <c r="AZ499" t="s">
        <v>81</v>
      </c>
      <c r="BA499" t="s">
        <v>1803</v>
      </c>
      <c r="BB499">
        <v>66.489999999999995</v>
      </c>
      <c r="BC499" t="s">
        <v>82</v>
      </c>
      <c r="BD499" t="s">
        <v>82</v>
      </c>
      <c r="BE499" t="s">
        <v>82</v>
      </c>
      <c r="BF499" t="s">
        <v>87</v>
      </c>
      <c r="BG499" t="s">
        <v>97</v>
      </c>
      <c r="BH499">
        <v>4</v>
      </c>
      <c r="BI499">
        <v>2018</v>
      </c>
      <c r="BJ499">
        <v>5</v>
      </c>
      <c r="BK499">
        <v>89</v>
      </c>
      <c r="BL499" t="s">
        <v>82</v>
      </c>
      <c r="BM499" t="s">
        <v>95</v>
      </c>
      <c r="BN499" t="s">
        <v>306</v>
      </c>
      <c r="BO499">
        <v>1</v>
      </c>
      <c r="BP499" t="s">
        <v>86</v>
      </c>
      <c r="BQ499" t="s">
        <v>1116</v>
      </c>
    </row>
    <row r="500" spans="1:69" hidden="1" x14ac:dyDescent="0.25">
      <c r="A500">
        <v>132775</v>
      </c>
      <c r="B500">
        <v>1</v>
      </c>
      <c r="C500" s="1">
        <v>1485420</v>
      </c>
      <c r="D500" s="2">
        <v>44880</v>
      </c>
      <c r="E500" s="2">
        <v>44907</v>
      </c>
      <c r="F500" s="2">
        <v>44914</v>
      </c>
      <c r="G500" s="2">
        <v>44953</v>
      </c>
      <c r="H500" s="2">
        <v>44958</v>
      </c>
      <c r="I500">
        <v>322471</v>
      </c>
      <c r="J500" t="s">
        <v>83</v>
      </c>
      <c r="K500" t="s">
        <v>85</v>
      </c>
      <c r="L500" t="s">
        <v>98</v>
      </c>
      <c r="M500" t="s">
        <v>72</v>
      </c>
      <c r="N500" t="s">
        <v>82</v>
      </c>
      <c r="O500">
        <v>132775</v>
      </c>
      <c r="P500">
        <v>5</v>
      </c>
      <c r="Q500" t="s">
        <v>136</v>
      </c>
      <c r="R500" t="s">
        <v>137</v>
      </c>
      <c r="S500" t="s">
        <v>79</v>
      </c>
      <c r="T500" t="s">
        <v>136</v>
      </c>
      <c r="U500">
        <v>4</v>
      </c>
      <c r="V500" t="s">
        <v>107</v>
      </c>
      <c r="W500">
        <v>1</v>
      </c>
      <c r="X500">
        <v>1</v>
      </c>
      <c r="Y500" t="s">
        <v>25</v>
      </c>
      <c r="Z500" t="s">
        <v>1440</v>
      </c>
      <c r="AA500">
        <v>402500910</v>
      </c>
      <c r="AB500">
        <v>31271150</v>
      </c>
      <c r="AC500" t="s">
        <v>107</v>
      </c>
      <c r="AD500" t="s">
        <v>107</v>
      </c>
      <c r="AE500" t="s">
        <v>1105</v>
      </c>
      <c r="AF500" t="s">
        <v>1441</v>
      </c>
      <c r="AG500">
        <v>301750</v>
      </c>
      <c r="AH500" t="s">
        <v>121</v>
      </c>
      <c r="AI500">
        <v>0</v>
      </c>
      <c r="AJ500" t="s">
        <v>77</v>
      </c>
      <c r="AK500">
        <v>100</v>
      </c>
      <c r="AL500" t="s">
        <v>96</v>
      </c>
      <c r="AM500" t="s">
        <v>82</v>
      </c>
      <c r="AN500" t="s">
        <v>82</v>
      </c>
      <c r="AO500">
        <v>1</v>
      </c>
      <c r="AP500" t="s">
        <v>73</v>
      </c>
      <c r="AQ500" t="s">
        <v>78</v>
      </c>
      <c r="AR500" t="s">
        <v>82</v>
      </c>
      <c r="AS500" t="s">
        <v>82</v>
      </c>
      <c r="AT500">
        <v>21</v>
      </c>
      <c r="AU500" t="s">
        <v>101</v>
      </c>
      <c r="AV500" t="s">
        <v>89</v>
      </c>
      <c r="AW500" t="s">
        <v>89</v>
      </c>
      <c r="AX500" t="s">
        <v>89</v>
      </c>
      <c r="AY500" t="s">
        <v>89</v>
      </c>
      <c r="AZ500" t="s">
        <v>81</v>
      </c>
      <c r="BA500" t="s">
        <v>1442</v>
      </c>
      <c r="BB500">
        <v>66.58</v>
      </c>
      <c r="BC500" t="s">
        <v>82</v>
      </c>
      <c r="BD500" t="s">
        <v>82</v>
      </c>
      <c r="BE500" t="s">
        <v>82</v>
      </c>
      <c r="BF500" t="s">
        <v>87</v>
      </c>
      <c r="BG500" t="s">
        <v>642</v>
      </c>
      <c r="BH500">
        <v>4</v>
      </c>
      <c r="BI500">
        <v>2019</v>
      </c>
      <c r="BJ500">
        <v>4</v>
      </c>
      <c r="BK500">
        <v>80</v>
      </c>
      <c r="BL500">
        <v>22688091</v>
      </c>
      <c r="BM500" t="s">
        <v>95</v>
      </c>
      <c r="BN500" t="s">
        <v>183</v>
      </c>
      <c r="BO500">
        <v>1</v>
      </c>
      <c r="BP500" t="s">
        <v>86</v>
      </c>
      <c r="BQ500" t="s">
        <v>1116</v>
      </c>
    </row>
    <row r="501" spans="1:69" hidden="1" x14ac:dyDescent="0.25">
      <c r="A501">
        <v>132723</v>
      </c>
      <c r="B501">
        <v>1</v>
      </c>
      <c r="C501" s="1">
        <v>1870392</v>
      </c>
      <c r="D501" s="2">
        <v>44890</v>
      </c>
      <c r="E501" s="2">
        <v>44904</v>
      </c>
      <c r="F501" s="2">
        <v>44907</v>
      </c>
      <c r="G501" s="2">
        <v>44939</v>
      </c>
      <c r="H501" s="2">
        <v>44943</v>
      </c>
      <c r="I501">
        <v>322979</v>
      </c>
      <c r="J501" t="s">
        <v>83</v>
      </c>
      <c r="K501" t="s">
        <v>85</v>
      </c>
      <c r="L501" t="s">
        <v>98</v>
      </c>
      <c r="M501" t="s">
        <v>72</v>
      </c>
      <c r="N501" t="s">
        <v>82</v>
      </c>
      <c r="O501">
        <v>132723</v>
      </c>
      <c r="P501">
        <v>1</v>
      </c>
      <c r="Q501" t="s">
        <v>75</v>
      </c>
      <c r="R501" t="s">
        <v>76</v>
      </c>
      <c r="S501" t="s">
        <v>79</v>
      </c>
      <c r="T501" t="s">
        <v>75</v>
      </c>
      <c r="U501">
        <v>1</v>
      </c>
      <c r="V501" t="s">
        <v>80</v>
      </c>
      <c r="W501">
        <v>1</v>
      </c>
      <c r="X501">
        <v>1</v>
      </c>
      <c r="Y501" t="s">
        <v>25</v>
      </c>
      <c r="Z501" t="s">
        <v>1931</v>
      </c>
      <c r="AA501">
        <v>603380710</v>
      </c>
      <c r="AB501">
        <v>31269210</v>
      </c>
      <c r="AC501" t="s">
        <v>80</v>
      </c>
      <c r="AD501" t="s">
        <v>170</v>
      </c>
      <c r="AE501" t="s">
        <v>177</v>
      </c>
      <c r="AF501" t="s">
        <v>319</v>
      </c>
      <c r="AG501">
        <v>100000</v>
      </c>
      <c r="AH501" t="s">
        <v>132</v>
      </c>
      <c r="AI501">
        <v>0</v>
      </c>
      <c r="AJ501" t="s">
        <v>77</v>
      </c>
      <c r="AK501">
        <v>100</v>
      </c>
      <c r="AL501" t="s">
        <v>96</v>
      </c>
      <c r="AM501" t="s">
        <v>82</v>
      </c>
      <c r="AN501" t="s">
        <v>82</v>
      </c>
      <c r="AO501">
        <v>1</v>
      </c>
      <c r="AP501" t="s">
        <v>73</v>
      </c>
      <c r="AQ501" t="s">
        <v>78</v>
      </c>
      <c r="AR501" t="s">
        <v>82</v>
      </c>
      <c r="AS501" t="s">
        <v>82</v>
      </c>
      <c r="AT501">
        <v>38</v>
      </c>
      <c r="AU501" t="s">
        <v>253</v>
      </c>
      <c r="AV501" t="s">
        <v>89</v>
      </c>
      <c r="AW501" t="s">
        <v>89</v>
      </c>
      <c r="AX501" t="s">
        <v>89</v>
      </c>
      <c r="AY501" t="s">
        <v>89</v>
      </c>
      <c r="AZ501" t="s">
        <v>81</v>
      </c>
      <c r="BA501" t="s">
        <v>1932</v>
      </c>
      <c r="BB501">
        <v>66.84</v>
      </c>
      <c r="BC501" t="s">
        <v>82</v>
      </c>
      <c r="BD501" t="s">
        <v>82</v>
      </c>
      <c r="BE501" t="s">
        <v>82</v>
      </c>
      <c r="BF501" t="s">
        <v>197</v>
      </c>
      <c r="BG501" t="s">
        <v>1933</v>
      </c>
      <c r="BH501">
        <v>2</v>
      </c>
      <c r="BI501">
        <v>2018</v>
      </c>
      <c r="BJ501">
        <v>5</v>
      </c>
      <c r="BK501">
        <v>90.05</v>
      </c>
      <c r="BL501">
        <v>86118869</v>
      </c>
      <c r="BM501" t="s">
        <v>95</v>
      </c>
      <c r="BN501" t="s">
        <v>130</v>
      </c>
      <c r="BO501">
        <v>1</v>
      </c>
      <c r="BP501" t="s">
        <v>86</v>
      </c>
      <c r="BQ501" t="s">
        <v>1116</v>
      </c>
    </row>
    <row r="502" spans="1:69" hidden="1" x14ac:dyDescent="0.25">
      <c r="A502">
        <v>132387</v>
      </c>
      <c r="B502">
        <v>1</v>
      </c>
      <c r="C502" s="1">
        <v>1706583</v>
      </c>
      <c r="D502" s="2">
        <v>44855</v>
      </c>
      <c r="E502" s="2">
        <v>44865</v>
      </c>
      <c r="F502" s="2">
        <v>44866</v>
      </c>
      <c r="G502" s="2">
        <v>44939</v>
      </c>
      <c r="H502" s="2">
        <v>44943</v>
      </c>
      <c r="I502">
        <v>321562</v>
      </c>
      <c r="J502" t="s">
        <v>83</v>
      </c>
      <c r="K502" t="s">
        <v>85</v>
      </c>
      <c r="L502" t="s">
        <v>98</v>
      </c>
      <c r="M502" t="s">
        <v>72</v>
      </c>
      <c r="N502" t="s">
        <v>82</v>
      </c>
      <c r="O502">
        <v>132387</v>
      </c>
      <c r="P502">
        <v>1</v>
      </c>
      <c r="Q502" t="s">
        <v>136</v>
      </c>
      <c r="R502" t="s">
        <v>166</v>
      </c>
      <c r="S502" t="s">
        <v>79</v>
      </c>
      <c r="T502" t="s">
        <v>136</v>
      </c>
      <c r="U502">
        <v>1</v>
      </c>
      <c r="V502" t="s">
        <v>80</v>
      </c>
      <c r="W502">
        <v>4</v>
      </c>
      <c r="X502">
        <v>9</v>
      </c>
      <c r="Y502" t="s">
        <v>25</v>
      </c>
      <c r="Z502" t="s">
        <v>1823</v>
      </c>
      <c r="AA502">
        <v>702920743</v>
      </c>
      <c r="AB502">
        <v>31268940</v>
      </c>
      <c r="AC502" t="s">
        <v>285</v>
      </c>
      <c r="AD502" t="s">
        <v>1107</v>
      </c>
      <c r="AE502" t="s">
        <v>1824</v>
      </c>
      <c r="AF502" t="s">
        <v>1825</v>
      </c>
      <c r="AG502">
        <v>1143276</v>
      </c>
      <c r="AH502" t="s">
        <v>100</v>
      </c>
      <c r="AI502">
        <v>0</v>
      </c>
      <c r="AJ502" t="s">
        <v>77</v>
      </c>
      <c r="AK502">
        <v>100</v>
      </c>
      <c r="AL502" t="s">
        <v>96</v>
      </c>
      <c r="AM502" t="s">
        <v>82</v>
      </c>
      <c r="AN502" t="s">
        <v>82</v>
      </c>
      <c r="AO502">
        <v>1</v>
      </c>
      <c r="AP502" t="s">
        <v>73</v>
      </c>
      <c r="AQ502" t="s">
        <v>176</v>
      </c>
      <c r="AR502" t="s">
        <v>82</v>
      </c>
      <c r="AS502" t="s">
        <v>82</v>
      </c>
      <c r="AT502">
        <v>20</v>
      </c>
      <c r="AU502" t="s">
        <v>101</v>
      </c>
      <c r="AV502" t="s">
        <v>89</v>
      </c>
      <c r="AW502" t="s">
        <v>89</v>
      </c>
      <c r="AX502" t="s">
        <v>89</v>
      </c>
      <c r="AY502" t="s">
        <v>89</v>
      </c>
      <c r="AZ502" t="s">
        <v>81</v>
      </c>
      <c r="BA502" t="s">
        <v>1826</v>
      </c>
      <c r="BB502">
        <v>66.989999999999995</v>
      </c>
      <c r="BC502" t="s">
        <v>82</v>
      </c>
      <c r="BD502" t="s">
        <v>82</v>
      </c>
      <c r="BE502" t="s">
        <v>82</v>
      </c>
      <c r="BF502" t="s">
        <v>278</v>
      </c>
      <c r="BG502" t="s">
        <v>97</v>
      </c>
      <c r="BH502">
        <v>7</v>
      </c>
      <c r="BI502">
        <v>2020</v>
      </c>
      <c r="BJ502">
        <v>3</v>
      </c>
      <c r="BK502">
        <v>88.7</v>
      </c>
      <c r="BL502" t="s">
        <v>82</v>
      </c>
      <c r="BM502" t="s">
        <v>95</v>
      </c>
      <c r="BN502" t="s">
        <v>262</v>
      </c>
      <c r="BO502">
        <v>2</v>
      </c>
      <c r="BP502" t="s">
        <v>179</v>
      </c>
      <c r="BQ502" t="s">
        <v>1121</v>
      </c>
    </row>
    <row r="503" spans="1:69" hidden="1" x14ac:dyDescent="0.25">
      <c r="A503">
        <v>132436</v>
      </c>
      <c r="B503">
        <v>1</v>
      </c>
      <c r="C503" s="1">
        <v>2994500</v>
      </c>
      <c r="D503" s="2">
        <v>44857</v>
      </c>
      <c r="E503" s="2">
        <v>44872</v>
      </c>
      <c r="F503" s="2">
        <v>44873</v>
      </c>
      <c r="G503" s="2">
        <v>44939</v>
      </c>
      <c r="H503" s="2">
        <v>44943</v>
      </c>
      <c r="I503">
        <v>321604</v>
      </c>
      <c r="J503" t="s">
        <v>83</v>
      </c>
      <c r="K503" t="s">
        <v>85</v>
      </c>
      <c r="L503" t="s">
        <v>98</v>
      </c>
      <c r="M503" t="s">
        <v>72</v>
      </c>
      <c r="N503" t="s">
        <v>82</v>
      </c>
      <c r="O503">
        <v>132436</v>
      </c>
      <c r="P503">
        <v>1</v>
      </c>
      <c r="Q503" t="s">
        <v>75</v>
      </c>
      <c r="R503" t="s">
        <v>76</v>
      </c>
      <c r="S503" t="s">
        <v>79</v>
      </c>
      <c r="T503" t="s">
        <v>75</v>
      </c>
      <c r="U503">
        <v>6</v>
      </c>
      <c r="V503" t="s">
        <v>272</v>
      </c>
      <c r="W503">
        <v>9</v>
      </c>
      <c r="X503">
        <v>1</v>
      </c>
      <c r="Y503" t="s">
        <v>24</v>
      </c>
      <c r="Z503" t="s">
        <v>1837</v>
      </c>
      <c r="AA503">
        <v>604500582</v>
      </c>
      <c r="AB503">
        <v>31268960</v>
      </c>
      <c r="AC503" t="s">
        <v>515</v>
      </c>
      <c r="AD503" t="s">
        <v>515</v>
      </c>
      <c r="AE503" t="s">
        <v>218</v>
      </c>
      <c r="AF503" t="s">
        <v>230</v>
      </c>
      <c r="AG503">
        <v>978253</v>
      </c>
      <c r="AH503" t="s">
        <v>108</v>
      </c>
      <c r="AI503">
        <v>0</v>
      </c>
      <c r="AJ503" t="s">
        <v>77</v>
      </c>
      <c r="AK503">
        <v>100</v>
      </c>
      <c r="AL503" t="s">
        <v>96</v>
      </c>
      <c r="AM503" t="s">
        <v>82</v>
      </c>
      <c r="AN503" t="s">
        <v>82</v>
      </c>
      <c r="AO503">
        <v>1</v>
      </c>
      <c r="AP503" t="s">
        <v>73</v>
      </c>
      <c r="AQ503" t="s">
        <v>138</v>
      </c>
      <c r="AR503" t="s">
        <v>82</v>
      </c>
      <c r="AS503" t="s">
        <v>82</v>
      </c>
      <c r="AT503">
        <v>23</v>
      </c>
      <c r="AU503" t="s">
        <v>88</v>
      </c>
      <c r="AV503" t="s">
        <v>89</v>
      </c>
      <c r="AW503" t="s">
        <v>89</v>
      </c>
      <c r="AX503" t="s">
        <v>89</v>
      </c>
      <c r="AY503" t="s">
        <v>89</v>
      </c>
      <c r="AZ503" t="s">
        <v>81</v>
      </c>
      <c r="BA503" t="s">
        <v>1838</v>
      </c>
      <c r="BB503">
        <v>67.040000000000006</v>
      </c>
      <c r="BC503" t="s">
        <v>82</v>
      </c>
      <c r="BD503" t="s">
        <v>82</v>
      </c>
      <c r="BE503" t="s">
        <v>82</v>
      </c>
      <c r="BF503" t="s">
        <v>87</v>
      </c>
      <c r="BG503" t="s">
        <v>97</v>
      </c>
      <c r="BH503">
        <v>4</v>
      </c>
      <c r="BI503">
        <v>2017</v>
      </c>
      <c r="BJ503">
        <v>6</v>
      </c>
      <c r="BK503">
        <v>94.43</v>
      </c>
      <c r="BL503" t="s">
        <v>82</v>
      </c>
      <c r="BM503" t="s">
        <v>95</v>
      </c>
      <c r="BN503" t="s">
        <v>230</v>
      </c>
      <c r="BO503">
        <v>1</v>
      </c>
      <c r="BP503" t="s">
        <v>86</v>
      </c>
      <c r="BQ503" t="s">
        <v>1116</v>
      </c>
    </row>
    <row r="504" spans="1:69" hidden="1" x14ac:dyDescent="0.25">
      <c r="A504">
        <v>133189</v>
      </c>
      <c r="B504">
        <v>1</v>
      </c>
      <c r="C504" s="1">
        <v>2157500</v>
      </c>
      <c r="D504" s="2">
        <v>44915</v>
      </c>
      <c r="E504" s="2">
        <v>44933</v>
      </c>
      <c r="F504" s="2">
        <v>44952</v>
      </c>
      <c r="G504" s="2">
        <v>44963</v>
      </c>
      <c r="H504" s="2">
        <v>44967</v>
      </c>
      <c r="I504">
        <v>325006</v>
      </c>
      <c r="J504" t="s">
        <v>83</v>
      </c>
      <c r="K504" t="s">
        <v>85</v>
      </c>
      <c r="L504" t="s">
        <v>98</v>
      </c>
      <c r="M504" t="s">
        <v>72</v>
      </c>
      <c r="N504" t="s">
        <v>82</v>
      </c>
      <c r="O504">
        <v>133189</v>
      </c>
      <c r="P504">
        <v>6</v>
      </c>
      <c r="Q504" t="s">
        <v>136</v>
      </c>
      <c r="R504" t="s">
        <v>166</v>
      </c>
      <c r="S504" t="s">
        <v>79</v>
      </c>
      <c r="T504" t="s">
        <v>136</v>
      </c>
      <c r="U504">
        <v>6</v>
      </c>
      <c r="V504" t="s">
        <v>272</v>
      </c>
      <c r="W504">
        <v>7</v>
      </c>
      <c r="X504">
        <v>3</v>
      </c>
      <c r="Y504" t="s">
        <v>24</v>
      </c>
      <c r="Z504" t="s">
        <v>1215</v>
      </c>
      <c r="AA504">
        <v>208000129</v>
      </c>
      <c r="AB504">
        <v>31271280</v>
      </c>
      <c r="AC504" t="s">
        <v>286</v>
      </c>
      <c r="AD504" t="s">
        <v>287</v>
      </c>
      <c r="AE504" t="s">
        <v>1071</v>
      </c>
      <c r="AF504" t="s">
        <v>1216</v>
      </c>
      <c r="AG504">
        <v>350000</v>
      </c>
      <c r="AH504" t="s">
        <v>121</v>
      </c>
      <c r="AI504">
        <v>0</v>
      </c>
      <c r="AJ504" t="s">
        <v>77</v>
      </c>
      <c r="AK504">
        <v>100</v>
      </c>
      <c r="AL504" t="s">
        <v>96</v>
      </c>
      <c r="AM504" t="s">
        <v>82</v>
      </c>
      <c r="AN504" t="s">
        <v>82</v>
      </c>
      <c r="AO504">
        <v>1</v>
      </c>
      <c r="AP504" t="s">
        <v>73</v>
      </c>
      <c r="AQ504" t="s">
        <v>138</v>
      </c>
      <c r="AR504" t="s">
        <v>82</v>
      </c>
      <c r="AS504" t="s">
        <v>82</v>
      </c>
      <c r="AT504">
        <v>23</v>
      </c>
      <c r="AU504" t="s">
        <v>88</v>
      </c>
      <c r="AV504" t="s">
        <v>89</v>
      </c>
      <c r="AW504" t="s">
        <v>89</v>
      </c>
      <c r="AX504" t="s">
        <v>89</v>
      </c>
      <c r="AY504" t="s">
        <v>89</v>
      </c>
      <c r="AZ504" t="s">
        <v>81</v>
      </c>
      <c r="BA504" t="s">
        <v>1217</v>
      </c>
      <c r="BB504">
        <v>67.459999999999994</v>
      </c>
      <c r="BC504" t="s">
        <v>82</v>
      </c>
      <c r="BD504" t="s">
        <v>82</v>
      </c>
      <c r="BE504" t="s">
        <v>82</v>
      </c>
      <c r="BF504" t="s">
        <v>87</v>
      </c>
      <c r="BG504" t="s">
        <v>97</v>
      </c>
      <c r="BH504">
        <v>3</v>
      </c>
      <c r="BI504">
        <v>2016</v>
      </c>
      <c r="BJ504">
        <v>7</v>
      </c>
      <c r="BK504">
        <v>100</v>
      </c>
      <c r="BL504" t="s">
        <v>82</v>
      </c>
      <c r="BM504" t="s">
        <v>95</v>
      </c>
      <c r="BN504" t="s">
        <v>361</v>
      </c>
      <c r="BO504">
        <v>1</v>
      </c>
      <c r="BP504" t="s">
        <v>86</v>
      </c>
      <c r="BQ504" t="s">
        <v>1116</v>
      </c>
    </row>
    <row r="505" spans="1:69" hidden="1" x14ac:dyDescent="0.25">
      <c r="A505">
        <v>132796</v>
      </c>
      <c r="B505">
        <v>7</v>
      </c>
      <c r="C505" s="1">
        <v>3435083</v>
      </c>
      <c r="D505" s="2">
        <v>44899</v>
      </c>
      <c r="E505" s="2">
        <v>44908</v>
      </c>
      <c r="F505" s="2">
        <v>44914</v>
      </c>
      <c r="G505" s="2">
        <v>44985</v>
      </c>
      <c r="H505" s="2">
        <v>44985</v>
      </c>
      <c r="I505">
        <v>323665</v>
      </c>
      <c r="J505" t="s">
        <v>83</v>
      </c>
      <c r="K505" t="s">
        <v>205</v>
      </c>
      <c r="L505" t="s">
        <v>119</v>
      </c>
      <c r="M505" t="s">
        <v>204</v>
      </c>
      <c r="N505" t="s">
        <v>82</v>
      </c>
      <c r="O505">
        <v>132796</v>
      </c>
      <c r="P505">
        <v>8</v>
      </c>
      <c r="Q505" t="s">
        <v>136</v>
      </c>
      <c r="R505" t="s">
        <v>137</v>
      </c>
      <c r="S505" t="s">
        <v>79</v>
      </c>
      <c r="T505" t="s">
        <v>136</v>
      </c>
      <c r="U505">
        <v>1</v>
      </c>
      <c r="V505" t="s">
        <v>80</v>
      </c>
      <c r="W505">
        <v>3</v>
      </c>
      <c r="X505">
        <v>13</v>
      </c>
      <c r="Y505" t="s">
        <v>25</v>
      </c>
      <c r="Z505" t="s">
        <v>2008</v>
      </c>
      <c r="AA505">
        <v>114670776</v>
      </c>
      <c r="AB505">
        <v>31274380</v>
      </c>
      <c r="AC505" t="s">
        <v>236</v>
      </c>
      <c r="AD505" t="s">
        <v>433</v>
      </c>
      <c r="AE505" t="s">
        <v>400</v>
      </c>
      <c r="AF505" t="s">
        <v>2009</v>
      </c>
      <c r="AG505">
        <v>529466</v>
      </c>
      <c r="AH505" t="s">
        <v>171</v>
      </c>
      <c r="AI505">
        <v>0</v>
      </c>
      <c r="AJ505" t="s">
        <v>77</v>
      </c>
      <c r="AK505">
        <v>100</v>
      </c>
      <c r="AL505" t="s">
        <v>96</v>
      </c>
      <c r="AM505" t="s">
        <v>82</v>
      </c>
      <c r="AN505" t="s">
        <v>82</v>
      </c>
      <c r="AO505">
        <v>1</v>
      </c>
      <c r="AP505" t="s">
        <v>73</v>
      </c>
      <c r="AQ505" t="s">
        <v>138</v>
      </c>
      <c r="AR505" t="s">
        <v>82</v>
      </c>
      <c r="AS505" t="s">
        <v>82</v>
      </c>
      <c r="AT505">
        <v>31</v>
      </c>
      <c r="AU505" t="s">
        <v>215</v>
      </c>
      <c r="AV505" t="s">
        <v>89</v>
      </c>
      <c r="AW505" t="s">
        <v>89</v>
      </c>
      <c r="AX505" t="s">
        <v>89</v>
      </c>
      <c r="AY505" t="s">
        <v>89</v>
      </c>
      <c r="AZ505" t="s">
        <v>81</v>
      </c>
      <c r="BA505" t="s">
        <v>2010</v>
      </c>
      <c r="BB505">
        <v>68.239999999999995</v>
      </c>
      <c r="BC505" t="s">
        <v>82</v>
      </c>
      <c r="BD505" t="s">
        <v>82</v>
      </c>
      <c r="BE505" t="s">
        <v>82</v>
      </c>
      <c r="BF505" t="s">
        <v>197</v>
      </c>
      <c r="BG505" t="s">
        <v>2011</v>
      </c>
      <c r="BH505">
        <v>1</v>
      </c>
      <c r="BI505">
        <v>2010</v>
      </c>
      <c r="BJ505">
        <v>13</v>
      </c>
      <c r="BK505">
        <v>92</v>
      </c>
      <c r="BL505">
        <v>20005032</v>
      </c>
      <c r="BM505" t="s">
        <v>95</v>
      </c>
      <c r="BN505" t="s">
        <v>198</v>
      </c>
      <c r="BO505">
        <v>1</v>
      </c>
      <c r="BP505" t="s">
        <v>86</v>
      </c>
      <c r="BQ505" t="s">
        <v>1116</v>
      </c>
    </row>
    <row r="506" spans="1:69" hidden="1" x14ac:dyDescent="0.25">
      <c r="A506">
        <v>132766</v>
      </c>
      <c r="B506">
        <v>1</v>
      </c>
      <c r="C506" s="1">
        <v>4458500</v>
      </c>
      <c r="D506" s="2">
        <v>44896</v>
      </c>
      <c r="E506" s="2">
        <v>44907</v>
      </c>
      <c r="F506" s="2">
        <v>44911</v>
      </c>
      <c r="G506" s="2">
        <v>44953</v>
      </c>
      <c r="H506" s="2">
        <v>44957</v>
      </c>
      <c r="I506">
        <v>323295</v>
      </c>
      <c r="J506" t="s">
        <v>83</v>
      </c>
      <c r="K506" t="s">
        <v>85</v>
      </c>
      <c r="L506" t="s">
        <v>98</v>
      </c>
      <c r="M506" t="s">
        <v>72</v>
      </c>
      <c r="N506" t="s">
        <v>82</v>
      </c>
      <c r="O506">
        <v>132766</v>
      </c>
      <c r="P506">
        <v>5</v>
      </c>
      <c r="Q506" t="s">
        <v>75</v>
      </c>
      <c r="R506" t="s">
        <v>76</v>
      </c>
      <c r="S506" t="s">
        <v>79</v>
      </c>
      <c r="T506" t="s">
        <v>75</v>
      </c>
      <c r="U506">
        <v>1</v>
      </c>
      <c r="V506" t="s">
        <v>80</v>
      </c>
      <c r="W506">
        <v>3</v>
      </c>
      <c r="X506">
        <v>11</v>
      </c>
      <c r="Y506" t="s">
        <v>25</v>
      </c>
      <c r="Z506" t="s">
        <v>1431</v>
      </c>
      <c r="AA506">
        <v>117450448</v>
      </c>
      <c r="AB506">
        <v>31270900</v>
      </c>
      <c r="AC506" t="s">
        <v>236</v>
      </c>
      <c r="AD506" t="s">
        <v>369</v>
      </c>
      <c r="AE506" t="s">
        <v>274</v>
      </c>
      <c r="AF506" t="s">
        <v>224</v>
      </c>
      <c r="AG506">
        <v>729186</v>
      </c>
      <c r="AH506" t="s">
        <v>171</v>
      </c>
      <c r="AI506">
        <v>0</v>
      </c>
      <c r="AJ506" t="s">
        <v>77</v>
      </c>
      <c r="AK506">
        <v>100</v>
      </c>
      <c r="AL506" t="s">
        <v>96</v>
      </c>
      <c r="AM506" t="s">
        <v>82</v>
      </c>
      <c r="AN506" t="s">
        <v>82</v>
      </c>
      <c r="AO506">
        <v>1</v>
      </c>
      <c r="AP506" t="s">
        <v>73</v>
      </c>
      <c r="AQ506" t="s">
        <v>114</v>
      </c>
      <c r="AR506" t="s">
        <v>82</v>
      </c>
      <c r="AS506" t="s">
        <v>82</v>
      </c>
      <c r="AT506">
        <v>23</v>
      </c>
      <c r="AU506" t="s">
        <v>101</v>
      </c>
      <c r="AV506" t="s">
        <v>89</v>
      </c>
      <c r="AW506" t="s">
        <v>89</v>
      </c>
      <c r="AX506" t="s">
        <v>89</v>
      </c>
      <c r="AY506" t="s">
        <v>89</v>
      </c>
      <c r="AZ506" t="s">
        <v>81</v>
      </c>
      <c r="BA506" t="s">
        <v>1432</v>
      </c>
      <c r="BB506">
        <v>68.430000000000007</v>
      </c>
      <c r="BC506" t="s">
        <v>82</v>
      </c>
      <c r="BD506" t="s">
        <v>82</v>
      </c>
      <c r="BE506" t="s">
        <v>82</v>
      </c>
      <c r="BF506" t="s">
        <v>156</v>
      </c>
      <c r="BG506" t="s">
        <v>1433</v>
      </c>
      <c r="BH506">
        <v>3</v>
      </c>
      <c r="BI506">
        <v>2018</v>
      </c>
      <c r="BJ506">
        <v>5</v>
      </c>
      <c r="BK506">
        <v>80</v>
      </c>
      <c r="BL506">
        <v>25629000</v>
      </c>
      <c r="BM506" t="s">
        <v>95</v>
      </c>
      <c r="BN506" t="s">
        <v>130</v>
      </c>
      <c r="BO506">
        <v>1</v>
      </c>
      <c r="BP506" t="s">
        <v>86</v>
      </c>
      <c r="BQ506" t="s">
        <v>1116</v>
      </c>
    </row>
    <row r="507" spans="1:69" hidden="1" x14ac:dyDescent="0.25">
      <c r="A507">
        <v>132748</v>
      </c>
      <c r="B507">
        <v>1</v>
      </c>
      <c r="C507" s="1">
        <v>2573285</v>
      </c>
      <c r="D507" s="2">
        <v>44901</v>
      </c>
      <c r="E507" s="2">
        <v>44907</v>
      </c>
      <c r="F507" s="2">
        <v>44911</v>
      </c>
      <c r="G507" s="2">
        <v>44949</v>
      </c>
      <c r="H507" s="2">
        <v>44951</v>
      </c>
      <c r="I507">
        <v>323840</v>
      </c>
      <c r="J507" t="s">
        <v>83</v>
      </c>
      <c r="K507" t="s">
        <v>85</v>
      </c>
      <c r="L507" t="s">
        <v>98</v>
      </c>
      <c r="M507" t="s">
        <v>72</v>
      </c>
      <c r="N507" t="s">
        <v>82</v>
      </c>
      <c r="O507">
        <v>132748</v>
      </c>
      <c r="P507">
        <v>3</v>
      </c>
      <c r="Q507" t="s">
        <v>75</v>
      </c>
      <c r="R507" t="s">
        <v>76</v>
      </c>
      <c r="S507" t="s">
        <v>79</v>
      </c>
      <c r="T507" t="s">
        <v>75</v>
      </c>
      <c r="U507">
        <v>1</v>
      </c>
      <c r="V507" t="s">
        <v>80</v>
      </c>
      <c r="W507">
        <v>3</v>
      </c>
      <c r="X507">
        <v>12</v>
      </c>
      <c r="Y507" t="s">
        <v>25</v>
      </c>
      <c r="Z507" t="s">
        <v>1738</v>
      </c>
      <c r="AA507">
        <v>117570613</v>
      </c>
      <c r="AB507">
        <v>31269570</v>
      </c>
      <c r="AC507" t="s">
        <v>236</v>
      </c>
      <c r="AD507" t="s">
        <v>358</v>
      </c>
      <c r="AE507" t="s">
        <v>146</v>
      </c>
      <c r="AF507" t="s">
        <v>325</v>
      </c>
      <c r="AG507">
        <v>1775234</v>
      </c>
      <c r="AH507" t="s">
        <v>100</v>
      </c>
      <c r="AI507">
        <v>0</v>
      </c>
      <c r="AJ507" t="s">
        <v>77</v>
      </c>
      <c r="AK507">
        <v>100</v>
      </c>
      <c r="AL507" t="s">
        <v>96</v>
      </c>
      <c r="AM507" t="s">
        <v>82</v>
      </c>
      <c r="AN507" t="s">
        <v>82</v>
      </c>
      <c r="AO507">
        <v>1</v>
      </c>
      <c r="AP507" t="s">
        <v>73</v>
      </c>
      <c r="AQ507" t="s">
        <v>78</v>
      </c>
      <c r="AR507" t="s">
        <v>82</v>
      </c>
      <c r="AS507" t="s">
        <v>82</v>
      </c>
      <c r="AT507">
        <v>23</v>
      </c>
      <c r="AU507" t="s">
        <v>88</v>
      </c>
      <c r="AV507" t="s">
        <v>89</v>
      </c>
      <c r="AW507" t="s">
        <v>89</v>
      </c>
      <c r="AX507" t="s">
        <v>89</v>
      </c>
      <c r="AY507" t="s">
        <v>89</v>
      </c>
      <c r="AZ507" t="s">
        <v>81</v>
      </c>
      <c r="BA507" t="s">
        <v>1739</v>
      </c>
      <c r="BB507">
        <v>68.989999999999995</v>
      </c>
      <c r="BC507" t="s">
        <v>82</v>
      </c>
      <c r="BD507" t="s">
        <v>82</v>
      </c>
      <c r="BE507" t="s">
        <v>82</v>
      </c>
      <c r="BF507" t="s">
        <v>87</v>
      </c>
      <c r="BG507" t="s">
        <v>97</v>
      </c>
      <c r="BH507">
        <v>2</v>
      </c>
      <c r="BI507">
        <v>2017</v>
      </c>
      <c r="BJ507">
        <v>6</v>
      </c>
      <c r="BK507">
        <v>92</v>
      </c>
      <c r="BL507" t="s">
        <v>82</v>
      </c>
      <c r="BM507" t="s">
        <v>95</v>
      </c>
      <c r="BN507" t="s">
        <v>130</v>
      </c>
      <c r="BO507">
        <v>1</v>
      </c>
      <c r="BP507" t="s">
        <v>86</v>
      </c>
      <c r="BQ507" t="s">
        <v>1116</v>
      </c>
    </row>
    <row r="508" spans="1:69" hidden="1" x14ac:dyDescent="0.25">
      <c r="A508">
        <v>132975</v>
      </c>
      <c r="B508">
        <v>3</v>
      </c>
      <c r="C508" s="1">
        <v>2283163</v>
      </c>
      <c r="D508" s="2">
        <v>44838</v>
      </c>
      <c r="E508" s="2">
        <v>44915</v>
      </c>
      <c r="F508" s="2">
        <v>44917</v>
      </c>
      <c r="G508" s="2">
        <v>44953</v>
      </c>
      <c r="H508" s="2">
        <v>44957</v>
      </c>
      <c r="I508">
        <v>320868</v>
      </c>
      <c r="J508" t="s">
        <v>83</v>
      </c>
      <c r="K508" t="s">
        <v>214</v>
      </c>
      <c r="L508" t="s">
        <v>98</v>
      </c>
      <c r="M508" t="s">
        <v>204</v>
      </c>
      <c r="N508" t="s">
        <v>82</v>
      </c>
      <c r="O508">
        <v>132975</v>
      </c>
      <c r="P508">
        <v>5</v>
      </c>
      <c r="Q508" t="s">
        <v>136</v>
      </c>
      <c r="R508" t="s">
        <v>166</v>
      </c>
      <c r="S508" t="s">
        <v>79</v>
      </c>
      <c r="T508" t="s">
        <v>136</v>
      </c>
      <c r="U508">
        <v>1</v>
      </c>
      <c r="V508" t="s">
        <v>80</v>
      </c>
      <c r="W508">
        <v>19</v>
      </c>
      <c r="X508">
        <v>3</v>
      </c>
      <c r="Y508" t="s">
        <v>25</v>
      </c>
      <c r="Z508" t="s">
        <v>1489</v>
      </c>
      <c r="AA508">
        <v>109460520</v>
      </c>
      <c r="AB508">
        <v>31270610</v>
      </c>
      <c r="AC508" t="s">
        <v>280</v>
      </c>
      <c r="AD508" t="s">
        <v>347</v>
      </c>
      <c r="AE508" t="s">
        <v>345</v>
      </c>
      <c r="AF508" t="s">
        <v>506</v>
      </c>
      <c r="AG508">
        <v>1312306</v>
      </c>
      <c r="AH508" t="s">
        <v>100</v>
      </c>
      <c r="AI508">
        <v>0</v>
      </c>
      <c r="AJ508" t="s">
        <v>77</v>
      </c>
      <c r="AK508">
        <v>100</v>
      </c>
      <c r="AL508" t="s">
        <v>96</v>
      </c>
      <c r="AM508" t="s">
        <v>82</v>
      </c>
      <c r="AN508" t="s">
        <v>82</v>
      </c>
      <c r="AO508">
        <v>1</v>
      </c>
      <c r="AP508" t="s">
        <v>73</v>
      </c>
      <c r="AQ508" t="s">
        <v>114</v>
      </c>
      <c r="AR508" t="s">
        <v>82</v>
      </c>
      <c r="AS508" t="s">
        <v>82</v>
      </c>
      <c r="AT508">
        <v>46</v>
      </c>
      <c r="AU508" t="s">
        <v>215</v>
      </c>
      <c r="AV508" t="s">
        <v>89</v>
      </c>
      <c r="AW508" t="s">
        <v>89</v>
      </c>
      <c r="AX508" t="s">
        <v>89</v>
      </c>
      <c r="AY508" t="s">
        <v>89</v>
      </c>
      <c r="AZ508" t="s">
        <v>81</v>
      </c>
      <c r="BA508" t="s">
        <v>1490</v>
      </c>
      <c r="BB508">
        <v>69.09</v>
      </c>
      <c r="BC508" t="s">
        <v>82</v>
      </c>
      <c r="BD508" t="s">
        <v>82</v>
      </c>
      <c r="BE508" t="s">
        <v>82</v>
      </c>
      <c r="BF508" t="s">
        <v>197</v>
      </c>
      <c r="BG508" t="s">
        <v>1491</v>
      </c>
      <c r="BH508">
        <v>2</v>
      </c>
      <c r="BI508">
        <v>2000</v>
      </c>
      <c r="BJ508">
        <v>23</v>
      </c>
      <c r="BK508">
        <v>85</v>
      </c>
      <c r="BL508">
        <v>27711965</v>
      </c>
      <c r="BM508" t="s">
        <v>95</v>
      </c>
      <c r="BN508" t="s">
        <v>283</v>
      </c>
      <c r="BO508">
        <v>1</v>
      </c>
      <c r="BP508" t="s">
        <v>86</v>
      </c>
      <c r="BQ508" t="s">
        <v>1116</v>
      </c>
    </row>
    <row r="509" spans="1:69" hidden="1" x14ac:dyDescent="0.25">
      <c r="A509">
        <v>133213</v>
      </c>
      <c r="B509">
        <v>1</v>
      </c>
      <c r="C509" s="1">
        <v>3583500</v>
      </c>
      <c r="D509" s="2">
        <v>44934</v>
      </c>
      <c r="E509" s="2">
        <v>44941</v>
      </c>
      <c r="F509" s="2">
        <v>44957</v>
      </c>
      <c r="G509" s="2">
        <v>44963</v>
      </c>
      <c r="H509" s="2">
        <v>44967</v>
      </c>
      <c r="I509">
        <v>325808</v>
      </c>
      <c r="J509" t="s">
        <v>83</v>
      </c>
      <c r="K509" t="s">
        <v>85</v>
      </c>
      <c r="L509" t="s">
        <v>98</v>
      </c>
      <c r="M509" t="s">
        <v>72</v>
      </c>
      <c r="N509" t="s">
        <v>82</v>
      </c>
      <c r="O509">
        <v>133213</v>
      </c>
      <c r="P509">
        <v>6</v>
      </c>
      <c r="Q509" t="s">
        <v>136</v>
      </c>
      <c r="R509" t="s">
        <v>166</v>
      </c>
      <c r="S509" t="s">
        <v>79</v>
      </c>
      <c r="T509" t="s">
        <v>136</v>
      </c>
      <c r="U509">
        <v>1</v>
      </c>
      <c r="V509" t="s">
        <v>80</v>
      </c>
      <c r="W509">
        <v>1</v>
      </c>
      <c r="X509">
        <v>1</v>
      </c>
      <c r="Y509" t="s">
        <v>25</v>
      </c>
      <c r="Z509" t="s">
        <v>1273</v>
      </c>
      <c r="AA509">
        <v>604660154</v>
      </c>
      <c r="AB509">
        <v>31272100</v>
      </c>
      <c r="AC509" t="s">
        <v>80</v>
      </c>
      <c r="AD509" t="s">
        <v>170</v>
      </c>
      <c r="AE509" t="s">
        <v>168</v>
      </c>
      <c r="AF509" t="s">
        <v>374</v>
      </c>
      <c r="AG509">
        <v>445756</v>
      </c>
      <c r="AH509" t="s">
        <v>121</v>
      </c>
      <c r="AI509">
        <v>0</v>
      </c>
      <c r="AJ509" t="s">
        <v>77</v>
      </c>
      <c r="AK509">
        <v>100</v>
      </c>
      <c r="AL509" t="s">
        <v>96</v>
      </c>
      <c r="AM509" t="s">
        <v>82</v>
      </c>
      <c r="AN509" t="s">
        <v>82</v>
      </c>
      <c r="AO509">
        <v>1</v>
      </c>
      <c r="AP509" t="s">
        <v>73</v>
      </c>
      <c r="AQ509" t="s">
        <v>78</v>
      </c>
      <c r="AR509" t="s">
        <v>82</v>
      </c>
      <c r="AS509" t="s">
        <v>82</v>
      </c>
      <c r="AT509">
        <v>21</v>
      </c>
      <c r="AU509" t="s">
        <v>101</v>
      </c>
      <c r="AV509" t="s">
        <v>89</v>
      </c>
      <c r="AW509" t="s">
        <v>89</v>
      </c>
      <c r="AX509" t="s">
        <v>89</v>
      </c>
      <c r="AY509" t="s">
        <v>89</v>
      </c>
      <c r="AZ509" t="s">
        <v>81</v>
      </c>
      <c r="BA509" t="s">
        <v>1274</v>
      </c>
      <c r="BB509">
        <v>69.13</v>
      </c>
      <c r="BC509" t="s">
        <v>82</v>
      </c>
      <c r="BD509" t="s">
        <v>82</v>
      </c>
      <c r="BE509" t="s">
        <v>82</v>
      </c>
      <c r="BF509" t="s">
        <v>87</v>
      </c>
      <c r="BG509" t="s">
        <v>97</v>
      </c>
      <c r="BH509">
        <v>4</v>
      </c>
      <c r="BI509">
        <v>2019</v>
      </c>
      <c r="BJ509">
        <v>4</v>
      </c>
      <c r="BK509">
        <v>100</v>
      </c>
      <c r="BL509" t="s">
        <v>82</v>
      </c>
      <c r="BM509" t="s">
        <v>95</v>
      </c>
      <c r="BN509" t="s">
        <v>361</v>
      </c>
      <c r="BO509">
        <v>1</v>
      </c>
      <c r="BP509" t="s">
        <v>86</v>
      </c>
      <c r="BQ509" t="s">
        <v>1116</v>
      </c>
    </row>
    <row r="510" spans="1:69" hidden="1" x14ac:dyDescent="0.25">
      <c r="A510">
        <v>132834</v>
      </c>
      <c r="B510">
        <v>1</v>
      </c>
      <c r="C510" s="1">
        <v>7198910</v>
      </c>
      <c r="D510" s="2">
        <v>44897</v>
      </c>
      <c r="E510" s="2">
        <v>44909</v>
      </c>
      <c r="F510" s="2">
        <v>44914</v>
      </c>
      <c r="G510" s="2">
        <v>44985</v>
      </c>
      <c r="H510" s="2">
        <v>44985</v>
      </c>
      <c r="I510">
        <v>323562</v>
      </c>
      <c r="J510" t="s">
        <v>83</v>
      </c>
      <c r="K510" t="s">
        <v>85</v>
      </c>
      <c r="L510" t="s">
        <v>98</v>
      </c>
      <c r="M510" t="s">
        <v>72</v>
      </c>
      <c r="N510" t="s">
        <v>82</v>
      </c>
      <c r="O510">
        <v>132834</v>
      </c>
      <c r="P510">
        <v>8</v>
      </c>
      <c r="Q510" t="s">
        <v>136</v>
      </c>
      <c r="R510" t="s">
        <v>137</v>
      </c>
      <c r="S510" t="s">
        <v>79</v>
      </c>
      <c r="T510" t="s">
        <v>136</v>
      </c>
      <c r="U510">
        <v>2</v>
      </c>
      <c r="V510" t="s">
        <v>139</v>
      </c>
      <c r="W510">
        <v>2</v>
      </c>
      <c r="X510">
        <v>1</v>
      </c>
      <c r="Y510" t="s">
        <v>25</v>
      </c>
      <c r="Z510" t="s">
        <v>2032</v>
      </c>
      <c r="AA510">
        <v>208590062</v>
      </c>
      <c r="AB510">
        <v>31274390</v>
      </c>
      <c r="AC510" t="s">
        <v>292</v>
      </c>
      <c r="AD510" t="s">
        <v>292</v>
      </c>
      <c r="AE510" t="s">
        <v>128</v>
      </c>
      <c r="AF510" t="s">
        <v>2033</v>
      </c>
      <c r="AG510">
        <v>1117700</v>
      </c>
      <c r="AH510" t="s">
        <v>108</v>
      </c>
      <c r="AI510">
        <v>0</v>
      </c>
      <c r="AJ510" t="s">
        <v>77</v>
      </c>
      <c r="AK510">
        <v>100</v>
      </c>
      <c r="AL510" t="s">
        <v>96</v>
      </c>
      <c r="AM510" t="s">
        <v>82</v>
      </c>
      <c r="AN510" t="s">
        <v>82</v>
      </c>
      <c r="AO510">
        <v>1</v>
      </c>
      <c r="AP510" t="s">
        <v>73</v>
      </c>
      <c r="AQ510" t="s">
        <v>78</v>
      </c>
      <c r="AR510" t="s">
        <v>82</v>
      </c>
      <c r="AS510" t="s">
        <v>82</v>
      </c>
      <c r="AT510">
        <v>18</v>
      </c>
      <c r="AU510" t="s">
        <v>101</v>
      </c>
      <c r="AV510" t="s">
        <v>89</v>
      </c>
      <c r="AW510" t="s">
        <v>89</v>
      </c>
      <c r="AX510" t="s">
        <v>89</v>
      </c>
      <c r="AY510" t="s">
        <v>89</v>
      </c>
      <c r="AZ510" t="s">
        <v>81</v>
      </c>
      <c r="BA510" t="s">
        <v>2034</v>
      </c>
      <c r="BB510">
        <v>69.83</v>
      </c>
      <c r="BC510" t="s">
        <v>82</v>
      </c>
      <c r="BD510" t="s">
        <v>82</v>
      </c>
      <c r="BE510" t="s">
        <v>82</v>
      </c>
      <c r="BF510" t="s">
        <v>87</v>
      </c>
      <c r="BG510" t="s">
        <v>97</v>
      </c>
      <c r="BH510">
        <v>3</v>
      </c>
      <c r="BI510">
        <v>2021</v>
      </c>
      <c r="BJ510">
        <v>2</v>
      </c>
      <c r="BK510">
        <v>97.83</v>
      </c>
      <c r="BL510" t="s">
        <v>82</v>
      </c>
      <c r="BM510" t="s">
        <v>2035</v>
      </c>
      <c r="BN510" t="s">
        <v>298</v>
      </c>
      <c r="BO510">
        <v>1</v>
      </c>
      <c r="BP510" t="s">
        <v>86</v>
      </c>
      <c r="BQ510" t="s">
        <v>1116</v>
      </c>
    </row>
    <row r="511" spans="1:69" hidden="1" x14ac:dyDescent="0.25">
      <c r="A511">
        <v>133325</v>
      </c>
      <c r="B511">
        <v>1</v>
      </c>
      <c r="C511" s="1">
        <v>2259600</v>
      </c>
      <c r="D511" s="2">
        <v>44911</v>
      </c>
      <c r="E511" s="2">
        <v>44916</v>
      </c>
      <c r="F511" s="2">
        <v>44950</v>
      </c>
      <c r="G511" s="2">
        <v>44977</v>
      </c>
      <c r="H511" s="2">
        <v>44978</v>
      </c>
      <c r="I511">
        <v>324836</v>
      </c>
      <c r="J511" t="s">
        <v>83</v>
      </c>
      <c r="K511" t="s">
        <v>85</v>
      </c>
      <c r="L511" t="s">
        <v>98</v>
      </c>
      <c r="M511" t="s">
        <v>72</v>
      </c>
      <c r="N511" t="s">
        <v>82</v>
      </c>
      <c r="O511">
        <v>133325</v>
      </c>
      <c r="P511">
        <v>7</v>
      </c>
      <c r="Q511" t="s">
        <v>136</v>
      </c>
      <c r="R511" t="s">
        <v>166</v>
      </c>
      <c r="S511" t="s">
        <v>79</v>
      </c>
      <c r="T511" t="s">
        <v>136</v>
      </c>
      <c r="U511">
        <v>1</v>
      </c>
      <c r="V511" t="s">
        <v>80</v>
      </c>
      <c r="W511">
        <v>1</v>
      </c>
      <c r="X511">
        <v>5</v>
      </c>
      <c r="Y511" t="s">
        <v>24</v>
      </c>
      <c r="Z511" t="s">
        <v>2457</v>
      </c>
      <c r="AA511">
        <v>117060820</v>
      </c>
      <c r="AB511">
        <v>31272180</v>
      </c>
      <c r="AC511" t="s">
        <v>80</v>
      </c>
      <c r="AD511" t="s">
        <v>504</v>
      </c>
      <c r="AE511" t="s">
        <v>196</v>
      </c>
      <c r="AF511" t="s">
        <v>281</v>
      </c>
      <c r="AG511">
        <v>1600000</v>
      </c>
      <c r="AH511" t="s">
        <v>100</v>
      </c>
      <c r="AI511">
        <v>0</v>
      </c>
      <c r="AJ511" t="s">
        <v>77</v>
      </c>
      <c r="AK511">
        <v>100</v>
      </c>
      <c r="AL511" t="s">
        <v>96</v>
      </c>
      <c r="AM511" t="s">
        <v>82</v>
      </c>
      <c r="AN511" t="s">
        <v>82</v>
      </c>
      <c r="AO511">
        <v>1</v>
      </c>
      <c r="AP511" t="s">
        <v>73</v>
      </c>
      <c r="AQ511" t="s">
        <v>78</v>
      </c>
      <c r="AR511" t="s">
        <v>82</v>
      </c>
      <c r="AS511" t="s">
        <v>82</v>
      </c>
      <c r="AT511">
        <v>24</v>
      </c>
      <c r="AU511" t="s">
        <v>101</v>
      </c>
      <c r="AV511" t="s">
        <v>89</v>
      </c>
      <c r="AW511" t="s">
        <v>89</v>
      </c>
      <c r="AX511" t="s">
        <v>89</v>
      </c>
      <c r="AY511" t="s">
        <v>89</v>
      </c>
      <c r="AZ511" t="s">
        <v>81</v>
      </c>
      <c r="BA511" t="s">
        <v>2458</v>
      </c>
      <c r="BB511">
        <v>70.81</v>
      </c>
      <c r="BC511" t="s">
        <v>82</v>
      </c>
      <c r="BD511" t="s">
        <v>82</v>
      </c>
      <c r="BE511" t="s">
        <v>82</v>
      </c>
      <c r="BF511" t="s">
        <v>87</v>
      </c>
      <c r="BG511" t="s">
        <v>97</v>
      </c>
      <c r="BH511">
        <v>2</v>
      </c>
      <c r="BI511">
        <v>2016</v>
      </c>
      <c r="BJ511">
        <v>7</v>
      </c>
      <c r="BK511">
        <v>100</v>
      </c>
      <c r="BL511" t="s">
        <v>82</v>
      </c>
      <c r="BM511" t="s">
        <v>2459</v>
      </c>
      <c r="BN511" t="s">
        <v>361</v>
      </c>
      <c r="BO511">
        <v>1</v>
      </c>
      <c r="BP511" t="s">
        <v>86</v>
      </c>
      <c r="BQ511" t="s">
        <v>1116</v>
      </c>
    </row>
    <row r="512" spans="1:69" hidden="1" x14ac:dyDescent="0.25">
      <c r="A512">
        <v>131928</v>
      </c>
      <c r="B512">
        <v>4</v>
      </c>
      <c r="C512" s="1">
        <v>15683000</v>
      </c>
      <c r="D512" s="2">
        <v>44767</v>
      </c>
      <c r="E512" s="2">
        <v>44816</v>
      </c>
      <c r="F512" s="2">
        <v>44817</v>
      </c>
      <c r="G512" s="2">
        <v>44939</v>
      </c>
      <c r="H512" s="2">
        <v>44943</v>
      </c>
      <c r="I512">
        <v>317537</v>
      </c>
      <c r="J512" t="s">
        <v>83</v>
      </c>
      <c r="K512" t="s">
        <v>277</v>
      </c>
      <c r="L512" t="s">
        <v>98</v>
      </c>
      <c r="M512" t="s">
        <v>275</v>
      </c>
      <c r="N512" t="s">
        <v>82</v>
      </c>
      <c r="O512">
        <v>131928</v>
      </c>
      <c r="P512">
        <v>1</v>
      </c>
      <c r="Q512" t="s">
        <v>136</v>
      </c>
      <c r="R512" t="s">
        <v>137</v>
      </c>
      <c r="S512" t="s">
        <v>79</v>
      </c>
      <c r="T512" t="s">
        <v>136</v>
      </c>
      <c r="U512">
        <v>1</v>
      </c>
      <c r="V512" t="s">
        <v>80</v>
      </c>
      <c r="W512">
        <v>1</v>
      </c>
      <c r="X512">
        <v>3</v>
      </c>
      <c r="Y512" t="s">
        <v>25</v>
      </c>
      <c r="Z512" t="s">
        <v>1771</v>
      </c>
      <c r="AA512">
        <v>116670057</v>
      </c>
      <c r="AB512">
        <v>31269370</v>
      </c>
      <c r="AC512" t="s">
        <v>80</v>
      </c>
      <c r="AD512" t="s">
        <v>527</v>
      </c>
      <c r="AE512" t="s">
        <v>899</v>
      </c>
      <c r="AF512" t="s">
        <v>1772</v>
      </c>
      <c r="AG512">
        <v>296105</v>
      </c>
      <c r="AH512" t="s">
        <v>121</v>
      </c>
      <c r="AI512">
        <v>0</v>
      </c>
      <c r="AJ512" t="s">
        <v>77</v>
      </c>
      <c r="AK512">
        <v>130</v>
      </c>
      <c r="AL512" t="s">
        <v>308</v>
      </c>
      <c r="AM512" t="s">
        <v>82</v>
      </c>
      <c r="AN512" t="s">
        <v>82</v>
      </c>
      <c r="AO512">
        <v>1</v>
      </c>
      <c r="AP512" t="s">
        <v>73</v>
      </c>
      <c r="AQ512" t="s">
        <v>114</v>
      </c>
      <c r="AR512" t="s">
        <v>82</v>
      </c>
      <c r="AS512" t="s">
        <v>82</v>
      </c>
      <c r="AT512">
        <v>25</v>
      </c>
      <c r="AU512" t="s">
        <v>215</v>
      </c>
      <c r="AV512" t="s">
        <v>89</v>
      </c>
      <c r="AW512" t="s">
        <v>89</v>
      </c>
      <c r="AX512" t="s">
        <v>89</v>
      </c>
      <c r="AY512" t="s">
        <v>89</v>
      </c>
      <c r="AZ512" t="s">
        <v>81</v>
      </c>
      <c r="BA512" t="s">
        <v>1773</v>
      </c>
      <c r="BB512">
        <v>72.56</v>
      </c>
      <c r="BC512" t="s">
        <v>82</v>
      </c>
      <c r="BD512" t="s">
        <v>82</v>
      </c>
      <c r="BE512" t="s">
        <v>82</v>
      </c>
      <c r="BF512" t="s">
        <v>87</v>
      </c>
      <c r="BG512" t="s">
        <v>1774</v>
      </c>
      <c r="BH512">
        <v>0</v>
      </c>
      <c r="BI512">
        <v>2014</v>
      </c>
      <c r="BJ512">
        <v>9</v>
      </c>
      <c r="BK512">
        <v>95</v>
      </c>
      <c r="BL512">
        <v>83011000</v>
      </c>
      <c r="BM512" t="s">
        <v>95</v>
      </c>
      <c r="BN512" t="s">
        <v>298</v>
      </c>
      <c r="BO512">
        <v>2</v>
      </c>
      <c r="BP512" t="s">
        <v>179</v>
      </c>
      <c r="BQ512" t="s">
        <v>1121</v>
      </c>
    </row>
    <row r="513" spans="1:69" hidden="1" x14ac:dyDescent="0.25">
      <c r="A513">
        <v>132784</v>
      </c>
      <c r="B513">
        <v>1</v>
      </c>
      <c r="C513" s="1">
        <v>5522000</v>
      </c>
      <c r="D513" s="2">
        <v>44905</v>
      </c>
      <c r="E513" s="2">
        <v>44908</v>
      </c>
      <c r="F513" s="2">
        <v>44914</v>
      </c>
      <c r="G513" s="2">
        <v>44953</v>
      </c>
      <c r="H513" s="2">
        <v>44957</v>
      </c>
      <c r="I513">
        <v>324296</v>
      </c>
      <c r="J513" t="s">
        <v>83</v>
      </c>
      <c r="K513" t="s">
        <v>85</v>
      </c>
      <c r="L513" t="s">
        <v>98</v>
      </c>
      <c r="M513" t="s">
        <v>72</v>
      </c>
      <c r="N513" t="s">
        <v>82</v>
      </c>
      <c r="O513">
        <v>132784</v>
      </c>
      <c r="P513">
        <v>5</v>
      </c>
      <c r="Q513" t="s">
        <v>75</v>
      </c>
      <c r="R513" t="s">
        <v>76</v>
      </c>
      <c r="S513" t="s">
        <v>79</v>
      </c>
      <c r="T513" t="s">
        <v>75</v>
      </c>
      <c r="U513">
        <v>3</v>
      </c>
      <c r="V513" t="s">
        <v>131</v>
      </c>
      <c r="W513">
        <v>1</v>
      </c>
      <c r="X513">
        <v>5</v>
      </c>
      <c r="Y513" t="s">
        <v>25</v>
      </c>
      <c r="Z513" t="s">
        <v>1443</v>
      </c>
      <c r="AA513">
        <v>305120640</v>
      </c>
      <c r="AB513">
        <v>31270540</v>
      </c>
      <c r="AC513" t="s">
        <v>131</v>
      </c>
      <c r="AD513" t="s">
        <v>416</v>
      </c>
      <c r="AE513" t="s">
        <v>552</v>
      </c>
      <c r="AF513" t="s">
        <v>117</v>
      </c>
      <c r="AG513">
        <v>170598</v>
      </c>
      <c r="AH513" t="s">
        <v>132</v>
      </c>
      <c r="AI513">
        <v>0</v>
      </c>
      <c r="AJ513" t="s">
        <v>77</v>
      </c>
      <c r="AK513">
        <v>100</v>
      </c>
      <c r="AL513" t="s">
        <v>96</v>
      </c>
      <c r="AM513" t="s">
        <v>82</v>
      </c>
      <c r="AN513" t="s">
        <v>82</v>
      </c>
      <c r="AO513">
        <v>1</v>
      </c>
      <c r="AP513" t="s">
        <v>73</v>
      </c>
      <c r="AQ513" t="s">
        <v>114</v>
      </c>
      <c r="AR513" t="s">
        <v>82</v>
      </c>
      <c r="AS513" t="s">
        <v>82</v>
      </c>
      <c r="AT513">
        <v>24</v>
      </c>
      <c r="AU513" t="s">
        <v>101</v>
      </c>
      <c r="AV513" t="s">
        <v>89</v>
      </c>
      <c r="AW513" t="s">
        <v>89</v>
      </c>
      <c r="AX513" t="s">
        <v>89</v>
      </c>
      <c r="AY513" t="s">
        <v>89</v>
      </c>
      <c r="AZ513" t="s">
        <v>81</v>
      </c>
      <c r="BA513" t="s">
        <v>1444</v>
      </c>
      <c r="BB513">
        <v>72.989999999999995</v>
      </c>
      <c r="BC513" t="s">
        <v>82</v>
      </c>
      <c r="BD513" t="s">
        <v>82</v>
      </c>
      <c r="BE513" t="s">
        <v>82</v>
      </c>
      <c r="BF513" t="s">
        <v>87</v>
      </c>
      <c r="BG513" t="s">
        <v>97</v>
      </c>
      <c r="BH513">
        <v>4</v>
      </c>
      <c r="BI513">
        <v>2015</v>
      </c>
      <c r="BJ513">
        <v>8</v>
      </c>
      <c r="BK513">
        <v>90.5</v>
      </c>
      <c r="BL513" t="s">
        <v>82</v>
      </c>
      <c r="BM513" t="s">
        <v>95</v>
      </c>
      <c r="BN513" t="s">
        <v>117</v>
      </c>
      <c r="BO513">
        <v>1</v>
      </c>
      <c r="BP513" t="s">
        <v>86</v>
      </c>
      <c r="BQ513" t="s">
        <v>1116</v>
      </c>
    </row>
    <row r="514" spans="1:69" hidden="1" x14ac:dyDescent="0.25">
      <c r="A514">
        <v>132791</v>
      </c>
      <c r="B514">
        <v>1</v>
      </c>
      <c r="C514" s="1">
        <v>3096516</v>
      </c>
      <c r="D514" s="2">
        <v>44902</v>
      </c>
      <c r="E514" s="2">
        <v>44908</v>
      </c>
      <c r="F514" s="2">
        <v>44914</v>
      </c>
      <c r="G514" s="2">
        <v>44963</v>
      </c>
      <c r="H514" s="2">
        <v>44967</v>
      </c>
      <c r="I514">
        <v>324047</v>
      </c>
      <c r="J514" t="s">
        <v>83</v>
      </c>
      <c r="K514" t="s">
        <v>85</v>
      </c>
      <c r="L514" t="s">
        <v>98</v>
      </c>
      <c r="M514" t="s">
        <v>72</v>
      </c>
      <c r="N514" t="s">
        <v>82</v>
      </c>
      <c r="O514">
        <v>132791</v>
      </c>
      <c r="P514">
        <v>6</v>
      </c>
      <c r="Q514" t="s">
        <v>75</v>
      </c>
      <c r="R514" t="s">
        <v>76</v>
      </c>
      <c r="S514" t="s">
        <v>79</v>
      </c>
      <c r="T514" t="s">
        <v>75</v>
      </c>
      <c r="U514">
        <v>7</v>
      </c>
      <c r="V514" t="s">
        <v>185</v>
      </c>
      <c r="W514">
        <v>2</v>
      </c>
      <c r="X514">
        <v>5</v>
      </c>
      <c r="Y514" t="s">
        <v>25</v>
      </c>
      <c r="Z514" t="s">
        <v>1145</v>
      </c>
      <c r="AA514">
        <v>702740400</v>
      </c>
      <c r="AB514">
        <v>31271740</v>
      </c>
      <c r="AC514" t="s">
        <v>226</v>
      </c>
      <c r="AD514" t="s">
        <v>336</v>
      </c>
      <c r="AE514" t="s">
        <v>420</v>
      </c>
      <c r="AF514" t="s">
        <v>419</v>
      </c>
      <c r="AG514">
        <v>142517</v>
      </c>
      <c r="AH514" t="s">
        <v>132</v>
      </c>
      <c r="AI514">
        <v>0</v>
      </c>
      <c r="AJ514" t="s">
        <v>77</v>
      </c>
      <c r="AK514">
        <v>100</v>
      </c>
      <c r="AL514" t="s">
        <v>96</v>
      </c>
      <c r="AM514" t="s">
        <v>82</v>
      </c>
      <c r="AN514" t="s">
        <v>82</v>
      </c>
      <c r="AO514">
        <v>1</v>
      </c>
      <c r="AP514" t="s">
        <v>73</v>
      </c>
      <c r="AQ514" t="s">
        <v>138</v>
      </c>
      <c r="AR514" t="s">
        <v>82</v>
      </c>
      <c r="AS514" t="s">
        <v>82</v>
      </c>
      <c r="AT514">
        <v>23</v>
      </c>
      <c r="AU514" t="s">
        <v>244</v>
      </c>
      <c r="AV514" t="s">
        <v>89</v>
      </c>
      <c r="AW514" t="s">
        <v>89</v>
      </c>
      <c r="AX514" t="s">
        <v>89</v>
      </c>
      <c r="AY514" t="s">
        <v>89</v>
      </c>
      <c r="AZ514" t="s">
        <v>81</v>
      </c>
      <c r="BA514" t="s">
        <v>1146</v>
      </c>
      <c r="BB514">
        <v>73</v>
      </c>
      <c r="BC514" t="s">
        <v>82</v>
      </c>
      <c r="BD514" t="s">
        <v>82</v>
      </c>
      <c r="BE514" t="s">
        <v>82</v>
      </c>
      <c r="BF514" t="s">
        <v>87</v>
      </c>
      <c r="BG514" t="s">
        <v>97</v>
      </c>
      <c r="BH514">
        <v>2</v>
      </c>
      <c r="BI514">
        <v>2018</v>
      </c>
      <c r="BJ514">
        <v>5</v>
      </c>
      <c r="BK514">
        <v>86.9</v>
      </c>
      <c r="BL514" t="s">
        <v>82</v>
      </c>
      <c r="BM514" t="s">
        <v>95</v>
      </c>
      <c r="BN514" t="s">
        <v>130</v>
      </c>
      <c r="BO514">
        <v>1</v>
      </c>
      <c r="BP514" t="s">
        <v>86</v>
      </c>
      <c r="BQ514" t="s">
        <v>1116</v>
      </c>
    </row>
    <row r="515" spans="1:69" hidden="1" x14ac:dyDescent="0.25">
      <c r="A515">
        <v>133045</v>
      </c>
      <c r="B515">
        <v>1</v>
      </c>
      <c r="C515" s="1">
        <v>4759000</v>
      </c>
      <c r="D515" s="2">
        <v>44895</v>
      </c>
      <c r="E515" s="2">
        <v>44918</v>
      </c>
      <c r="F515" s="2">
        <v>44935</v>
      </c>
      <c r="G515" s="2">
        <v>44977</v>
      </c>
      <c r="H515" s="2">
        <v>44978</v>
      </c>
      <c r="I515">
        <v>323229</v>
      </c>
      <c r="J515" t="s">
        <v>83</v>
      </c>
      <c r="K515" t="s">
        <v>85</v>
      </c>
      <c r="L515" t="s">
        <v>98</v>
      </c>
      <c r="M515" t="s">
        <v>72</v>
      </c>
      <c r="N515" t="s">
        <v>82</v>
      </c>
      <c r="O515">
        <v>133045</v>
      </c>
      <c r="P515">
        <v>7</v>
      </c>
      <c r="Q515" t="s">
        <v>75</v>
      </c>
      <c r="R515" t="s">
        <v>212</v>
      </c>
      <c r="S515" t="s">
        <v>79</v>
      </c>
      <c r="T515" t="s">
        <v>75</v>
      </c>
      <c r="U515">
        <v>2</v>
      </c>
      <c r="V515" t="s">
        <v>139</v>
      </c>
      <c r="W515">
        <v>2</v>
      </c>
      <c r="X515">
        <v>4</v>
      </c>
      <c r="Y515" t="s">
        <v>24</v>
      </c>
      <c r="Z515" t="s">
        <v>2430</v>
      </c>
      <c r="AA515">
        <v>208320755</v>
      </c>
      <c r="AB515">
        <v>31272840</v>
      </c>
      <c r="AC515" t="s">
        <v>292</v>
      </c>
      <c r="AD515" t="s">
        <v>473</v>
      </c>
      <c r="AE515" t="s">
        <v>2431</v>
      </c>
      <c r="AF515" t="s">
        <v>440</v>
      </c>
      <c r="AG515">
        <v>1546190</v>
      </c>
      <c r="AH515" t="s">
        <v>100</v>
      </c>
      <c r="AI515">
        <v>0</v>
      </c>
      <c r="AJ515" t="s">
        <v>77</v>
      </c>
      <c r="AK515">
        <v>100</v>
      </c>
      <c r="AL515" t="s">
        <v>96</v>
      </c>
      <c r="AM515" t="s">
        <v>82</v>
      </c>
      <c r="AN515" t="s">
        <v>82</v>
      </c>
      <c r="AO515">
        <v>1</v>
      </c>
      <c r="AP515" t="s">
        <v>73</v>
      </c>
      <c r="AQ515" t="s">
        <v>114</v>
      </c>
      <c r="AR515" t="s">
        <v>82</v>
      </c>
      <c r="AS515" t="s">
        <v>82</v>
      </c>
      <c r="AT515">
        <v>20</v>
      </c>
      <c r="AU515" t="s">
        <v>101</v>
      </c>
      <c r="AV515" t="s">
        <v>89</v>
      </c>
      <c r="AW515" t="s">
        <v>89</v>
      </c>
      <c r="AX515" t="s">
        <v>89</v>
      </c>
      <c r="AY515" t="s">
        <v>89</v>
      </c>
      <c r="AZ515" t="s">
        <v>81</v>
      </c>
      <c r="BA515" t="s">
        <v>2432</v>
      </c>
      <c r="BB515">
        <v>73.180000000000007</v>
      </c>
      <c r="BC515" t="s">
        <v>82</v>
      </c>
      <c r="BD515" t="s">
        <v>82</v>
      </c>
      <c r="BE515" t="s">
        <v>82</v>
      </c>
      <c r="BF515" t="s">
        <v>278</v>
      </c>
      <c r="BG515" t="s">
        <v>97</v>
      </c>
      <c r="BH515">
        <v>10</v>
      </c>
      <c r="BI515">
        <v>2019</v>
      </c>
      <c r="BJ515">
        <v>4</v>
      </c>
      <c r="BK515">
        <v>87</v>
      </c>
      <c r="BL515" t="s">
        <v>82</v>
      </c>
      <c r="BM515" t="s">
        <v>95</v>
      </c>
      <c r="BN515" t="s">
        <v>252</v>
      </c>
      <c r="BO515">
        <v>1</v>
      </c>
      <c r="BP515" t="s">
        <v>86</v>
      </c>
      <c r="BQ515" t="s">
        <v>1116</v>
      </c>
    </row>
    <row r="516" spans="1:69" hidden="1" x14ac:dyDescent="0.25">
      <c r="A516">
        <v>133312</v>
      </c>
      <c r="B516">
        <v>1</v>
      </c>
      <c r="C516" s="1">
        <v>4430200</v>
      </c>
      <c r="D516" s="2">
        <v>44923</v>
      </c>
      <c r="E516" s="2">
        <v>44923</v>
      </c>
      <c r="F516" s="2">
        <v>44944</v>
      </c>
      <c r="G516" s="2">
        <v>44977</v>
      </c>
      <c r="H516" s="2">
        <v>44979</v>
      </c>
      <c r="I516">
        <v>325310</v>
      </c>
      <c r="J516" t="s">
        <v>83</v>
      </c>
      <c r="K516" t="s">
        <v>85</v>
      </c>
      <c r="L516" t="s">
        <v>98</v>
      </c>
      <c r="M516" t="s">
        <v>72</v>
      </c>
      <c r="N516" t="s">
        <v>82</v>
      </c>
      <c r="O516">
        <v>133312</v>
      </c>
      <c r="P516">
        <v>7</v>
      </c>
      <c r="Q516" t="s">
        <v>136</v>
      </c>
      <c r="R516" t="s">
        <v>137</v>
      </c>
      <c r="S516" t="s">
        <v>79</v>
      </c>
      <c r="T516" t="s">
        <v>136</v>
      </c>
      <c r="U516">
        <v>1</v>
      </c>
      <c r="V516" t="s">
        <v>80</v>
      </c>
      <c r="W516">
        <v>1</v>
      </c>
      <c r="X516">
        <v>10</v>
      </c>
      <c r="Y516" t="s">
        <v>25</v>
      </c>
      <c r="Z516" t="s">
        <v>2445</v>
      </c>
      <c r="AA516">
        <v>116440971</v>
      </c>
      <c r="AB516">
        <v>31273120</v>
      </c>
      <c r="AC516" t="s">
        <v>80</v>
      </c>
      <c r="AD516" t="s">
        <v>299</v>
      </c>
      <c r="AE516" t="s">
        <v>372</v>
      </c>
      <c r="AF516" t="s">
        <v>2446</v>
      </c>
      <c r="AG516">
        <v>400000</v>
      </c>
      <c r="AH516" t="s">
        <v>121</v>
      </c>
      <c r="AI516">
        <v>0</v>
      </c>
      <c r="AJ516" t="s">
        <v>77</v>
      </c>
      <c r="AK516">
        <v>100</v>
      </c>
      <c r="AL516" t="s">
        <v>96</v>
      </c>
      <c r="AM516" t="s">
        <v>82</v>
      </c>
      <c r="AN516" t="s">
        <v>82</v>
      </c>
      <c r="AO516">
        <v>1</v>
      </c>
      <c r="AP516" t="s">
        <v>73</v>
      </c>
      <c r="AQ516" t="s">
        <v>114</v>
      </c>
      <c r="AR516" t="s">
        <v>82</v>
      </c>
      <c r="AS516" t="s">
        <v>82</v>
      </c>
      <c r="AT516">
        <v>26</v>
      </c>
      <c r="AU516" t="s">
        <v>101</v>
      </c>
      <c r="AV516" t="s">
        <v>89</v>
      </c>
      <c r="AW516" t="s">
        <v>89</v>
      </c>
      <c r="AX516" t="s">
        <v>89</v>
      </c>
      <c r="AY516" t="s">
        <v>89</v>
      </c>
      <c r="AZ516" t="s">
        <v>81</v>
      </c>
      <c r="BA516" t="s">
        <v>2447</v>
      </c>
      <c r="BB516">
        <v>75.180000000000007</v>
      </c>
      <c r="BC516" t="s">
        <v>82</v>
      </c>
      <c r="BD516" t="s">
        <v>82</v>
      </c>
      <c r="BE516" t="s">
        <v>82</v>
      </c>
      <c r="BF516" t="s">
        <v>87</v>
      </c>
      <c r="BG516" t="s">
        <v>2448</v>
      </c>
      <c r="BH516">
        <v>5</v>
      </c>
      <c r="BI516">
        <v>2015</v>
      </c>
      <c r="BJ516">
        <v>8</v>
      </c>
      <c r="BK516">
        <v>100</v>
      </c>
      <c r="BL516">
        <v>44049900</v>
      </c>
      <c r="BM516" t="s">
        <v>95</v>
      </c>
      <c r="BN516" t="s">
        <v>183</v>
      </c>
      <c r="BO516">
        <v>1</v>
      </c>
      <c r="BP516" t="s">
        <v>86</v>
      </c>
      <c r="BQ516" t="s">
        <v>1116</v>
      </c>
    </row>
    <row r="517" spans="1:69" hidden="1" x14ac:dyDescent="0.25">
      <c r="A517">
        <v>133304</v>
      </c>
      <c r="B517">
        <v>1</v>
      </c>
      <c r="C517" s="1">
        <v>2010165</v>
      </c>
      <c r="D517" s="2">
        <v>44930</v>
      </c>
      <c r="E517" s="2">
        <v>44930</v>
      </c>
      <c r="F517" s="2">
        <v>44944</v>
      </c>
      <c r="G517" s="2">
        <v>44985</v>
      </c>
      <c r="H517" s="2">
        <v>44985</v>
      </c>
      <c r="I517">
        <v>325613</v>
      </c>
      <c r="J517" t="s">
        <v>83</v>
      </c>
      <c r="K517" t="s">
        <v>85</v>
      </c>
      <c r="L517" t="s">
        <v>98</v>
      </c>
      <c r="M517" t="s">
        <v>72</v>
      </c>
      <c r="N517" t="s">
        <v>82</v>
      </c>
      <c r="O517">
        <v>133304</v>
      </c>
      <c r="P517">
        <v>8</v>
      </c>
      <c r="Q517" t="s">
        <v>136</v>
      </c>
      <c r="R517" t="s">
        <v>166</v>
      </c>
      <c r="S517" t="s">
        <v>79</v>
      </c>
      <c r="T517" t="s">
        <v>136</v>
      </c>
      <c r="U517">
        <v>1</v>
      </c>
      <c r="V517" t="s">
        <v>80</v>
      </c>
      <c r="W517">
        <v>8</v>
      </c>
      <c r="X517">
        <v>7</v>
      </c>
      <c r="Y517" t="s">
        <v>25</v>
      </c>
      <c r="Z517" t="s">
        <v>2095</v>
      </c>
      <c r="AA517">
        <v>205150594</v>
      </c>
      <c r="AB517">
        <v>31274300</v>
      </c>
      <c r="AC517" t="s">
        <v>290</v>
      </c>
      <c r="AD517" t="s">
        <v>652</v>
      </c>
      <c r="AE517" t="s">
        <v>196</v>
      </c>
      <c r="AF517" t="s">
        <v>281</v>
      </c>
      <c r="AG517">
        <v>1537004</v>
      </c>
      <c r="AH517" t="s">
        <v>100</v>
      </c>
      <c r="AI517">
        <v>0</v>
      </c>
      <c r="AJ517" t="s">
        <v>77</v>
      </c>
      <c r="AK517">
        <v>100</v>
      </c>
      <c r="AL517" t="s">
        <v>96</v>
      </c>
      <c r="AM517" t="s">
        <v>82</v>
      </c>
      <c r="AN517" t="s">
        <v>82</v>
      </c>
      <c r="AO517">
        <v>1</v>
      </c>
      <c r="AP517" t="s">
        <v>73</v>
      </c>
      <c r="AQ517" t="s">
        <v>114</v>
      </c>
      <c r="AR517" t="s">
        <v>82</v>
      </c>
      <c r="AS517" t="s">
        <v>82</v>
      </c>
      <c r="AT517">
        <v>46</v>
      </c>
      <c r="AU517" t="s">
        <v>101</v>
      </c>
      <c r="AV517" t="s">
        <v>89</v>
      </c>
      <c r="AW517" t="s">
        <v>89</v>
      </c>
      <c r="AX517" t="s">
        <v>89</v>
      </c>
      <c r="AY517" t="s">
        <v>89</v>
      </c>
      <c r="AZ517" t="s">
        <v>81</v>
      </c>
      <c r="BA517" t="s">
        <v>2096</v>
      </c>
      <c r="BB517">
        <v>76.459999999999994</v>
      </c>
      <c r="BC517" t="s">
        <v>82</v>
      </c>
      <c r="BD517" t="s">
        <v>82</v>
      </c>
      <c r="BE517" t="s">
        <v>82</v>
      </c>
      <c r="BF517" t="s">
        <v>278</v>
      </c>
      <c r="BG517" t="s">
        <v>97</v>
      </c>
      <c r="BH517">
        <v>4</v>
      </c>
      <c r="BI517">
        <v>2021</v>
      </c>
      <c r="BJ517">
        <v>2</v>
      </c>
      <c r="BK517">
        <v>100</v>
      </c>
      <c r="BL517" t="s">
        <v>82</v>
      </c>
      <c r="BM517" t="s">
        <v>2097</v>
      </c>
      <c r="BN517" t="s">
        <v>262</v>
      </c>
      <c r="BO517">
        <v>1</v>
      </c>
      <c r="BP517" t="s">
        <v>86</v>
      </c>
      <c r="BQ517" t="s">
        <v>1116</v>
      </c>
    </row>
    <row r="518" spans="1:69" hidden="1" x14ac:dyDescent="0.25">
      <c r="A518">
        <v>132855</v>
      </c>
      <c r="B518">
        <v>1</v>
      </c>
      <c r="C518" s="1">
        <v>2448888</v>
      </c>
      <c r="D518" s="2">
        <v>44908</v>
      </c>
      <c r="E518" s="2">
        <v>44910</v>
      </c>
      <c r="F518" s="2">
        <v>44914</v>
      </c>
      <c r="G518" s="2">
        <v>44939</v>
      </c>
      <c r="H518" s="2">
        <v>44943</v>
      </c>
      <c r="I518">
        <v>324505</v>
      </c>
      <c r="J518" t="s">
        <v>83</v>
      </c>
      <c r="K518" t="s">
        <v>85</v>
      </c>
      <c r="L518" t="s">
        <v>98</v>
      </c>
      <c r="M518" t="s">
        <v>72</v>
      </c>
      <c r="N518" t="s">
        <v>82</v>
      </c>
      <c r="O518">
        <v>132855</v>
      </c>
      <c r="P518">
        <v>1</v>
      </c>
      <c r="Q518" t="s">
        <v>75</v>
      </c>
      <c r="R518" t="s">
        <v>76</v>
      </c>
      <c r="S518" t="s">
        <v>79</v>
      </c>
      <c r="T518" t="s">
        <v>75</v>
      </c>
      <c r="U518">
        <v>2</v>
      </c>
      <c r="V518" t="s">
        <v>139</v>
      </c>
      <c r="W518">
        <v>6</v>
      </c>
      <c r="X518">
        <v>1</v>
      </c>
      <c r="Y518" t="s">
        <v>25</v>
      </c>
      <c r="Z518" t="s">
        <v>1943</v>
      </c>
      <c r="AA518">
        <v>117600038</v>
      </c>
      <c r="AB518">
        <v>31269450</v>
      </c>
      <c r="AC518" t="s">
        <v>209</v>
      </c>
      <c r="AD518" t="s">
        <v>209</v>
      </c>
      <c r="AE518" t="s">
        <v>174</v>
      </c>
      <c r="AF518" t="s">
        <v>289</v>
      </c>
      <c r="AG518">
        <v>1174078</v>
      </c>
      <c r="AH518" t="s">
        <v>100</v>
      </c>
      <c r="AI518">
        <v>0</v>
      </c>
      <c r="AJ518" t="s">
        <v>77</v>
      </c>
      <c r="AK518">
        <v>100</v>
      </c>
      <c r="AL518" t="s">
        <v>96</v>
      </c>
      <c r="AM518" t="s">
        <v>82</v>
      </c>
      <c r="AN518" t="s">
        <v>82</v>
      </c>
      <c r="AO518">
        <v>1</v>
      </c>
      <c r="AP518" t="s">
        <v>73</v>
      </c>
      <c r="AQ518" t="s">
        <v>114</v>
      </c>
      <c r="AR518" t="s">
        <v>82</v>
      </c>
      <c r="AS518" t="s">
        <v>82</v>
      </c>
      <c r="AT518">
        <v>23</v>
      </c>
      <c r="AU518" t="s">
        <v>88</v>
      </c>
      <c r="AV518" t="s">
        <v>89</v>
      </c>
      <c r="AW518" t="s">
        <v>89</v>
      </c>
      <c r="AX518" t="s">
        <v>89</v>
      </c>
      <c r="AY518" t="s">
        <v>89</v>
      </c>
      <c r="AZ518" t="s">
        <v>81</v>
      </c>
      <c r="BA518" t="s">
        <v>1944</v>
      </c>
      <c r="BB518">
        <v>76.569999999999993</v>
      </c>
      <c r="BC518" t="s">
        <v>82</v>
      </c>
      <c r="BD518" t="s">
        <v>82</v>
      </c>
      <c r="BE518" t="s">
        <v>82</v>
      </c>
      <c r="BF518" t="s">
        <v>87</v>
      </c>
      <c r="BG518" t="s">
        <v>97</v>
      </c>
      <c r="BH518">
        <v>5</v>
      </c>
      <c r="BI518">
        <v>2016</v>
      </c>
      <c r="BJ518">
        <v>7</v>
      </c>
      <c r="BK518">
        <v>80</v>
      </c>
      <c r="BL518" t="s">
        <v>82</v>
      </c>
      <c r="BM518" t="s">
        <v>95</v>
      </c>
      <c r="BN518" t="s">
        <v>130</v>
      </c>
      <c r="BO518">
        <v>1</v>
      </c>
      <c r="BP518" t="s">
        <v>86</v>
      </c>
      <c r="BQ518" t="s">
        <v>1116</v>
      </c>
    </row>
    <row r="519" spans="1:69" hidden="1" x14ac:dyDescent="0.25">
      <c r="A519">
        <v>132579</v>
      </c>
      <c r="B519">
        <v>1</v>
      </c>
      <c r="C519" s="1">
        <v>4013392</v>
      </c>
      <c r="D519" s="2">
        <v>44897</v>
      </c>
      <c r="E519" s="2">
        <v>44897</v>
      </c>
      <c r="F519" s="2">
        <v>44901</v>
      </c>
      <c r="G519" s="2">
        <v>44953</v>
      </c>
      <c r="H519" s="2">
        <v>44957</v>
      </c>
      <c r="I519">
        <v>323447</v>
      </c>
      <c r="J519" t="s">
        <v>83</v>
      </c>
      <c r="K519" t="s">
        <v>85</v>
      </c>
      <c r="L519" t="s">
        <v>98</v>
      </c>
      <c r="M519" t="s">
        <v>72</v>
      </c>
      <c r="N519" t="s">
        <v>82</v>
      </c>
      <c r="O519">
        <v>132579</v>
      </c>
      <c r="P519">
        <v>5</v>
      </c>
      <c r="Q519" t="s">
        <v>75</v>
      </c>
      <c r="R519" t="s">
        <v>76</v>
      </c>
      <c r="S519" t="s">
        <v>79</v>
      </c>
      <c r="T519" t="s">
        <v>75</v>
      </c>
      <c r="U519">
        <v>3</v>
      </c>
      <c r="V519" t="s">
        <v>131</v>
      </c>
      <c r="W519">
        <v>5</v>
      </c>
      <c r="X519">
        <v>11</v>
      </c>
      <c r="Y519" t="s">
        <v>25</v>
      </c>
      <c r="Z519" t="s">
        <v>1372</v>
      </c>
      <c r="AA519">
        <v>305170853</v>
      </c>
      <c r="AB519">
        <v>31270320</v>
      </c>
      <c r="AC519" t="s">
        <v>240</v>
      </c>
      <c r="AD519" t="s">
        <v>661</v>
      </c>
      <c r="AE519" t="s">
        <v>177</v>
      </c>
      <c r="AF519" t="s">
        <v>319</v>
      </c>
      <c r="AG519">
        <v>403800</v>
      </c>
      <c r="AH519" t="s">
        <v>121</v>
      </c>
      <c r="AI519">
        <v>0</v>
      </c>
      <c r="AJ519" t="s">
        <v>77</v>
      </c>
      <c r="AK519">
        <v>100</v>
      </c>
      <c r="AL519" t="s">
        <v>96</v>
      </c>
      <c r="AM519" t="s">
        <v>82</v>
      </c>
      <c r="AN519" t="s">
        <v>82</v>
      </c>
      <c r="AO519">
        <v>1</v>
      </c>
      <c r="AP519" t="s">
        <v>73</v>
      </c>
      <c r="AQ519" t="s">
        <v>138</v>
      </c>
      <c r="AR519" t="s">
        <v>82</v>
      </c>
      <c r="AS519" t="s">
        <v>82</v>
      </c>
      <c r="AT519">
        <v>23</v>
      </c>
      <c r="AU519" t="s">
        <v>253</v>
      </c>
      <c r="AV519" t="s">
        <v>89</v>
      </c>
      <c r="AW519" t="s">
        <v>89</v>
      </c>
      <c r="AX519" t="s">
        <v>89</v>
      </c>
      <c r="AY519" t="s">
        <v>89</v>
      </c>
      <c r="AZ519" t="s">
        <v>81</v>
      </c>
      <c r="BA519" t="s">
        <v>1373</v>
      </c>
      <c r="BB519">
        <v>77.08</v>
      </c>
      <c r="BC519" t="s">
        <v>82</v>
      </c>
      <c r="BD519" t="s">
        <v>82</v>
      </c>
      <c r="BE519" t="s">
        <v>82</v>
      </c>
      <c r="BF519" t="s">
        <v>87</v>
      </c>
      <c r="BG519" t="s">
        <v>1104</v>
      </c>
      <c r="BH519">
        <v>2</v>
      </c>
      <c r="BI519">
        <v>2016</v>
      </c>
      <c r="BJ519">
        <v>7</v>
      </c>
      <c r="BK519">
        <v>80.53</v>
      </c>
      <c r="BL519">
        <v>70191683</v>
      </c>
      <c r="BM519" t="s">
        <v>95</v>
      </c>
      <c r="BN519" t="s">
        <v>130</v>
      </c>
      <c r="BO519">
        <v>1</v>
      </c>
      <c r="BP519" t="s">
        <v>86</v>
      </c>
      <c r="BQ519" t="s">
        <v>1116</v>
      </c>
    </row>
    <row r="520" spans="1:69" hidden="1" x14ac:dyDescent="0.25">
      <c r="A520">
        <v>131526</v>
      </c>
      <c r="B520">
        <v>2</v>
      </c>
      <c r="C520" s="1">
        <v>19000000</v>
      </c>
      <c r="D520" s="2">
        <v>44720</v>
      </c>
      <c r="E520" s="2">
        <v>44790</v>
      </c>
      <c r="F520" s="2">
        <v>44792</v>
      </c>
      <c r="G520" s="2">
        <v>44939</v>
      </c>
      <c r="H520" s="2">
        <v>44943</v>
      </c>
      <c r="I520">
        <v>315283</v>
      </c>
      <c r="J520" t="s">
        <v>83</v>
      </c>
      <c r="K520" t="s">
        <v>676</v>
      </c>
      <c r="L520" t="s">
        <v>98</v>
      </c>
      <c r="M520" t="s">
        <v>675</v>
      </c>
      <c r="N520" t="s">
        <v>82</v>
      </c>
      <c r="O520">
        <v>131526</v>
      </c>
      <c r="P520">
        <v>1</v>
      </c>
      <c r="Q520" t="s">
        <v>136</v>
      </c>
      <c r="R520" t="s">
        <v>137</v>
      </c>
      <c r="S520" t="s">
        <v>79</v>
      </c>
      <c r="T520" t="s">
        <v>136</v>
      </c>
      <c r="U520">
        <v>1</v>
      </c>
      <c r="V520" t="s">
        <v>80</v>
      </c>
      <c r="W520">
        <v>11</v>
      </c>
      <c r="X520">
        <v>2</v>
      </c>
      <c r="Y520" t="s">
        <v>25</v>
      </c>
      <c r="Z520" t="s">
        <v>1758</v>
      </c>
      <c r="AA520">
        <v>117580862</v>
      </c>
      <c r="AB520">
        <v>31269500</v>
      </c>
      <c r="AC520" t="s">
        <v>90</v>
      </c>
      <c r="AD520" t="s">
        <v>184</v>
      </c>
      <c r="AE520" t="s">
        <v>1075</v>
      </c>
      <c r="AF520" t="s">
        <v>1759</v>
      </c>
      <c r="AG520">
        <v>1344550</v>
      </c>
      <c r="AH520" t="s">
        <v>100</v>
      </c>
      <c r="AI520">
        <v>0</v>
      </c>
      <c r="AJ520" t="s">
        <v>77</v>
      </c>
      <c r="AK520">
        <v>130</v>
      </c>
      <c r="AL520" t="s">
        <v>308</v>
      </c>
      <c r="AM520" t="s">
        <v>82</v>
      </c>
      <c r="AN520" t="s">
        <v>82</v>
      </c>
      <c r="AO520">
        <v>1</v>
      </c>
      <c r="AP520" t="s">
        <v>73</v>
      </c>
      <c r="AQ520" t="s">
        <v>78</v>
      </c>
      <c r="AR520" t="s">
        <v>82</v>
      </c>
      <c r="AS520" t="s">
        <v>82</v>
      </c>
      <c r="AT520">
        <v>23</v>
      </c>
      <c r="AU520" t="s">
        <v>88</v>
      </c>
      <c r="AV520" t="s">
        <v>89</v>
      </c>
      <c r="AW520" t="s">
        <v>89</v>
      </c>
      <c r="AX520" t="s">
        <v>89</v>
      </c>
      <c r="AY520" t="s">
        <v>89</v>
      </c>
      <c r="AZ520" t="s">
        <v>81</v>
      </c>
      <c r="BA520" t="s">
        <v>1760</v>
      </c>
      <c r="BB520">
        <v>77.13</v>
      </c>
      <c r="BC520" t="s">
        <v>82</v>
      </c>
      <c r="BD520" t="s">
        <v>82</v>
      </c>
      <c r="BE520" t="s">
        <v>82</v>
      </c>
      <c r="BF520" t="s">
        <v>87</v>
      </c>
      <c r="BG520" t="s">
        <v>97</v>
      </c>
      <c r="BH520">
        <v>4</v>
      </c>
      <c r="BI520">
        <v>2018</v>
      </c>
      <c r="BJ520">
        <v>5</v>
      </c>
      <c r="BK520">
        <v>85</v>
      </c>
      <c r="BL520" t="s">
        <v>82</v>
      </c>
      <c r="BM520" t="s">
        <v>95</v>
      </c>
      <c r="BN520" t="s">
        <v>481</v>
      </c>
      <c r="BO520">
        <v>1</v>
      </c>
      <c r="BP520" t="s">
        <v>86</v>
      </c>
      <c r="BQ520" t="s">
        <v>1116</v>
      </c>
    </row>
    <row r="521" spans="1:69" hidden="1" x14ac:dyDescent="0.25">
      <c r="A521">
        <v>133337</v>
      </c>
      <c r="B521">
        <v>1</v>
      </c>
      <c r="C521" s="1">
        <v>1244160</v>
      </c>
      <c r="D521" s="2">
        <v>44939</v>
      </c>
      <c r="E521" s="2">
        <v>44939</v>
      </c>
      <c r="F521" s="2">
        <v>44958</v>
      </c>
      <c r="G521" s="2">
        <v>44977</v>
      </c>
      <c r="H521" s="2">
        <v>44979</v>
      </c>
      <c r="I521">
        <v>326343</v>
      </c>
      <c r="J521" t="s">
        <v>83</v>
      </c>
      <c r="K521" t="s">
        <v>85</v>
      </c>
      <c r="L521" t="s">
        <v>98</v>
      </c>
      <c r="M521" t="s">
        <v>72</v>
      </c>
      <c r="N521" t="s">
        <v>82</v>
      </c>
      <c r="O521">
        <v>133337</v>
      </c>
      <c r="P521">
        <v>7</v>
      </c>
      <c r="Q521" t="s">
        <v>136</v>
      </c>
      <c r="R521" t="s">
        <v>242</v>
      </c>
      <c r="S521" t="s">
        <v>79</v>
      </c>
      <c r="T521" t="s">
        <v>136</v>
      </c>
      <c r="U521">
        <v>3</v>
      </c>
      <c r="V521" t="s">
        <v>131</v>
      </c>
      <c r="W521">
        <v>8</v>
      </c>
      <c r="X521">
        <v>1</v>
      </c>
      <c r="Y521" t="s">
        <v>24</v>
      </c>
      <c r="Z521" t="s">
        <v>2536</v>
      </c>
      <c r="AA521">
        <v>800760243</v>
      </c>
      <c r="AB521">
        <v>31273430</v>
      </c>
      <c r="AC521" t="s">
        <v>265</v>
      </c>
      <c r="AD521" t="s">
        <v>268</v>
      </c>
      <c r="AE521" t="s">
        <v>2537</v>
      </c>
      <c r="AF521" t="s">
        <v>2538</v>
      </c>
      <c r="AG521">
        <v>1867575</v>
      </c>
      <c r="AH521" t="s">
        <v>100</v>
      </c>
      <c r="AI521">
        <v>0</v>
      </c>
      <c r="AJ521" t="s">
        <v>77</v>
      </c>
      <c r="AK521">
        <v>100</v>
      </c>
      <c r="AL521" t="s">
        <v>96</v>
      </c>
      <c r="AM521" t="s">
        <v>82</v>
      </c>
      <c r="AN521" t="s">
        <v>82</v>
      </c>
      <c r="AO521">
        <v>1</v>
      </c>
      <c r="AP521" t="s">
        <v>73</v>
      </c>
      <c r="AQ521" t="s">
        <v>114</v>
      </c>
      <c r="AR521" t="s">
        <v>82</v>
      </c>
      <c r="AS521" t="s">
        <v>82</v>
      </c>
      <c r="AT521">
        <v>46</v>
      </c>
      <c r="AU521" t="s">
        <v>2539</v>
      </c>
      <c r="AV521" t="s">
        <v>89</v>
      </c>
      <c r="AW521" t="s">
        <v>89</v>
      </c>
      <c r="AX521" t="s">
        <v>89</v>
      </c>
      <c r="AY521" t="s">
        <v>89</v>
      </c>
      <c r="AZ521" t="s">
        <v>81</v>
      </c>
      <c r="BA521" t="s">
        <v>2540</v>
      </c>
      <c r="BB521">
        <v>77.319999999999993</v>
      </c>
      <c r="BC521" t="s">
        <v>82</v>
      </c>
      <c r="BD521" t="s">
        <v>82</v>
      </c>
      <c r="BE521" t="s">
        <v>82</v>
      </c>
      <c r="BF521" t="s">
        <v>156</v>
      </c>
      <c r="BG521" t="s">
        <v>2541</v>
      </c>
      <c r="BH521">
        <v>2</v>
      </c>
      <c r="BI521">
        <v>1995</v>
      </c>
      <c r="BJ521">
        <v>28</v>
      </c>
      <c r="BK521">
        <v>100</v>
      </c>
      <c r="BL521">
        <v>20007600</v>
      </c>
      <c r="BM521" t="s">
        <v>95</v>
      </c>
      <c r="BN521" t="s">
        <v>368</v>
      </c>
      <c r="BO521">
        <v>3</v>
      </c>
      <c r="BP521" t="s">
        <v>243</v>
      </c>
      <c r="BQ521" t="s">
        <v>1116</v>
      </c>
    </row>
    <row r="522" spans="1:69" hidden="1" x14ac:dyDescent="0.25">
      <c r="A522">
        <v>133093</v>
      </c>
      <c r="B522">
        <v>1</v>
      </c>
      <c r="C522" s="1">
        <v>1189895</v>
      </c>
      <c r="D522" s="2">
        <v>44892</v>
      </c>
      <c r="E522" s="2">
        <v>44916</v>
      </c>
      <c r="F522" s="2">
        <v>44945</v>
      </c>
      <c r="G522" s="2">
        <v>44953</v>
      </c>
      <c r="H522" s="2">
        <v>44957</v>
      </c>
      <c r="I522">
        <v>323045</v>
      </c>
      <c r="J522" t="s">
        <v>83</v>
      </c>
      <c r="K522" t="s">
        <v>85</v>
      </c>
      <c r="L522" t="s">
        <v>98</v>
      </c>
      <c r="M522" t="s">
        <v>72</v>
      </c>
      <c r="N522" t="s">
        <v>82</v>
      </c>
      <c r="O522">
        <v>133093</v>
      </c>
      <c r="P522">
        <v>5</v>
      </c>
      <c r="Q522" t="s">
        <v>75</v>
      </c>
      <c r="R522" t="s">
        <v>517</v>
      </c>
      <c r="S522" t="s">
        <v>79</v>
      </c>
      <c r="T522" t="s">
        <v>75</v>
      </c>
      <c r="U522">
        <v>2</v>
      </c>
      <c r="V522" t="s">
        <v>139</v>
      </c>
      <c r="W522">
        <v>1</v>
      </c>
      <c r="X522">
        <v>1</v>
      </c>
      <c r="Y522" t="s">
        <v>24</v>
      </c>
      <c r="Z522" t="s">
        <v>1506</v>
      </c>
      <c r="AA522">
        <v>118040054</v>
      </c>
      <c r="AB522">
        <v>31270650</v>
      </c>
      <c r="AC522" t="s">
        <v>139</v>
      </c>
      <c r="AD522" t="s">
        <v>139</v>
      </c>
      <c r="AE522" t="s">
        <v>104</v>
      </c>
      <c r="AF522" t="s">
        <v>1507</v>
      </c>
      <c r="AG522">
        <v>929740</v>
      </c>
      <c r="AH522" t="s">
        <v>108</v>
      </c>
      <c r="AI522">
        <v>0</v>
      </c>
      <c r="AJ522" t="s">
        <v>77</v>
      </c>
      <c r="AK522">
        <v>100</v>
      </c>
      <c r="AL522" t="s">
        <v>96</v>
      </c>
      <c r="AM522" t="s">
        <v>82</v>
      </c>
      <c r="AN522" t="s">
        <v>82</v>
      </c>
      <c r="AO522">
        <v>1</v>
      </c>
      <c r="AP522" t="s">
        <v>73</v>
      </c>
      <c r="AQ522" t="s">
        <v>78</v>
      </c>
      <c r="AR522" t="s">
        <v>82</v>
      </c>
      <c r="AS522" t="s">
        <v>82</v>
      </c>
      <c r="AT522">
        <v>21</v>
      </c>
      <c r="AU522" t="s">
        <v>253</v>
      </c>
      <c r="AV522" t="s">
        <v>89</v>
      </c>
      <c r="AW522" t="s">
        <v>89</v>
      </c>
      <c r="AX522" t="s">
        <v>89</v>
      </c>
      <c r="AY522" t="s">
        <v>89</v>
      </c>
      <c r="AZ522" t="s">
        <v>81</v>
      </c>
      <c r="BA522" t="s">
        <v>1508</v>
      </c>
      <c r="BB522">
        <v>78.14</v>
      </c>
      <c r="BC522" t="s">
        <v>82</v>
      </c>
      <c r="BD522" t="s">
        <v>161</v>
      </c>
      <c r="BE522" t="s">
        <v>162</v>
      </c>
      <c r="BF522" t="s">
        <v>87</v>
      </c>
      <c r="BG522" t="s">
        <v>97</v>
      </c>
      <c r="BH522">
        <v>3</v>
      </c>
      <c r="BI522">
        <v>2018</v>
      </c>
      <c r="BJ522">
        <v>5</v>
      </c>
      <c r="BK522">
        <v>95.86</v>
      </c>
      <c r="BL522" t="s">
        <v>82</v>
      </c>
      <c r="BM522" t="s">
        <v>95</v>
      </c>
      <c r="BN522" t="s">
        <v>253</v>
      </c>
      <c r="BO522">
        <v>1</v>
      </c>
      <c r="BP522" t="s">
        <v>86</v>
      </c>
      <c r="BQ522" t="s">
        <v>1116</v>
      </c>
    </row>
    <row r="523" spans="1:69" hidden="1" x14ac:dyDescent="0.25">
      <c r="A523">
        <v>133365</v>
      </c>
      <c r="B523">
        <v>1</v>
      </c>
      <c r="C523" s="1">
        <v>2296000</v>
      </c>
      <c r="D523" s="2">
        <v>44937</v>
      </c>
      <c r="E523" s="2">
        <v>44944</v>
      </c>
      <c r="F523" s="2">
        <v>44960</v>
      </c>
      <c r="G523" s="2">
        <v>44977</v>
      </c>
      <c r="H523" s="2">
        <v>44978</v>
      </c>
      <c r="I523">
        <v>326146</v>
      </c>
      <c r="J523" t="s">
        <v>83</v>
      </c>
      <c r="K523" t="s">
        <v>85</v>
      </c>
      <c r="L523" t="s">
        <v>98</v>
      </c>
      <c r="M523" t="s">
        <v>72</v>
      </c>
      <c r="N523" t="s">
        <v>82</v>
      </c>
      <c r="O523">
        <v>133365</v>
      </c>
      <c r="P523">
        <v>7</v>
      </c>
      <c r="Q523" t="s">
        <v>136</v>
      </c>
      <c r="R523" t="s">
        <v>137</v>
      </c>
      <c r="S523" t="s">
        <v>79</v>
      </c>
      <c r="T523" t="s">
        <v>136</v>
      </c>
      <c r="U523">
        <v>3</v>
      </c>
      <c r="V523" t="s">
        <v>131</v>
      </c>
      <c r="W523">
        <v>1</v>
      </c>
      <c r="X523">
        <v>5</v>
      </c>
      <c r="Y523" t="s">
        <v>25</v>
      </c>
      <c r="Z523" t="s">
        <v>2564</v>
      </c>
      <c r="AA523">
        <v>305550790</v>
      </c>
      <c r="AB523">
        <v>31272320</v>
      </c>
      <c r="AC523" t="s">
        <v>131</v>
      </c>
      <c r="AD523" t="s">
        <v>416</v>
      </c>
      <c r="AE523" t="s">
        <v>400</v>
      </c>
      <c r="AF523" t="s">
        <v>248</v>
      </c>
      <c r="AG523">
        <v>1798921</v>
      </c>
      <c r="AH523" t="s">
        <v>100</v>
      </c>
      <c r="AI523">
        <v>0</v>
      </c>
      <c r="AJ523" t="s">
        <v>77</v>
      </c>
      <c r="AK523">
        <v>100</v>
      </c>
      <c r="AL523" t="s">
        <v>96</v>
      </c>
      <c r="AM523" t="s">
        <v>82</v>
      </c>
      <c r="AN523" t="s">
        <v>82</v>
      </c>
      <c r="AO523">
        <v>1</v>
      </c>
      <c r="AP523" t="s">
        <v>73</v>
      </c>
      <c r="AQ523" t="s">
        <v>114</v>
      </c>
      <c r="AR523" t="s">
        <v>82</v>
      </c>
      <c r="AS523" t="s">
        <v>82</v>
      </c>
      <c r="AT523">
        <v>18</v>
      </c>
      <c r="AU523" t="s">
        <v>101</v>
      </c>
      <c r="AV523" t="s">
        <v>89</v>
      </c>
      <c r="AW523" t="s">
        <v>89</v>
      </c>
      <c r="AX523" t="s">
        <v>89</v>
      </c>
      <c r="AY523" t="s">
        <v>89</v>
      </c>
      <c r="AZ523" t="s">
        <v>81</v>
      </c>
      <c r="BA523" t="s">
        <v>2565</v>
      </c>
      <c r="BB523">
        <v>78.349999999999994</v>
      </c>
      <c r="BC523" t="s">
        <v>82</v>
      </c>
      <c r="BD523" t="s">
        <v>82</v>
      </c>
      <c r="BE523" t="s">
        <v>82</v>
      </c>
      <c r="BF523" t="s">
        <v>87</v>
      </c>
      <c r="BG523" t="s">
        <v>97</v>
      </c>
      <c r="BH523">
        <v>1</v>
      </c>
      <c r="BI523">
        <v>2022</v>
      </c>
      <c r="BJ523">
        <v>1</v>
      </c>
      <c r="BK523">
        <v>100</v>
      </c>
      <c r="BL523" t="s">
        <v>82</v>
      </c>
      <c r="BM523" t="s">
        <v>95</v>
      </c>
      <c r="BN523" t="s">
        <v>183</v>
      </c>
      <c r="BO523">
        <v>1</v>
      </c>
      <c r="BP523" t="s">
        <v>86</v>
      </c>
      <c r="BQ523" t="s">
        <v>1116</v>
      </c>
    </row>
    <row r="524" spans="1:69" hidden="1" x14ac:dyDescent="0.25">
      <c r="A524">
        <v>132650</v>
      </c>
      <c r="B524">
        <v>1</v>
      </c>
      <c r="C524" s="1">
        <v>3375922</v>
      </c>
      <c r="D524" s="2">
        <v>44896</v>
      </c>
      <c r="E524" s="2">
        <v>44902</v>
      </c>
      <c r="F524" s="2">
        <v>44903</v>
      </c>
      <c r="G524" s="2">
        <v>44939</v>
      </c>
      <c r="H524" s="2">
        <v>44943</v>
      </c>
      <c r="I524">
        <v>323269</v>
      </c>
      <c r="J524" t="s">
        <v>83</v>
      </c>
      <c r="K524" t="s">
        <v>85</v>
      </c>
      <c r="L524" t="s">
        <v>98</v>
      </c>
      <c r="M524" t="s">
        <v>72</v>
      </c>
      <c r="N524" t="s">
        <v>82</v>
      </c>
      <c r="O524">
        <v>132650</v>
      </c>
      <c r="P524">
        <v>1</v>
      </c>
      <c r="Q524" t="s">
        <v>75</v>
      </c>
      <c r="R524" t="s">
        <v>76</v>
      </c>
      <c r="S524" t="s">
        <v>79</v>
      </c>
      <c r="T524" t="s">
        <v>75</v>
      </c>
      <c r="U524">
        <v>5</v>
      </c>
      <c r="V524" t="s">
        <v>115</v>
      </c>
      <c r="W524">
        <v>8</v>
      </c>
      <c r="X524">
        <v>1</v>
      </c>
      <c r="Y524" t="s">
        <v>25</v>
      </c>
      <c r="Z524" t="s">
        <v>1893</v>
      </c>
      <c r="AA524">
        <v>504480962</v>
      </c>
      <c r="AB524">
        <v>31269410</v>
      </c>
      <c r="AC524" t="s">
        <v>467</v>
      </c>
      <c r="AD524" t="s">
        <v>467</v>
      </c>
      <c r="AE524" t="s">
        <v>360</v>
      </c>
      <c r="AF524" t="s">
        <v>359</v>
      </c>
      <c r="AG524">
        <v>460000</v>
      </c>
      <c r="AH524" t="s">
        <v>121</v>
      </c>
      <c r="AI524">
        <v>0</v>
      </c>
      <c r="AJ524" t="s">
        <v>77</v>
      </c>
      <c r="AK524">
        <v>100</v>
      </c>
      <c r="AL524" t="s">
        <v>96</v>
      </c>
      <c r="AM524" t="s">
        <v>82</v>
      </c>
      <c r="AN524" t="s">
        <v>82</v>
      </c>
      <c r="AO524">
        <v>1</v>
      </c>
      <c r="AP524" t="s">
        <v>73</v>
      </c>
      <c r="AQ524" t="s">
        <v>78</v>
      </c>
      <c r="AR524" t="s">
        <v>82</v>
      </c>
      <c r="AS524" t="s">
        <v>82</v>
      </c>
      <c r="AT524">
        <v>19</v>
      </c>
      <c r="AU524" t="s">
        <v>244</v>
      </c>
      <c r="AV524" t="s">
        <v>89</v>
      </c>
      <c r="AW524" t="s">
        <v>89</v>
      </c>
      <c r="AX524" t="s">
        <v>89</v>
      </c>
      <c r="AY524" t="s">
        <v>89</v>
      </c>
      <c r="AZ524" t="s">
        <v>81</v>
      </c>
      <c r="BA524" t="s">
        <v>1894</v>
      </c>
      <c r="BB524">
        <v>79.87</v>
      </c>
      <c r="BC524" t="s">
        <v>82</v>
      </c>
      <c r="BD524" t="s">
        <v>161</v>
      </c>
      <c r="BE524" t="s">
        <v>162</v>
      </c>
      <c r="BF524" t="s">
        <v>87</v>
      </c>
      <c r="BG524" t="s">
        <v>97</v>
      </c>
      <c r="BH524">
        <v>4</v>
      </c>
      <c r="BI524">
        <v>2020</v>
      </c>
      <c r="BJ524">
        <v>3</v>
      </c>
      <c r="BK524">
        <v>98.62</v>
      </c>
      <c r="BL524" t="s">
        <v>82</v>
      </c>
      <c r="BM524" t="s">
        <v>95</v>
      </c>
      <c r="BN524" t="s">
        <v>130</v>
      </c>
      <c r="BO524">
        <v>3</v>
      </c>
      <c r="BP524" t="s">
        <v>243</v>
      </c>
      <c r="BQ524" t="s">
        <v>1116</v>
      </c>
    </row>
    <row r="525" spans="1:69" hidden="1" x14ac:dyDescent="0.25">
      <c r="A525">
        <v>133224</v>
      </c>
      <c r="B525">
        <v>1</v>
      </c>
      <c r="C525" s="1">
        <v>1007200</v>
      </c>
      <c r="D525" s="2">
        <v>44918</v>
      </c>
      <c r="E525" s="2">
        <v>44938</v>
      </c>
      <c r="F525" s="2">
        <v>44957</v>
      </c>
      <c r="G525" s="2">
        <v>44963</v>
      </c>
      <c r="H525" s="2">
        <v>44967</v>
      </c>
      <c r="I525">
        <v>325160</v>
      </c>
      <c r="J525" t="s">
        <v>83</v>
      </c>
      <c r="K525" t="s">
        <v>85</v>
      </c>
      <c r="L525" t="s">
        <v>98</v>
      </c>
      <c r="M525" t="s">
        <v>72</v>
      </c>
      <c r="N525" t="s">
        <v>82</v>
      </c>
      <c r="O525">
        <v>133224</v>
      </c>
      <c r="P525">
        <v>6</v>
      </c>
      <c r="Q525" t="s">
        <v>136</v>
      </c>
      <c r="R525" t="s">
        <v>166</v>
      </c>
      <c r="S525" t="s">
        <v>79</v>
      </c>
      <c r="T525" t="s">
        <v>136</v>
      </c>
      <c r="U525">
        <v>1</v>
      </c>
      <c r="V525" t="s">
        <v>80</v>
      </c>
      <c r="W525">
        <v>3</v>
      </c>
      <c r="X525">
        <v>2</v>
      </c>
      <c r="Y525" t="s">
        <v>25</v>
      </c>
      <c r="Z525" t="s">
        <v>1266</v>
      </c>
      <c r="AA525">
        <v>118340197</v>
      </c>
      <c r="AB525">
        <v>31271960</v>
      </c>
      <c r="AC525" t="s">
        <v>236</v>
      </c>
      <c r="AD525" t="s">
        <v>159</v>
      </c>
      <c r="AE525" t="s">
        <v>217</v>
      </c>
      <c r="AF525" t="s">
        <v>994</v>
      </c>
      <c r="AG525">
        <v>400000</v>
      </c>
      <c r="AH525" t="s">
        <v>121</v>
      </c>
      <c r="AI525">
        <v>0</v>
      </c>
      <c r="AJ525" t="s">
        <v>77</v>
      </c>
      <c r="AK525">
        <v>100</v>
      </c>
      <c r="AL525" t="s">
        <v>96</v>
      </c>
      <c r="AM525" t="s">
        <v>82</v>
      </c>
      <c r="AN525" t="s">
        <v>82</v>
      </c>
      <c r="AO525">
        <v>1</v>
      </c>
      <c r="AP525" t="s">
        <v>73</v>
      </c>
      <c r="AQ525" t="s">
        <v>114</v>
      </c>
      <c r="AR525" t="s">
        <v>82</v>
      </c>
      <c r="AS525" t="s">
        <v>82</v>
      </c>
      <c r="AT525">
        <v>21</v>
      </c>
      <c r="AU525" t="s">
        <v>244</v>
      </c>
      <c r="AV525" t="s">
        <v>89</v>
      </c>
      <c r="AW525" t="s">
        <v>89</v>
      </c>
      <c r="AX525" t="s">
        <v>89</v>
      </c>
      <c r="AY525" t="s">
        <v>89</v>
      </c>
      <c r="AZ525" t="s">
        <v>81</v>
      </c>
      <c r="BA525" t="s">
        <v>1267</v>
      </c>
      <c r="BB525">
        <v>80.22</v>
      </c>
      <c r="BC525" t="s">
        <v>82</v>
      </c>
      <c r="BD525" t="s">
        <v>82</v>
      </c>
      <c r="BE525" t="s">
        <v>82</v>
      </c>
      <c r="BF525" t="s">
        <v>87</v>
      </c>
      <c r="BG525" t="s">
        <v>1268</v>
      </c>
      <c r="BH525">
        <v>4</v>
      </c>
      <c r="BI525">
        <v>2019</v>
      </c>
      <c r="BJ525">
        <v>4</v>
      </c>
      <c r="BK525">
        <v>100</v>
      </c>
      <c r="BL525">
        <v>40810100</v>
      </c>
      <c r="BM525" t="s">
        <v>95</v>
      </c>
      <c r="BN525" t="s">
        <v>169</v>
      </c>
      <c r="BO525">
        <v>2</v>
      </c>
      <c r="BP525" t="s">
        <v>179</v>
      </c>
      <c r="BQ525" t="s">
        <v>1121</v>
      </c>
    </row>
    <row r="526" spans="1:69" hidden="1" x14ac:dyDescent="0.25">
      <c r="A526">
        <v>133367</v>
      </c>
      <c r="B526">
        <v>1</v>
      </c>
      <c r="C526" s="1">
        <v>1525800</v>
      </c>
      <c r="D526" s="2">
        <v>44929</v>
      </c>
      <c r="E526" s="2">
        <v>44929</v>
      </c>
      <c r="F526" s="2">
        <v>44960</v>
      </c>
      <c r="G526" s="2">
        <v>44977</v>
      </c>
      <c r="H526" s="2">
        <v>44978</v>
      </c>
      <c r="I526">
        <v>325553</v>
      </c>
      <c r="J526" t="s">
        <v>83</v>
      </c>
      <c r="K526" t="s">
        <v>85</v>
      </c>
      <c r="L526" t="s">
        <v>98</v>
      </c>
      <c r="M526" t="s">
        <v>72</v>
      </c>
      <c r="N526" t="s">
        <v>82</v>
      </c>
      <c r="O526">
        <v>133367</v>
      </c>
      <c r="P526">
        <v>7</v>
      </c>
      <c r="Q526" t="s">
        <v>75</v>
      </c>
      <c r="R526" t="s">
        <v>99</v>
      </c>
      <c r="S526" t="s">
        <v>79</v>
      </c>
      <c r="T526" t="s">
        <v>75</v>
      </c>
      <c r="U526">
        <v>3</v>
      </c>
      <c r="V526" t="s">
        <v>131</v>
      </c>
      <c r="W526">
        <v>8</v>
      </c>
      <c r="X526">
        <v>1</v>
      </c>
      <c r="Y526" t="s">
        <v>24</v>
      </c>
      <c r="Z526" t="s">
        <v>2566</v>
      </c>
      <c r="AA526">
        <v>305400500</v>
      </c>
      <c r="AB526">
        <v>31272060</v>
      </c>
      <c r="AC526" t="s">
        <v>265</v>
      </c>
      <c r="AD526" t="s">
        <v>268</v>
      </c>
      <c r="AE526" t="s">
        <v>182</v>
      </c>
      <c r="AF526" t="s">
        <v>2327</v>
      </c>
      <c r="AG526">
        <v>1063461</v>
      </c>
      <c r="AH526" t="s">
        <v>108</v>
      </c>
      <c r="AI526">
        <v>0</v>
      </c>
      <c r="AJ526" t="s">
        <v>77</v>
      </c>
      <c r="AK526">
        <v>100</v>
      </c>
      <c r="AL526" t="s">
        <v>96</v>
      </c>
      <c r="AM526" t="s">
        <v>82</v>
      </c>
      <c r="AN526" t="s">
        <v>82</v>
      </c>
      <c r="AO526">
        <v>1</v>
      </c>
      <c r="AP526" t="s">
        <v>73</v>
      </c>
      <c r="AQ526" t="s">
        <v>114</v>
      </c>
      <c r="AR526" t="s">
        <v>82</v>
      </c>
      <c r="AS526" t="s">
        <v>82</v>
      </c>
      <c r="AT526">
        <v>20</v>
      </c>
      <c r="AU526" t="s">
        <v>253</v>
      </c>
      <c r="AV526" t="s">
        <v>89</v>
      </c>
      <c r="AW526" t="s">
        <v>89</v>
      </c>
      <c r="AX526" t="s">
        <v>89</v>
      </c>
      <c r="AY526" t="s">
        <v>89</v>
      </c>
      <c r="AZ526" t="s">
        <v>81</v>
      </c>
      <c r="BA526" t="s">
        <v>2567</v>
      </c>
      <c r="BB526">
        <v>81.92</v>
      </c>
      <c r="BC526" t="s">
        <v>82</v>
      </c>
      <c r="BD526" t="s">
        <v>161</v>
      </c>
      <c r="BE526" t="s">
        <v>162</v>
      </c>
      <c r="BF526" t="s">
        <v>87</v>
      </c>
      <c r="BG526" t="s">
        <v>97</v>
      </c>
      <c r="BH526">
        <v>4</v>
      </c>
      <c r="BI526">
        <v>2019</v>
      </c>
      <c r="BJ526">
        <v>4</v>
      </c>
      <c r="BK526">
        <v>100</v>
      </c>
      <c r="BL526" t="s">
        <v>82</v>
      </c>
      <c r="BM526" t="s">
        <v>95</v>
      </c>
      <c r="BN526" t="s">
        <v>111</v>
      </c>
      <c r="BO526">
        <v>2</v>
      </c>
      <c r="BP526" t="s">
        <v>179</v>
      </c>
      <c r="BQ526" t="s">
        <v>1121</v>
      </c>
    </row>
    <row r="527" spans="1:69" hidden="1" x14ac:dyDescent="0.25">
      <c r="A527">
        <v>132841</v>
      </c>
      <c r="B527">
        <v>1</v>
      </c>
      <c r="C527" s="1">
        <v>1326200</v>
      </c>
      <c r="D527" s="2">
        <v>44880</v>
      </c>
      <c r="E527" s="2">
        <v>44909</v>
      </c>
      <c r="F527" s="2">
        <v>44914</v>
      </c>
      <c r="G527" s="2">
        <v>44953</v>
      </c>
      <c r="H527" s="2">
        <v>44957</v>
      </c>
      <c r="I527">
        <v>322478</v>
      </c>
      <c r="J527" t="s">
        <v>83</v>
      </c>
      <c r="K527" t="s">
        <v>85</v>
      </c>
      <c r="L527" t="s">
        <v>98</v>
      </c>
      <c r="M527" t="s">
        <v>72</v>
      </c>
      <c r="N527" t="s">
        <v>82</v>
      </c>
      <c r="O527">
        <v>132841</v>
      </c>
      <c r="P527">
        <v>5</v>
      </c>
      <c r="Q527" t="s">
        <v>75</v>
      </c>
      <c r="R527" t="s">
        <v>517</v>
      </c>
      <c r="S527" t="s">
        <v>79</v>
      </c>
      <c r="T527" t="s">
        <v>75</v>
      </c>
      <c r="U527">
        <v>2</v>
      </c>
      <c r="V527" t="s">
        <v>139</v>
      </c>
      <c r="W527">
        <v>1</v>
      </c>
      <c r="X527">
        <v>2</v>
      </c>
      <c r="Y527" t="s">
        <v>25</v>
      </c>
      <c r="Z527" t="s">
        <v>1458</v>
      </c>
      <c r="AA527">
        <v>206680777</v>
      </c>
      <c r="AB527">
        <v>31270260</v>
      </c>
      <c r="AC527" t="s">
        <v>139</v>
      </c>
      <c r="AD527" t="s">
        <v>80</v>
      </c>
      <c r="AE527" t="s">
        <v>1073</v>
      </c>
      <c r="AF527" t="s">
        <v>1459</v>
      </c>
      <c r="AG527">
        <v>483375</v>
      </c>
      <c r="AH527" t="s">
        <v>171</v>
      </c>
      <c r="AI527">
        <v>0</v>
      </c>
      <c r="AJ527" t="s">
        <v>77</v>
      </c>
      <c r="AK527">
        <v>100</v>
      </c>
      <c r="AL527" t="s">
        <v>96</v>
      </c>
      <c r="AM527" t="s">
        <v>82</v>
      </c>
      <c r="AN527" t="s">
        <v>82</v>
      </c>
      <c r="AO527">
        <v>1</v>
      </c>
      <c r="AP527" t="s">
        <v>73</v>
      </c>
      <c r="AQ527" t="s">
        <v>114</v>
      </c>
      <c r="AR527" t="s">
        <v>82</v>
      </c>
      <c r="AS527" t="s">
        <v>82</v>
      </c>
      <c r="AT527">
        <v>32</v>
      </c>
      <c r="AU527" t="s">
        <v>253</v>
      </c>
      <c r="AV527" t="s">
        <v>89</v>
      </c>
      <c r="AW527" t="s">
        <v>89</v>
      </c>
      <c r="AX527" t="s">
        <v>89</v>
      </c>
      <c r="AY527" t="s">
        <v>89</v>
      </c>
      <c r="AZ527" t="s">
        <v>81</v>
      </c>
      <c r="BA527" t="s">
        <v>1460</v>
      </c>
      <c r="BB527">
        <v>82.08</v>
      </c>
      <c r="BC527" t="s">
        <v>82</v>
      </c>
      <c r="BD527" t="s">
        <v>82</v>
      </c>
      <c r="BE527" t="s">
        <v>82</v>
      </c>
      <c r="BF527" t="s">
        <v>87</v>
      </c>
      <c r="BG527" t="s">
        <v>1461</v>
      </c>
      <c r="BH527">
        <v>3</v>
      </c>
      <c r="BI527">
        <v>2016</v>
      </c>
      <c r="BJ527">
        <v>7</v>
      </c>
      <c r="BK527">
        <v>70</v>
      </c>
      <c r="BL527">
        <v>24378100</v>
      </c>
      <c r="BM527" t="s">
        <v>95</v>
      </c>
      <c r="BN527" t="s">
        <v>253</v>
      </c>
      <c r="BO527">
        <v>1</v>
      </c>
      <c r="BP527" t="s">
        <v>86</v>
      </c>
      <c r="BQ527" t="s">
        <v>1116</v>
      </c>
    </row>
    <row r="528" spans="1:69" hidden="1" x14ac:dyDescent="0.25">
      <c r="A528">
        <v>133222</v>
      </c>
      <c r="B528">
        <v>1</v>
      </c>
      <c r="C528" s="1">
        <v>1236575</v>
      </c>
      <c r="D528" s="2">
        <v>44935</v>
      </c>
      <c r="E528" s="2">
        <v>44942</v>
      </c>
      <c r="F528" s="2">
        <v>44957</v>
      </c>
      <c r="G528" s="2">
        <v>44963</v>
      </c>
      <c r="H528" s="2">
        <v>44967</v>
      </c>
      <c r="I528">
        <v>325860</v>
      </c>
      <c r="J528" t="s">
        <v>83</v>
      </c>
      <c r="K528" t="s">
        <v>85</v>
      </c>
      <c r="L528" t="s">
        <v>98</v>
      </c>
      <c r="M528" t="s">
        <v>72</v>
      </c>
      <c r="N528" t="s">
        <v>82</v>
      </c>
      <c r="O528">
        <v>133222</v>
      </c>
      <c r="P528">
        <v>6</v>
      </c>
      <c r="Q528" t="s">
        <v>75</v>
      </c>
      <c r="R528" t="s">
        <v>76</v>
      </c>
      <c r="S528" t="s">
        <v>79</v>
      </c>
      <c r="T528" t="s">
        <v>75</v>
      </c>
      <c r="U528">
        <v>1</v>
      </c>
      <c r="V528" t="s">
        <v>80</v>
      </c>
      <c r="W528">
        <v>3</v>
      </c>
      <c r="X528">
        <v>2</v>
      </c>
      <c r="Y528" t="s">
        <v>25</v>
      </c>
      <c r="Z528" t="s">
        <v>1275</v>
      </c>
      <c r="AA528">
        <v>118510930</v>
      </c>
      <c r="AB528">
        <v>31271660</v>
      </c>
      <c r="AC528" t="s">
        <v>236</v>
      </c>
      <c r="AD528" t="s">
        <v>159</v>
      </c>
      <c r="AE528" t="s">
        <v>329</v>
      </c>
      <c r="AF528" t="s">
        <v>547</v>
      </c>
      <c r="AG528">
        <v>1074253</v>
      </c>
      <c r="AH528" t="s">
        <v>108</v>
      </c>
      <c r="AI528">
        <v>0</v>
      </c>
      <c r="AJ528" t="s">
        <v>77</v>
      </c>
      <c r="AK528">
        <v>100</v>
      </c>
      <c r="AL528" t="s">
        <v>96</v>
      </c>
      <c r="AM528" t="s">
        <v>82</v>
      </c>
      <c r="AN528" t="s">
        <v>82</v>
      </c>
      <c r="AO528">
        <v>1</v>
      </c>
      <c r="AP528" t="s">
        <v>73</v>
      </c>
      <c r="AQ528" t="s">
        <v>114</v>
      </c>
      <c r="AR528" t="s">
        <v>82</v>
      </c>
      <c r="AS528" t="s">
        <v>82</v>
      </c>
      <c r="AT528">
        <v>20</v>
      </c>
      <c r="AU528" t="s">
        <v>253</v>
      </c>
      <c r="AV528" t="s">
        <v>89</v>
      </c>
      <c r="AW528" t="s">
        <v>89</v>
      </c>
      <c r="AX528" t="s">
        <v>89</v>
      </c>
      <c r="AY528" t="s">
        <v>89</v>
      </c>
      <c r="AZ528" t="s">
        <v>81</v>
      </c>
      <c r="BA528" t="s">
        <v>1276</v>
      </c>
      <c r="BB528">
        <v>86.87</v>
      </c>
      <c r="BC528" t="s">
        <v>82</v>
      </c>
      <c r="BD528" t="s">
        <v>82</v>
      </c>
      <c r="BE528" t="s">
        <v>82</v>
      </c>
      <c r="BF528" t="s">
        <v>87</v>
      </c>
      <c r="BG528" t="s">
        <v>97</v>
      </c>
      <c r="BH528">
        <v>4</v>
      </c>
      <c r="BI528">
        <v>2020</v>
      </c>
      <c r="BJ528">
        <v>3</v>
      </c>
      <c r="BK528">
        <v>100</v>
      </c>
      <c r="BL528" t="s">
        <v>82</v>
      </c>
      <c r="BM528" t="s">
        <v>95</v>
      </c>
      <c r="BN528" t="s">
        <v>130</v>
      </c>
      <c r="BO528">
        <v>1</v>
      </c>
      <c r="BP528" t="s">
        <v>86</v>
      </c>
      <c r="BQ528" t="s">
        <v>1116</v>
      </c>
    </row>
    <row r="529" spans="1:69" hidden="1" x14ac:dyDescent="0.25">
      <c r="A529">
        <v>132685</v>
      </c>
      <c r="B529">
        <v>1</v>
      </c>
      <c r="C529" s="1">
        <v>1757590</v>
      </c>
      <c r="D529" s="2">
        <v>44898</v>
      </c>
      <c r="E529" s="2">
        <v>44903</v>
      </c>
      <c r="F529" s="2">
        <v>44904</v>
      </c>
      <c r="G529" s="2">
        <v>44939</v>
      </c>
      <c r="H529" s="2">
        <v>44943</v>
      </c>
      <c r="I529">
        <v>323618</v>
      </c>
      <c r="J529" t="s">
        <v>83</v>
      </c>
      <c r="K529" t="s">
        <v>85</v>
      </c>
      <c r="L529" t="s">
        <v>98</v>
      </c>
      <c r="M529" t="s">
        <v>72</v>
      </c>
      <c r="N529" t="s">
        <v>82</v>
      </c>
      <c r="O529">
        <v>132685</v>
      </c>
      <c r="P529">
        <v>1</v>
      </c>
      <c r="Q529" t="s">
        <v>136</v>
      </c>
      <c r="R529" t="s">
        <v>166</v>
      </c>
      <c r="S529" t="s">
        <v>79</v>
      </c>
      <c r="T529" t="s">
        <v>136</v>
      </c>
      <c r="U529">
        <v>7</v>
      </c>
      <c r="V529" t="s">
        <v>185</v>
      </c>
      <c r="W529">
        <v>2</v>
      </c>
      <c r="X529">
        <v>5</v>
      </c>
      <c r="Y529" t="s">
        <v>25</v>
      </c>
      <c r="Z529" t="s">
        <v>1910</v>
      </c>
      <c r="AA529">
        <v>702920672</v>
      </c>
      <c r="AB529">
        <v>31269130</v>
      </c>
      <c r="AC529" t="s">
        <v>226</v>
      </c>
      <c r="AD529" t="s">
        <v>336</v>
      </c>
      <c r="AE529" t="s">
        <v>389</v>
      </c>
      <c r="AF529" t="s">
        <v>406</v>
      </c>
      <c r="AG529">
        <v>100000</v>
      </c>
      <c r="AH529" t="s">
        <v>132</v>
      </c>
      <c r="AI529">
        <v>0</v>
      </c>
      <c r="AJ529" t="s">
        <v>77</v>
      </c>
      <c r="AK529">
        <v>100</v>
      </c>
      <c r="AL529" t="s">
        <v>96</v>
      </c>
      <c r="AM529" t="s">
        <v>82</v>
      </c>
      <c r="AN529" t="s">
        <v>82</v>
      </c>
      <c r="AO529">
        <v>1</v>
      </c>
      <c r="AP529" t="s">
        <v>73</v>
      </c>
      <c r="AQ529" t="s">
        <v>138</v>
      </c>
      <c r="AR529" t="s">
        <v>82</v>
      </c>
      <c r="AS529" t="s">
        <v>82</v>
      </c>
      <c r="AT529">
        <v>20</v>
      </c>
      <c r="AU529" t="s">
        <v>101</v>
      </c>
      <c r="AV529" t="s">
        <v>89</v>
      </c>
      <c r="AW529" t="s">
        <v>89</v>
      </c>
      <c r="AX529" t="s">
        <v>89</v>
      </c>
      <c r="AY529" t="s">
        <v>89</v>
      </c>
      <c r="AZ529" t="s">
        <v>81</v>
      </c>
      <c r="BA529" t="s">
        <v>1911</v>
      </c>
      <c r="BB529">
        <v>87.44</v>
      </c>
      <c r="BC529" t="s">
        <v>82</v>
      </c>
      <c r="BD529" t="s">
        <v>82</v>
      </c>
      <c r="BE529" t="s">
        <v>82</v>
      </c>
      <c r="BF529" t="s">
        <v>87</v>
      </c>
      <c r="BG529" t="s">
        <v>97</v>
      </c>
      <c r="BH529">
        <v>3</v>
      </c>
      <c r="BI529">
        <v>2019</v>
      </c>
      <c r="BJ529">
        <v>4</v>
      </c>
      <c r="BK529">
        <v>92</v>
      </c>
      <c r="BL529" t="s">
        <v>82</v>
      </c>
      <c r="BM529" t="s">
        <v>408</v>
      </c>
      <c r="BN529" t="s">
        <v>361</v>
      </c>
      <c r="BO529">
        <v>1</v>
      </c>
      <c r="BP529" t="s">
        <v>86</v>
      </c>
      <c r="BQ529" t="s">
        <v>1116</v>
      </c>
    </row>
    <row r="530" spans="1:69" hidden="1" x14ac:dyDescent="0.25">
      <c r="A530">
        <v>132692</v>
      </c>
      <c r="B530">
        <v>1</v>
      </c>
      <c r="C530" s="1">
        <v>990490</v>
      </c>
      <c r="D530" s="2">
        <v>44896</v>
      </c>
      <c r="E530" s="2">
        <v>44903</v>
      </c>
      <c r="F530" s="2">
        <v>44904</v>
      </c>
      <c r="G530" s="2">
        <v>44949</v>
      </c>
      <c r="H530" s="2">
        <v>44951</v>
      </c>
      <c r="I530">
        <v>323430</v>
      </c>
      <c r="J530" t="s">
        <v>83</v>
      </c>
      <c r="K530" t="s">
        <v>85</v>
      </c>
      <c r="L530" t="s">
        <v>98</v>
      </c>
      <c r="M530" t="s">
        <v>72</v>
      </c>
      <c r="N530" t="s">
        <v>82</v>
      </c>
      <c r="O530">
        <v>132692</v>
      </c>
      <c r="P530">
        <v>3</v>
      </c>
      <c r="Q530" t="s">
        <v>136</v>
      </c>
      <c r="R530" t="s">
        <v>137</v>
      </c>
      <c r="S530" t="s">
        <v>79</v>
      </c>
      <c r="T530" t="s">
        <v>136</v>
      </c>
      <c r="U530">
        <v>3</v>
      </c>
      <c r="V530" t="s">
        <v>131</v>
      </c>
      <c r="W530">
        <v>3</v>
      </c>
      <c r="X530">
        <v>5</v>
      </c>
      <c r="Y530" t="s">
        <v>25</v>
      </c>
      <c r="Z530" t="s">
        <v>1714</v>
      </c>
      <c r="AA530">
        <v>117830898</v>
      </c>
      <c r="AB530">
        <v>31270100</v>
      </c>
      <c r="AC530" t="s">
        <v>193</v>
      </c>
      <c r="AD530" t="s">
        <v>505</v>
      </c>
      <c r="AE530" t="s">
        <v>191</v>
      </c>
      <c r="AF530" t="s">
        <v>190</v>
      </c>
      <c r="AG530">
        <v>526848</v>
      </c>
      <c r="AH530" t="s">
        <v>171</v>
      </c>
      <c r="AI530">
        <v>0</v>
      </c>
      <c r="AJ530" t="s">
        <v>77</v>
      </c>
      <c r="AK530">
        <v>100</v>
      </c>
      <c r="AL530" t="s">
        <v>96</v>
      </c>
      <c r="AM530" t="s">
        <v>82</v>
      </c>
      <c r="AN530" t="s">
        <v>82</v>
      </c>
      <c r="AO530">
        <v>1</v>
      </c>
      <c r="AP530" t="s">
        <v>73</v>
      </c>
      <c r="AQ530" t="s">
        <v>114</v>
      </c>
      <c r="AR530" t="s">
        <v>82</v>
      </c>
      <c r="AS530" t="s">
        <v>82</v>
      </c>
      <c r="AT530">
        <v>22</v>
      </c>
      <c r="AU530" t="s">
        <v>101</v>
      </c>
      <c r="AV530" t="s">
        <v>89</v>
      </c>
      <c r="AW530" t="s">
        <v>89</v>
      </c>
      <c r="AX530" t="s">
        <v>89</v>
      </c>
      <c r="AY530" t="s">
        <v>89</v>
      </c>
      <c r="AZ530" t="s">
        <v>81</v>
      </c>
      <c r="BA530" t="s">
        <v>1715</v>
      </c>
      <c r="BB530">
        <v>90.86</v>
      </c>
      <c r="BC530" t="s">
        <v>82</v>
      </c>
      <c r="BD530" t="s">
        <v>82</v>
      </c>
      <c r="BE530" t="s">
        <v>82</v>
      </c>
      <c r="BF530" t="s">
        <v>87</v>
      </c>
      <c r="BG530" t="s">
        <v>97</v>
      </c>
      <c r="BH530">
        <v>3</v>
      </c>
      <c r="BI530">
        <v>2017</v>
      </c>
      <c r="BJ530">
        <v>6</v>
      </c>
      <c r="BK530">
        <v>87.72</v>
      </c>
      <c r="BL530" t="s">
        <v>82</v>
      </c>
      <c r="BM530" t="s">
        <v>95</v>
      </c>
      <c r="BN530" t="s">
        <v>192</v>
      </c>
      <c r="BO530">
        <v>1</v>
      </c>
      <c r="BP530" t="s">
        <v>86</v>
      </c>
      <c r="BQ530" t="s">
        <v>1116</v>
      </c>
    </row>
    <row r="531" spans="1:69" hidden="1" x14ac:dyDescent="0.25">
      <c r="A531">
        <v>133259</v>
      </c>
      <c r="B531">
        <v>1</v>
      </c>
      <c r="C531" s="1">
        <v>2490600</v>
      </c>
      <c r="D531" s="2">
        <v>44922</v>
      </c>
      <c r="E531" s="2">
        <v>44932</v>
      </c>
      <c r="F531" s="2">
        <v>44951</v>
      </c>
      <c r="G531" s="2">
        <v>44977</v>
      </c>
      <c r="H531" s="2">
        <v>44978</v>
      </c>
      <c r="I531">
        <v>325291</v>
      </c>
      <c r="J531" t="s">
        <v>83</v>
      </c>
      <c r="K531" t="s">
        <v>85</v>
      </c>
      <c r="L531" t="s">
        <v>98</v>
      </c>
      <c r="M531" t="s">
        <v>72</v>
      </c>
      <c r="N531" t="s">
        <v>82</v>
      </c>
      <c r="O531">
        <v>133259</v>
      </c>
      <c r="P531">
        <v>7</v>
      </c>
      <c r="Q531" t="s">
        <v>136</v>
      </c>
      <c r="R531" t="s">
        <v>137</v>
      </c>
      <c r="S531" t="s">
        <v>79</v>
      </c>
      <c r="T531" t="s">
        <v>136</v>
      </c>
      <c r="U531">
        <v>3</v>
      </c>
      <c r="V531" t="s">
        <v>131</v>
      </c>
      <c r="W531">
        <v>1</v>
      </c>
      <c r="X531">
        <v>5</v>
      </c>
      <c r="Y531" t="s">
        <v>25</v>
      </c>
      <c r="Z531" t="s">
        <v>2477</v>
      </c>
      <c r="AA531">
        <v>304610516</v>
      </c>
      <c r="AB531">
        <v>31272350</v>
      </c>
      <c r="AC531" t="s">
        <v>131</v>
      </c>
      <c r="AD531" t="s">
        <v>416</v>
      </c>
      <c r="AE531" t="s">
        <v>372</v>
      </c>
      <c r="AF531" t="s">
        <v>2005</v>
      </c>
      <c r="AG531">
        <v>855131</v>
      </c>
      <c r="AH531" t="s">
        <v>108</v>
      </c>
      <c r="AI531">
        <v>0</v>
      </c>
      <c r="AJ531" t="s">
        <v>77</v>
      </c>
      <c r="AK531">
        <v>100</v>
      </c>
      <c r="AL531" t="s">
        <v>96</v>
      </c>
      <c r="AM531" t="s">
        <v>82</v>
      </c>
      <c r="AN531" t="s">
        <v>82</v>
      </c>
      <c r="AO531">
        <v>1</v>
      </c>
      <c r="AP531" t="s">
        <v>73</v>
      </c>
      <c r="AQ531" t="s">
        <v>114</v>
      </c>
      <c r="AR531" t="s">
        <v>82</v>
      </c>
      <c r="AS531" t="s">
        <v>82</v>
      </c>
      <c r="AT531">
        <v>30</v>
      </c>
      <c r="AU531" t="s">
        <v>101</v>
      </c>
      <c r="AV531" t="s">
        <v>89</v>
      </c>
      <c r="AW531" t="s">
        <v>89</v>
      </c>
      <c r="AX531" t="s">
        <v>89</v>
      </c>
      <c r="AY531" t="s">
        <v>89</v>
      </c>
      <c r="AZ531" t="s">
        <v>81</v>
      </c>
      <c r="BA531" t="s">
        <v>2478</v>
      </c>
      <c r="BB531">
        <v>91.03</v>
      </c>
      <c r="BC531" t="s">
        <v>82</v>
      </c>
      <c r="BD531" t="s">
        <v>82</v>
      </c>
      <c r="BE531" t="s">
        <v>82</v>
      </c>
      <c r="BF531" t="s">
        <v>87</v>
      </c>
      <c r="BG531" t="s">
        <v>2479</v>
      </c>
      <c r="BH531">
        <v>3</v>
      </c>
      <c r="BI531">
        <v>2013</v>
      </c>
      <c r="BJ531">
        <v>10</v>
      </c>
      <c r="BK531">
        <v>100</v>
      </c>
      <c r="BL531">
        <v>22022900</v>
      </c>
      <c r="BM531" t="s">
        <v>95</v>
      </c>
      <c r="BN531" t="s">
        <v>183</v>
      </c>
      <c r="BO531">
        <v>1</v>
      </c>
      <c r="BP531" t="s">
        <v>86</v>
      </c>
      <c r="BQ531" t="s">
        <v>1116</v>
      </c>
    </row>
    <row r="532" spans="1:69" hidden="1" x14ac:dyDescent="0.25">
      <c r="A532">
        <v>132707</v>
      </c>
      <c r="B532">
        <v>4</v>
      </c>
      <c r="C532" s="1">
        <v>7928449</v>
      </c>
      <c r="D532" s="2">
        <v>44902</v>
      </c>
      <c r="E532" s="2">
        <v>44904</v>
      </c>
      <c r="F532" s="2">
        <v>44907</v>
      </c>
      <c r="G532" s="2">
        <v>44953</v>
      </c>
      <c r="H532" s="2">
        <v>44957</v>
      </c>
      <c r="I532">
        <v>324059</v>
      </c>
      <c r="J532" t="s">
        <v>83</v>
      </c>
      <c r="K532" t="s">
        <v>277</v>
      </c>
      <c r="L532" t="s">
        <v>98</v>
      </c>
      <c r="M532" t="s">
        <v>275</v>
      </c>
      <c r="N532" t="s">
        <v>82</v>
      </c>
      <c r="O532">
        <v>132707</v>
      </c>
      <c r="P532">
        <v>5</v>
      </c>
      <c r="Q532" t="s">
        <v>75</v>
      </c>
      <c r="R532" t="s">
        <v>99</v>
      </c>
      <c r="S532" t="s">
        <v>79</v>
      </c>
      <c r="T532" t="s">
        <v>75</v>
      </c>
      <c r="U532">
        <v>2</v>
      </c>
      <c r="V532" t="s">
        <v>139</v>
      </c>
      <c r="W532">
        <v>1</v>
      </c>
      <c r="X532">
        <v>8</v>
      </c>
      <c r="Y532" t="s">
        <v>25</v>
      </c>
      <c r="Z532" t="s">
        <v>1408</v>
      </c>
      <c r="AA532">
        <v>801390881</v>
      </c>
      <c r="AB532">
        <v>31270860</v>
      </c>
      <c r="AC532" t="s">
        <v>139</v>
      </c>
      <c r="AD532" t="s">
        <v>184</v>
      </c>
      <c r="AE532" t="s">
        <v>1084</v>
      </c>
      <c r="AF532" t="s">
        <v>1409</v>
      </c>
      <c r="AG532">
        <v>2760000</v>
      </c>
      <c r="AH532" t="s">
        <v>152</v>
      </c>
      <c r="AI532">
        <v>0</v>
      </c>
      <c r="AJ532" t="s">
        <v>77</v>
      </c>
      <c r="AK532">
        <v>130</v>
      </c>
      <c r="AL532" t="s">
        <v>308</v>
      </c>
      <c r="AM532" t="s">
        <v>82</v>
      </c>
      <c r="AN532" t="s">
        <v>82</v>
      </c>
      <c r="AO532">
        <v>1</v>
      </c>
      <c r="AP532" t="s">
        <v>73</v>
      </c>
      <c r="AQ532" t="s">
        <v>114</v>
      </c>
      <c r="AR532" t="s">
        <v>82</v>
      </c>
      <c r="AS532" t="s">
        <v>82</v>
      </c>
      <c r="AT532">
        <v>28</v>
      </c>
      <c r="AU532" t="s">
        <v>215</v>
      </c>
      <c r="AV532" t="s">
        <v>89</v>
      </c>
      <c r="AW532" t="s">
        <v>89</v>
      </c>
      <c r="AX532" t="s">
        <v>89</v>
      </c>
      <c r="AY532" t="s">
        <v>89</v>
      </c>
      <c r="AZ532" t="s">
        <v>81</v>
      </c>
      <c r="BA532" t="s">
        <v>1410</v>
      </c>
      <c r="BB532">
        <v>96.32</v>
      </c>
      <c r="BC532" t="s">
        <v>82</v>
      </c>
      <c r="BD532" t="s">
        <v>82</v>
      </c>
      <c r="BE532" t="s">
        <v>82</v>
      </c>
      <c r="BF532" t="s">
        <v>278</v>
      </c>
      <c r="BG532" t="s">
        <v>1411</v>
      </c>
      <c r="BH532">
        <v>2</v>
      </c>
      <c r="BI532">
        <v>2012</v>
      </c>
      <c r="BJ532">
        <v>11</v>
      </c>
      <c r="BK532">
        <v>86.65</v>
      </c>
      <c r="BL532">
        <v>22088773</v>
      </c>
      <c r="BM532" t="s">
        <v>95</v>
      </c>
      <c r="BN532" t="s">
        <v>316</v>
      </c>
      <c r="BO532">
        <v>1</v>
      </c>
      <c r="BP532" t="s">
        <v>86</v>
      </c>
      <c r="BQ532" t="s">
        <v>1116</v>
      </c>
    </row>
    <row r="533" spans="1:69" hidden="1" x14ac:dyDescent="0.25">
      <c r="A533">
        <v>133283</v>
      </c>
      <c r="B533">
        <v>1</v>
      </c>
      <c r="C533" s="1">
        <v>2231110</v>
      </c>
      <c r="D533" s="2">
        <v>44933</v>
      </c>
      <c r="E533" s="2">
        <v>44942</v>
      </c>
      <c r="F533" s="2">
        <v>44958</v>
      </c>
      <c r="G533" s="2">
        <v>44963</v>
      </c>
      <c r="H533" s="2">
        <v>44967</v>
      </c>
      <c r="I533">
        <v>325775</v>
      </c>
      <c r="J533" t="s">
        <v>83</v>
      </c>
      <c r="K533" t="s">
        <v>85</v>
      </c>
      <c r="L533" t="s">
        <v>98</v>
      </c>
      <c r="M533" t="s">
        <v>72</v>
      </c>
      <c r="N533" t="s">
        <v>82</v>
      </c>
      <c r="O533">
        <v>133283</v>
      </c>
      <c r="P533">
        <v>6</v>
      </c>
      <c r="Q533" t="s">
        <v>136</v>
      </c>
      <c r="R533" t="s">
        <v>166</v>
      </c>
      <c r="S533" t="s">
        <v>79</v>
      </c>
      <c r="T533" t="s">
        <v>136</v>
      </c>
      <c r="U533">
        <v>6</v>
      </c>
      <c r="V533" t="s">
        <v>272</v>
      </c>
      <c r="W533">
        <v>7</v>
      </c>
      <c r="X533">
        <v>1</v>
      </c>
      <c r="Y533" t="s">
        <v>24</v>
      </c>
      <c r="Z533" t="s">
        <v>1321</v>
      </c>
      <c r="AA533">
        <v>602990137</v>
      </c>
      <c r="AB533">
        <v>31271810</v>
      </c>
      <c r="AC533" t="s">
        <v>286</v>
      </c>
      <c r="AD533" t="s">
        <v>286</v>
      </c>
      <c r="AE533" t="s">
        <v>366</v>
      </c>
      <c r="AF533" t="s">
        <v>383</v>
      </c>
      <c r="AG533">
        <v>363360</v>
      </c>
      <c r="AH533" t="s">
        <v>121</v>
      </c>
      <c r="AI533">
        <v>0</v>
      </c>
      <c r="AJ533" t="s">
        <v>77</v>
      </c>
      <c r="AK533">
        <v>100</v>
      </c>
      <c r="AL533" t="s">
        <v>96</v>
      </c>
      <c r="AM533" t="s">
        <v>82</v>
      </c>
      <c r="AN533" t="s">
        <v>82</v>
      </c>
      <c r="AO533">
        <v>1</v>
      </c>
      <c r="AP533" t="s">
        <v>73</v>
      </c>
      <c r="AQ533" t="s">
        <v>138</v>
      </c>
      <c r="AR533" t="s">
        <v>82</v>
      </c>
      <c r="AS533" t="s">
        <v>82</v>
      </c>
      <c r="AT533">
        <v>43</v>
      </c>
      <c r="AU533" t="s">
        <v>88</v>
      </c>
      <c r="AV533" t="s">
        <v>89</v>
      </c>
      <c r="AW533" t="s">
        <v>89</v>
      </c>
      <c r="AX533" t="s">
        <v>89</v>
      </c>
      <c r="AY533" t="s">
        <v>89</v>
      </c>
      <c r="AZ533" t="s">
        <v>81</v>
      </c>
      <c r="BA533" t="s">
        <v>1322</v>
      </c>
      <c r="BB533">
        <v>97.2</v>
      </c>
      <c r="BC533" t="s">
        <v>82</v>
      </c>
      <c r="BD533" t="s">
        <v>82</v>
      </c>
      <c r="BE533" t="s">
        <v>82</v>
      </c>
      <c r="BF533" t="s">
        <v>156</v>
      </c>
      <c r="BG533" t="s">
        <v>1024</v>
      </c>
      <c r="BH533">
        <v>4</v>
      </c>
      <c r="BI533">
        <v>2017</v>
      </c>
      <c r="BJ533">
        <v>6</v>
      </c>
      <c r="BK533">
        <v>100</v>
      </c>
      <c r="BL533">
        <v>27897595</v>
      </c>
      <c r="BM533" t="s">
        <v>284</v>
      </c>
      <c r="BN533" t="s">
        <v>283</v>
      </c>
      <c r="BO533">
        <v>1</v>
      </c>
      <c r="BP533" t="s">
        <v>86</v>
      </c>
      <c r="BQ533" t="s">
        <v>1116</v>
      </c>
    </row>
    <row r="534" spans="1:69" hidden="1" x14ac:dyDescent="0.25">
      <c r="A534">
        <v>132618</v>
      </c>
      <c r="B534">
        <v>3</v>
      </c>
      <c r="C534" s="1">
        <v>2257648</v>
      </c>
      <c r="D534" s="2">
        <v>44896</v>
      </c>
      <c r="E534" s="2">
        <v>44901</v>
      </c>
      <c r="F534" s="2">
        <v>44902</v>
      </c>
      <c r="G534" s="2">
        <v>44939</v>
      </c>
      <c r="H534" s="2">
        <v>44943</v>
      </c>
      <c r="I534">
        <v>323266</v>
      </c>
      <c r="J534" t="s">
        <v>83</v>
      </c>
      <c r="K534" t="s">
        <v>214</v>
      </c>
      <c r="L534" t="s">
        <v>98</v>
      </c>
      <c r="M534" t="s">
        <v>204</v>
      </c>
      <c r="N534" t="s">
        <v>82</v>
      </c>
      <c r="O534">
        <v>132618</v>
      </c>
      <c r="P534">
        <v>1</v>
      </c>
      <c r="Q534" t="s">
        <v>136</v>
      </c>
      <c r="R534" t="s">
        <v>137</v>
      </c>
      <c r="S534" t="s">
        <v>79</v>
      </c>
      <c r="T534" t="s">
        <v>136</v>
      </c>
      <c r="U534">
        <v>1</v>
      </c>
      <c r="V534" t="s">
        <v>80</v>
      </c>
      <c r="W534">
        <v>15</v>
      </c>
      <c r="X534">
        <v>4</v>
      </c>
      <c r="Y534" t="s">
        <v>24</v>
      </c>
      <c r="Z534" t="s">
        <v>1888</v>
      </c>
      <c r="AA534">
        <v>112930580</v>
      </c>
      <c r="AB534">
        <v>31269280</v>
      </c>
      <c r="AC534" t="s">
        <v>307</v>
      </c>
      <c r="AD534" t="s">
        <v>184</v>
      </c>
      <c r="AE534" t="s">
        <v>304</v>
      </c>
      <c r="AF534" t="s">
        <v>208</v>
      </c>
      <c r="AG534">
        <v>893182</v>
      </c>
      <c r="AH534" t="s">
        <v>108</v>
      </c>
      <c r="AI534">
        <v>0</v>
      </c>
      <c r="AJ534" t="s">
        <v>77</v>
      </c>
      <c r="AK534">
        <v>100</v>
      </c>
      <c r="AL534" t="s">
        <v>96</v>
      </c>
      <c r="AM534" t="s">
        <v>82</v>
      </c>
      <c r="AN534" t="s">
        <v>82</v>
      </c>
      <c r="AO534">
        <v>1</v>
      </c>
      <c r="AP534" t="s">
        <v>73</v>
      </c>
      <c r="AQ534" t="s">
        <v>78</v>
      </c>
      <c r="AR534" t="s">
        <v>82</v>
      </c>
      <c r="AS534" t="s">
        <v>82</v>
      </c>
      <c r="AT534">
        <v>36</v>
      </c>
      <c r="AU534" t="s">
        <v>206</v>
      </c>
      <c r="AV534" t="s">
        <v>89</v>
      </c>
      <c r="AW534" t="s">
        <v>89</v>
      </c>
      <c r="AX534" t="s">
        <v>89</v>
      </c>
      <c r="AY534" t="s">
        <v>89</v>
      </c>
      <c r="AZ534" t="s">
        <v>81</v>
      </c>
      <c r="BA534" t="s">
        <v>1889</v>
      </c>
      <c r="BB534">
        <v>115.45</v>
      </c>
      <c r="BC534" t="s">
        <v>82</v>
      </c>
      <c r="BD534" t="s">
        <v>82</v>
      </c>
      <c r="BE534" t="s">
        <v>82</v>
      </c>
      <c r="BF534" t="s">
        <v>87</v>
      </c>
      <c r="BG534" t="s">
        <v>97</v>
      </c>
      <c r="BH534">
        <v>3</v>
      </c>
      <c r="BI534">
        <v>2003</v>
      </c>
      <c r="BJ534">
        <v>20</v>
      </c>
      <c r="BK534">
        <v>80</v>
      </c>
      <c r="BL534" t="s">
        <v>82</v>
      </c>
      <c r="BM534" t="s">
        <v>95</v>
      </c>
      <c r="BN534" t="s">
        <v>198</v>
      </c>
      <c r="BO534">
        <v>1</v>
      </c>
      <c r="BP534" t="s">
        <v>86</v>
      </c>
      <c r="BQ534" t="s">
        <v>1116</v>
      </c>
    </row>
    <row r="535" spans="1:69" hidden="1" x14ac:dyDescent="0.25">
      <c r="A535">
        <v>132081</v>
      </c>
      <c r="B535">
        <v>1</v>
      </c>
      <c r="C535" s="1">
        <v>1899200</v>
      </c>
      <c r="D535" s="2">
        <v>44806</v>
      </c>
      <c r="E535" s="2">
        <v>44831</v>
      </c>
      <c r="F535" s="2">
        <v>44832</v>
      </c>
      <c r="G535" s="2">
        <v>44939</v>
      </c>
      <c r="H535" s="2">
        <v>44943</v>
      </c>
      <c r="I535">
        <v>319615</v>
      </c>
      <c r="J535" t="s">
        <v>83</v>
      </c>
      <c r="K535" t="s">
        <v>85</v>
      </c>
      <c r="L535" t="s">
        <v>98</v>
      </c>
      <c r="M535" t="s">
        <v>72</v>
      </c>
      <c r="N535" t="s">
        <v>82</v>
      </c>
      <c r="O535">
        <v>132081</v>
      </c>
      <c r="P535">
        <v>1</v>
      </c>
      <c r="Q535" t="s">
        <v>136</v>
      </c>
      <c r="R535" t="s">
        <v>166</v>
      </c>
      <c r="S535" t="s">
        <v>79</v>
      </c>
      <c r="T535" t="s">
        <v>136</v>
      </c>
      <c r="U535">
        <v>7</v>
      </c>
      <c r="V535" t="s">
        <v>185</v>
      </c>
      <c r="W535">
        <v>1</v>
      </c>
      <c r="X535">
        <v>1</v>
      </c>
      <c r="Y535" t="s">
        <v>25</v>
      </c>
      <c r="Z535" t="s">
        <v>1799</v>
      </c>
      <c r="AA535">
        <v>702750359</v>
      </c>
      <c r="AB535">
        <v>31269060</v>
      </c>
      <c r="AC535" t="s">
        <v>185</v>
      </c>
      <c r="AD535" t="s">
        <v>185</v>
      </c>
      <c r="AE535" t="s">
        <v>902</v>
      </c>
      <c r="AF535" t="s">
        <v>166</v>
      </c>
      <c r="AG535">
        <v>400000</v>
      </c>
      <c r="AH535" t="s">
        <v>121</v>
      </c>
      <c r="AI535">
        <v>0</v>
      </c>
      <c r="AJ535" t="s">
        <v>77</v>
      </c>
      <c r="AK535">
        <v>100</v>
      </c>
      <c r="AL535" t="s">
        <v>96</v>
      </c>
      <c r="AM535" t="s">
        <v>82</v>
      </c>
      <c r="AN535" t="s">
        <v>82</v>
      </c>
      <c r="AO535">
        <v>1</v>
      </c>
      <c r="AP535" t="s">
        <v>73</v>
      </c>
      <c r="AQ535" t="s">
        <v>114</v>
      </c>
      <c r="AR535" t="s">
        <v>82</v>
      </c>
      <c r="AS535" t="s">
        <v>82</v>
      </c>
      <c r="AT535">
        <v>22</v>
      </c>
      <c r="AU535" t="s">
        <v>88</v>
      </c>
      <c r="AV535" t="s">
        <v>89</v>
      </c>
      <c r="AW535" t="s">
        <v>89</v>
      </c>
      <c r="AX535" t="s">
        <v>89</v>
      </c>
      <c r="AY535" t="s">
        <v>89</v>
      </c>
      <c r="AZ535" t="s">
        <v>81</v>
      </c>
      <c r="BA535" t="s">
        <v>1800</v>
      </c>
      <c r="BB535">
        <v>117.91</v>
      </c>
      <c r="BC535" t="s">
        <v>82</v>
      </c>
      <c r="BD535" t="s">
        <v>82</v>
      </c>
      <c r="BE535" t="s">
        <v>82</v>
      </c>
      <c r="BF535" t="s">
        <v>87</v>
      </c>
      <c r="BG535" t="s">
        <v>97</v>
      </c>
      <c r="BH535">
        <v>1</v>
      </c>
      <c r="BI535">
        <v>2018</v>
      </c>
      <c r="BJ535">
        <v>5</v>
      </c>
      <c r="BK535">
        <v>90</v>
      </c>
      <c r="BL535" t="s">
        <v>82</v>
      </c>
      <c r="BM535" t="s">
        <v>284</v>
      </c>
      <c r="BN535" t="s">
        <v>262</v>
      </c>
      <c r="BO535">
        <v>1</v>
      </c>
      <c r="BP535" t="s">
        <v>86</v>
      </c>
      <c r="BQ535" t="s">
        <v>1116</v>
      </c>
    </row>
    <row r="536" spans="1:69" hidden="1" x14ac:dyDescent="0.25">
      <c r="A536">
        <v>132763</v>
      </c>
      <c r="B536">
        <v>1</v>
      </c>
      <c r="C536" s="1">
        <v>2800000</v>
      </c>
      <c r="D536" s="2">
        <v>44896</v>
      </c>
      <c r="E536" s="2">
        <v>44907</v>
      </c>
      <c r="F536" s="2">
        <v>44911</v>
      </c>
      <c r="G536" s="2">
        <v>44949</v>
      </c>
      <c r="H536" s="2">
        <v>44951</v>
      </c>
      <c r="I536">
        <v>323419</v>
      </c>
      <c r="J536" t="s">
        <v>83</v>
      </c>
      <c r="K536" t="s">
        <v>85</v>
      </c>
      <c r="L536" t="s">
        <v>98</v>
      </c>
      <c r="M536" t="s">
        <v>72</v>
      </c>
      <c r="N536" t="s">
        <v>82</v>
      </c>
      <c r="O536">
        <v>132763</v>
      </c>
      <c r="P536">
        <v>3</v>
      </c>
      <c r="Q536" t="s">
        <v>75</v>
      </c>
      <c r="R536" t="s">
        <v>212</v>
      </c>
      <c r="S536" t="s">
        <v>79</v>
      </c>
      <c r="T536" t="s">
        <v>75</v>
      </c>
      <c r="U536">
        <v>4</v>
      </c>
      <c r="V536" t="s">
        <v>107</v>
      </c>
      <c r="W536">
        <v>1</v>
      </c>
      <c r="X536">
        <v>1</v>
      </c>
      <c r="Y536" t="s">
        <v>25</v>
      </c>
      <c r="Z536" t="s">
        <v>1740</v>
      </c>
      <c r="AA536">
        <v>702650818</v>
      </c>
      <c r="AB536">
        <v>31269830</v>
      </c>
      <c r="AC536" t="s">
        <v>107</v>
      </c>
      <c r="AD536" t="s">
        <v>107</v>
      </c>
      <c r="AE536" t="s">
        <v>479</v>
      </c>
      <c r="AF536" t="s">
        <v>1050</v>
      </c>
      <c r="AG536">
        <v>150000</v>
      </c>
      <c r="AH536" t="s">
        <v>132</v>
      </c>
      <c r="AI536">
        <v>0</v>
      </c>
      <c r="AJ536" t="s">
        <v>77</v>
      </c>
      <c r="AK536">
        <v>100</v>
      </c>
      <c r="AL536" t="s">
        <v>96</v>
      </c>
      <c r="AM536" t="s">
        <v>82</v>
      </c>
      <c r="AN536" t="s">
        <v>82</v>
      </c>
      <c r="AO536">
        <v>1</v>
      </c>
      <c r="AP536" t="s">
        <v>73</v>
      </c>
      <c r="AQ536" t="s">
        <v>78</v>
      </c>
      <c r="AR536" t="s">
        <v>82</v>
      </c>
      <c r="AS536" t="s">
        <v>82</v>
      </c>
      <c r="AT536">
        <v>24</v>
      </c>
      <c r="AU536" t="s">
        <v>88</v>
      </c>
      <c r="AV536" t="s">
        <v>89</v>
      </c>
      <c r="AW536" t="s">
        <v>89</v>
      </c>
      <c r="AX536" t="s">
        <v>89</v>
      </c>
      <c r="AY536" t="s">
        <v>89</v>
      </c>
      <c r="AZ536" t="s">
        <v>81</v>
      </c>
      <c r="BA536" t="s">
        <v>1741</v>
      </c>
      <c r="BB536">
        <v>119.23</v>
      </c>
      <c r="BC536" t="s">
        <v>82</v>
      </c>
      <c r="BD536" t="s">
        <v>82</v>
      </c>
      <c r="BE536" t="s">
        <v>82</v>
      </c>
      <c r="BF536" t="s">
        <v>87</v>
      </c>
      <c r="BG536" t="s">
        <v>97</v>
      </c>
      <c r="BH536">
        <v>2</v>
      </c>
      <c r="BI536">
        <v>2016</v>
      </c>
      <c r="BJ536">
        <v>7</v>
      </c>
      <c r="BK536">
        <v>94.53</v>
      </c>
      <c r="BL536" t="s">
        <v>82</v>
      </c>
      <c r="BM536" t="s">
        <v>95</v>
      </c>
      <c r="BN536" t="s">
        <v>213</v>
      </c>
      <c r="BO536">
        <v>2</v>
      </c>
      <c r="BP536" t="s">
        <v>179</v>
      </c>
      <c r="BQ536" t="s">
        <v>1121</v>
      </c>
    </row>
    <row r="537" spans="1:69" hidden="1" x14ac:dyDescent="0.25">
      <c r="A537">
        <v>132703</v>
      </c>
      <c r="B537">
        <v>1</v>
      </c>
      <c r="C537" s="1">
        <v>1363860</v>
      </c>
      <c r="D537" s="2">
        <v>44803</v>
      </c>
      <c r="E537" s="2">
        <v>44903</v>
      </c>
      <c r="F537" s="2">
        <v>44904</v>
      </c>
      <c r="G537" s="2">
        <v>44977</v>
      </c>
      <c r="H537" s="2">
        <v>44978</v>
      </c>
      <c r="I537">
        <v>319390</v>
      </c>
      <c r="J537" t="s">
        <v>83</v>
      </c>
      <c r="K537" t="s">
        <v>85</v>
      </c>
      <c r="L537" t="s">
        <v>98</v>
      </c>
      <c r="M537" t="s">
        <v>72</v>
      </c>
      <c r="N537" t="s">
        <v>82</v>
      </c>
      <c r="O537">
        <v>132703</v>
      </c>
      <c r="P537">
        <v>7</v>
      </c>
      <c r="Q537" t="s">
        <v>75</v>
      </c>
      <c r="R537" t="s">
        <v>99</v>
      </c>
      <c r="S537" t="s">
        <v>79</v>
      </c>
      <c r="T537" t="s">
        <v>75</v>
      </c>
      <c r="U537">
        <v>1</v>
      </c>
      <c r="V537" t="s">
        <v>80</v>
      </c>
      <c r="W537">
        <v>8</v>
      </c>
      <c r="X537">
        <v>1</v>
      </c>
      <c r="Y537" t="s">
        <v>25</v>
      </c>
      <c r="Z537" t="s">
        <v>2326</v>
      </c>
      <c r="AA537">
        <v>118230241</v>
      </c>
      <c r="AB537">
        <v>31272600</v>
      </c>
      <c r="AC537" t="s">
        <v>290</v>
      </c>
      <c r="AD537" t="s">
        <v>135</v>
      </c>
      <c r="AE537" t="s">
        <v>182</v>
      </c>
      <c r="AF537" t="s">
        <v>2327</v>
      </c>
      <c r="AG537">
        <v>630000</v>
      </c>
      <c r="AH537" t="s">
        <v>171</v>
      </c>
      <c r="AI537">
        <v>0</v>
      </c>
      <c r="AJ537" t="s">
        <v>77</v>
      </c>
      <c r="AK537">
        <v>100</v>
      </c>
      <c r="AL537" t="s">
        <v>96</v>
      </c>
      <c r="AM537" t="s">
        <v>82</v>
      </c>
      <c r="AN537" t="s">
        <v>82</v>
      </c>
      <c r="AO537">
        <v>1</v>
      </c>
      <c r="AP537" t="s">
        <v>73</v>
      </c>
      <c r="AQ537" t="s">
        <v>78</v>
      </c>
      <c r="AR537" t="s">
        <v>82</v>
      </c>
      <c r="AS537" t="s">
        <v>82</v>
      </c>
      <c r="AT537">
        <v>21</v>
      </c>
      <c r="AU537" t="s">
        <v>253</v>
      </c>
      <c r="AV537" t="s">
        <v>89</v>
      </c>
      <c r="AW537" t="s">
        <v>89</v>
      </c>
      <c r="AX537" t="s">
        <v>89</v>
      </c>
      <c r="AY537" t="s">
        <v>89</v>
      </c>
      <c r="AZ537" t="s">
        <v>81</v>
      </c>
      <c r="BA537" t="s">
        <v>2328</v>
      </c>
      <c r="BB537">
        <v>137.08000000000001</v>
      </c>
      <c r="BC537" t="s">
        <v>82</v>
      </c>
      <c r="BD537" t="s">
        <v>82</v>
      </c>
      <c r="BE537" t="s">
        <v>82</v>
      </c>
      <c r="BF537" t="s">
        <v>87</v>
      </c>
      <c r="BG537" t="s">
        <v>97</v>
      </c>
      <c r="BH537">
        <v>6</v>
      </c>
      <c r="BI537">
        <v>2020</v>
      </c>
      <c r="BJ537">
        <v>3</v>
      </c>
      <c r="BK537">
        <v>85</v>
      </c>
      <c r="BL537" t="s">
        <v>82</v>
      </c>
      <c r="BM537" t="s">
        <v>95</v>
      </c>
      <c r="BN537" t="s">
        <v>111</v>
      </c>
      <c r="BO537">
        <v>2</v>
      </c>
      <c r="BP537" t="s">
        <v>179</v>
      </c>
      <c r="BQ537" t="s">
        <v>1121</v>
      </c>
    </row>
    <row r="538" spans="1:69" hidden="1" x14ac:dyDescent="0.25">
      <c r="A538">
        <v>133031</v>
      </c>
      <c r="B538">
        <v>1</v>
      </c>
      <c r="C538" s="1">
        <v>2497124</v>
      </c>
      <c r="D538" s="2">
        <v>44914</v>
      </c>
      <c r="E538" s="2">
        <v>44918</v>
      </c>
      <c r="F538" s="2">
        <v>44935</v>
      </c>
      <c r="G538" s="2">
        <v>44977</v>
      </c>
      <c r="H538" s="2">
        <v>44978</v>
      </c>
      <c r="I538">
        <v>324875</v>
      </c>
      <c r="J538" t="s">
        <v>83</v>
      </c>
      <c r="K538" t="s">
        <v>85</v>
      </c>
      <c r="L538" t="s">
        <v>98</v>
      </c>
      <c r="M538" t="s">
        <v>72</v>
      </c>
      <c r="N538" t="s">
        <v>82</v>
      </c>
      <c r="O538">
        <v>133031</v>
      </c>
      <c r="P538">
        <v>7</v>
      </c>
      <c r="Q538" t="s">
        <v>75</v>
      </c>
      <c r="R538" t="s">
        <v>76</v>
      </c>
      <c r="S538" t="s">
        <v>79</v>
      </c>
      <c r="T538" t="s">
        <v>75</v>
      </c>
      <c r="U538">
        <v>2</v>
      </c>
      <c r="V538" t="s">
        <v>139</v>
      </c>
      <c r="W538">
        <v>7</v>
      </c>
      <c r="X538">
        <v>7</v>
      </c>
      <c r="Y538" t="s">
        <v>25</v>
      </c>
      <c r="Z538" t="s">
        <v>2426</v>
      </c>
      <c r="AA538">
        <v>206040172</v>
      </c>
      <c r="AB538">
        <v>31272800</v>
      </c>
      <c r="AC538" t="s">
        <v>207</v>
      </c>
      <c r="AD538" t="s">
        <v>550</v>
      </c>
      <c r="AE538" t="s">
        <v>420</v>
      </c>
      <c r="AF538" t="s">
        <v>419</v>
      </c>
      <c r="AG538">
        <v>320000</v>
      </c>
      <c r="AH538" t="s">
        <v>121</v>
      </c>
      <c r="AI538">
        <v>0</v>
      </c>
      <c r="AJ538" t="s">
        <v>77</v>
      </c>
      <c r="AK538">
        <v>100</v>
      </c>
      <c r="AL538" t="s">
        <v>96</v>
      </c>
      <c r="AM538" t="s">
        <v>82</v>
      </c>
      <c r="AN538" t="s">
        <v>82</v>
      </c>
      <c r="AO538">
        <v>1</v>
      </c>
      <c r="AP538" t="s">
        <v>73</v>
      </c>
      <c r="AQ538" t="s">
        <v>78</v>
      </c>
      <c r="AR538" t="s">
        <v>82</v>
      </c>
      <c r="AS538" t="s">
        <v>82</v>
      </c>
      <c r="AT538">
        <v>37</v>
      </c>
      <c r="AU538" t="s">
        <v>244</v>
      </c>
      <c r="AV538" t="s">
        <v>89</v>
      </c>
      <c r="AW538" t="s">
        <v>89</v>
      </c>
      <c r="AX538" t="s">
        <v>89</v>
      </c>
      <c r="AY538" t="s">
        <v>89</v>
      </c>
      <c r="AZ538" t="s">
        <v>81</v>
      </c>
      <c r="BA538" t="s">
        <v>2427</v>
      </c>
      <c r="BB538">
        <v>140.01</v>
      </c>
      <c r="BC538" t="s">
        <v>82</v>
      </c>
      <c r="BD538" t="s">
        <v>82</v>
      </c>
      <c r="BE538" t="s">
        <v>82</v>
      </c>
      <c r="BF538" t="s">
        <v>278</v>
      </c>
      <c r="BG538" t="s">
        <v>97</v>
      </c>
      <c r="BH538">
        <v>3</v>
      </c>
      <c r="BI538">
        <v>2021</v>
      </c>
      <c r="BJ538">
        <v>2</v>
      </c>
      <c r="BK538">
        <v>83</v>
      </c>
      <c r="BL538" t="s">
        <v>82</v>
      </c>
      <c r="BM538" t="s">
        <v>95</v>
      </c>
      <c r="BN538" t="s">
        <v>130</v>
      </c>
      <c r="BO538">
        <v>1</v>
      </c>
      <c r="BP538" t="s">
        <v>86</v>
      </c>
      <c r="BQ538" t="s">
        <v>1116</v>
      </c>
    </row>
    <row r="539" spans="1:69" hidden="1" x14ac:dyDescent="0.25">
      <c r="A539">
        <v>132851</v>
      </c>
      <c r="B539">
        <v>1</v>
      </c>
      <c r="C539" s="1">
        <v>2897200</v>
      </c>
      <c r="D539" s="2">
        <v>44782</v>
      </c>
      <c r="E539" s="2">
        <v>44909</v>
      </c>
      <c r="F539" s="2">
        <v>44914</v>
      </c>
      <c r="G539" s="2">
        <v>44977</v>
      </c>
      <c r="H539" s="2">
        <v>44978</v>
      </c>
      <c r="I539">
        <v>318378</v>
      </c>
      <c r="J539" t="s">
        <v>83</v>
      </c>
      <c r="K539" t="s">
        <v>85</v>
      </c>
      <c r="L539" t="s">
        <v>98</v>
      </c>
      <c r="M539" t="s">
        <v>72</v>
      </c>
      <c r="N539" t="s">
        <v>82</v>
      </c>
      <c r="O539">
        <v>132851</v>
      </c>
      <c r="P539">
        <v>7</v>
      </c>
      <c r="Q539" t="s">
        <v>136</v>
      </c>
      <c r="R539" t="s">
        <v>166</v>
      </c>
      <c r="S539" t="s">
        <v>79</v>
      </c>
      <c r="T539" t="s">
        <v>136</v>
      </c>
      <c r="U539">
        <v>3</v>
      </c>
      <c r="V539" t="s">
        <v>131</v>
      </c>
      <c r="W539">
        <v>1</v>
      </c>
      <c r="X539">
        <v>2</v>
      </c>
      <c r="Y539" t="s">
        <v>25</v>
      </c>
      <c r="Z539" t="s">
        <v>2353</v>
      </c>
      <c r="AA539">
        <v>206920271</v>
      </c>
      <c r="AB539">
        <v>31272670</v>
      </c>
      <c r="AC539" t="s">
        <v>131</v>
      </c>
      <c r="AD539" t="s">
        <v>2057</v>
      </c>
      <c r="AE539" t="s">
        <v>466</v>
      </c>
      <c r="AF539" t="s">
        <v>2354</v>
      </c>
      <c r="AG539">
        <v>581455</v>
      </c>
      <c r="AH539" t="s">
        <v>171</v>
      </c>
      <c r="AI539">
        <v>0</v>
      </c>
      <c r="AJ539" t="s">
        <v>77</v>
      </c>
      <c r="AK539">
        <v>100</v>
      </c>
      <c r="AL539" t="s">
        <v>96</v>
      </c>
      <c r="AM539" t="s">
        <v>82</v>
      </c>
      <c r="AN539" t="s">
        <v>82</v>
      </c>
      <c r="AO539">
        <v>1</v>
      </c>
      <c r="AP539" t="s">
        <v>73</v>
      </c>
      <c r="AQ539" t="s">
        <v>78</v>
      </c>
      <c r="AR539" t="s">
        <v>82</v>
      </c>
      <c r="AS539" t="s">
        <v>82</v>
      </c>
      <c r="AT539">
        <v>31</v>
      </c>
      <c r="AU539" t="s">
        <v>88</v>
      </c>
      <c r="AV539" t="s">
        <v>89</v>
      </c>
      <c r="AW539" t="s">
        <v>89</v>
      </c>
      <c r="AX539" t="s">
        <v>89</v>
      </c>
      <c r="AY539" t="s">
        <v>89</v>
      </c>
      <c r="AZ539" t="s">
        <v>81</v>
      </c>
      <c r="BA539" t="s">
        <v>2355</v>
      </c>
      <c r="BB539">
        <v>149.69</v>
      </c>
      <c r="BC539" t="s">
        <v>82</v>
      </c>
      <c r="BD539" t="s">
        <v>82</v>
      </c>
      <c r="BE539" t="s">
        <v>82</v>
      </c>
      <c r="BF539" t="s">
        <v>87</v>
      </c>
      <c r="BG539" t="s">
        <v>2356</v>
      </c>
      <c r="BH539">
        <v>2</v>
      </c>
      <c r="BI539">
        <v>2009</v>
      </c>
      <c r="BJ539">
        <v>14</v>
      </c>
      <c r="BK539">
        <v>75.5</v>
      </c>
      <c r="BL539">
        <v>25515058</v>
      </c>
      <c r="BM539" t="s">
        <v>95</v>
      </c>
      <c r="BN539" t="s">
        <v>283</v>
      </c>
      <c r="BO539">
        <v>1</v>
      </c>
      <c r="BP539" t="s">
        <v>86</v>
      </c>
      <c r="BQ539" t="s">
        <v>1116</v>
      </c>
    </row>
    <row r="540" spans="1:69" hidden="1" x14ac:dyDescent="0.25">
      <c r="A540">
        <v>132966</v>
      </c>
      <c r="B540">
        <v>1</v>
      </c>
      <c r="C540" s="1">
        <v>824000</v>
      </c>
      <c r="D540" s="2">
        <v>44899</v>
      </c>
      <c r="E540" s="2">
        <v>44915</v>
      </c>
      <c r="F540" s="2">
        <v>44917</v>
      </c>
      <c r="G540" s="2">
        <v>44963</v>
      </c>
      <c r="H540" s="2">
        <v>44967</v>
      </c>
      <c r="I540">
        <v>323666</v>
      </c>
      <c r="J540" t="s">
        <v>83</v>
      </c>
      <c r="K540" t="s">
        <v>85</v>
      </c>
      <c r="L540" t="s">
        <v>98</v>
      </c>
      <c r="M540" t="s">
        <v>72</v>
      </c>
      <c r="N540" t="s">
        <v>82</v>
      </c>
      <c r="O540">
        <v>132966</v>
      </c>
      <c r="P540">
        <v>6</v>
      </c>
      <c r="Q540" t="s">
        <v>136</v>
      </c>
      <c r="R540" t="s">
        <v>137</v>
      </c>
      <c r="S540" t="s">
        <v>79</v>
      </c>
      <c r="T540" t="s">
        <v>136</v>
      </c>
      <c r="U540">
        <v>1</v>
      </c>
      <c r="V540" t="s">
        <v>80</v>
      </c>
      <c r="W540">
        <v>19</v>
      </c>
      <c r="X540">
        <v>3</v>
      </c>
      <c r="Y540" t="s">
        <v>25</v>
      </c>
      <c r="Z540" t="s">
        <v>2668</v>
      </c>
      <c r="AA540">
        <v>113880341</v>
      </c>
      <c r="AB540">
        <v>31270600</v>
      </c>
      <c r="AC540" t="s">
        <v>280</v>
      </c>
      <c r="AD540" t="s">
        <v>347</v>
      </c>
      <c r="AE540" t="s">
        <v>191</v>
      </c>
      <c r="AF540" t="s">
        <v>638</v>
      </c>
      <c r="AG540">
        <v>1269758</v>
      </c>
      <c r="AH540" t="s">
        <v>100</v>
      </c>
      <c r="AI540">
        <v>0</v>
      </c>
      <c r="AJ540" t="s">
        <v>77</v>
      </c>
      <c r="AK540">
        <v>100</v>
      </c>
      <c r="AL540" t="s">
        <v>96</v>
      </c>
      <c r="AM540" t="s">
        <v>82</v>
      </c>
      <c r="AN540" t="s">
        <v>82</v>
      </c>
      <c r="AO540">
        <v>1</v>
      </c>
      <c r="AP540" t="s">
        <v>73</v>
      </c>
      <c r="AQ540" t="s">
        <v>114</v>
      </c>
      <c r="AR540" t="s">
        <v>82</v>
      </c>
      <c r="AS540" t="s">
        <v>82</v>
      </c>
      <c r="AT540">
        <v>33</v>
      </c>
      <c r="AU540" t="s">
        <v>88</v>
      </c>
      <c r="AV540" t="s">
        <v>89</v>
      </c>
      <c r="AW540" t="s">
        <v>89</v>
      </c>
      <c r="AX540" t="s">
        <v>89</v>
      </c>
      <c r="AY540" t="s">
        <v>89</v>
      </c>
      <c r="AZ540" t="s">
        <v>81</v>
      </c>
      <c r="BA540" t="s">
        <v>2669</v>
      </c>
      <c r="BB540">
        <v>154.1</v>
      </c>
      <c r="BC540" t="s">
        <v>82</v>
      </c>
      <c r="BD540" t="s">
        <v>82</v>
      </c>
      <c r="BE540" t="s">
        <v>82</v>
      </c>
      <c r="BF540" t="s">
        <v>197</v>
      </c>
      <c r="BG540" t="s">
        <v>97</v>
      </c>
      <c r="BH540">
        <v>2</v>
      </c>
      <c r="BI540">
        <v>2009</v>
      </c>
      <c r="BJ540">
        <v>14</v>
      </c>
      <c r="BK540">
        <v>90</v>
      </c>
      <c r="BL540" t="s">
        <v>82</v>
      </c>
      <c r="BM540" t="s">
        <v>95</v>
      </c>
      <c r="BN540" t="s">
        <v>198</v>
      </c>
      <c r="BO540">
        <v>1</v>
      </c>
      <c r="BP540" t="s">
        <v>86</v>
      </c>
      <c r="BQ540" t="s">
        <v>1116</v>
      </c>
    </row>
    <row r="541" spans="1:69" hidden="1" x14ac:dyDescent="0.25">
      <c r="A541">
        <v>132697</v>
      </c>
      <c r="B541">
        <v>1</v>
      </c>
      <c r="C541" s="1">
        <v>1060400</v>
      </c>
      <c r="D541" s="2">
        <v>44888</v>
      </c>
      <c r="E541" s="2">
        <v>44903</v>
      </c>
      <c r="F541" s="2">
        <v>44904</v>
      </c>
      <c r="G541" s="2">
        <v>44949</v>
      </c>
      <c r="H541" s="2">
        <v>44951</v>
      </c>
      <c r="I541">
        <v>322878</v>
      </c>
      <c r="J541" t="s">
        <v>83</v>
      </c>
      <c r="K541" t="s">
        <v>85</v>
      </c>
      <c r="L541" t="s">
        <v>98</v>
      </c>
      <c r="M541" t="s">
        <v>72</v>
      </c>
      <c r="N541" t="s">
        <v>82</v>
      </c>
      <c r="O541">
        <v>132697</v>
      </c>
      <c r="P541">
        <v>3</v>
      </c>
      <c r="Q541" t="s">
        <v>136</v>
      </c>
      <c r="R541" t="s">
        <v>137</v>
      </c>
      <c r="S541" t="s">
        <v>79</v>
      </c>
      <c r="T541" t="s">
        <v>136</v>
      </c>
      <c r="U541">
        <v>3</v>
      </c>
      <c r="V541" t="s">
        <v>131</v>
      </c>
      <c r="W541">
        <v>1</v>
      </c>
      <c r="X541">
        <v>4</v>
      </c>
      <c r="Y541" t="s">
        <v>25</v>
      </c>
      <c r="Z541" t="s">
        <v>1718</v>
      </c>
      <c r="AA541">
        <v>304070683</v>
      </c>
      <c r="AB541">
        <v>31269630</v>
      </c>
      <c r="AC541" t="s">
        <v>131</v>
      </c>
      <c r="AD541" t="s">
        <v>381</v>
      </c>
      <c r="AE541" t="s">
        <v>182</v>
      </c>
      <c r="AF541" t="s">
        <v>181</v>
      </c>
      <c r="AG541">
        <v>360000</v>
      </c>
      <c r="AH541" t="s">
        <v>121</v>
      </c>
      <c r="AI541">
        <v>0</v>
      </c>
      <c r="AJ541" t="s">
        <v>77</v>
      </c>
      <c r="AK541">
        <v>100</v>
      </c>
      <c r="AL541" t="s">
        <v>96</v>
      </c>
      <c r="AM541" t="s">
        <v>82</v>
      </c>
      <c r="AN541" t="s">
        <v>82</v>
      </c>
      <c r="AO541">
        <v>1</v>
      </c>
      <c r="AP541" t="s">
        <v>73</v>
      </c>
      <c r="AQ541" t="s">
        <v>114</v>
      </c>
      <c r="AR541" t="s">
        <v>82</v>
      </c>
      <c r="AS541" t="s">
        <v>82</v>
      </c>
      <c r="AT541">
        <v>37</v>
      </c>
      <c r="AU541" t="s">
        <v>253</v>
      </c>
      <c r="AV541" t="s">
        <v>89</v>
      </c>
      <c r="AW541" t="s">
        <v>89</v>
      </c>
      <c r="AX541" t="s">
        <v>89</v>
      </c>
      <c r="AY541" t="s">
        <v>89</v>
      </c>
      <c r="AZ541" t="s">
        <v>81</v>
      </c>
      <c r="BA541" t="s">
        <v>1719</v>
      </c>
      <c r="BB541">
        <v>173.29</v>
      </c>
      <c r="BC541" t="s">
        <v>82</v>
      </c>
      <c r="BD541" t="s">
        <v>82</v>
      </c>
      <c r="BE541" t="s">
        <v>82</v>
      </c>
      <c r="BF541" t="s">
        <v>156</v>
      </c>
      <c r="BG541" t="s">
        <v>97</v>
      </c>
      <c r="BH541">
        <v>4</v>
      </c>
      <c r="BI541">
        <v>2017</v>
      </c>
      <c r="BJ541">
        <v>6</v>
      </c>
      <c r="BK541">
        <v>85.7</v>
      </c>
      <c r="BL541" t="s">
        <v>82</v>
      </c>
      <c r="BM541" t="s">
        <v>95</v>
      </c>
      <c r="BN541" t="s">
        <v>183</v>
      </c>
      <c r="BO541">
        <v>2</v>
      </c>
      <c r="BP541" t="s">
        <v>179</v>
      </c>
      <c r="BQ541" t="s">
        <v>1121</v>
      </c>
    </row>
    <row r="542" spans="1:69" hidden="1" x14ac:dyDescent="0.25">
      <c r="A542">
        <v>131688</v>
      </c>
      <c r="B542">
        <v>1</v>
      </c>
      <c r="C542" s="1">
        <v>1336600</v>
      </c>
      <c r="D542" s="2">
        <v>44798</v>
      </c>
      <c r="E542" s="2">
        <v>44799</v>
      </c>
      <c r="F542" s="2">
        <v>44803</v>
      </c>
      <c r="G542" s="2">
        <v>44939</v>
      </c>
      <c r="H542" s="2">
        <v>44943</v>
      </c>
      <c r="I542">
        <v>319177</v>
      </c>
      <c r="J542" t="s">
        <v>83</v>
      </c>
      <c r="K542" t="s">
        <v>85</v>
      </c>
      <c r="L542" t="s">
        <v>98</v>
      </c>
      <c r="M542" t="s">
        <v>72</v>
      </c>
      <c r="N542" t="s">
        <v>82</v>
      </c>
      <c r="O542">
        <v>131688</v>
      </c>
      <c r="P542">
        <v>1</v>
      </c>
      <c r="Q542" t="s">
        <v>136</v>
      </c>
      <c r="R542" t="s">
        <v>166</v>
      </c>
      <c r="S542" t="s">
        <v>79</v>
      </c>
      <c r="T542" t="s">
        <v>136</v>
      </c>
      <c r="U542">
        <v>1</v>
      </c>
      <c r="V542" t="s">
        <v>80</v>
      </c>
      <c r="W542">
        <v>15</v>
      </c>
      <c r="X542">
        <v>2</v>
      </c>
      <c r="Y542" t="s">
        <v>25</v>
      </c>
      <c r="Z542" t="s">
        <v>1763</v>
      </c>
      <c r="AA542">
        <v>117060633</v>
      </c>
      <c r="AB542">
        <v>31269400</v>
      </c>
      <c r="AC542" t="s">
        <v>307</v>
      </c>
      <c r="AD542" t="s">
        <v>311</v>
      </c>
      <c r="AE542" t="s">
        <v>1067</v>
      </c>
      <c r="AF542" t="s">
        <v>166</v>
      </c>
      <c r="AG542">
        <v>2553273</v>
      </c>
      <c r="AH542" t="s">
        <v>100</v>
      </c>
      <c r="AI542">
        <v>0</v>
      </c>
      <c r="AJ542" t="s">
        <v>77</v>
      </c>
      <c r="AK542">
        <v>100</v>
      </c>
      <c r="AL542" t="s">
        <v>96</v>
      </c>
      <c r="AM542" t="s">
        <v>82</v>
      </c>
      <c r="AN542" t="s">
        <v>82</v>
      </c>
      <c r="AO542">
        <v>1</v>
      </c>
      <c r="AP542" t="s">
        <v>73</v>
      </c>
      <c r="AQ542" t="s">
        <v>78</v>
      </c>
      <c r="AR542" t="s">
        <v>82</v>
      </c>
      <c r="AS542" t="s">
        <v>82</v>
      </c>
      <c r="AT542">
        <v>24</v>
      </c>
      <c r="AU542" t="s">
        <v>88</v>
      </c>
      <c r="AV542" t="s">
        <v>89</v>
      </c>
      <c r="AW542" t="s">
        <v>89</v>
      </c>
      <c r="AX542" t="s">
        <v>89</v>
      </c>
      <c r="AY542" t="s">
        <v>89</v>
      </c>
      <c r="AZ542" t="s">
        <v>81</v>
      </c>
      <c r="BA542" t="s">
        <v>1764</v>
      </c>
      <c r="BB542">
        <v>191.03</v>
      </c>
      <c r="BC542" t="s">
        <v>82</v>
      </c>
      <c r="BD542" t="s">
        <v>82</v>
      </c>
      <c r="BE542" t="s">
        <v>82</v>
      </c>
      <c r="BF542" t="s">
        <v>87</v>
      </c>
      <c r="BG542" t="s">
        <v>97</v>
      </c>
      <c r="BH542">
        <v>3</v>
      </c>
      <c r="BI542">
        <v>2015</v>
      </c>
      <c r="BJ542">
        <v>8</v>
      </c>
      <c r="BK542">
        <v>95.5</v>
      </c>
      <c r="BL542" t="s">
        <v>82</v>
      </c>
      <c r="BM542" t="s">
        <v>348</v>
      </c>
      <c r="BN542" t="s">
        <v>262</v>
      </c>
      <c r="BO542">
        <v>1</v>
      </c>
      <c r="BP542" t="s">
        <v>86</v>
      </c>
      <c r="BQ542" t="s">
        <v>1116</v>
      </c>
    </row>
    <row r="543" spans="1:69" hidden="1" x14ac:dyDescent="0.25">
      <c r="A543">
        <v>132713</v>
      </c>
      <c r="B543">
        <v>1</v>
      </c>
      <c r="C543" s="1">
        <v>19756395</v>
      </c>
      <c r="D543" s="2">
        <v>44901</v>
      </c>
      <c r="E543" s="2">
        <v>44904</v>
      </c>
      <c r="F543" s="2">
        <v>44907</v>
      </c>
      <c r="G543" s="2">
        <v>44985</v>
      </c>
      <c r="H543" s="2">
        <v>44985</v>
      </c>
      <c r="I543">
        <v>323817</v>
      </c>
      <c r="J543" t="s">
        <v>83</v>
      </c>
      <c r="K543" t="s">
        <v>85</v>
      </c>
      <c r="L543" t="s">
        <v>98</v>
      </c>
      <c r="M543" t="s">
        <v>72</v>
      </c>
      <c r="N543" t="s">
        <v>82</v>
      </c>
      <c r="O543">
        <v>132713</v>
      </c>
      <c r="P543">
        <v>8</v>
      </c>
      <c r="Q543" t="s">
        <v>75</v>
      </c>
      <c r="R543" t="s">
        <v>76</v>
      </c>
      <c r="S543" t="s">
        <v>79</v>
      </c>
      <c r="T543" t="s">
        <v>75</v>
      </c>
      <c r="U543">
        <v>2</v>
      </c>
      <c r="V543" t="s">
        <v>139</v>
      </c>
      <c r="W543">
        <v>6</v>
      </c>
      <c r="X543">
        <v>1</v>
      </c>
      <c r="Y543" t="s">
        <v>25</v>
      </c>
      <c r="Z543" t="s">
        <v>1989</v>
      </c>
      <c r="AA543">
        <v>208380836</v>
      </c>
      <c r="AB543">
        <v>31273920</v>
      </c>
      <c r="AC543" t="s">
        <v>209</v>
      </c>
      <c r="AD543" t="s">
        <v>209</v>
      </c>
      <c r="AE543" t="s">
        <v>218</v>
      </c>
      <c r="AF543" t="s">
        <v>230</v>
      </c>
      <c r="AG543">
        <v>620000</v>
      </c>
      <c r="AH543" t="s">
        <v>171</v>
      </c>
      <c r="AI543">
        <v>0</v>
      </c>
      <c r="AJ543" t="s">
        <v>77</v>
      </c>
      <c r="AK543">
        <v>100</v>
      </c>
      <c r="AL543" t="s">
        <v>96</v>
      </c>
      <c r="AM543" t="s">
        <v>82</v>
      </c>
      <c r="AN543" t="s">
        <v>82</v>
      </c>
      <c r="AO543">
        <v>2</v>
      </c>
      <c r="AP543" t="s">
        <v>113</v>
      </c>
      <c r="AQ543" t="s">
        <v>114</v>
      </c>
      <c r="AR543" t="s">
        <v>82</v>
      </c>
      <c r="AS543" t="s">
        <v>82</v>
      </c>
      <c r="AT543">
        <v>20</v>
      </c>
      <c r="AU543" t="s">
        <v>88</v>
      </c>
      <c r="AV543" t="s">
        <v>89</v>
      </c>
      <c r="AW543" t="s">
        <v>89</v>
      </c>
      <c r="AX543" t="s">
        <v>89</v>
      </c>
      <c r="AY543" t="s">
        <v>89</v>
      </c>
      <c r="AZ543" t="s">
        <v>81</v>
      </c>
      <c r="BA543" t="s">
        <v>1990</v>
      </c>
      <c r="BB543" t="s">
        <v>82</v>
      </c>
      <c r="BC543">
        <v>100.04</v>
      </c>
      <c r="BD543" t="s">
        <v>161</v>
      </c>
      <c r="BE543" t="s">
        <v>162</v>
      </c>
      <c r="BF543" t="s">
        <v>87</v>
      </c>
      <c r="BG543" t="s">
        <v>97</v>
      </c>
      <c r="BH543">
        <v>3</v>
      </c>
      <c r="BI543">
        <v>2020</v>
      </c>
      <c r="BJ543">
        <v>3</v>
      </c>
      <c r="BK543">
        <v>96.28</v>
      </c>
      <c r="BL543" t="s">
        <v>82</v>
      </c>
      <c r="BM543" t="s">
        <v>95</v>
      </c>
      <c r="BN543" t="s">
        <v>230</v>
      </c>
      <c r="BO543">
        <v>1</v>
      </c>
      <c r="BP543" t="s">
        <v>86</v>
      </c>
      <c r="BQ543" t="s">
        <v>1116</v>
      </c>
    </row>
    <row r="544" spans="1:69" x14ac:dyDescent="0.25">
      <c r="A544">
        <v>132945</v>
      </c>
      <c r="B544">
        <v>1</v>
      </c>
      <c r="C544" s="1">
        <v>5962256</v>
      </c>
      <c r="D544" s="2">
        <v>44762</v>
      </c>
      <c r="E544" s="2">
        <v>44914</v>
      </c>
      <c r="F544" s="2">
        <v>44917</v>
      </c>
      <c r="G544" s="2">
        <v>44985</v>
      </c>
      <c r="H544" s="2">
        <v>44985</v>
      </c>
      <c r="I544">
        <v>317309</v>
      </c>
      <c r="J544" t="s">
        <v>83</v>
      </c>
      <c r="K544" t="s">
        <v>85</v>
      </c>
      <c r="L544" t="s">
        <v>98</v>
      </c>
      <c r="M544" t="s">
        <v>72</v>
      </c>
      <c r="N544" t="s">
        <v>82</v>
      </c>
      <c r="O544">
        <v>132945</v>
      </c>
      <c r="P544">
        <v>8</v>
      </c>
      <c r="Q544" t="s">
        <v>75</v>
      </c>
      <c r="R544" t="s">
        <v>76</v>
      </c>
      <c r="S544" t="s">
        <v>79</v>
      </c>
      <c r="T544" t="s">
        <v>75</v>
      </c>
      <c r="U544">
        <v>6</v>
      </c>
      <c r="V544" t="s">
        <v>272</v>
      </c>
      <c r="W544">
        <v>9</v>
      </c>
      <c r="X544">
        <v>1</v>
      </c>
      <c r="Y544" t="s">
        <v>25</v>
      </c>
      <c r="Z544" t="s">
        <v>2064</v>
      </c>
      <c r="AA544">
        <v>604400549</v>
      </c>
      <c r="AB544">
        <v>31274480</v>
      </c>
      <c r="AC544" t="s">
        <v>515</v>
      </c>
      <c r="AD544" t="s">
        <v>515</v>
      </c>
      <c r="AE544" t="s">
        <v>420</v>
      </c>
      <c r="AF544" t="s">
        <v>419</v>
      </c>
      <c r="AG544">
        <v>102090</v>
      </c>
      <c r="AH544" t="s">
        <v>132</v>
      </c>
      <c r="AI544">
        <v>0</v>
      </c>
      <c r="AJ544" t="s">
        <v>77</v>
      </c>
      <c r="AK544">
        <v>100</v>
      </c>
      <c r="AL544" t="s">
        <v>96</v>
      </c>
      <c r="AM544" t="s">
        <v>82</v>
      </c>
      <c r="AN544" t="s">
        <v>82</v>
      </c>
      <c r="AO544">
        <v>8</v>
      </c>
      <c r="AP544" t="s">
        <v>219</v>
      </c>
      <c r="AQ544" t="s">
        <v>138</v>
      </c>
      <c r="AR544" t="s">
        <v>82</v>
      </c>
      <c r="AS544" t="s">
        <v>82</v>
      </c>
      <c r="AT544">
        <v>25</v>
      </c>
      <c r="AU544" t="s">
        <v>244</v>
      </c>
      <c r="AV544" t="s">
        <v>89</v>
      </c>
      <c r="AW544" t="s">
        <v>89</v>
      </c>
      <c r="AX544" t="s">
        <v>89</v>
      </c>
      <c r="AY544" t="s">
        <v>89</v>
      </c>
      <c r="AZ544" t="s">
        <v>81</v>
      </c>
      <c r="BA544" t="s">
        <v>2065</v>
      </c>
      <c r="BB544" t="s">
        <v>82</v>
      </c>
      <c r="BC544" t="s">
        <v>82</v>
      </c>
      <c r="BD544" t="s">
        <v>82</v>
      </c>
      <c r="BE544" t="s">
        <v>82</v>
      </c>
      <c r="BF544" t="s">
        <v>87</v>
      </c>
      <c r="BG544" t="s">
        <v>97</v>
      </c>
      <c r="BH544">
        <v>2</v>
      </c>
      <c r="BI544">
        <v>2022</v>
      </c>
      <c r="BJ544">
        <v>1</v>
      </c>
      <c r="BK544">
        <v>75</v>
      </c>
      <c r="BL544" t="s">
        <v>82</v>
      </c>
      <c r="BM544" t="s">
        <v>95</v>
      </c>
      <c r="BN544" t="s">
        <v>130</v>
      </c>
      <c r="BO544">
        <v>1</v>
      </c>
      <c r="BP544" t="s">
        <v>86</v>
      </c>
      <c r="BQ544" t="s">
        <v>1116</v>
      </c>
    </row>
    <row r="545" spans="1:69" x14ac:dyDescent="0.25">
      <c r="A545">
        <v>132969</v>
      </c>
      <c r="B545">
        <v>1</v>
      </c>
      <c r="C545" s="1">
        <v>8904050</v>
      </c>
      <c r="D545" s="2">
        <v>44896</v>
      </c>
      <c r="E545" s="2">
        <v>44915</v>
      </c>
      <c r="F545" s="2">
        <v>44917</v>
      </c>
      <c r="G545" s="2">
        <v>44985</v>
      </c>
      <c r="H545" s="2">
        <v>44985</v>
      </c>
      <c r="I545">
        <v>323246</v>
      </c>
      <c r="J545" t="s">
        <v>83</v>
      </c>
      <c r="K545" t="s">
        <v>85</v>
      </c>
      <c r="L545" t="s">
        <v>98</v>
      </c>
      <c r="M545" t="s">
        <v>72</v>
      </c>
      <c r="N545" t="s">
        <v>82</v>
      </c>
      <c r="O545">
        <v>132969</v>
      </c>
      <c r="P545">
        <v>8</v>
      </c>
      <c r="Q545" t="s">
        <v>75</v>
      </c>
      <c r="R545" t="s">
        <v>76</v>
      </c>
      <c r="S545" t="s">
        <v>79</v>
      </c>
      <c r="T545" t="s">
        <v>75</v>
      </c>
      <c r="U545">
        <v>6</v>
      </c>
      <c r="V545" t="s">
        <v>272</v>
      </c>
      <c r="W545">
        <v>8</v>
      </c>
      <c r="X545">
        <v>6</v>
      </c>
      <c r="Y545" t="s">
        <v>25</v>
      </c>
      <c r="Z545" t="s">
        <v>2070</v>
      </c>
      <c r="AA545">
        <v>604750635</v>
      </c>
      <c r="AB545">
        <v>31274500</v>
      </c>
      <c r="AC545" t="s">
        <v>396</v>
      </c>
      <c r="AD545" t="s">
        <v>443</v>
      </c>
      <c r="AE545" t="s">
        <v>353</v>
      </c>
      <c r="AF545" t="s">
        <v>117</v>
      </c>
      <c r="AG545">
        <v>180000</v>
      </c>
      <c r="AH545" t="s">
        <v>132</v>
      </c>
      <c r="AI545">
        <v>0</v>
      </c>
      <c r="AJ545" t="s">
        <v>77</v>
      </c>
      <c r="AK545">
        <v>100</v>
      </c>
      <c r="AL545" t="s">
        <v>96</v>
      </c>
      <c r="AM545" t="s">
        <v>82</v>
      </c>
      <c r="AN545" t="s">
        <v>82</v>
      </c>
      <c r="AO545">
        <v>8</v>
      </c>
      <c r="AP545" t="s">
        <v>219</v>
      </c>
      <c r="AQ545" t="s">
        <v>176</v>
      </c>
      <c r="AR545" t="s">
        <v>82</v>
      </c>
      <c r="AS545" t="s">
        <v>82</v>
      </c>
      <c r="AT545">
        <v>20</v>
      </c>
      <c r="AU545" t="s">
        <v>88</v>
      </c>
      <c r="AV545" t="s">
        <v>89</v>
      </c>
      <c r="AW545" t="s">
        <v>89</v>
      </c>
      <c r="AX545" t="s">
        <v>89</v>
      </c>
      <c r="AY545" t="s">
        <v>89</v>
      </c>
      <c r="AZ545" t="s">
        <v>81</v>
      </c>
      <c r="BA545" t="s">
        <v>2071</v>
      </c>
      <c r="BB545" t="s">
        <v>82</v>
      </c>
      <c r="BC545" t="s">
        <v>82</v>
      </c>
      <c r="BD545" t="s">
        <v>82</v>
      </c>
      <c r="BE545" t="s">
        <v>82</v>
      </c>
      <c r="BF545" t="s">
        <v>87</v>
      </c>
      <c r="BG545" t="s">
        <v>97</v>
      </c>
      <c r="BH545">
        <v>3</v>
      </c>
      <c r="BI545">
        <v>2019</v>
      </c>
      <c r="BJ545">
        <v>4</v>
      </c>
      <c r="BK545">
        <v>93.15</v>
      </c>
      <c r="BL545" t="s">
        <v>82</v>
      </c>
      <c r="BM545" t="s">
        <v>95</v>
      </c>
      <c r="BN545" t="s">
        <v>117</v>
      </c>
      <c r="BO545">
        <v>1</v>
      </c>
      <c r="BP545" t="s">
        <v>86</v>
      </c>
      <c r="BQ545" t="s">
        <v>1116</v>
      </c>
    </row>
    <row r="546" spans="1:69" x14ac:dyDescent="0.25">
      <c r="A546">
        <v>132979</v>
      </c>
      <c r="B546">
        <v>1</v>
      </c>
      <c r="C546" s="1">
        <v>7233900</v>
      </c>
      <c r="D546" s="2">
        <v>44914</v>
      </c>
      <c r="E546" s="2">
        <v>44916</v>
      </c>
      <c r="F546" s="2">
        <v>44917</v>
      </c>
      <c r="G546" s="2">
        <v>44985</v>
      </c>
      <c r="H546" s="2">
        <v>44985</v>
      </c>
      <c r="I546">
        <v>324930</v>
      </c>
      <c r="J546" t="s">
        <v>83</v>
      </c>
      <c r="K546" t="s">
        <v>85</v>
      </c>
      <c r="L546" t="s">
        <v>98</v>
      </c>
      <c r="M546" t="s">
        <v>72</v>
      </c>
      <c r="N546" t="s">
        <v>82</v>
      </c>
      <c r="O546">
        <v>132979</v>
      </c>
      <c r="P546">
        <v>8</v>
      </c>
      <c r="Q546" t="s">
        <v>75</v>
      </c>
      <c r="R546" t="s">
        <v>76</v>
      </c>
      <c r="S546" t="s">
        <v>79</v>
      </c>
      <c r="T546" t="s">
        <v>75</v>
      </c>
      <c r="U546">
        <v>1</v>
      </c>
      <c r="V546" t="s">
        <v>80</v>
      </c>
      <c r="W546">
        <v>11</v>
      </c>
      <c r="X546">
        <v>1</v>
      </c>
      <c r="Y546" t="s">
        <v>25</v>
      </c>
      <c r="Z546" t="s">
        <v>2076</v>
      </c>
      <c r="AA546">
        <v>117900849</v>
      </c>
      <c r="AB546">
        <v>31274410</v>
      </c>
      <c r="AC546" t="s">
        <v>90</v>
      </c>
      <c r="AD546" t="s">
        <v>296</v>
      </c>
      <c r="AE546" t="s">
        <v>146</v>
      </c>
      <c r="AF546" t="s">
        <v>452</v>
      </c>
      <c r="AG546">
        <v>276120</v>
      </c>
      <c r="AH546" t="s">
        <v>121</v>
      </c>
      <c r="AI546">
        <v>0</v>
      </c>
      <c r="AJ546" t="s">
        <v>77</v>
      </c>
      <c r="AK546">
        <v>100</v>
      </c>
      <c r="AL546" t="s">
        <v>96</v>
      </c>
      <c r="AM546" t="s">
        <v>82</v>
      </c>
      <c r="AN546" t="s">
        <v>82</v>
      </c>
      <c r="AO546">
        <v>8</v>
      </c>
      <c r="AP546" t="s">
        <v>219</v>
      </c>
      <c r="AQ546" t="s">
        <v>78</v>
      </c>
      <c r="AR546" t="s">
        <v>82</v>
      </c>
      <c r="AS546" t="s">
        <v>82</v>
      </c>
      <c r="AT546">
        <v>22</v>
      </c>
      <c r="AU546" t="s">
        <v>101</v>
      </c>
      <c r="AV546" t="s">
        <v>88</v>
      </c>
      <c r="AW546" t="s">
        <v>89</v>
      </c>
      <c r="AX546" t="s">
        <v>89</v>
      </c>
      <c r="AY546" t="s">
        <v>89</v>
      </c>
      <c r="AZ546" t="s">
        <v>81</v>
      </c>
      <c r="BA546" t="s">
        <v>2077</v>
      </c>
      <c r="BB546" t="s">
        <v>82</v>
      </c>
      <c r="BC546" t="s">
        <v>82</v>
      </c>
      <c r="BD546" t="s">
        <v>161</v>
      </c>
      <c r="BE546" t="s">
        <v>162</v>
      </c>
      <c r="BF546" t="s">
        <v>87</v>
      </c>
      <c r="BG546" t="s">
        <v>97</v>
      </c>
      <c r="BH546">
        <v>6</v>
      </c>
      <c r="BI546">
        <v>2018</v>
      </c>
      <c r="BJ546">
        <v>5</v>
      </c>
      <c r="BK546">
        <v>90</v>
      </c>
      <c r="BL546" t="s">
        <v>82</v>
      </c>
      <c r="BM546" t="s">
        <v>95</v>
      </c>
      <c r="BN546" t="s">
        <v>130</v>
      </c>
      <c r="BO546">
        <v>1</v>
      </c>
      <c r="BP546" t="s">
        <v>86</v>
      </c>
      <c r="BQ546" t="s">
        <v>1116</v>
      </c>
    </row>
    <row r="547" spans="1:69" x14ac:dyDescent="0.25">
      <c r="A547">
        <v>132984</v>
      </c>
      <c r="B547">
        <v>1</v>
      </c>
      <c r="C547" s="1">
        <v>7669729</v>
      </c>
      <c r="D547" s="2">
        <v>44908</v>
      </c>
      <c r="E547" s="2">
        <v>44916</v>
      </c>
      <c r="F547" s="2">
        <v>44917</v>
      </c>
      <c r="G547" s="2">
        <v>44985</v>
      </c>
      <c r="H547" s="2">
        <v>44985</v>
      </c>
      <c r="I547">
        <v>324525</v>
      </c>
      <c r="J547" t="s">
        <v>83</v>
      </c>
      <c r="K547" t="s">
        <v>85</v>
      </c>
      <c r="L547" t="s">
        <v>98</v>
      </c>
      <c r="M547" t="s">
        <v>72</v>
      </c>
      <c r="N547" t="s">
        <v>82</v>
      </c>
      <c r="O547">
        <v>132984</v>
      </c>
      <c r="P547">
        <v>8</v>
      </c>
      <c r="Q547" t="s">
        <v>75</v>
      </c>
      <c r="R547" t="s">
        <v>76</v>
      </c>
      <c r="S547" t="s">
        <v>79</v>
      </c>
      <c r="T547" t="s">
        <v>75</v>
      </c>
      <c r="U547">
        <v>1</v>
      </c>
      <c r="V547" t="s">
        <v>80</v>
      </c>
      <c r="W547">
        <v>11</v>
      </c>
      <c r="X547">
        <v>1</v>
      </c>
      <c r="Y547" t="s">
        <v>25</v>
      </c>
      <c r="Z547" t="s">
        <v>2078</v>
      </c>
      <c r="AA547">
        <v>118870737</v>
      </c>
      <c r="AB547">
        <v>31274020</v>
      </c>
      <c r="AC547" t="s">
        <v>90</v>
      </c>
      <c r="AD547" t="s">
        <v>296</v>
      </c>
      <c r="AE547" t="s">
        <v>146</v>
      </c>
      <c r="AF547" t="s">
        <v>325</v>
      </c>
      <c r="AG547">
        <v>276000</v>
      </c>
      <c r="AH547" t="s">
        <v>121</v>
      </c>
      <c r="AI547">
        <v>0</v>
      </c>
      <c r="AJ547" t="s">
        <v>77</v>
      </c>
      <c r="AK547">
        <v>100</v>
      </c>
      <c r="AL547" t="s">
        <v>96</v>
      </c>
      <c r="AM547" t="s">
        <v>82</v>
      </c>
      <c r="AN547" t="s">
        <v>82</v>
      </c>
      <c r="AO547">
        <v>8</v>
      </c>
      <c r="AP547" t="s">
        <v>219</v>
      </c>
      <c r="AQ547" t="s">
        <v>78</v>
      </c>
      <c r="AR547" t="s">
        <v>82</v>
      </c>
      <c r="AS547" t="s">
        <v>82</v>
      </c>
      <c r="AT547">
        <v>19</v>
      </c>
      <c r="AU547" t="s">
        <v>101</v>
      </c>
      <c r="AV547" t="s">
        <v>88</v>
      </c>
      <c r="AW547" t="s">
        <v>89</v>
      </c>
      <c r="AX547" t="s">
        <v>89</v>
      </c>
      <c r="AY547" t="s">
        <v>89</v>
      </c>
      <c r="AZ547" t="s">
        <v>81</v>
      </c>
      <c r="BA547" t="s">
        <v>2079</v>
      </c>
      <c r="BB547" t="s">
        <v>82</v>
      </c>
      <c r="BC547" t="s">
        <v>82</v>
      </c>
      <c r="BD547" t="s">
        <v>161</v>
      </c>
      <c r="BE547" t="s">
        <v>162</v>
      </c>
      <c r="BF547" t="s">
        <v>87</v>
      </c>
      <c r="BG547" t="s">
        <v>97</v>
      </c>
      <c r="BH547">
        <v>6</v>
      </c>
      <c r="BI547">
        <v>2021</v>
      </c>
      <c r="BJ547">
        <v>2</v>
      </c>
      <c r="BK547">
        <v>90</v>
      </c>
      <c r="BL547" t="s">
        <v>82</v>
      </c>
      <c r="BM547" t="s">
        <v>95</v>
      </c>
      <c r="BN547" t="s">
        <v>130</v>
      </c>
      <c r="BO547">
        <v>1</v>
      </c>
      <c r="BP547" t="s">
        <v>86</v>
      </c>
      <c r="BQ547" t="s">
        <v>1116</v>
      </c>
    </row>
    <row r="548" spans="1:69" hidden="1" x14ac:dyDescent="0.25">
      <c r="A548">
        <v>133353</v>
      </c>
      <c r="B548">
        <v>5</v>
      </c>
      <c r="C548" s="1">
        <v>12091146</v>
      </c>
      <c r="D548" s="2">
        <v>44935</v>
      </c>
      <c r="E548" s="2">
        <v>44935</v>
      </c>
      <c r="F548" s="2">
        <v>44959</v>
      </c>
      <c r="G548" s="2">
        <v>44985</v>
      </c>
      <c r="H548" s="2">
        <v>44985</v>
      </c>
      <c r="I548">
        <v>325839</v>
      </c>
      <c r="J548" t="s">
        <v>83</v>
      </c>
      <c r="K548" t="s">
        <v>120</v>
      </c>
      <c r="L548" t="s">
        <v>119</v>
      </c>
      <c r="M548" t="s">
        <v>72</v>
      </c>
      <c r="N548" t="s">
        <v>82</v>
      </c>
      <c r="O548">
        <v>133353</v>
      </c>
      <c r="P548">
        <v>8</v>
      </c>
      <c r="Q548" t="s">
        <v>75</v>
      </c>
      <c r="R548" t="s">
        <v>76</v>
      </c>
      <c r="S548" t="s">
        <v>79</v>
      </c>
      <c r="T548" t="s">
        <v>75</v>
      </c>
      <c r="U548">
        <v>1</v>
      </c>
      <c r="V548" t="s">
        <v>80</v>
      </c>
      <c r="W548">
        <v>14</v>
      </c>
      <c r="X548">
        <v>1</v>
      </c>
      <c r="Y548" t="s">
        <v>25</v>
      </c>
      <c r="Z548" t="s">
        <v>2142</v>
      </c>
      <c r="AA548">
        <v>305120543</v>
      </c>
      <c r="AB548">
        <v>31273710</v>
      </c>
      <c r="AC548" t="s">
        <v>102</v>
      </c>
      <c r="AD548" t="s">
        <v>106</v>
      </c>
      <c r="AE548" t="s">
        <v>177</v>
      </c>
      <c r="AF548" t="s">
        <v>230</v>
      </c>
      <c r="AG548">
        <v>393248</v>
      </c>
      <c r="AH548" t="s">
        <v>121</v>
      </c>
      <c r="AI548">
        <v>0</v>
      </c>
      <c r="AJ548" t="s">
        <v>77</v>
      </c>
      <c r="AK548">
        <v>100</v>
      </c>
      <c r="AL548" t="s">
        <v>96</v>
      </c>
      <c r="AM548" t="s">
        <v>82</v>
      </c>
      <c r="AN548" t="s">
        <v>82</v>
      </c>
      <c r="AO548">
        <v>2</v>
      </c>
      <c r="AP548" t="s">
        <v>113</v>
      </c>
      <c r="AQ548" t="s">
        <v>78</v>
      </c>
      <c r="AR548" t="s">
        <v>82</v>
      </c>
      <c r="AS548" t="s">
        <v>82</v>
      </c>
      <c r="AT548">
        <v>24</v>
      </c>
      <c r="AU548" t="s">
        <v>88</v>
      </c>
      <c r="AV548" t="s">
        <v>89</v>
      </c>
      <c r="AW548" t="s">
        <v>89</v>
      </c>
      <c r="AX548" t="s">
        <v>89</v>
      </c>
      <c r="AY548" t="s">
        <v>89</v>
      </c>
      <c r="AZ548" t="s">
        <v>81</v>
      </c>
      <c r="BA548" t="s">
        <v>2143</v>
      </c>
      <c r="BB548" t="s">
        <v>82</v>
      </c>
      <c r="BC548">
        <v>106.46</v>
      </c>
      <c r="BD548" t="s">
        <v>82</v>
      </c>
      <c r="BE548" t="s">
        <v>82</v>
      </c>
      <c r="BF548" t="s">
        <v>87</v>
      </c>
      <c r="BG548" t="s">
        <v>2144</v>
      </c>
      <c r="BH548">
        <v>1</v>
      </c>
      <c r="BI548">
        <v>2015</v>
      </c>
      <c r="BJ548">
        <v>8</v>
      </c>
      <c r="BK548">
        <v>100</v>
      </c>
      <c r="BL548">
        <v>22190000</v>
      </c>
      <c r="BM548" t="s">
        <v>95</v>
      </c>
      <c r="BN548" t="s">
        <v>230</v>
      </c>
      <c r="BO548">
        <v>1</v>
      </c>
      <c r="BP548" t="s">
        <v>86</v>
      </c>
      <c r="BQ548" t="s">
        <v>1116</v>
      </c>
    </row>
    <row r="549" spans="1:69" hidden="1" x14ac:dyDescent="0.25">
      <c r="A549">
        <v>133388</v>
      </c>
      <c r="B549">
        <v>1</v>
      </c>
      <c r="C549" s="1">
        <v>34494977</v>
      </c>
      <c r="D549" s="2">
        <v>44903</v>
      </c>
      <c r="E549" s="2">
        <v>44937</v>
      </c>
      <c r="F549" s="2">
        <v>44963</v>
      </c>
      <c r="G549" s="2">
        <v>44985</v>
      </c>
      <c r="H549" s="2">
        <v>44985</v>
      </c>
      <c r="I549">
        <v>324079</v>
      </c>
      <c r="J549" t="s">
        <v>83</v>
      </c>
      <c r="K549" t="s">
        <v>85</v>
      </c>
      <c r="L549" t="s">
        <v>98</v>
      </c>
      <c r="M549" t="s">
        <v>72</v>
      </c>
      <c r="N549" t="s">
        <v>82</v>
      </c>
      <c r="O549">
        <v>133388</v>
      </c>
      <c r="P549">
        <v>8</v>
      </c>
      <c r="Q549" t="s">
        <v>75</v>
      </c>
      <c r="R549" t="s">
        <v>76</v>
      </c>
      <c r="S549" t="s">
        <v>79</v>
      </c>
      <c r="T549" t="s">
        <v>75</v>
      </c>
      <c r="U549">
        <v>7</v>
      </c>
      <c r="V549" t="s">
        <v>185</v>
      </c>
      <c r="W549">
        <v>3</v>
      </c>
      <c r="X549">
        <v>1</v>
      </c>
      <c r="Y549" t="s">
        <v>25</v>
      </c>
      <c r="Z549" t="s">
        <v>2166</v>
      </c>
      <c r="AA549">
        <v>702640074</v>
      </c>
      <c r="AB549">
        <v>31274110</v>
      </c>
      <c r="AC549" t="s">
        <v>259</v>
      </c>
      <c r="AD549" t="s">
        <v>259</v>
      </c>
      <c r="AE549" t="s">
        <v>218</v>
      </c>
      <c r="AF549" t="s">
        <v>127</v>
      </c>
      <c r="AG549">
        <v>1632787</v>
      </c>
      <c r="AH549" t="s">
        <v>100</v>
      </c>
      <c r="AI549">
        <v>0</v>
      </c>
      <c r="AJ549" t="s">
        <v>77</v>
      </c>
      <c r="AK549">
        <v>100</v>
      </c>
      <c r="AL549" t="s">
        <v>96</v>
      </c>
      <c r="AM549" t="s">
        <v>82</v>
      </c>
      <c r="AN549" t="s">
        <v>82</v>
      </c>
      <c r="AO549">
        <v>2</v>
      </c>
      <c r="AP549" t="s">
        <v>113</v>
      </c>
      <c r="AQ549" t="s">
        <v>138</v>
      </c>
      <c r="AR549" t="s">
        <v>82</v>
      </c>
      <c r="AS549" t="s">
        <v>82</v>
      </c>
      <c r="AT549">
        <v>24</v>
      </c>
      <c r="AU549" t="s">
        <v>88</v>
      </c>
      <c r="AV549" t="s">
        <v>89</v>
      </c>
      <c r="AW549" t="s">
        <v>89</v>
      </c>
      <c r="AX549" t="s">
        <v>89</v>
      </c>
      <c r="AY549" t="s">
        <v>89</v>
      </c>
      <c r="AZ549" t="s">
        <v>81</v>
      </c>
      <c r="BA549" t="s">
        <v>2167</v>
      </c>
      <c r="BB549" t="s">
        <v>82</v>
      </c>
      <c r="BC549">
        <v>126.17</v>
      </c>
      <c r="BD549" t="s">
        <v>82</v>
      </c>
      <c r="BE549" t="s">
        <v>82</v>
      </c>
      <c r="BF549" t="s">
        <v>87</v>
      </c>
      <c r="BG549" t="s">
        <v>97</v>
      </c>
      <c r="BH549">
        <v>3</v>
      </c>
      <c r="BI549">
        <v>2016</v>
      </c>
      <c r="BJ549">
        <v>7</v>
      </c>
      <c r="BK549">
        <v>88.8</v>
      </c>
      <c r="BL549" t="s">
        <v>82</v>
      </c>
      <c r="BM549" t="s">
        <v>95</v>
      </c>
      <c r="BN549" t="s">
        <v>130</v>
      </c>
      <c r="BO549">
        <v>1</v>
      </c>
      <c r="BP549" t="s">
        <v>86</v>
      </c>
      <c r="BQ549" t="s">
        <v>1116</v>
      </c>
    </row>
    <row r="550" spans="1:69" x14ac:dyDescent="0.25">
      <c r="A550">
        <v>133655</v>
      </c>
      <c r="B550">
        <v>1</v>
      </c>
      <c r="C550" s="1">
        <v>6548232</v>
      </c>
      <c r="D550" s="2">
        <v>44952</v>
      </c>
      <c r="E550" s="2">
        <v>44952</v>
      </c>
      <c r="F550" s="2">
        <v>44979</v>
      </c>
      <c r="G550" s="2">
        <v>44985</v>
      </c>
      <c r="H550" s="2">
        <v>44985</v>
      </c>
      <c r="I550">
        <v>327346</v>
      </c>
      <c r="J550" t="s">
        <v>83</v>
      </c>
      <c r="K550" t="s">
        <v>85</v>
      </c>
      <c r="L550" t="s">
        <v>98</v>
      </c>
      <c r="M550" t="s">
        <v>72</v>
      </c>
      <c r="N550" t="s">
        <v>82</v>
      </c>
      <c r="O550">
        <v>133655</v>
      </c>
      <c r="P550">
        <v>8</v>
      </c>
      <c r="Q550" t="s">
        <v>136</v>
      </c>
      <c r="R550" t="s">
        <v>137</v>
      </c>
      <c r="S550" t="s">
        <v>79</v>
      </c>
      <c r="T550" t="s">
        <v>136</v>
      </c>
      <c r="U550">
        <v>5</v>
      </c>
      <c r="V550" t="s">
        <v>115</v>
      </c>
      <c r="W550">
        <v>3</v>
      </c>
      <c r="X550">
        <v>1</v>
      </c>
      <c r="Y550" t="s">
        <v>25</v>
      </c>
      <c r="Z550" t="s">
        <v>2259</v>
      </c>
      <c r="AA550">
        <v>504570310</v>
      </c>
      <c r="AB550">
        <v>31274150</v>
      </c>
      <c r="AC550" t="s">
        <v>153</v>
      </c>
      <c r="AD550" t="s">
        <v>153</v>
      </c>
      <c r="AE550" t="s">
        <v>118</v>
      </c>
      <c r="AF550" t="s">
        <v>198</v>
      </c>
      <c r="AG550">
        <v>400000</v>
      </c>
      <c r="AH550" t="s">
        <v>121</v>
      </c>
      <c r="AI550">
        <v>0</v>
      </c>
      <c r="AJ550" t="s">
        <v>77</v>
      </c>
      <c r="AK550">
        <v>100</v>
      </c>
      <c r="AL550" t="s">
        <v>96</v>
      </c>
      <c r="AM550" t="s">
        <v>82</v>
      </c>
      <c r="AN550" t="s">
        <v>82</v>
      </c>
      <c r="AO550">
        <v>8</v>
      </c>
      <c r="AP550" t="s">
        <v>219</v>
      </c>
      <c r="AQ550" t="s">
        <v>114</v>
      </c>
      <c r="AR550" t="s">
        <v>82</v>
      </c>
      <c r="AS550" t="s">
        <v>82</v>
      </c>
      <c r="AT550">
        <v>18</v>
      </c>
      <c r="AU550" t="s">
        <v>101</v>
      </c>
      <c r="AV550" t="s">
        <v>89</v>
      </c>
      <c r="AW550" t="s">
        <v>89</v>
      </c>
      <c r="AX550" t="s">
        <v>89</v>
      </c>
      <c r="AY550" t="s">
        <v>89</v>
      </c>
      <c r="AZ550" t="s">
        <v>81</v>
      </c>
      <c r="BA550" t="s">
        <v>2260</v>
      </c>
      <c r="BB550" t="s">
        <v>82</v>
      </c>
      <c r="BC550" t="s">
        <v>82</v>
      </c>
      <c r="BD550" t="s">
        <v>82</v>
      </c>
      <c r="BE550" t="s">
        <v>82</v>
      </c>
      <c r="BF550" t="s">
        <v>87</v>
      </c>
      <c r="BG550" t="s">
        <v>97</v>
      </c>
      <c r="BH550">
        <v>4</v>
      </c>
      <c r="BI550">
        <v>2022</v>
      </c>
      <c r="BJ550">
        <v>1</v>
      </c>
      <c r="BK550">
        <v>100</v>
      </c>
      <c r="BL550" t="s">
        <v>82</v>
      </c>
      <c r="BM550" t="s">
        <v>95</v>
      </c>
      <c r="BN550" t="s">
        <v>198</v>
      </c>
      <c r="BO550">
        <v>1</v>
      </c>
      <c r="BP550" t="s">
        <v>86</v>
      </c>
      <c r="BQ550" t="s">
        <v>1116</v>
      </c>
    </row>
    <row r="551" spans="1:69" hidden="1" x14ac:dyDescent="0.25">
      <c r="A551">
        <v>132234</v>
      </c>
      <c r="B551">
        <v>1</v>
      </c>
      <c r="C551" s="1">
        <v>23079265</v>
      </c>
      <c r="D551" s="2">
        <v>44776</v>
      </c>
      <c r="E551" s="2">
        <v>44846</v>
      </c>
      <c r="F551" s="2">
        <v>44847</v>
      </c>
      <c r="G551" s="2">
        <v>44977</v>
      </c>
      <c r="H551" s="2">
        <v>44978</v>
      </c>
      <c r="I551">
        <v>318074</v>
      </c>
      <c r="J551" t="s">
        <v>83</v>
      </c>
      <c r="K551" t="s">
        <v>85</v>
      </c>
      <c r="L551" t="s">
        <v>98</v>
      </c>
      <c r="M551" t="s">
        <v>72</v>
      </c>
      <c r="N551" t="s">
        <v>82</v>
      </c>
      <c r="O551">
        <v>132234</v>
      </c>
      <c r="P551">
        <v>7</v>
      </c>
      <c r="Q551" t="s">
        <v>75</v>
      </c>
      <c r="R551" t="s">
        <v>76</v>
      </c>
      <c r="S551" t="s">
        <v>79</v>
      </c>
      <c r="T551" t="s">
        <v>75</v>
      </c>
      <c r="U551">
        <v>1</v>
      </c>
      <c r="V551" t="s">
        <v>80</v>
      </c>
      <c r="W551">
        <v>1</v>
      </c>
      <c r="X551">
        <v>9</v>
      </c>
      <c r="Y551" t="s">
        <v>24</v>
      </c>
      <c r="Z551" t="s">
        <v>2278</v>
      </c>
      <c r="AA551">
        <v>116770599</v>
      </c>
      <c r="AB551">
        <v>31272780</v>
      </c>
      <c r="AC551" t="s">
        <v>80</v>
      </c>
      <c r="AD551" t="s">
        <v>309</v>
      </c>
      <c r="AE551" t="s">
        <v>177</v>
      </c>
      <c r="AF551" t="s">
        <v>173</v>
      </c>
      <c r="AG551">
        <v>402997</v>
      </c>
      <c r="AH551" t="s">
        <v>121</v>
      </c>
      <c r="AI551">
        <v>0</v>
      </c>
      <c r="AJ551" t="s">
        <v>77</v>
      </c>
      <c r="AK551">
        <v>100</v>
      </c>
      <c r="AL551" t="s">
        <v>96</v>
      </c>
      <c r="AM551" t="s">
        <v>82</v>
      </c>
      <c r="AN551" t="s">
        <v>82</v>
      </c>
      <c r="AO551">
        <v>2</v>
      </c>
      <c r="AP551" t="s">
        <v>113</v>
      </c>
      <c r="AQ551" t="s">
        <v>114</v>
      </c>
      <c r="AR551" t="s">
        <v>82</v>
      </c>
      <c r="AS551" t="s">
        <v>82</v>
      </c>
      <c r="AT551">
        <v>25</v>
      </c>
      <c r="AU551" t="s">
        <v>88</v>
      </c>
      <c r="AV551" t="s">
        <v>89</v>
      </c>
      <c r="AW551" t="s">
        <v>89</v>
      </c>
      <c r="AX551" t="s">
        <v>89</v>
      </c>
      <c r="AY551" t="s">
        <v>89</v>
      </c>
      <c r="AZ551" t="s">
        <v>81</v>
      </c>
      <c r="BA551" t="s">
        <v>2279</v>
      </c>
      <c r="BB551" t="s">
        <v>82</v>
      </c>
      <c r="BC551">
        <v>201.8</v>
      </c>
      <c r="BD551" t="s">
        <v>82</v>
      </c>
      <c r="BE551" t="s">
        <v>82</v>
      </c>
      <c r="BF551" t="s">
        <v>87</v>
      </c>
      <c r="BG551" t="s">
        <v>2280</v>
      </c>
      <c r="BH551">
        <v>4</v>
      </c>
      <c r="BI551">
        <v>2014</v>
      </c>
      <c r="BJ551">
        <v>9</v>
      </c>
      <c r="BK551">
        <v>95</v>
      </c>
      <c r="BL551">
        <v>85279005</v>
      </c>
      <c r="BM551" t="s">
        <v>95</v>
      </c>
      <c r="BN551" t="s">
        <v>130</v>
      </c>
      <c r="BO551">
        <v>1</v>
      </c>
      <c r="BP551" t="s">
        <v>86</v>
      </c>
      <c r="BQ551" t="s">
        <v>1116</v>
      </c>
    </row>
    <row r="552" spans="1:69" hidden="1" x14ac:dyDescent="0.25">
      <c r="A552">
        <v>132423</v>
      </c>
      <c r="B552">
        <v>2</v>
      </c>
      <c r="C552" s="1">
        <v>28004045</v>
      </c>
      <c r="D552" s="2">
        <v>44782</v>
      </c>
      <c r="E552" s="2">
        <v>44868</v>
      </c>
      <c r="F552" s="2">
        <v>44869</v>
      </c>
      <c r="G552" s="2">
        <v>44977</v>
      </c>
      <c r="H552" s="2">
        <v>44978</v>
      </c>
      <c r="I552">
        <v>318357</v>
      </c>
      <c r="J552" t="s">
        <v>83</v>
      </c>
      <c r="K552" t="s">
        <v>676</v>
      </c>
      <c r="L552" t="s">
        <v>98</v>
      </c>
      <c r="M552" t="s">
        <v>675</v>
      </c>
      <c r="N552" t="s">
        <v>82</v>
      </c>
      <c r="O552">
        <v>132423</v>
      </c>
      <c r="P552">
        <v>7</v>
      </c>
      <c r="Q552" t="s">
        <v>75</v>
      </c>
      <c r="R552" t="s">
        <v>76</v>
      </c>
      <c r="S552" t="s">
        <v>79</v>
      </c>
      <c r="T552" t="s">
        <v>75</v>
      </c>
      <c r="U552">
        <v>1</v>
      </c>
      <c r="V552" t="s">
        <v>80</v>
      </c>
      <c r="W552">
        <v>2</v>
      </c>
      <c r="X552">
        <v>3</v>
      </c>
      <c r="Y552" t="s">
        <v>24</v>
      </c>
      <c r="Z552" t="s">
        <v>2298</v>
      </c>
      <c r="AA552">
        <v>118860426</v>
      </c>
      <c r="AB552">
        <v>31272980</v>
      </c>
      <c r="AC552" t="s">
        <v>163</v>
      </c>
      <c r="AD552" t="s">
        <v>184</v>
      </c>
      <c r="AE552" t="s">
        <v>1075</v>
      </c>
      <c r="AF552" t="s">
        <v>349</v>
      </c>
      <c r="AG552">
        <v>2939327</v>
      </c>
      <c r="AH552" t="s">
        <v>152</v>
      </c>
      <c r="AI552">
        <v>0</v>
      </c>
      <c r="AJ552" t="s">
        <v>77</v>
      </c>
      <c r="AK552">
        <v>130</v>
      </c>
      <c r="AL552" t="s">
        <v>308</v>
      </c>
      <c r="AM552" t="s">
        <v>82</v>
      </c>
      <c r="AN552" t="s">
        <v>82</v>
      </c>
      <c r="AO552">
        <v>2</v>
      </c>
      <c r="AP552" t="s">
        <v>113</v>
      </c>
      <c r="AQ552" t="s">
        <v>78</v>
      </c>
      <c r="AR552" t="s">
        <v>82</v>
      </c>
      <c r="AS552" t="s">
        <v>82</v>
      </c>
      <c r="AT552">
        <v>19</v>
      </c>
      <c r="AU552" t="s">
        <v>101</v>
      </c>
      <c r="AV552" t="s">
        <v>89</v>
      </c>
      <c r="AW552" t="s">
        <v>89</v>
      </c>
      <c r="AX552" t="s">
        <v>89</v>
      </c>
      <c r="AY552" t="s">
        <v>89</v>
      </c>
      <c r="AZ552" t="s">
        <v>167</v>
      </c>
      <c r="BA552" t="s">
        <v>2299</v>
      </c>
      <c r="BB552" t="s">
        <v>82</v>
      </c>
      <c r="BC552">
        <v>100.01</v>
      </c>
      <c r="BD552" t="s">
        <v>82</v>
      </c>
      <c r="BE552" t="s">
        <v>82</v>
      </c>
      <c r="BF552" t="s">
        <v>87</v>
      </c>
      <c r="BG552" t="s">
        <v>97</v>
      </c>
      <c r="BH552">
        <v>4</v>
      </c>
      <c r="BI552">
        <v>2021</v>
      </c>
      <c r="BJ552">
        <v>2</v>
      </c>
      <c r="BK552">
        <v>91.14</v>
      </c>
      <c r="BL552" t="s">
        <v>82</v>
      </c>
      <c r="BM552" t="s">
        <v>95</v>
      </c>
      <c r="BN552" t="s">
        <v>130</v>
      </c>
      <c r="BO552">
        <v>1</v>
      </c>
      <c r="BP552" t="s">
        <v>86</v>
      </c>
      <c r="BQ552" t="s">
        <v>1116</v>
      </c>
    </row>
    <row r="553" spans="1:69" hidden="1" x14ac:dyDescent="0.25">
      <c r="A553">
        <v>132521</v>
      </c>
      <c r="B553">
        <v>5</v>
      </c>
      <c r="C553" s="1">
        <v>44968772</v>
      </c>
      <c r="D553" s="2">
        <v>44879</v>
      </c>
      <c r="E553" s="2">
        <v>44887</v>
      </c>
      <c r="F553" s="2">
        <v>44888</v>
      </c>
      <c r="G553" s="2">
        <v>44977</v>
      </c>
      <c r="H553" s="2">
        <v>44978</v>
      </c>
      <c r="I553">
        <v>322443</v>
      </c>
      <c r="J553" t="s">
        <v>83</v>
      </c>
      <c r="K553" t="s">
        <v>120</v>
      </c>
      <c r="L553" t="s">
        <v>119</v>
      </c>
      <c r="M553" t="s">
        <v>72</v>
      </c>
      <c r="N553" t="s">
        <v>82</v>
      </c>
      <c r="O553">
        <v>132521</v>
      </c>
      <c r="P553">
        <v>7</v>
      </c>
      <c r="Q553" t="s">
        <v>75</v>
      </c>
      <c r="R553" t="s">
        <v>76</v>
      </c>
      <c r="S553" t="s">
        <v>79</v>
      </c>
      <c r="T553" t="s">
        <v>75</v>
      </c>
      <c r="U553">
        <v>7</v>
      </c>
      <c r="V553" t="s">
        <v>185</v>
      </c>
      <c r="W553">
        <v>2</v>
      </c>
      <c r="X553">
        <v>7</v>
      </c>
      <c r="Y553" t="s">
        <v>25</v>
      </c>
      <c r="Z553" t="s">
        <v>2304</v>
      </c>
      <c r="AA553">
        <v>702370493</v>
      </c>
      <c r="AB553">
        <v>31270780</v>
      </c>
      <c r="AC553" t="s">
        <v>226</v>
      </c>
      <c r="AD553" t="s">
        <v>2305</v>
      </c>
      <c r="AE553" t="s">
        <v>177</v>
      </c>
      <c r="AF553" t="s">
        <v>173</v>
      </c>
      <c r="AG553">
        <v>0</v>
      </c>
      <c r="AH553" t="s">
        <v>132</v>
      </c>
      <c r="AI553">
        <v>0</v>
      </c>
      <c r="AJ553" t="s">
        <v>77</v>
      </c>
      <c r="AK553">
        <v>100</v>
      </c>
      <c r="AL553" t="s">
        <v>96</v>
      </c>
      <c r="AM553" t="s">
        <v>82</v>
      </c>
      <c r="AN553" t="s">
        <v>82</v>
      </c>
      <c r="AO553">
        <v>2</v>
      </c>
      <c r="AP553" t="s">
        <v>113</v>
      </c>
      <c r="AQ553" t="s">
        <v>114</v>
      </c>
      <c r="AR553" t="s">
        <v>82</v>
      </c>
      <c r="AS553" t="s">
        <v>82</v>
      </c>
      <c r="AT553">
        <v>27</v>
      </c>
      <c r="AU553" t="s">
        <v>101</v>
      </c>
      <c r="AV553" t="s">
        <v>88</v>
      </c>
      <c r="AW553" t="s">
        <v>89</v>
      </c>
      <c r="AX553" t="s">
        <v>89</v>
      </c>
      <c r="AY553" t="s">
        <v>89</v>
      </c>
      <c r="AZ553" t="s">
        <v>81</v>
      </c>
      <c r="BA553" t="s">
        <v>2306</v>
      </c>
      <c r="BB553" t="s">
        <v>82</v>
      </c>
      <c r="BC553">
        <v>100.7</v>
      </c>
      <c r="BD553" t="s">
        <v>82</v>
      </c>
      <c r="BE553" t="s">
        <v>82</v>
      </c>
      <c r="BF553" t="s">
        <v>87</v>
      </c>
      <c r="BG553" t="s">
        <v>97</v>
      </c>
      <c r="BH553">
        <v>4</v>
      </c>
      <c r="BI553">
        <v>2012</v>
      </c>
      <c r="BJ553">
        <v>11</v>
      </c>
      <c r="BK553">
        <v>84</v>
      </c>
      <c r="BL553" t="s">
        <v>82</v>
      </c>
      <c r="BM553" t="s">
        <v>95</v>
      </c>
      <c r="BN553" t="s">
        <v>130</v>
      </c>
      <c r="BO553">
        <v>1</v>
      </c>
      <c r="BP553" t="s">
        <v>86</v>
      </c>
      <c r="BQ553" t="s">
        <v>1116</v>
      </c>
    </row>
    <row r="554" spans="1:69" x14ac:dyDescent="0.25">
      <c r="A554">
        <v>132746</v>
      </c>
      <c r="B554">
        <v>1</v>
      </c>
      <c r="C554" s="1">
        <v>3277550</v>
      </c>
      <c r="D554" s="2">
        <v>44902</v>
      </c>
      <c r="E554" s="2">
        <v>44907</v>
      </c>
      <c r="F554" s="2">
        <v>44911</v>
      </c>
      <c r="G554" s="2">
        <v>44977</v>
      </c>
      <c r="H554" s="2">
        <v>44978</v>
      </c>
      <c r="I554">
        <v>323949</v>
      </c>
      <c r="J554" t="s">
        <v>83</v>
      </c>
      <c r="K554" t="s">
        <v>85</v>
      </c>
      <c r="L554" t="s">
        <v>98</v>
      </c>
      <c r="M554" t="s">
        <v>72</v>
      </c>
      <c r="N554" t="s">
        <v>82</v>
      </c>
      <c r="O554">
        <v>132746</v>
      </c>
      <c r="P554">
        <v>7</v>
      </c>
      <c r="Q554" t="s">
        <v>75</v>
      </c>
      <c r="R554" t="s">
        <v>76</v>
      </c>
      <c r="S554" t="s">
        <v>79</v>
      </c>
      <c r="T554" t="s">
        <v>75</v>
      </c>
      <c r="U554">
        <v>6</v>
      </c>
      <c r="V554" t="s">
        <v>272</v>
      </c>
      <c r="W554">
        <v>7</v>
      </c>
      <c r="X554">
        <v>4</v>
      </c>
      <c r="Y554" t="s">
        <v>24</v>
      </c>
      <c r="Z554" t="s">
        <v>2335</v>
      </c>
      <c r="AA554">
        <v>604560671</v>
      </c>
      <c r="AB554">
        <v>31272850</v>
      </c>
      <c r="AC554" t="s">
        <v>286</v>
      </c>
      <c r="AD554" t="s">
        <v>562</v>
      </c>
      <c r="AE554" t="s">
        <v>353</v>
      </c>
      <c r="AF554" t="s">
        <v>117</v>
      </c>
      <c r="AG554">
        <v>351285</v>
      </c>
      <c r="AH554" t="s">
        <v>121</v>
      </c>
      <c r="AI554">
        <v>0</v>
      </c>
      <c r="AJ554" t="s">
        <v>77</v>
      </c>
      <c r="AK554">
        <v>100</v>
      </c>
      <c r="AL554" t="s">
        <v>96</v>
      </c>
      <c r="AM554" t="s">
        <v>82</v>
      </c>
      <c r="AN554" t="s">
        <v>82</v>
      </c>
      <c r="AO554">
        <v>8</v>
      </c>
      <c r="AP554" t="s">
        <v>219</v>
      </c>
      <c r="AQ554" t="s">
        <v>176</v>
      </c>
      <c r="AR554" t="s">
        <v>82</v>
      </c>
      <c r="AS554" t="s">
        <v>82</v>
      </c>
      <c r="AT554">
        <v>23</v>
      </c>
      <c r="AU554" t="s">
        <v>88</v>
      </c>
      <c r="AV554" t="s">
        <v>89</v>
      </c>
      <c r="AW554" t="s">
        <v>89</v>
      </c>
      <c r="AX554" t="s">
        <v>89</v>
      </c>
      <c r="AY554" t="s">
        <v>89</v>
      </c>
      <c r="AZ554" t="s">
        <v>81</v>
      </c>
      <c r="BA554" t="s">
        <v>2336</v>
      </c>
      <c r="BB554" t="s">
        <v>82</v>
      </c>
      <c r="BC554" t="s">
        <v>82</v>
      </c>
      <c r="BD554" t="s">
        <v>82</v>
      </c>
      <c r="BE554" t="s">
        <v>82</v>
      </c>
      <c r="BF554" t="s">
        <v>87</v>
      </c>
      <c r="BG554" t="s">
        <v>97</v>
      </c>
      <c r="BH554">
        <v>4</v>
      </c>
      <c r="BI554">
        <v>2018</v>
      </c>
      <c r="BJ554">
        <v>5</v>
      </c>
      <c r="BK554">
        <v>83.1</v>
      </c>
      <c r="BL554" t="s">
        <v>82</v>
      </c>
      <c r="BM554" t="s">
        <v>95</v>
      </c>
      <c r="BN554" t="s">
        <v>117</v>
      </c>
      <c r="BO554">
        <v>1</v>
      </c>
      <c r="BP554" t="s">
        <v>86</v>
      </c>
      <c r="BQ554" t="s">
        <v>1116</v>
      </c>
    </row>
    <row r="555" spans="1:69" x14ac:dyDescent="0.25">
      <c r="A555">
        <v>132811</v>
      </c>
      <c r="B555">
        <v>1</v>
      </c>
      <c r="C555" s="1">
        <v>6319920</v>
      </c>
      <c r="D555" s="2">
        <v>44881</v>
      </c>
      <c r="E555" s="2">
        <v>44908</v>
      </c>
      <c r="F555" s="2">
        <v>44914</v>
      </c>
      <c r="G555" s="2">
        <v>44977</v>
      </c>
      <c r="H555" s="2">
        <v>44978</v>
      </c>
      <c r="I555">
        <v>322532</v>
      </c>
      <c r="J555" t="s">
        <v>83</v>
      </c>
      <c r="K555" t="s">
        <v>85</v>
      </c>
      <c r="L555" t="s">
        <v>98</v>
      </c>
      <c r="M555" t="s">
        <v>72</v>
      </c>
      <c r="N555" t="s">
        <v>82</v>
      </c>
      <c r="O555">
        <v>132811</v>
      </c>
      <c r="P555">
        <v>7</v>
      </c>
      <c r="Q555" t="s">
        <v>75</v>
      </c>
      <c r="R555" t="s">
        <v>76</v>
      </c>
      <c r="S555" t="s">
        <v>79</v>
      </c>
      <c r="T555" t="s">
        <v>75</v>
      </c>
      <c r="U555">
        <v>1</v>
      </c>
      <c r="V555" t="s">
        <v>80</v>
      </c>
      <c r="W555">
        <v>19</v>
      </c>
      <c r="X555">
        <v>12</v>
      </c>
      <c r="Y555" t="s">
        <v>25</v>
      </c>
      <c r="Z555" t="s">
        <v>2351</v>
      </c>
      <c r="AA555">
        <v>118820530</v>
      </c>
      <c r="AB555">
        <v>31272860</v>
      </c>
      <c r="AC555" t="s">
        <v>280</v>
      </c>
      <c r="AD555" t="s">
        <v>508</v>
      </c>
      <c r="AE555" t="s">
        <v>353</v>
      </c>
      <c r="AF555" t="s">
        <v>117</v>
      </c>
      <c r="AG555">
        <v>287360</v>
      </c>
      <c r="AH555" t="s">
        <v>121</v>
      </c>
      <c r="AI555">
        <v>0</v>
      </c>
      <c r="AJ555" t="s">
        <v>77</v>
      </c>
      <c r="AK555">
        <v>100</v>
      </c>
      <c r="AL555" t="s">
        <v>96</v>
      </c>
      <c r="AM555" t="s">
        <v>82</v>
      </c>
      <c r="AN555" t="s">
        <v>82</v>
      </c>
      <c r="AO555">
        <v>8</v>
      </c>
      <c r="AP555" t="s">
        <v>219</v>
      </c>
      <c r="AQ555" t="s">
        <v>138</v>
      </c>
      <c r="AR555" t="s">
        <v>82</v>
      </c>
      <c r="AS555" t="s">
        <v>82</v>
      </c>
      <c r="AT555">
        <v>19</v>
      </c>
      <c r="AU555" t="s">
        <v>88</v>
      </c>
      <c r="AV555" t="s">
        <v>89</v>
      </c>
      <c r="AW555" t="s">
        <v>89</v>
      </c>
      <c r="AX555" t="s">
        <v>89</v>
      </c>
      <c r="AY555" t="s">
        <v>89</v>
      </c>
      <c r="AZ555" t="s">
        <v>81</v>
      </c>
      <c r="BA555" t="s">
        <v>2352</v>
      </c>
      <c r="BB555" t="s">
        <v>82</v>
      </c>
      <c r="BC555" t="s">
        <v>82</v>
      </c>
      <c r="BD555" t="s">
        <v>82</v>
      </c>
      <c r="BE555" t="s">
        <v>82</v>
      </c>
      <c r="BF555" t="s">
        <v>87</v>
      </c>
      <c r="BG555" t="s">
        <v>97</v>
      </c>
      <c r="BH555">
        <v>3</v>
      </c>
      <c r="BI555">
        <v>2020</v>
      </c>
      <c r="BJ555">
        <v>3</v>
      </c>
      <c r="BK555">
        <v>93</v>
      </c>
      <c r="BL555" t="s">
        <v>82</v>
      </c>
      <c r="BM555" t="s">
        <v>95</v>
      </c>
      <c r="BN555" t="s">
        <v>117</v>
      </c>
      <c r="BO555">
        <v>1</v>
      </c>
      <c r="BP555" t="s">
        <v>86</v>
      </c>
      <c r="BQ555" t="s">
        <v>1116</v>
      </c>
    </row>
    <row r="556" spans="1:69" x14ac:dyDescent="0.25">
      <c r="A556">
        <v>132870</v>
      </c>
      <c r="B556">
        <v>1</v>
      </c>
      <c r="C556" s="1">
        <v>1354000</v>
      </c>
      <c r="D556" s="2">
        <v>44897</v>
      </c>
      <c r="E556" s="2">
        <v>44910</v>
      </c>
      <c r="F556" s="2">
        <v>44914</v>
      </c>
      <c r="G556" s="2">
        <v>44977</v>
      </c>
      <c r="H556" s="2">
        <v>44981</v>
      </c>
      <c r="I556">
        <v>323500</v>
      </c>
      <c r="J556" t="s">
        <v>83</v>
      </c>
      <c r="K556" t="s">
        <v>85</v>
      </c>
      <c r="L556" t="s">
        <v>74</v>
      </c>
      <c r="M556" t="s">
        <v>72</v>
      </c>
      <c r="N556" t="s">
        <v>82</v>
      </c>
      <c r="O556">
        <v>132870</v>
      </c>
      <c r="P556">
        <v>7</v>
      </c>
      <c r="Q556" t="s">
        <v>136</v>
      </c>
      <c r="R556" t="s">
        <v>166</v>
      </c>
      <c r="S556" t="s">
        <v>79</v>
      </c>
      <c r="T556" t="s">
        <v>136</v>
      </c>
      <c r="U556">
        <v>3</v>
      </c>
      <c r="V556" t="s">
        <v>131</v>
      </c>
      <c r="W556">
        <v>3</v>
      </c>
      <c r="X556">
        <v>4</v>
      </c>
      <c r="Y556" t="s">
        <v>25</v>
      </c>
      <c r="Z556" t="s">
        <v>2359</v>
      </c>
      <c r="AA556">
        <v>118160316</v>
      </c>
      <c r="AB556">
        <v>31191230</v>
      </c>
      <c r="AC556" t="s">
        <v>193</v>
      </c>
      <c r="AD556" t="s">
        <v>184</v>
      </c>
      <c r="AE556" t="s">
        <v>218</v>
      </c>
      <c r="AF556" t="s">
        <v>994</v>
      </c>
      <c r="AG556" t="s">
        <v>82</v>
      </c>
      <c r="AH556" t="s">
        <v>82</v>
      </c>
      <c r="AI556">
        <v>0</v>
      </c>
      <c r="AJ556" t="s">
        <v>77</v>
      </c>
      <c r="AK556">
        <v>100</v>
      </c>
      <c r="AL556" t="s">
        <v>96</v>
      </c>
      <c r="AM556" t="s">
        <v>82</v>
      </c>
      <c r="AN556" t="s">
        <v>82</v>
      </c>
      <c r="AO556">
        <v>8</v>
      </c>
      <c r="AP556" t="s">
        <v>219</v>
      </c>
      <c r="AQ556" t="s">
        <v>114</v>
      </c>
      <c r="AR556" t="s">
        <v>82</v>
      </c>
      <c r="AS556" t="s">
        <v>82</v>
      </c>
      <c r="AT556">
        <v>21</v>
      </c>
      <c r="AU556" t="s">
        <v>101</v>
      </c>
      <c r="AV556" t="s">
        <v>89</v>
      </c>
      <c r="AW556" t="s">
        <v>89</v>
      </c>
      <c r="AX556" t="s">
        <v>89</v>
      </c>
      <c r="AY556" t="s">
        <v>89</v>
      </c>
      <c r="AZ556" t="s">
        <v>81</v>
      </c>
      <c r="BA556" t="s">
        <v>2360</v>
      </c>
      <c r="BB556" t="s">
        <v>82</v>
      </c>
      <c r="BC556" t="s">
        <v>82</v>
      </c>
      <c r="BD556" t="s">
        <v>161</v>
      </c>
      <c r="BE556" t="s">
        <v>162</v>
      </c>
      <c r="BF556" t="s">
        <v>87</v>
      </c>
      <c r="BG556" t="s">
        <v>97</v>
      </c>
      <c r="BH556" t="s">
        <v>82</v>
      </c>
      <c r="BI556" t="s">
        <v>82</v>
      </c>
      <c r="BJ556" t="s">
        <v>82</v>
      </c>
      <c r="BK556" t="s">
        <v>82</v>
      </c>
      <c r="BL556" t="s">
        <v>82</v>
      </c>
      <c r="BM556" t="s">
        <v>95</v>
      </c>
      <c r="BN556" t="s">
        <v>169</v>
      </c>
      <c r="BO556">
        <v>1</v>
      </c>
      <c r="BP556" t="s">
        <v>86</v>
      </c>
      <c r="BQ556" t="s">
        <v>1116</v>
      </c>
    </row>
    <row r="557" spans="1:69" hidden="1" x14ac:dyDescent="0.25">
      <c r="A557">
        <v>132877</v>
      </c>
      <c r="B557">
        <v>1</v>
      </c>
      <c r="C557" s="1">
        <v>19767756</v>
      </c>
      <c r="D557" s="2">
        <v>44759</v>
      </c>
      <c r="E557" s="2">
        <v>44875</v>
      </c>
      <c r="F557" s="2">
        <v>44914</v>
      </c>
      <c r="G557" s="2">
        <v>44977</v>
      </c>
      <c r="H557" t="s">
        <v>82</v>
      </c>
      <c r="I557">
        <v>317123</v>
      </c>
      <c r="J557" t="s">
        <v>83</v>
      </c>
      <c r="K557" t="s">
        <v>85</v>
      </c>
      <c r="L557" t="s">
        <v>98</v>
      </c>
      <c r="M557" t="s">
        <v>72</v>
      </c>
      <c r="N557" t="s">
        <v>82</v>
      </c>
      <c r="O557">
        <v>132877</v>
      </c>
      <c r="P557">
        <v>7</v>
      </c>
      <c r="Q557" t="s">
        <v>75</v>
      </c>
      <c r="R557" t="s">
        <v>76</v>
      </c>
      <c r="S557" t="s">
        <v>79</v>
      </c>
      <c r="T557" t="s">
        <v>75</v>
      </c>
      <c r="U557">
        <v>1</v>
      </c>
      <c r="V557" t="s">
        <v>80</v>
      </c>
      <c r="W557">
        <v>1</v>
      </c>
      <c r="X557">
        <v>1</v>
      </c>
      <c r="Y557" t="s">
        <v>25</v>
      </c>
      <c r="Z557" t="s">
        <v>2361</v>
      </c>
      <c r="AA557">
        <v>702720345</v>
      </c>
      <c r="AB557">
        <v>31270670</v>
      </c>
      <c r="AC557" t="s">
        <v>80</v>
      </c>
      <c r="AD557" t="s">
        <v>170</v>
      </c>
      <c r="AE557" t="s">
        <v>274</v>
      </c>
      <c r="AF557" t="s">
        <v>127</v>
      </c>
      <c r="AG557">
        <v>638300</v>
      </c>
      <c r="AH557" t="s">
        <v>171</v>
      </c>
      <c r="AI557">
        <v>0</v>
      </c>
      <c r="AJ557" t="s">
        <v>77</v>
      </c>
      <c r="AK557">
        <v>100</v>
      </c>
      <c r="AL557" t="s">
        <v>96</v>
      </c>
      <c r="AM557" t="s">
        <v>82</v>
      </c>
      <c r="AN557" t="s">
        <v>82</v>
      </c>
      <c r="AO557">
        <v>2</v>
      </c>
      <c r="AP557" t="s">
        <v>113</v>
      </c>
      <c r="AQ557" t="s">
        <v>78</v>
      </c>
      <c r="AR557" t="s">
        <v>82</v>
      </c>
      <c r="AS557" t="s">
        <v>82</v>
      </c>
      <c r="AT557">
        <v>23</v>
      </c>
      <c r="AU557" t="s">
        <v>88</v>
      </c>
      <c r="AV557" t="s">
        <v>89</v>
      </c>
      <c r="AW557" t="s">
        <v>89</v>
      </c>
      <c r="AX557" t="s">
        <v>89</v>
      </c>
      <c r="AY557" t="s">
        <v>89</v>
      </c>
      <c r="AZ557" t="s">
        <v>81</v>
      </c>
      <c r="BA557" t="s">
        <v>2362</v>
      </c>
      <c r="BB557" t="s">
        <v>82</v>
      </c>
      <c r="BC557">
        <v>170.7</v>
      </c>
      <c r="BD557" t="s">
        <v>82</v>
      </c>
      <c r="BE557" t="s">
        <v>82</v>
      </c>
      <c r="BF557" t="s">
        <v>87</v>
      </c>
      <c r="BG557" t="s">
        <v>97</v>
      </c>
      <c r="BH557">
        <v>4</v>
      </c>
      <c r="BI557">
        <v>2017</v>
      </c>
      <c r="BJ557">
        <v>6</v>
      </c>
      <c r="BK557">
        <v>80.03</v>
      </c>
      <c r="BL557" t="s">
        <v>82</v>
      </c>
      <c r="BM557" t="s">
        <v>95</v>
      </c>
      <c r="BN557" t="s">
        <v>130</v>
      </c>
      <c r="BO557">
        <v>1</v>
      </c>
      <c r="BP557" t="s">
        <v>86</v>
      </c>
      <c r="BQ557" t="s">
        <v>1116</v>
      </c>
    </row>
    <row r="558" spans="1:69" x14ac:dyDescent="0.25">
      <c r="A558">
        <v>132900</v>
      </c>
      <c r="B558">
        <v>1</v>
      </c>
      <c r="C558" s="1">
        <v>3545612</v>
      </c>
      <c r="D558" s="2">
        <v>44900</v>
      </c>
      <c r="E558" s="2">
        <v>44911</v>
      </c>
      <c r="F558" s="2">
        <v>44914</v>
      </c>
      <c r="G558" s="2">
        <v>44977</v>
      </c>
      <c r="H558" s="2">
        <v>44978</v>
      </c>
      <c r="I558">
        <v>323783</v>
      </c>
      <c r="J558" t="s">
        <v>83</v>
      </c>
      <c r="K558" t="s">
        <v>85</v>
      </c>
      <c r="L558" t="s">
        <v>98</v>
      </c>
      <c r="M558" t="s">
        <v>72</v>
      </c>
      <c r="N558" t="s">
        <v>82</v>
      </c>
      <c r="O558">
        <v>132900</v>
      </c>
      <c r="P558">
        <v>7</v>
      </c>
      <c r="Q558" t="s">
        <v>75</v>
      </c>
      <c r="R558" t="s">
        <v>76</v>
      </c>
      <c r="S558" t="s">
        <v>79</v>
      </c>
      <c r="T558" t="s">
        <v>75</v>
      </c>
      <c r="U558">
        <v>3</v>
      </c>
      <c r="V558" t="s">
        <v>131</v>
      </c>
      <c r="W558">
        <v>5</v>
      </c>
      <c r="X558">
        <v>11</v>
      </c>
      <c r="Y558" t="s">
        <v>25</v>
      </c>
      <c r="Z558" t="s">
        <v>2363</v>
      </c>
      <c r="AA558">
        <v>701640336</v>
      </c>
      <c r="AB558">
        <v>31272570</v>
      </c>
      <c r="AC558" t="s">
        <v>240</v>
      </c>
      <c r="AD558" t="s">
        <v>661</v>
      </c>
      <c r="AE558" t="s">
        <v>177</v>
      </c>
      <c r="AF558" t="s">
        <v>319</v>
      </c>
      <c r="AG558">
        <v>100000</v>
      </c>
      <c r="AH558" t="s">
        <v>132</v>
      </c>
      <c r="AI558">
        <v>0</v>
      </c>
      <c r="AJ558" t="s">
        <v>77</v>
      </c>
      <c r="AK558">
        <v>100</v>
      </c>
      <c r="AL558" t="s">
        <v>96</v>
      </c>
      <c r="AM558" t="s">
        <v>82</v>
      </c>
      <c r="AN558" t="s">
        <v>82</v>
      </c>
      <c r="AO558">
        <v>8</v>
      </c>
      <c r="AP558" t="s">
        <v>219</v>
      </c>
      <c r="AQ558" t="s">
        <v>138</v>
      </c>
      <c r="AR558" t="s">
        <v>82</v>
      </c>
      <c r="AS558" t="s">
        <v>82</v>
      </c>
      <c r="AT558">
        <v>37</v>
      </c>
      <c r="AU558" t="s">
        <v>253</v>
      </c>
      <c r="AV558" t="s">
        <v>89</v>
      </c>
      <c r="AW558" t="s">
        <v>89</v>
      </c>
      <c r="AX558" t="s">
        <v>89</v>
      </c>
      <c r="AY558" t="s">
        <v>89</v>
      </c>
      <c r="AZ558" t="s">
        <v>81</v>
      </c>
      <c r="BA558" t="s">
        <v>2364</v>
      </c>
      <c r="BB558" t="s">
        <v>82</v>
      </c>
      <c r="BC558" t="s">
        <v>82</v>
      </c>
      <c r="BD558" t="s">
        <v>82</v>
      </c>
      <c r="BE558" t="s">
        <v>82</v>
      </c>
      <c r="BF558" t="s">
        <v>156</v>
      </c>
      <c r="BG558" t="s">
        <v>2365</v>
      </c>
      <c r="BH558">
        <v>3</v>
      </c>
      <c r="BI558">
        <v>2020</v>
      </c>
      <c r="BJ558">
        <v>3</v>
      </c>
      <c r="BK558">
        <v>75.209999999999994</v>
      </c>
      <c r="BL558">
        <v>85199120</v>
      </c>
      <c r="BM558" t="s">
        <v>95</v>
      </c>
      <c r="BN558" t="s">
        <v>130</v>
      </c>
      <c r="BO558">
        <v>1</v>
      </c>
      <c r="BP558" t="s">
        <v>86</v>
      </c>
      <c r="BQ558" t="s">
        <v>1116</v>
      </c>
    </row>
    <row r="559" spans="1:69" x14ac:dyDescent="0.25">
      <c r="A559">
        <v>132959</v>
      </c>
      <c r="B559">
        <v>1</v>
      </c>
      <c r="C559" s="1">
        <v>8890650</v>
      </c>
      <c r="D559" s="2">
        <v>44906</v>
      </c>
      <c r="E559" s="2">
        <v>44915</v>
      </c>
      <c r="F559" s="2">
        <v>44917</v>
      </c>
      <c r="G559" s="2">
        <v>44977</v>
      </c>
      <c r="H559" s="2">
        <v>44978</v>
      </c>
      <c r="I559">
        <v>324339</v>
      </c>
      <c r="J559" t="s">
        <v>83</v>
      </c>
      <c r="K559" t="s">
        <v>85</v>
      </c>
      <c r="L559" t="s">
        <v>98</v>
      </c>
      <c r="M559" t="s">
        <v>72</v>
      </c>
      <c r="N559" t="s">
        <v>82</v>
      </c>
      <c r="O559">
        <v>132959</v>
      </c>
      <c r="P559">
        <v>7</v>
      </c>
      <c r="Q559" t="s">
        <v>75</v>
      </c>
      <c r="R559" t="s">
        <v>76</v>
      </c>
      <c r="S559" t="s">
        <v>79</v>
      </c>
      <c r="T559" t="s">
        <v>75</v>
      </c>
      <c r="U559">
        <v>6</v>
      </c>
      <c r="V559" t="s">
        <v>272</v>
      </c>
      <c r="W559">
        <v>3</v>
      </c>
      <c r="X559">
        <v>1</v>
      </c>
      <c r="Y559" t="s">
        <v>25</v>
      </c>
      <c r="Z559" t="s">
        <v>2390</v>
      </c>
      <c r="AA559">
        <v>603830678</v>
      </c>
      <c r="AB559">
        <v>31272910</v>
      </c>
      <c r="AC559" t="s">
        <v>273</v>
      </c>
      <c r="AD559" t="s">
        <v>273</v>
      </c>
      <c r="AE559" t="s">
        <v>353</v>
      </c>
      <c r="AF559" t="s">
        <v>117</v>
      </c>
      <c r="AG559">
        <v>5000</v>
      </c>
      <c r="AH559" t="s">
        <v>132</v>
      </c>
      <c r="AI559">
        <v>0</v>
      </c>
      <c r="AJ559" t="s">
        <v>77</v>
      </c>
      <c r="AK559">
        <v>100</v>
      </c>
      <c r="AL559" t="s">
        <v>96</v>
      </c>
      <c r="AM559" t="s">
        <v>82</v>
      </c>
      <c r="AN559" t="s">
        <v>82</v>
      </c>
      <c r="AO559">
        <v>8</v>
      </c>
      <c r="AP559" t="s">
        <v>219</v>
      </c>
      <c r="AQ559" t="s">
        <v>138</v>
      </c>
      <c r="AR559" t="s">
        <v>82</v>
      </c>
      <c r="AS559" t="s">
        <v>82</v>
      </c>
      <c r="AT559">
        <v>33</v>
      </c>
      <c r="AU559" t="s">
        <v>88</v>
      </c>
      <c r="AV559" t="s">
        <v>89</v>
      </c>
      <c r="AW559" t="s">
        <v>89</v>
      </c>
      <c r="AX559" t="s">
        <v>89</v>
      </c>
      <c r="AY559" t="s">
        <v>89</v>
      </c>
      <c r="AZ559" t="s">
        <v>81</v>
      </c>
      <c r="BA559" t="s">
        <v>2391</v>
      </c>
      <c r="BB559" t="s">
        <v>82</v>
      </c>
      <c r="BC559" t="s">
        <v>82</v>
      </c>
      <c r="BD559" t="s">
        <v>161</v>
      </c>
      <c r="BE559" t="s">
        <v>162</v>
      </c>
      <c r="BF559" t="s">
        <v>156</v>
      </c>
      <c r="BG559" t="s">
        <v>97</v>
      </c>
      <c r="BH559">
        <v>4</v>
      </c>
      <c r="BI559">
        <v>2022</v>
      </c>
      <c r="BJ559">
        <v>1</v>
      </c>
      <c r="BK559">
        <v>70</v>
      </c>
      <c r="BL559" t="s">
        <v>82</v>
      </c>
      <c r="BM559" t="s">
        <v>95</v>
      </c>
      <c r="BN559" t="s">
        <v>117</v>
      </c>
      <c r="BO559">
        <v>1</v>
      </c>
      <c r="BP559" t="s">
        <v>86</v>
      </c>
      <c r="BQ559" t="s">
        <v>1116</v>
      </c>
    </row>
    <row r="560" spans="1:69" x14ac:dyDescent="0.25">
      <c r="A560">
        <v>132960</v>
      </c>
      <c r="B560">
        <v>1</v>
      </c>
      <c r="C560" s="1">
        <v>8443020</v>
      </c>
      <c r="D560" s="2">
        <v>44905</v>
      </c>
      <c r="E560" s="2">
        <v>44915</v>
      </c>
      <c r="F560" s="2">
        <v>44917</v>
      </c>
      <c r="G560" s="2">
        <v>44977</v>
      </c>
      <c r="H560" s="2">
        <v>44978</v>
      </c>
      <c r="I560">
        <v>324290</v>
      </c>
      <c r="J560" t="s">
        <v>83</v>
      </c>
      <c r="K560" t="s">
        <v>85</v>
      </c>
      <c r="L560" t="s">
        <v>98</v>
      </c>
      <c r="M560" t="s">
        <v>72</v>
      </c>
      <c r="N560" t="s">
        <v>82</v>
      </c>
      <c r="O560">
        <v>132960</v>
      </c>
      <c r="P560">
        <v>7</v>
      </c>
      <c r="Q560" t="s">
        <v>136</v>
      </c>
      <c r="R560" t="s">
        <v>166</v>
      </c>
      <c r="S560" t="s">
        <v>79</v>
      </c>
      <c r="T560" t="s">
        <v>136</v>
      </c>
      <c r="U560">
        <v>6</v>
      </c>
      <c r="V560" t="s">
        <v>272</v>
      </c>
      <c r="W560">
        <v>7</v>
      </c>
      <c r="X560">
        <v>4</v>
      </c>
      <c r="Y560" t="s">
        <v>25</v>
      </c>
      <c r="Z560" t="s">
        <v>2392</v>
      </c>
      <c r="AA560">
        <v>604270052</v>
      </c>
      <c r="AB560">
        <v>31272930</v>
      </c>
      <c r="AC560" t="s">
        <v>286</v>
      </c>
      <c r="AD560" t="s">
        <v>562</v>
      </c>
      <c r="AE560" t="s">
        <v>2393</v>
      </c>
      <c r="AF560" t="s">
        <v>374</v>
      </c>
      <c r="AG560">
        <v>90000</v>
      </c>
      <c r="AH560" t="s">
        <v>132</v>
      </c>
      <c r="AI560">
        <v>0</v>
      </c>
      <c r="AJ560" t="s">
        <v>77</v>
      </c>
      <c r="AK560">
        <v>100</v>
      </c>
      <c r="AL560" t="s">
        <v>96</v>
      </c>
      <c r="AM560" t="s">
        <v>82</v>
      </c>
      <c r="AN560" t="s">
        <v>82</v>
      </c>
      <c r="AO560">
        <v>8</v>
      </c>
      <c r="AP560" t="s">
        <v>219</v>
      </c>
      <c r="AQ560" t="s">
        <v>176</v>
      </c>
      <c r="AR560" t="s">
        <v>82</v>
      </c>
      <c r="AS560" t="s">
        <v>82</v>
      </c>
      <c r="AT560">
        <v>27</v>
      </c>
      <c r="AU560" t="s">
        <v>101</v>
      </c>
      <c r="AV560" t="s">
        <v>89</v>
      </c>
      <c r="AW560" t="s">
        <v>89</v>
      </c>
      <c r="AX560" t="s">
        <v>89</v>
      </c>
      <c r="AY560" t="s">
        <v>89</v>
      </c>
      <c r="AZ560" t="s">
        <v>81</v>
      </c>
      <c r="BA560" t="s">
        <v>2394</v>
      </c>
      <c r="BB560" t="s">
        <v>82</v>
      </c>
      <c r="BC560" t="s">
        <v>82</v>
      </c>
      <c r="BD560" t="s">
        <v>161</v>
      </c>
      <c r="BE560" t="s">
        <v>162</v>
      </c>
      <c r="BF560" t="s">
        <v>278</v>
      </c>
      <c r="BG560" t="s">
        <v>2395</v>
      </c>
      <c r="BH560">
        <v>4</v>
      </c>
      <c r="BI560">
        <v>2022</v>
      </c>
      <c r="BJ560">
        <v>1</v>
      </c>
      <c r="BK560">
        <v>83.78</v>
      </c>
      <c r="BL560" t="s">
        <v>82</v>
      </c>
      <c r="BM560" t="s">
        <v>95</v>
      </c>
      <c r="BN560" t="s">
        <v>283</v>
      </c>
      <c r="BO560">
        <v>1</v>
      </c>
      <c r="BP560" t="s">
        <v>86</v>
      </c>
      <c r="BQ560" t="s">
        <v>1116</v>
      </c>
    </row>
    <row r="561" spans="1:69" x14ac:dyDescent="0.25">
      <c r="A561">
        <v>132961</v>
      </c>
      <c r="B561">
        <v>1</v>
      </c>
      <c r="C561" s="1">
        <v>4201348</v>
      </c>
      <c r="D561" s="2">
        <v>44903</v>
      </c>
      <c r="E561" s="2">
        <v>44915</v>
      </c>
      <c r="F561" s="2">
        <v>44917</v>
      </c>
      <c r="G561" s="2">
        <v>44977</v>
      </c>
      <c r="H561" s="2">
        <v>44978</v>
      </c>
      <c r="I561">
        <v>324142</v>
      </c>
      <c r="J561" t="s">
        <v>83</v>
      </c>
      <c r="K561" t="s">
        <v>85</v>
      </c>
      <c r="L561" t="s">
        <v>98</v>
      </c>
      <c r="M561" t="s">
        <v>72</v>
      </c>
      <c r="N561" t="s">
        <v>82</v>
      </c>
      <c r="O561">
        <v>132961</v>
      </c>
      <c r="P561">
        <v>7</v>
      </c>
      <c r="Q561" t="s">
        <v>136</v>
      </c>
      <c r="R561" t="s">
        <v>166</v>
      </c>
      <c r="S561" t="s">
        <v>79</v>
      </c>
      <c r="T561" t="s">
        <v>136</v>
      </c>
      <c r="U561">
        <v>1</v>
      </c>
      <c r="V561" t="s">
        <v>80</v>
      </c>
      <c r="W561">
        <v>19</v>
      </c>
      <c r="X561">
        <v>5</v>
      </c>
      <c r="Y561" t="s">
        <v>25</v>
      </c>
      <c r="Z561" t="s">
        <v>2396</v>
      </c>
      <c r="AA561">
        <v>116880783</v>
      </c>
      <c r="AB561">
        <v>31273000</v>
      </c>
      <c r="AC561" t="s">
        <v>280</v>
      </c>
      <c r="AD561" t="s">
        <v>175</v>
      </c>
      <c r="AE561" t="s">
        <v>345</v>
      </c>
      <c r="AF561" t="s">
        <v>2397</v>
      </c>
      <c r="AG561">
        <v>200000</v>
      </c>
      <c r="AH561" t="s">
        <v>132</v>
      </c>
      <c r="AI561">
        <v>0</v>
      </c>
      <c r="AJ561" t="s">
        <v>77</v>
      </c>
      <c r="AK561">
        <v>100</v>
      </c>
      <c r="AL561" t="s">
        <v>96</v>
      </c>
      <c r="AM561" t="s">
        <v>82</v>
      </c>
      <c r="AN561" t="s">
        <v>82</v>
      </c>
      <c r="AO561">
        <v>8</v>
      </c>
      <c r="AP561" t="s">
        <v>219</v>
      </c>
      <c r="AQ561" t="s">
        <v>138</v>
      </c>
      <c r="AR561" t="s">
        <v>82</v>
      </c>
      <c r="AS561" t="s">
        <v>82</v>
      </c>
      <c r="AT561">
        <v>25</v>
      </c>
      <c r="AU561" t="s">
        <v>101</v>
      </c>
      <c r="AV561" t="s">
        <v>88</v>
      </c>
      <c r="AW561" t="s">
        <v>89</v>
      </c>
      <c r="AX561" t="s">
        <v>89</v>
      </c>
      <c r="AY561" t="s">
        <v>89</v>
      </c>
      <c r="AZ561" t="s">
        <v>81</v>
      </c>
      <c r="BA561" t="s">
        <v>2398</v>
      </c>
      <c r="BB561" t="s">
        <v>82</v>
      </c>
      <c r="BC561" t="s">
        <v>82</v>
      </c>
      <c r="BD561" t="s">
        <v>161</v>
      </c>
      <c r="BE561" t="s">
        <v>162</v>
      </c>
      <c r="BF561" t="s">
        <v>87</v>
      </c>
      <c r="BG561" t="s">
        <v>2399</v>
      </c>
      <c r="BH561">
        <v>3</v>
      </c>
      <c r="BI561">
        <v>2018</v>
      </c>
      <c r="BJ561">
        <v>5</v>
      </c>
      <c r="BK561">
        <v>85</v>
      </c>
      <c r="BL561" t="s">
        <v>82</v>
      </c>
      <c r="BM561" t="s">
        <v>95</v>
      </c>
      <c r="BN561" t="s">
        <v>361</v>
      </c>
      <c r="BO561">
        <v>1</v>
      </c>
      <c r="BP561" t="s">
        <v>86</v>
      </c>
      <c r="BQ561" t="s">
        <v>1116</v>
      </c>
    </row>
    <row r="562" spans="1:69" x14ac:dyDescent="0.25">
      <c r="A562">
        <v>132963</v>
      </c>
      <c r="B562">
        <v>1</v>
      </c>
      <c r="C562" s="1">
        <v>9500000</v>
      </c>
      <c r="D562" s="2">
        <v>44901</v>
      </c>
      <c r="E562" s="2">
        <v>44915</v>
      </c>
      <c r="F562" s="2">
        <v>44917</v>
      </c>
      <c r="G562" s="2">
        <v>44977</v>
      </c>
      <c r="H562" s="2">
        <v>44978</v>
      </c>
      <c r="I562">
        <v>323814</v>
      </c>
      <c r="J562" t="s">
        <v>83</v>
      </c>
      <c r="K562" t="s">
        <v>85</v>
      </c>
      <c r="L562" t="s">
        <v>98</v>
      </c>
      <c r="M562" t="s">
        <v>72</v>
      </c>
      <c r="N562" t="s">
        <v>82</v>
      </c>
      <c r="O562">
        <v>132963</v>
      </c>
      <c r="P562">
        <v>7</v>
      </c>
      <c r="Q562" t="s">
        <v>75</v>
      </c>
      <c r="R562" t="s">
        <v>76</v>
      </c>
      <c r="S562" t="s">
        <v>79</v>
      </c>
      <c r="T562" t="s">
        <v>75</v>
      </c>
      <c r="U562">
        <v>6</v>
      </c>
      <c r="V562" t="s">
        <v>272</v>
      </c>
      <c r="W562">
        <v>7</v>
      </c>
      <c r="X562">
        <v>4</v>
      </c>
      <c r="Y562" t="s">
        <v>25</v>
      </c>
      <c r="Z562" t="s">
        <v>2404</v>
      </c>
      <c r="AA562">
        <v>604360187</v>
      </c>
      <c r="AB562">
        <v>31273010</v>
      </c>
      <c r="AC562" t="s">
        <v>286</v>
      </c>
      <c r="AD562" t="s">
        <v>562</v>
      </c>
      <c r="AE562" t="s">
        <v>353</v>
      </c>
      <c r="AF562" t="s">
        <v>117</v>
      </c>
      <c r="AG562">
        <v>25000</v>
      </c>
      <c r="AH562" t="s">
        <v>132</v>
      </c>
      <c r="AI562">
        <v>0</v>
      </c>
      <c r="AJ562" t="s">
        <v>77</v>
      </c>
      <c r="AK562">
        <v>100</v>
      </c>
      <c r="AL562" t="s">
        <v>96</v>
      </c>
      <c r="AM562" t="s">
        <v>82</v>
      </c>
      <c r="AN562" t="s">
        <v>82</v>
      </c>
      <c r="AO562">
        <v>8</v>
      </c>
      <c r="AP562" t="s">
        <v>219</v>
      </c>
      <c r="AQ562" t="s">
        <v>176</v>
      </c>
      <c r="AR562" t="s">
        <v>82</v>
      </c>
      <c r="AS562" t="s">
        <v>82</v>
      </c>
      <c r="AT562">
        <v>26</v>
      </c>
      <c r="AU562" t="s">
        <v>101</v>
      </c>
      <c r="AV562" t="s">
        <v>89</v>
      </c>
      <c r="AW562" t="s">
        <v>89</v>
      </c>
      <c r="AX562" t="s">
        <v>89</v>
      </c>
      <c r="AY562" t="s">
        <v>89</v>
      </c>
      <c r="AZ562" t="s">
        <v>81</v>
      </c>
      <c r="BA562" t="s">
        <v>2405</v>
      </c>
      <c r="BB562" t="s">
        <v>82</v>
      </c>
      <c r="BC562" t="s">
        <v>82</v>
      </c>
      <c r="BD562" t="s">
        <v>82</v>
      </c>
      <c r="BE562" t="s">
        <v>82</v>
      </c>
      <c r="BF562" t="s">
        <v>87</v>
      </c>
      <c r="BG562" t="s">
        <v>2399</v>
      </c>
      <c r="BH562">
        <v>3</v>
      </c>
      <c r="BI562">
        <v>2018</v>
      </c>
      <c r="BJ562">
        <v>5</v>
      </c>
      <c r="BK562">
        <v>85.2</v>
      </c>
      <c r="BL562" t="s">
        <v>82</v>
      </c>
      <c r="BM562" t="s">
        <v>95</v>
      </c>
      <c r="BN562" t="s">
        <v>117</v>
      </c>
      <c r="BO562">
        <v>1</v>
      </c>
      <c r="BP562" t="s">
        <v>86</v>
      </c>
      <c r="BQ562" t="s">
        <v>1116</v>
      </c>
    </row>
    <row r="563" spans="1:69" hidden="1" x14ac:dyDescent="0.25">
      <c r="A563">
        <v>132981</v>
      </c>
      <c r="B563">
        <v>1</v>
      </c>
      <c r="C563" s="1">
        <v>18056809</v>
      </c>
      <c r="D563" s="2">
        <v>44911</v>
      </c>
      <c r="E563" s="2">
        <v>44916</v>
      </c>
      <c r="F563" s="2">
        <v>44917</v>
      </c>
      <c r="G563" s="2">
        <v>44977</v>
      </c>
      <c r="H563" s="2">
        <v>44978</v>
      </c>
      <c r="I563">
        <v>324819</v>
      </c>
      <c r="J563" t="s">
        <v>83</v>
      </c>
      <c r="K563" t="s">
        <v>85</v>
      </c>
      <c r="L563" t="s">
        <v>98</v>
      </c>
      <c r="M563" t="s">
        <v>72</v>
      </c>
      <c r="N563" t="s">
        <v>82</v>
      </c>
      <c r="O563">
        <v>132981</v>
      </c>
      <c r="P563">
        <v>7</v>
      </c>
      <c r="Q563" t="s">
        <v>75</v>
      </c>
      <c r="R563" t="s">
        <v>99</v>
      </c>
      <c r="S563" t="s">
        <v>79</v>
      </c>
      <c r="T563" t="s">
        <v>75</v>
      </c>
      <c r="U563">
        <v>1</v>
      </c>
      <c r="V563" t="s">
        <v>80</v>
      </c>
      <c r="W563">
        <v>1</v>
      </c>
      <c r="X563">
        <v>1</v>
      </c>
      <c r="Y563" t="s">
        <v>24</v>
      </c>
      <c r="Z563" t="s">
        <v>2406</v>
      </c>
      <c r="AA563">
        <v>901130255</v>
      </c>
      <c r="AB563">
        <v>31272720</v>
      </c>
      <c r="AC563" t="s">
        <v>80</v>
      </c>
      <c r="AD563" t="s">
        <v>170</v>
      </c>
      <c r="AE563" t="s">
        <v>134</v>
      </c>
      <c r="AF563" t="s">
        <v>486</v>
      </c>
      <c r="AG563">
        <v>917271</v>
      </c>
      <c r="AH563" t="s">
        <v>108</v>
      </c>
      <c r="AI563">
        <v>0</v>
      </c>
      <c r="AJ563" t="s">
        <v>77</v>
      </c>
      <c r="AK563">
        <v>100</v>
      </c>
      <c r="AL563" t="s">
        <v>96</v>
      </c>
      <c r="AM563" t="s">
        <v>82</v>
      </c>
      <c r="AN563" t="s">
        <v>82</v>
      </c>
      <c r="AO563">
        <v>2</v>
      </c>
      <c r="AP563" t="s">
        <v>113</v>
      </c>
      <c r="AQ563" t="s">
        <v>78</v>
      </c>
      <c r="AR563" t="s">
        <v>82</v>
      </c>
      <c r="AS563" t="s">
        <v>82</v>
      </c>
      <c r="AT563">
        <v>21</v>
      </c>
      <c r="AU563" t="s">
        <v>101</v>
      </c>
      <c r="AV563" t="s">
        <v>89</v>
      </c>
      <c r="AW563" t="s">
        <v>89</v>
      </c>
      <c r="AX563" t="s">
        <v>89</v>
      </c>
      <c r="AY563" t="s">
        <v>89</v>
      </c>
      <c r="AZ563" t="s">
        <v>81</v>
      </c>
      <c r="BA563" t="s">
        <v>2407</v>
      </c>
      <c r="BB563" t="s">
        <v>82</v>
      </c>
      <c r="BC563">
        <v>243.17</v>
      </c>
      <c r="BD563" t="s">
        <v>82</v>
      </c>
      <c r="BE563" t="s">
        <v>82</v>
      </c>
      <c r="BF563" t="s">
        <v>87</v>
      </c>
      <c r="BG563" t="s">
        <v>97</v>
      </c>
      <c r="BH563">
        <v>3</v>
      </c>
      <c r="BI563">
        <v>2019</v>
      </c>
      <c r="BJ563">
        <v>4</v>
      </c>
      <c r="BK563">
        <v>88.63</v>
      </c>
      <c r="BL563" t="s">
        <v>82</v>
      </c>
      <c r="BM563" t="s">
        <v>487</v>
      </c>
      <c r="BN563" t="s">
        <v>105</v>
      </c>
      <c r="BO563">
        <v>1</v>
      </c>
      <c r="BP563" t="s">
        <v>86</v>
      </c>
      <c r="BQ563" t="s">
        <v>1116</v>
      </c>
    </row>
    <row r="564" spans="1:69" x14ac:dyDescent="0.25">
      <c r="A564">
        <v>133007</v>
      </c>
      <c r="B564">
        <v>1</v>
      </c>
      <c r="C564" s="1">
        <v>4082815</v>
      </c>
      <c r="D564" s="2">
        <v>44908</v>
      </c>
      <c r="E564" s="2">
        <v>44917</v>
      </c>
      <c r="F564" s="2">
        <v>44918</v>
      </c>
      <c r="G564" s="2">
        <v>44977</v>
      </c>
      <c r="H564" s="2">
        <v>44978</v>
      </c>
      <c r="I564">
        <v>324506</v>
      </c>
      <c r="J564" t="s">
        <v>83</v>
      </c>
      <c r="K564" t="s">
        <v>85</v>
      </c>
      <c r="L564" t="s">
        <v>98</v>
      </c>
      <c r="M564" t="s">
        <v>72</v>
      </c>
      <c r="N564" t="s">
        <v>82</v>
      </c>
      <c r="O564">
        <v>133007</v>
      </c>
      <c r="P564">
        <v>7</v>
      </c>
      <c r="Q564" t="s">
        <v>75</v>
      </c>
      <c r="R564" t="s">
        <v>76</v>
      </c>
      <c r="S564" t="s">
        <v>79</v>
      </c>
      <c r="T564" t="s">
        <v>75</v>
      </c>
      <c r="U564">
        <v>6</v>
      </c>
      <c r="V564" t="s">
        <v>272</v>
      </c>
      <c r="W564">
        <v>7</v>
      </c>
      <c r="X564">
        <v>4</v>
      </c>
      <c r="Y564" t="s">
        <v>25</v>
      </c>
      <c r="Z564" t="s">
        <v>2420</v>
      </c>
      <c r="AA564">
        <v>604850499</v>
      </c>
      <c r="AB564">
        <v>31272950</v>
      </c>
      <c r="AC564" t="s">
        <v>286</v>
      </c>
      <c r="AD564" t="s">
        <v>562</v>
      </c>
      <c r="AE564" t="s">
        <v>177</v>
      </c>
      <c r="AF564" t="s">
        <v>319</v>
      </c>
      <c r="AG564">
        <v>20000</v>
      </c>
      <c r="AH564" t="s">
        <v>132</v>
      </c>
      <c r="AI564">
        <v>0</v>
      </c>
      <c r="AJ564" t="s">
        <v>77</v>
      </c>
      <c r="AK564">
        <v>100</v>
      </c>
      <c r="AL564" t="s">
        <v>96</v>
      </c>
      <c r="AM564" t="s">
        <v>82</v>
      </c>
      <c r="AN564" t="s">
        <v>82</v>
      </c>
      <c r="AO564">
        <v>8</v>
      </c>
      <c r="AP564" t="s">
        <v>219</v>
      </c>
      <c r="AQ564" t="s">
        <v>176</v>
      </c>
      <c r="AR564" t="s">
        <v>82</v>
      </c>
      <c r="AS564" t="s">
        <v>82</v>
      </c>
      <c r="AT564">
        <v>19</v>
      </c>
      <c r="AU564" t="s">
        <v>253</v>
      </c>
      <c r="AV564" t="s">
        <v>89</v>
      </c>
      <c r="AW564" t="s">
        <v>89</v>
      </c>
      <c r="AX564" t="s">
        <v>89</v>
      </c>
      <c r="AY564" t="s">
        <v>89</v>
      </c>
      <c r="AZ564" t="s">
        <v>81</v>
      </c>
      <c r="BA564" t="s">
        <v>2421</v>
      </c>
      <c r="BB564" t="s">
        <v>82</v>
      </c>
      <c r="BC564" t="s">
        <v>82</v>
      </c>
      <c r="BD564" t="s">
        <v>161</v>
      </c>
      <c r="BE564" t="s">
        <v>162</v>
      </c>
      <c r="BF564" t="s">
        <v>87</v>
      </c>
      <c r="BG564" t="s">
        <v>2422</v>
      </c>
      <c r="BH564">
        <v>1</v>
      </c>
      <c r="BI564">
        <v>2020</v>
      </c>
      <c r="BJ564">
        <v>3</v>
      </c>
      <c r="BK564">
        <v>70</v>
      </c>
      <c r="BL564" t="s">
        <v>82</v>
      </c>
      <c r="BM564" t="s">
        <v>95</v>
      </c>
      <c r="BN564" t="s">
        <v>130</v>
      </c>
      <c r="BO564">
        <v>1</v>
      </c>
      <c r="BP564" t="s">
        <v>86</v>
      </c>
      <c r="BQ564" t="s">
        <v>1116</v>
      </c>
    </row>
    <row r="565" spans="1:69" x14ac:dyDescent="0.25">
      <c r="A565">
        <v>133054</v>
      </c>
      <c r="B565">
        <v>1</v>
      </c>
      <c r="C565" s="1">
        <v>4195915</v>
      </c>
      <c r="D565" s="2">
        <v>44914</v>
      </c>
      <c r="E565" s="2">
        <v>44936</v>
      </c>
      <c r="F565" s="2">
        <v>44937</v>
      </c>
      <c r="G565" s="2">
        <v>44977</v>
      </c>
      <c r="H565" s="2">
        <v>44978</v>
      </c>
      <c r="I565">
        <v>324975</v>
      </c>
      <c r="J565" t="s">
        <v>83</v>
      </c>
      <c r="K565" t="s">
        <v>85</v>
      </c>
      <c r="L565" t="s">
        <v>98</v>
      </c>
      <c r="M565" t="s">
        <v>72</v>
      </c>
      <c r="N565" t="s">
        <v>82</v>
      </c>
      <c r="O565">
        <v>133054</v>
      </c>
      <c r="P565">
        <v>7</v>
      </c>
      <c r="Q565" t="s">
        <v>75</v>
      </c>
      <c r="R565" t="s">
        <v>76</v>
      </c>
      <c r="S565" t="s">
        <v>79</v>
      </c>
      <c r="T565" t="s">
        <v>75</v>
      </c>
      <c r="U565">
        <v>6</v>
      </c>
      <c r="V565" t="s">
        <v>272</v>
      </c>
      <c r="W565">
        <v>7</v>
      </c>
      <c r="X565">
        <v>4</v>
      </c>
      <c r="Y565" t="s">
        <v>25</v>
      </c>
      <c r="Z565" t="s">
        <v>2438</v>
      </c>
      <c r="AA565">
        <v>603590123</v>
      </c>
      <c r="AB565">
        <v>31273130</v>
      </c>
      <c r="AC565" t="s">
        <v>286</v>
      </c>
      <c r="AD565" t="s">
        <v>562</v>
      </c>
      <c r="AE565" t="s">
        <v>177</v>
      </c>
      <c r="AF565" t="s">
        <v>319</v>
      </c>
      <c r="AG565">
        <v>60000</v>
      </c>
      <c r="AH565" t="s">
        <v>132</v>
      </c>
      <c r="AI565">
        <v>0</v>
      </c>
      <c r="AJ565" t="s">
        <v>77</v>
      </c>
      <c r="AK565">
        <v>100</v>
      </c>
      <c r="AL565" t="s">
        <v>96</v>
      </c>
      <c r="AM565" t="s">
        <v>82</v>
      </c>
      <c r="AN565" t="s">
        <v>82</v>
      </c>
      <c r="AO565">
        <v>8</v>
      </c>
      <c r="AP565" t="s">
        <v>219</v>
      </c>
      <c r="AQ565" t="s">
        <v>176</v>
      </c>
      <c r="AR565" t="s">
        <v>82</v>
      </c>
      <c r="AS565" t="s">
        <v>82</v>
      </c>
      <c r="AT565">
        <v>38</v>
      </c>
      <c r="AU565" t="s">
        <v>253</v>
      </c>
      <c r="AV565" t="s">
        <v>89</v>
      </c>
      <c r="AW565" t="s">
        <v>89</v>
      </c>
      <c r="AX565" t="s">
        <v>89</v>
      </c>
      <c r="AY565" t="s">
        <v>89</v>
      </c>
      <c r="AZ565" t="s">
        <v>81</v>
      </c>
      <c r="BA565" t="s">
        <v>2439</v>
      </c>
      <c r="BB565" t="s">
        <v>82</v>
      </c>
      <c r="BC565" t="s">
        <v>82</v>
      </c>
      <c r="BD565" t="s">
        <v>161</v>
      </c>
      <c r="BE565" t="s">
        <v>162</v>
      </c>
      <c r="BF565" t="s">
        <v>87</v>
      </c>
      <c r="BG565" t="s">
        <v>97</v>
      </c>
      <c r="BH565">
        <v>4</v>
      </c>
      <c r="BI565">
        <v>2021</v>
      </c>
      <c r="BJ565">
        <v>2</v>
      </c>
      <c r="BK565">
        <v>87.8</v>
      </c>
      <c r="BL565" t="s">
        <v>82</v>
      </c>
      <c r="BM565" t="s">
        <v>95</v>
      </c>
      <c r="BN565" t="s">
        <v>130</v>
      </c>
      <c r="BO565">
        <v>1</v>
      </c>
      <c r="BP565" t="s">
        <v>86</v>
      </c>
      <c r="BQ565" t="s">
        <v>1116</v>
      </c>
    </row>
    <row r="566" spans="1:69" x14ac:dyDescent="0.25">
      <c r="A566">
        <v>133295</v>
      </c>
      <c r="B566">
        <v>1</v>
      </c>
      <c r="C566" s="1">
        <v>8694850</v>
      </c>
      <c r="D566" s="2">
        <v>44915</v>
      </c>
      <c r="E566" s="2">
        <v>44915</v>
      </c>
      <c r="F566" s="2">
        <v>44937</v>
      </c>
      <c r="G566" s="2">
        <v>44977</v>
      </c>
      <c r="H566" s="2">
        <v>44978</v>
      </c>
      <c r="I566">
        <v>325035</v>
      </c>
      <c r="J566" t="s">
        <v>83</v>
      </c>
      <c r="K566" t="s">
        <v>85</v>
      </c>
      <c r="L566" t="s">
        <v>98</v>
      </c>
      <c r="M566" t="s">
        <v>72</v>
      </c>
      <c r="N566" t="s">
        <v>82</v>
      </c>
      <c r="O566">
        <v>133295</v>
      </c>
      <c r="P566">
        <v>7</v>
      </c>
      <c r="Q566" t="s">
        <v>136</v>
      </c>
      <c r="R566" t="s">
        <v>166</v>
      </c>
      <c r="S566" t="s">
        <v>79</v>
      </c>
      <c r="T566" t="s">
        <v>136</v>
      </c>
      <c r="U566">
        <v>6</v>
      </c>
      <c r="V566" t="s">
        <v>272</v>
      </c>
      <c r="W566">
        <v>7</v>
      </c>
      <c r="X566">
        <v>4</v>
      </c>
      <c r="Y566" t="s">
        <v>25</v>
      </c>
      <c r="Z566" t="s">
        <v>2440</v>
      </c>
      <c r="AA566">
        <v>603690352</v>
      </c>
      <c r="AB566">
        <v>31273160</v>
      </c>
      <c r="AC566" t="s">
        <v>286</v>
      </c>
      <c r="AD566" t="s">
        <v>562</v>
      </c>
      <c r="AE566" t="s">
        <v>237</v>
      </c>
      <c r="AF566" t="s">
        <v>281</v>
      </c>
      <c r="AG566">
        <v>70000</v>
      </c>
      <c r="AH566" t="s">
        <v>132</v>
      </c>
      <c r="AI566">
        <v>0</v>
      </c>
      <c r="AJ566" t="s">
        <v>77</v>
      </c>
      <c r="AK566">
        <v>100</v>
      </c>
      <c r="AL566" t="s">
        <v>96</v>
      </c>
      <c r="AM566" t="s">
        <v>82</v>
      </c>
      <c r="AN566" t="s">
        <v>82</v>
      </c>
      <c r="AO566">
        <v>8</v>
      </c>
      <c r="AP566" t="s">
        <v>219</v>
      </c>
      <c r="AQ566" t="s">
        <v>176</v>
      </c>
      <c r="AR566" t="s">
        <v>82</v>
      </c>
      <c r="AS566" t="s">
        <v>82</v>
      </c>
      <c r="AT566">
        <v>35</v>
      </c>
      <c r="AU566" t="s">
        <v>101</v>
      </c>
      <c r="AV566" t="s">
        <v>89</v>
      </c>
      <c r="AW566" t="s">
        <v>89</v>
      </c>
      <c r="AX566" t="s">
        <v>89</v>
      </c>
      <c r="AY566" t="s">
        <v>89</v>
      </c>
      <c r="AZ566" t="s">
        <v>81</v>
      </c>
      <c r="BA566" t="s">
        <v>2441</v>
      </c>
      <c r="BB566" t="s">
        <v>82</v>
      </c>
      <c r="BC566" t="s">
        <v>82</v>
      </c>
      <c r="BD566" t="s">
        <v>161</v>
      </c>
      <c r="BE566" t="s">
        <v>162</v>
      </c>
      <c r="BF566" t="s">
        <v>87</v>
      </c>
      <c r="BG566" t="s">
        <v>97</v>
      </c>
      <c r="BH566">
        <v>2</v>
      </c>
      <c r="BI566">
        <v>2018</v>
      </c>
      <c r="BJ566">
        <v>5</v>
      </c>
      <c r="BK566">
        <v>100</v>
      </c>
      <c r="BL566" t="s">
        <v>82</v>
      </c>
      <c r="BM566" t="s">
        <v>577</v>
      </c>
      <c r="BN566" t="s">
        <v>361</v>
      </c>
      <c r="BO566">
        <v>1</v>
      </c>
      <c r="BP566" t="s">
        <v>86</v>
      </c>
      <c r="BQ566" t="s">
        <v>1116</v>
      </c>
    </row>
    <row r="567" spans="1:69" x14ac:dyDescent="0.25">
      <c r="A567">
        <v>133347</v>
      </c>
      <c r="B567">
        <v>1</v>
      </c>
      <c r="C567" s="1">
        <v>7625000</v>
      </c>
      <c r="D567" s="2">
        <v>44935</v>
      </c>
      <c r="E567" s="2">
        <v>44938</v>
      </c>
      <c r="F567" s="2">
        <v>44960</v>
      </c>
      <c r="G567" s="2">
        <v>44977</v>
      </c>
      <c r="H567" s="2">
        <v>44978</v>
      </c>
      <c r="I567">
        <v>325841</v>
      </c>
      <c r="J567" t="s">
        <v>83</v>
      </c>
      <c r="K567" t="s">
        <v>85</v>
      </c>
      <c r="L567" t="s">
        <v>98</v>
      </c>
      <c r="M567" t="s">
        <v>72</v>
      </c>
      <c r="N567" t="s">
        <v>82</v>
      </c>
      <c r="O567">
        <v>133347</v>
      </c>
      <c r="P567">
        <v>7</v>
      </c>
      <c r="Q567" t="s">
        <v>136</v>
      </c>
      <c r="R567" t="s">
        <v>137</v>
      </c>
      <c r="S567" t="s">
        <v>79</v>
      </c>
      <c r="T567" t="s">
        <v>136</v>
      </c>
      <c r="U567">
        <v>2</v>
      </c>
      <c r="V567" t="s">
        <v>139</v>
      </c>
      <c r="W567">
        <v>12</v>
      </c>
      <c r="X567">
        <v>5</v>
      </c>
      <c r="Y567" t="s">
        <v>25</v>
      </c>
      <c r="Z567" t="s">
        <v>2554</v>
      </c>
      <c r="AA567">
        <v>208660936</v>
      </c>
      <c r="AB567">
        <v>31271710</v>
      </c>
      <c r="AC567" t="s">
        <v>2555</v>
      </c>
      <c r="AD567" t="s">
        <v>2556</v>
      </c>
      <c r="AE567" t="s">
        <v>239</v>
      </c>
      <c r="AF567" t="s">
        <v>198</v>
      </c>
      <c r="AG567">
        <v>286122</v>
      </c>
      <c r="AH567" t="s">
        <v>121</v>
      </c>
      <c r="AI567">
        <v>0</v>
      </c>
      <c r="AJ567" t="s">
        <v>77</v>
      </c>
      <c r="AK567">
        <v>100</v>
      </c>
      <c r="AL567" t="s">
        <v>96</v>
      </c>
      <c r="AM567" t="s">
        <v>82</v>
      </c>
      <c r="AN567" t="s">
        <v>82</v>
      </c>
      <c r="AO567">
        <v>8</v>
      </c>
      <c r="AP567" t="s">
        <v>219</v>
      </c>
      <c r="AQ567" t="s">
        <v>114</v>
      </c>
      <c r="AR567" t="s">
        <v>82</v>
      </c>
      <c r="AS567" t="s">
        <v>82</v>
      </c>
      <c r="AT567">
        <v>17</v>
      </c>
      <c r="AU567" t="s">
        <v>88</v>
      </c>
      <c r="AV567" t="s">
        <v>89</v>
      </c>
      <c r="AW567" t="s">
        <v>89</v>
      </c>
      <c r="AX567" t="s">
        <v>89</v>
      </c>
      <c r="AY567" t="s">
        <v>89</v>
      </c>
      <c r="AZ567" t="s">
        <v>81</v>
      </c>
      <c r="BA567" t="s">
        <v>2557</v>
      </c>
      <c r="BB567" t="s">
        <v>82</v>
      </c>
      <c r="BC567" t="s">
        <v>82</v>
      </c>
      <c r="BD567" t="s">
        <v>82</v>
      </c>
      <c r="BE567" t="s">
        <v>82</v>
      </c>
      <c r="BF567" t="s">
        <v>87</v>
      </c>
      <c r="BG567" t="s">
        <v>97</v>
      </c>
      <c r="BH567">
        <v>2</v>
      </c>
      <c r="BI567">
        <v>2022</v>
      </c>
      <c r="BJ567">
        <v>1</v>
      </c>
      <c r="BK567">
        <v>100</v>
      </c>
      <c r="BL567" t="s">
        <v>82</v>
      </c>
      <c r="BM567" t="s">
        <v>95</v>
      </c>
      <c r="BN567" t="s">
        <v>198</v>
      </c>
      <c r="BO567">
        <v>1</v>
      </c>
      <c r="BP567" t="s">
        <v>86</v>
      </c>
      <c r="BQ567" t="s">
        <v>1116</v>
      </c>
    </row>
    <row r="568" spans="1:69" hidden="1" x14ac:dyDescent="0.25">
      <c r="A568">
        <v>133535</v>
      </c>
      <c r="B568">
        <v>1</v>
      </c>
      <c r="C568" s="1">
        <v>28587775</v>
      </c>
      <c r="D568" s="2">
        <v>44916</v>
      </c>
      <c r="E568" s="2">
        <v>44940</v>
      </c>
      <c r="F568" s="2">
        <v>44963</v>
      </c>
      <c r="G568" s="2">
        <v>44977</v>
      </c>
      <c r="H568" s="2">
        <v>44979</v>
      </c>
      <c r="I568">
        <v>325100</v>
      </c>
      <c r="J568" t="s">
        <v>83</v>
      </c>
      <c r="K568" t="s">
        <v>85</v>
      </c>
      <c r="L568" t="s">
        <v>98</v>
      </c>
      <c r="M568" t="s">
        <v>72</v>
      </c>
      <c r="N568" t="s">
        <v>82</v>
      </c>
      <c r="O568">
        <v>133535</v>
      </c>
      <c r="P568">
        <v>7</v>
      </c>
      <c r="Q568" t="s">
        <v>75</v>
      </c>
      <c r="R568" t="s">
        <v>76</v>
      </c>
      <c r="S568" t="s">
        <v>79</v>
      </c>
      <c r="T568" t="s">
        <v>75</v>
      </c>
      <c r="U568">
        <v>1</v>
      </c>
      <c r="V568" t="s">
        <v>80</v>
      </c>
      <c r="W568">
        <v>7</v>
      </c>
      <c r="X568">
        <v>7</v>
      </c>
      <c r="Y568" t="s">
        <v>24</v>
      </c>
      <c r="Z568" t="s">
        <v>2575</v>
      </c>
      <c r="AA568">
        <v>119410464</v>
      </c>
      <c r="AB568">
        <v>31272960</v>
      </c>
      <c r="AC568" t="s">
        <v>403</v>
      </c>
      <c r="AD568" t="s">
        <v>768</v>
      </c>
      <c r="AE568" t="s">
        <v>343</v>
      </c>
      <c r="AF568" t="s">
        <v>173</v>
      </c>
      <c r="AG568">
        <v>444430</v>
      </c>
      <c r="AH568" t="s">
        <v>121</v>
      </c>
      <c r="AI568">
        <v>0</v>
      </c>
      <c r="AJ568" t="s">
        <v>77</v>
      </c>
      <c r="AK568">
        <v>100</v>
      </c>
      <c r="AL568" t="s">
        <v>96</v>
      </c>
      <c r="AM568" t="s">
        <v>82</v>
      </c>
      <c r="AN568" t="s">
        <v>82</v>
      </c>
      <c r="AO568">
        <v>2</v>
      </c>
      <c r="AP568" t="s">
        <v>113</v>
      </c>
      <c r="AQ568" t="s">
        <v>138</v>
      </c>
      <c r="AR568" t="s">
        <v>82</v>
      </c>
      <c r="AS568" t="s">
        <v>82</v>
      </c>
      <c r="AT568">
        <v>17</v>
      </c>
      <c r="AU568" t="s">
        <v>101</v>
      </c>
      <c r="AV568" t="s">
        <v>88</v>
      </c>
      <c r="AW568" t="s">
        <v>89</v>
      </c>
      <c r="AX568" t="s">
        <v>89</v>
      </c>
      <c r="AY568" t="s">
        <v>89</v>
      </c>
      <c r="AZ568" t="s">
        <v>81</v>
      </c>
      <c r="BA568" t="s">
        <v>2576</v>
      </c>
      <c r="BB568" t="s">
        <v>82</v>
      </c>
      <c r="BC568">
        <v>87.33</v>
      </c>
      <c r="BD568" t="s">
        <v>82</v>
      </c>
      <c r="BE568" t="s">
        <v>82</v>
      </c>
      <c r="BF568" t="s">
        <v>87</v>
      </c>
      <c r="BG568" t="s">
        <v>97</v>
      </c>
      <c r="BH568">
        <v>3</v>
      </c>
      <c r="BI568">
        <v>2022</v>
      </c>
      <c r="BJ568">
        <v>1</v>
      </c>
      <c r="BK568">
        <v>100</v>
      </c>
      <c r="BL568" t="s">
        <v>82</v>
      </c>
      <c r="BM568" t="s">
        <v>95</v>
      </c>
      <c r="BN568" t="s">
        <v>130</v>
      </c>
      <c r="BO568">
        <v>1</v>
      </c>
      <c r="BP568" t="s">
        <v>86</v>
      </c>
      <c r="BQ568" t="s">
        <v>1116</v>
      </c>
    </row>
    <row r="569" spans="1:69" x14ac:dyDescent="0.25">
      <c r="A569">
        <v>133505</v>
      </c>
      <c r="B569">
        <v>1</v>
      </c>
      <c r="C569" s="1">
        <v>1897420</v>
      </c>
      <c r="D569" s="2">
        <v>44924</v>
      </c>
      <c r="E569" s="2">
        <v>44943</v>
      </c>
      <c r="F569" s="2">
        <v>44966</v>
      </c>
      <c r="G569" s="2">
        <v>44977</v>
      </c>
      <c r="H569" s="2">
        <v>44978</v>
      </c>
      <c r="I569">
        <v>325352</v>
      </c>
      <c r="J569" t="s">
        <v>83</v>
      </c>
      <c r="K569" t="s">
        <v>85</v>
      </c>
      <c r="L569" t="s">
        <v>98</v>
      </c>
      <c r="M569" t="s">
        <v>72</v>
      </c>
      <c r="N569" t="s">
        <v>82</v>
      </c>
      <c r="O569">
        <v>133505</v>
      </c>
      <c r="P569">
        <v>7</v>
      </c>
      <c r="Q569" t="s">
        <v>136</v>
      </c>
      <c r="R569" t="s">
        <v>166</v>
      </c>
      <c r="S569" t="s">
        <v>79</v>
      </c>
      <c r="T569" t="s">
        <v>136</v>
      </c>
      <c r="U569">
        <v>1</v>
      </c>
      <c r="V569" t="s">
        <v>80</v>
      </c>
      <c r="W569">
        <v>7</v>
      </c>
      <c r="X569">
        <v>7</v>
      </c>
      <c r="Y569" t="s">
        <v>24</v>
      </c>
      <c r="Z569" t="s">
        <v>2608</v>
      </c>
      <c r="AA569">
        <v>116380710</v>
      </c>
      <c r="AB569">
        <v>31273270</v>
      </c>
      <c r="AC569" t="s">
        <v>403</v>
      </c>
      <c r="AD569" t="s">
        <v>768</v>
      </c>
      <c r="AE569" t="s">
        <v>2609</v>
      </c>
      <c r="AF569" t="s">
        <v>2610</v>
      </c>
      <c r="AG569">
        <v>346379</v>
      </c>
      <c r="AH569" t="s">
        <v>121</v>
      </c>
      <c r="AI569">
        <v>0</v>
      </c>
      <c r="AJ569" t="s">
        <v>77</v>
      </c>
      <c r="AK569">
        <v>100</v>
      </c>
      <c r="AL569" t="s">
        <v>96</v>
      </c>
      <c r="AM569" t="s">
        <v>82</v>
      </c>
      <c r="AN569" t="s">
        <v>82</v>
      </c>
      <c r="AO569">
        <v>8</v>
      </c>
      <c r="AP569" t="s">
        <v>219</v>
      </c>
      <c r="AQ569" t="s">
        <v>138</v>
      </c>
      <c r="AR569" t="s">
        <v>82</v>
      </c>
      <c r="AS569" t="s">
        <v>82</v>
      </c>
      <c r="AT569">
        <v>26</v>
      </c>
      <c r="AU569" t="s">
        <v>101</v>
      </c>
      <c r="AV569" t="s">
        <v>89</v>
      </c>
      <c r="AW569" t="s">
        <v>89</v>
      </c>
      <c r="AX569" t="s">
        <v>89</v>
      </c>
      <c r="AY569" t="s">
        <v>89</v>
      </c>
      <c r="AZ569" t="s">
        <v>81</v>
      </c>
      <c r="BA569" t="s">
        <v>2611</v>
      </c>
      <c r="BB569" t="s">
        <v>82</v>
      </c>
      <c r="BC569" t="s">
        <v>82</v>
      </c>
      <c r="BD569" t="s">
        <v>82</v>
      </c>
      <c r="BE569" t="s">
        <v>82</v>
      </c>
      <c r="BF569" t="s">
        <v>87</v>
      </c>
      <c r="BG569" t="s">
        <v>82</v>
      </c>
      <c r="BH569">
        <v>3</v>
      </c>
      <c r="BI569">
        <v>2013</v>
      </c>
      <c r="BJ569">
        <v>10</v>
      </c>
      <c r="BK569">
        <v>100</v>
      </c>
      <c r="BL569">
        <v>84158667</v>
      </c>
      <c r="BM569" t="s">
        <v>95</v>
      </c>
      <c r="BN569" t="s">
        <v>234</v>
      </c>
      <c r="BO569">
        <v>1</v>
      </c>
      <c r="BP569" t="s">
        <v>86</v>
      </c>
      <c r="BQ569" t="s">
        <v>1116</v>
      </c>
    </row>
    <row r="570" spans="1:69" hidden="1" x14ac:dyDescent="0.25">
      <c r="A570">
        <v>132218</v>
      </c>
      <c r="B570">
        <v>1</v>
      </c>
      <c r="C570" s="1">
        <v>5703800</v>
      </c>
      <c r="D570" s="2">
        <v>44834</v>
      </c>
      <c r="E570" s="2">
        <v>44845</v>
      </c>
      <c r="F570" s="2">
        <v>44846</v>
      </c>
      <c r="G570" s="2">
        <v>44963</v>
      </c>
      <c r="H570" s="2">
        <v>44980</v>
      </c>
      <c r="I570">
        <v>320769</v>
      </c>
      <c r="J570" t="s">
        <v>83</v>
      </c>
      <c r="K570" t="s">
        <v>85</v>
      </c>
      <c r="L570" t="s">
        <v>74</v>
      </c>
      <c r="M570" t="s">
        <v>72</v>
      </c>
      <c r="N570" t="s">
        <v>82</v>
      </c>
      <c r="O570">
        <v>132218</v>
      </c>
      <c r="P570">
        <v>6</v>
      </c>
      <c r="Q570" t="s">
        <v>136</v>
      </c>
      <c r="R570" t="s">
        <v>137</v>
      </c>
      <c r="S570" t="s">
        <v>79</v>
      </c>
      <c r="T570" t="s">
        <v>136</v>
      </c>
      <c r="U570">
        <v>4</v>
      </c>
      <c r="V570" t="s">
        <v>107</v>
      </c>
      <c r="W570">
        <v>9</v>
      </c>
      <c r="X570">
        <v>2</v>
      </c>
      <c r="Y570" t="s">
        <v>24</v>
      </c>
      <c r="Z570" t="s">
        <v>2667</v>
      </c>
      <c r="AA570">
        <v>109980080</v>
      </c>
      <c r="AB570">
        <v>31181580</v>
      </c>
      <c r="AC570" t="s">
        <v>200</v>
      </c>
      <c r="AD570" t="s">
        <v>418</v>
      </c>
      <c r="AE570" t="s">
        <v>199</v>
      </c>
      <c r="AF570" t="s">
        <v>1089</v>
      </c>
      <c r="AG570" t="s">
        <v>82</v>
      </c>
      <c r="AH570" t="s">
        <v>82</v>
      </c>
      <c r="AI570">
        <v>0</v>
      </c>
      <c r="AJ570" t="s">
        <v>77</v>
      </c>
      <c r="AK570">
        <v>100</v>
      </c>
      <c r="AL570" t="s">
        <v>96</v>
      </c>
      <c r="AM570" t="s">
        <v>82</v>
      </c>
      <c r="AN570" t="s">
        <v>82</v>
      </c>
      <c r="AO570">
        <v>2</v>
      </c>
      <c r="AP570" t="s">
        <v>113</v>
      </c>
      <c r="AQ570" t="s">
        <v>78</v>
      </c>
      <c r="AR570" t="s">
        <v>82</v>
      </c>
      <c r="AS570" t="s">
        <v>82</v>
      </c>
      <c r="AT570">
        <v>44</v>
      </c>
      <c r="AU570" t="s">
        <v>88</v>
      </c>
      <c r="AV570" t="s">
        <v>89</v>
      </c>
      <c r="AW570" t="s">
        <v>89</v>
      </c>
      <c r="AX570" t="s">
        <v>89</v>
      </c>
      <c r="AY570" t="s">
        <v>89</v>
      </c>
      <c r="AZ570" t="s">
        <v>81</v>
      </c>
      <c r="BA570" t="s">
        <v>1117</v>
      </c>
      <c r="BB570" t="s">
        <v>82</v>
      </c>
      <c r="BC570">
        <v>142.01</v>
      </c>
      <c r="BD570" t="s">
        <v>82</v>
      </c>
      <c r="BE570" t="s">
        <v>82</v>
      </c>
      <c r="BF570" t="s">
        <v>87</v>
      </c>
      <c r="BG570" t="s">
        <v>1118</v>
      </c>
      <c r="BH570" t="s">
        <v>82</v>
      </c>
      <c r="BI570" t="s">
        <v>82</v>
      </c>
      <c r="BJ570" t="s">
        <v>82</v>
      </c>
      <c r="BK570" t="s">
        <v>82</v>
      </c>
      <c r="BL570">
        <v>25098600</v>
      </c>
      <c r="BM570" t="s">
        <v>95</v>
      </c>
      <c r="BN570" t="s">
        <v>183</v>
      </c>
      <c r="BO570">
        <v>1</v>
      </c>
      <c r="BP570" t="s">
        <v>86</v>
      </c>
      <c r="BQ570" t="s">
        <v>1116</v>
      </c>
    </row>
    <row r="571" spans="1:69" hidden="1" x14ac:dyDescent="0.25">
      <c r="A571">
        <v>132340</v>
      </c>
      <c r="B571">
        <v>5</v>
      </c>
      <c r="C571" s="1">
        <v>48135738</v>
      </c>
      <c r="D571" s="2">
        <v>44808</v>
      </c>
      <c r="E571" s="2">
        <v>44859</v>
      </c>
      <c r="F571" s="2">
        <v>44860</v>
      </c>
      <c r="G571" s="2">
        <v>44963</v>
      </c>
      <c r="H571" s="2">
        <v>44967</v>
      </c>
      <c r="I571">
        <v>319710</v>
      </c>
      <c r="J571" t="s">
        <v>83</v>
      </c>
      <c r="K571" t="s">
        <v>120</v>
      </c>
      <c r="L571" t="s">
        <v>119</v>
      </c>
      <c r="M571" t="s">
        <v>72</v>
      </c>
      <c r="N571" t="s">
        <v>82</v>
      </c>
      <c r="O571">
        <v>132340</v>
      </c>
      <c r="P571">
        <v>6</v>
      </c>
      <c r="Q571" t="s">
        <v>75</v>
      </c>
      <c r="R571" t="s">
        <v>76</v>
      </c>
      <c r="S571" t="s">
        <v>79</v>
      </c>
      <c r="T571" t="s">
        <v>75</v>
      </c>
      <c r="U571">
        <v>4</v>
      </c>
      <c r="V571" t="s">
        <v>107</v>
      </c>
      <c r="W571">
        <v>1</v>
      </c>
      <c r="X571">
        <v>2</v>
      </c>
      <c r="Y571" t="s">
        <v>25</v>
      </c>
      <c r="Z571" t="s">
        <v>1122</v>
      </c>
      <c r="AA571">
        <v>207280204</v>
      </c>
      <c r="AB571">
        <v>31271360</v>
      </c>
      <c r="AC571" t="s">
        <v>107</v>
      </c>
      <c r="AD571" t="s">
        <v>255</v>
      </c>
      <c r="AE571" t="s">
        <v>92</v>
      </c>
      <c r="AF571" t="s">
        <v>91</v>
      </c>
      <c r="AG571">
        <v>985517</v>
      </c>
      <c r="AH571" t="s">
        <v>108</v>
      </c>
      <c r="AI571">
        <v>0</v>
      </c>
      <c r="AJ571" t="s">
        <v>77</v>
      </c>
      <c r="AK571">
        <v>100</v>
      </c>
      <c r="AL571" t="s">
        <v>96</v>
      </c>
      <c r="AM571" t="s">
        <v>82</v>
      </c>
      <c r="AN571" t="s">
        <v>82</v>
      </c>
      <c r="AO571">
        <v>2</v>
      </c>
      <c r="AP571" t="s">
        <v>113</v>
      </c>
      <c r="AQ571" t="s">
        <v>78</v>
      </c>
      <c r="AR571" t="s">
        <v>82</v>
      </c>
      <c r="AS571" t="s">
        <v>82</v>
      </c>
      <c r="AT571">
        <v>28</v>
      </c>
      <c r="AU571" t="s">
        <v>88</v>
      </c>
      <c r="AV571" t="s">
        <v>89</v>
      </c>
      <c r="AW571" t="s">
        <v>89</v>
      </c>
      <c r="AX571" t="s">
        <v>89</v>
      </c>
      <c r="AY571" t="s">
        <v>89</v>
      </c>
      <c r="AZ571" t="s">
        <v>81</v>
      </c>
      <c r="BA571" t="s">
        <v>1123</v>
      </c>
      <c r="BB571" t="s">
        <v>82</v>
      </c>
      <c r="BC571">
        <v>139.86000000000001</v>
      </c>
      <c r="BD571" t="s">
        <v>82</v>
      </c>
      <c r="BE571" t="s">
        <v>82</v>
      </c>
      <c r="BF571" t="s">
        <v>156</v>
      </c>
      <c r="BG571" t="s">
        <v>1098</v>
      </c>
      <c r="BH571">
        <v>2</v>
      </c>
      <c r="BI571">
        <v>2016</v>
      </c>
      <c r="BJ571">
        <v>7</v>
      </c>
      <c r="BK571">
        <v>30</v>
      </c>
      <c r="BL571">
        <v>89037474</v>
      </c>
      <c r="BM571" t="s">
        <v>95</v>
      </c>
      <c r="BN571" t="s">
        <v>93</v>
      </c>
      <c r="BO571">
        <v>1</v>
      </c>
      <c r="BP571" t="s">
        <v>86</v>
      </c>
      <c r="BQ571" t="s">
        <v>1116</v>
      </c>
    </row>
    <row r="572" spans="1:69" hidden="1" x14ac:dyDescent="0.25">
      <c r="A572">
        <v>132626</v>
      </c>
      <c r="B572">
        <v>5</v>
      </c>
      <c r="C572" s="1">
        <v>26247408</v>
      </c>
      <c r="D572" s="2">
        <v>44874</v>
      </c>
      <c r="E572" s="2">
        <v>44901</v>
      </c>
      <c r="F572" s="2">
        <v>44902</v>
      </c>
      <c r="G572" s="2">
        <v>44963</v>
      </c>
      <c r="H572" s="2">
        <v>44967</v>
      </c>
      <c r="I572">
        <v>322282</v>
      </c>
      <c r="J572" t="s">
        <v>83</v>
      </c>
      <c r="K572" t="s">
        <v>120</v>
      </c>
      <c r="L572" t="s">
        <v>119</v>
      </c>
      <c r="M572" t="s">
        <v>72</v>
      </c>
      <c r="N572" t="s">
        <v>82</v>
      </c>
      <c r="O572">
        <v>132626</v>
      </c>
      <c r="P572">
        <v>6</v>
      </c>
      <c r="Q572" t="s">
        <v>75</v>
      </c>
      <c r="R572" t="s">
        <v>76</v>
      </c>
      <c r="S572" t="s">
        <v>79</v>
      </c>
      <c r="T572" t="s">
        <v>75</v>
      </c>
      <c r="U572">
        <v>2</v>
      </c>
      <c r="V572" t="s">
        <v>139</v>
      </c>
      <c r="W572">
        <v>10</v>
      </c>
      <c r="X572">
        <v>1</v>
      </c>
      <c r="Y572" t="s">
        <v>25</v>
      </c>
      <c r="Z572" t="s">
        <v>1130</v>
      </c>
      <c r="AA572">
        <v>208220932</v>
      </c>
      <c r="AB572">
        <v>31270210</v>
      </c>
      <c r="AC572" t="s">
        <v>140</v>
      </c>
      <c r="AD572" t="s">
        <v>312</v>
      </c>
      <c r="AE572" t="s">
        <v>343</v>
      </c>
      <c r="AF572" t="s">
        <v>173</v>
      </c>
      <c r="AG572">
        <v>1312010</v>
      </c>
      <c r="AH572" t="s">
        <v>100</v>
      </c>
      <c r="AI572">
        <v>0</v>
      </c>
      <c r="AJ572" t="s">
        <v>77</v>
      </c>
      <c r="AK572">
        <v>100</v>
      </c>
      <c r="AL572" t="s">
        <v>96</v>
      </c>
      <c r="AM572" t="s">
        <v>82</v>
      </c>
      <c r="AN572" t="s">
        <v>82</v>
      </c>
      <c r="AO572">
        <v>2</v>
      </c>
      <c r="AP572" t="s">
        <v>113</v>
      </c>
      <c r="AQ572" t="s">
        <v>114</v>
      </c>
      <c r="AR572" t="s">
        <v>82</v>
      </c>
      <c r="AS572" t="s">
        <v>82</v>
      </c>
      <c r="AT572">
        <v>21</v>
      </c>
      <c r="AU572" t="s">
        <v>88</v>
      </c>
      <c r="AV572" t="s">
        <v>89</v>
      </c>
      <c r="AW572" t="s">
        <v>89</v>
      </c>
      <c r="AX572" t="s">
        <v>89</v>
      </c>
      <c r="AY572" t="s">
        <v>89</v>
      </c>
      <c r="AZ572" t="s">
        <v>81</v>
      </c>
      <c r="BA572" t="s">
        <v>1131</v>
      </c>
      <c r="BB572" t="s">
        <v>82</v>
      </c>
      <c r="BC572">
        <v>153.15</v>
      </c>
      <c r="BD572" t="s">
        <v>82</v>
      </c>
      <c r="BE572" t="s">
        <v>82</v>
      </c>
      <c r="BF572" t="s">
        <v>87</v>
      </c>
      <c r="BG572" t="s">
        <v>97</v>
      </c>
      <c r="BH572">
        <v>3</v>
      </c>
      <c r="BI572">
        <v>2018</v>
      </c>
      <c r="BJ572">
        <v>5</v>
      </c>
      <c r="BK572">
        <v>90</v>
      </c>
      <c r="BL572" t="s">
        <v>82</v>
      </c>
      <c r="BM572" t="s">
        <v>95</v>
      </c>
      <c r="BN572" t="s">
        <v>130</v>
      </c>
      <c r="BO572">
        <v>1</v>
      </c>
      <c r="BP572" t="s">
        <v>86</v>
      </c>
      <c r="BQ572" t="s">
        <v>1116</v>
      </c>
    </row>
    <row r="573" spans="1:69" hidden="1" x14ac:dyDescent="0.25">
      <c r="A573">
        <v>132758</v>
      </c>
      <c r="B573">
        <v>1</v>
      </c>
      <c r="C573" s="1">
        <v>4115898</v>
      </c>
      <c r="D573" s="2">
        <v>44897</v>
      </c>
      <c r="E573" s="2">
        <v>44907</v>
      </c>
      <c r="F573" s="2">
        <v>44911</v>
      </c>
      <c r="G573" s="2">
        <v>44963</v>
      </c>
      <c r="H573" s="2">
        <v>44967</v>
      </c>
      <c r="I573">
        <v>323534</v>
      </c>
      <c r="J573" t="s">
        <v>83</v>
      </c>
      <c r="K573" t="s">
        <v>85</v>
      </c>
      <c r="L573" t="s">
        <v>98</v>
      </c>
      <c r="M573" t="s">
        <v>72</v>
      </c>
      <c r="N573" t="s">
        <v>82</v>
      </c>
      <c r="O573">
        <v>132758</v>
      </c>
      <c r="P573">
        <v>6</v>
      </c>
      <c r="Q573" t="s">
        <v>75</v>
      </c>
      <c r="R573" t="s">
        <v>76</v>
      </c>
      <c r="S573" t="s">
        <v>79</v>
      </c>
      <c r="T573" t="s">
        <v>75</v>
      </c>
      <c r="U573">
        <v>1</v>
      </c>
      <c r="V573" t="s">
        <v>80</v>
      </c>
      <c r="W573">
        <v>1</v>
      </c>
      <c r="X573">
        <v>1</v>
      </c>
      <c r="Y573" t="s">
        <v>25</v>
      </c>
      <c r="Z573" t="s">
        <v>1143</v>
      </c>
      <c r="AA573">
        <v>304190401</v>
      </c>
      <c r="AB573">
        <v>31271310</v>
      </c>
      <c r="AC573" t="s">
        <v>80</v>
      </c>
      <c r="AD573" t="s">
        <v>170</v>
      </c>
      <c r="AE573" t="s">
        <v>360</v>
      </c>
      <c r="AF573" t="s">
        <v>359</v>
      </c>
      <c r="AG573">
        <v>320000</v>
      </c>
      <c r="AH573" t="s">
        <v>121</v>
      </c>
      <c r="AI573">
        <v>0</v>
      </c>
      <c r="AJ573" t="s">
        <v>77</v>
      </c>
      <c r="AK573">
        <v>100</v>
      </c>
      <c r="AL573" t="s">
        <v>96</v>
      </c>
      <c r="AM573" t="s">
        <v>82</v>
      </c>
      <c r="AN573" t="s">
        <v>82</v>
      </c>
      <c r="AO573">
        <v>2</v>
      </c>
      <c r="AP573" t="s">
        <v>113</v>
      </c>
      <c r="AQ573" t="s">
        <v>78</v>
      </c>
      <c r="AR573" t="s">
        <v>82</v>
      </c>
      <c r="AS573" t="s">
        <v>82</v>
      </c>
      <c r="AT573">
        <v>35</v>
      </c>
      <c r="AU573" t="s">
        <v>244</v>
      </c>
      <c r="AV573" t="s">
        <v>89</v>
      </c>
      <c r="AW573" t="s">
        <v>89</v>
      </c>
      <c r="AX573" t="s">
        <v>89</v>
      </c>
      <c r="AY573" t="s">
        <v>89</v>
      </c>
      <c r="AZ573" t="s">
        <v>81</v>
      </c>
      <c r="BA573" t="s">
        <v>1144</v>
      </c>
      <c r="BB573" t="s">
        <v>82</v>
      </c>
      <c r="BC573">
        <v>110.14</v>
      </c>
      <c r="BD573" t="s">
        <v>161</v>
      </c>
      <c r="BE573" t="s">
        <v>162</v>
      </c>
      <c r="BF573" t="s">
        <v>197</v>
      </c>
      <c r="BG573" t="s">
        <v>97</v>
      </c>
      <c r="BH573">
        <v>3</v>
      </c>
      <c r="BI573">
        <v>2021</v>
      </c>
      <c r="BJ573">
        <v>2</v>
      </c>
      <c r="BK573">
        <v>71.33</v>
      </c>
      <c r="BL573" t="s">
        <v>82</v>
      </c>
      <c r="BM573" t="s">
        <v>95</v>
      </c>
      <c r="BN573" t="s">
        <v>130</v>
      </c>
      <c r="BO573">
        <v>3</v>
      </c>
      <c r="BP573" t="s">
        <v>243</v>
      </c>
      <c r="BQ573" t="s">
        <v>1116</v>
      </c>
    </row>
    <row r="574" spans="1:69" x14ac:dyDescent="0.25">
      <c r="A574">
        <v>133125</v>
      </c>
      <c r="B574">
        <v>1</v>
      </c>
      <c r="C574" s="1">
        <v>8796010</v>
      </c>
      <c r="D574" s="2">
        <v>44923</v>
      </c>
      <c r="E574" s="2">
        <v>44923</v>
      </c>
      <c r="F574" s="2">
        <v>44946</v>
      </c>
      <c r="G574" s="2">
        <v>44963</v>
      </c>
      <c r="H574" s="2">
        <v>44967</v>
      </c>
      <c r="I574">
        <v>325318</v>
      </c>
      <c r="J574" t="s">
        <v>83</v>
      </c>
      <c r="K574" t="s">
        <v>85</v>
      </c>
      <c r="L574" t="s">
        <v>98</v>
      </c>
      <c r="M574" t="s">
        <v>72</v>
      </c>
      <c r="N574" t="s">
        <v>82</v>
      </c>
      <c r="O574">
        <v>133125</v>
      </c>
      <c r="P574">
        <v>6</v>
      </c>
      <c r="Q574" t="s">
        <v>75</v>
      </c>
      <c r="R574" t="s">
        <v>212</v>
      </c>
      <c r="S574" t="s">
        <v>79</v>
      </c>
      <c r="T574" t="s">
        <v>75</v>
      </c>
      <c r="U574">
        <v>6</v>
      </c>
      <c r="V574" t="s">
        <v>272</v>
      </c>
      <c r="W574">
        <v>10</v>
      </c>
      <c r="X574">
        <v>4</v>
      </c>
      <c r="Y574" t="s">
        <v>25</v>
      </c>
      <c r="Z574" t="s">
        <v>1182</v>
      </c>
      <c r="AA574">
        <v>604910321</v>
      </c>
      <c r="AB574">
        <v>31272040</v>
      </c>
      <c r="AC574" t="s">
        <v>453</v>
      </c>
      <c r="AD574" t="s">
        <v>507</v>
      </c>
      <c r="AE574" t="s">
        <v>366</v>
      </c>
      <c r="AF574" t="s">
        <v>103</v>
      </c>
      <c r="AG574">
        <v>60000</v>
      </c>
      <c r="AH574" t="s">
        <v>132</v>
      </c>
      <c r="AI574">
        <v>0</v>
      </c>
      <c r="AJ574" t="s">
        <v>77</v>
      </c>
      <c r="AK574">
        <v>100</v>
      </c>
      <c r="AL574" t="s">
        <v>96</v>
      </c>
      <c r="AM574" t="s">
        <v>82</v>
      </c>
      <c r="AN574" t="s">
        <v>82</v>
      </c>
      <c r="AO574">
        <v>8</v>
      </c>
      <c r="AP574" t="s">
        <v>219</v>
      </c>
      <c r="AQ574" t="s">
        <v>176</v>
      </c>
      <c r="AR574" t="s">
        <v>82</v>
      </c>
      <c r="AS574" t="s">
        <v>82</v>
      </c>
      <c r="AT574">
        <v>17</v>
      </c>
      <c r="AU574" t="s">
        <v>101</v>
      </c>
      <c r="AV574" t="s">
        <v>89</v>
      </c>
      <c r="AW574" t="s">
        <v>89</v>
      </c>
      <c r="AX574" t="s">
        <v>89</v>
      </c>
      <c r="AY574" t="s">
        <v>89</v>
      </c>
      <c r="AZ574" t="s">
        <v>81</v>
      </c>
      <c r="BA574" t="s">
        <v>1183</v>
      </c>
      <c r="BB574" t="s">
        <v>82</v>
      </c>
      <c r="BC574" t="s">
        <v>82</v>
      </c>
      <c r="BD574" t="s">
        <v>161</v>
      </c>
      <c r="BE574" t="s">
        <v>162</v>
      </c>
      <c r="BF574" t="s">
        <v>87</v>
      </c>
      <c r="BG574" t="s">
        <v>97</v>
      </c>
      <c r="BH574">
        <v>4</v>
      </c>
      <c r="BI574">
        <v>2022</v>
      </c>
      <c r="BJ574">
        <v>1</v>
      </c>
      <c r="BK574">
        <v>100</v>
      </c>
      <c r="BL574" t="s">
        <v>82</v>
      </c>
      <c r="BM574" t="s">
        <v>95</v>
      </c>
      <c r="BN574" t="s">
        <v>252</v>
      </c>
      <c r="BO574">
        <v>1</v>
      </c>
      <c r="BP574" t="s">
        <v>86</v>
      </c>
      <c r="BQ574" t="s">
        <v>1116</v>
      </c>
    </row>
    <row r="575" spans="1:69" x14ac:dyDescent="0.25">
      <c r="A575">
        <v>133144</v>
      </c>
      <c r="B575">
        <v>1</v>
      </c>
      <c r="C575" s="1">
        <v>4969000</v>
      </c>
      <c r="D575" s="2">
        <v>44914</v>
      </c>
      <c r="E575" s="2">
        <v>44923</v>
      </c>
      <c r="F575" s="2">
        <v>44949</v>
      </c>
      <c r="G575" s="2">
        <v>44963</v>
      </c>
      <c r="H575" s="2">
        <v>44967</v>
      </c>
      <c r="I575">
        <v>324982</v>
      </c>
      <c r="J575" t="s">
        <v>83</v>
      </c>
      <c r="K575" t="s">
        <v>85</v>
      </c>
      <c r="L575" t="s">
        <v>98</v>
      </c>
      <c r="M575" t="s">
        <v>72</v>
      </c>
      <c r="N575" t="s">
        <v>82</v>
      </c>
      <c r="O575">
        <v>133144</v>
      </c>
      <c r="P575">
        <v>6</v>
      </c>
      <c r="Q575" t="s">
        <v>75</v>
      </c>
      <c r="R575" t="s">
        <v>76</v>
      </c>
      <c r="S575" t="s">
        <v>79</v>
      </c>
      <c r="T575" t="s">
        <v>75</v>
      </c>
      <c r="U575">
        <v>6</v>
      </c>
      <c r="V575" t="s">
        <v>272</v>
      </c>
      <c r="W575">
        <v>9</v>
      </c>
      <c r="X575">
        <v>1</v>
      </c>
      <c r="Y575" t="s">
        <v>25</v>
      </c>
      <c r="Z575" t="s">
        <v>1184</v>
      </c>
      <c r="AA575">
        <v>604590849</v>
      </c>
      <c r="AB575">
        <v>31271210</v>
      </c>
      <c r="AC575" t="s">
        <v>515</v>
      </c>
      <c r="AD575" t="s">
        <v>515</v>
      </c>
      <c r="AE575" t="s">
        <v>146</v>
      </c>
      <c r="AF575" t="s">
        <v>646</v>
      </c>
      <c r="AG575">
        <v>234000</v>
      </c>
      <c r="AH575" t="s">
        <v>121</v>
      </c>
      <c r="AI575">
        <v>0</v>
      </c>
      <c r="AJ575" t="s">
        <v>77</v>
      </c>
      <c r="AK575">
        <v>100</v>
      </c>
      <c r="AL575" t="s">
        <v>96</v>
      </c>
      <c r="AM575" t="s">
        <v>82</v>
      </c>
      <c r="AN575" t="s">
        <v>82</v>
      </c>
      <c r="AO575">
        <v>8</v>
      </c>
      <c r="AP575" t="s">
        <v>219</v>
      </c>
      <c r="AQ575" t="s">
        <v>138</v>
      </c>
      <c r="AR575" t="s">
        <v>82</v>
      </c>
      <c r="AS575" t="s">
        <v>82</v>
      </c>
      <c r="AT575">
        <v>22</v>
      </c>
      <c r="AU575" t="s">
        <v>88</v>
      </c>
      <c r="AV575" t="s">
        <v>89</v>
      </c>
      <c r="AW575" t="s">
        <v>89</v>
      </c>
      <c r="AX575" t="s">
        <v>89</v>
      </c>
      <c r="AY575" t="s">
        <v>89</v>
      </c>
      <c r="AZ575" t="s">
        <v>81</v>
      </c>
      <c r="BA575" t="s">
        <v>1185</v>
      </c>
      <c r="BB575" t="s">
        <v>82</v>
      </c>
      <c r="BC575" t="s">
        <v>82</v>
      </c>
      <c r="BD575" t="s">
        <v>82</v>
      </c>
      <c r="BE575" t="s">
        <v>82</v>
      </c>
      <c r="BF575" t="s">
        <v>87</v>
      </c>
      <c r="BG575" t="s">
        <v>97</v>
      </c>
      <c r="BH575">
        <v>3</v>
      </c>
      <c r="BI575">
        <v>2017</v>
      </c>
      <c r="BJ575">
        <v>6</v>
      </c>
      <c r="BK575">
        <v>100</v>
      </c>
      <c r="BL575" t="s">
        <v>82</v>
      </c>
      <c r="BM575" t="s">
        <v>95</v>
      </c>
      <c r="BN575" t="s">
        <v>130</v>
      </c>
      <c r="BO575">
        <v>1</v>
      </c>
      <c r="BP575" t="s">
        <v>86</v>
      </c>
      <c r="BQ575" t="s">
        <v>1116</v>
      </c>
    </row>
    <row r="576" spans="1:69" x14ac:dyDescent="0.25">
      <c r="A576">
        <v>133288</v>
      </c>
      <c r="B576">
        <v>1</v>
      </c>
      <c r="C576" s="1">
        <v>10011900</v>
      </c>
      <c r="D576" s="2">
        <v>44916</v>
      </c>
      <c r="E576" s="2">
        <v>44925</v>
      </c>
      <c r="F576" s="2">
        <v>44950</v>
      </c>
      <c r="G576" s="2">
        <v>44963</v>
      </c>
      <c r="H576" s="2">
        <v>44967</v>
      </c>
      <c r="I576">
        <v>325056</v>
      </c>
      <c r="J576" t="s">
        <v>83</v>
      </c>
      <c r="K576" t="s">
        <v>85</v>
      </c>
      <c r="L576" t="s">
        <v>98</v>
      </c>
      <c r="M576" t="s">
        <v>72</v>
      </c>
      <c r="N576" t="s">
        <v>82</v>
      </c>
      <c r="O576">
        <v>133288</v>
      </c>
      <c r="P576">
        <v>6</v>
      </c>
      <c r="Q576" t="s">
        <v>75</v>
      </c>
      <c r="R576" t="s">
        <v>76</v>
      </c>
      <c r="S576" t="s">
        <v>79</v>
      </c>
      <c r="T576" t="s">
        <v>75</v>
      </c>
      <c r="U576">
        <v>6</v>
      </c>
      <c r="V576" t="s">
        <v>272</v>
      </c>
      <c r="W576">
        <v>3</v>
      </c>
      <c r="X576">
        <v>1</v>
      </c>
      <c r="Y576" t="s">
        <v>25</v>
      </c>
      <c r="Z576" t="s">
        <v>1192</v>
      </c>
      <c r="AA576">
        <v>118960174</v>
      </c>
      <c r="AB576">
        <v>31272020</v>
      </c>
      <c r="AC576" t="s">
        <v>273</v>
      </c>
      <c r="AD576" t="s">
        <v>273</v>
      </c>
      <c r="AE576" t="s">
        <v>360</v>
      </c>
      <c r="AF576" t="s">
        <v>1059</v>
      </c>
      <c r="AG576">
        <v>672463</v>
      </c>
      <c r="AH576" t="s">
        <v>171</v>
      </c>
      <c r="AI576">
        <v>0</v>
      </c>
      <c r="AJ576" t="s">
        <v>77</v>
      </c>
      <c r="AK576">
        <v>100</v>
      </c>
      <c r="AL576" t="s">
        <v>96</v>
      </c>
      <c r="AM576" t="s">
        <v>82</v>
      </c>
      <c r="AN576" t="s">
        <v>82</v>
      </c>
      <c r="AO576">
        <v>8</v>
      </c>
      <c r="AP576" t="s">
        <v>219</v>
      </c>
      <c r="AQ576" t="s">
        <v>138</v>
      </c>
      <c r="AR576" t="s">
        <v>82</v>
      </c>
      <c r="AS576" t="s">
        <v>82</v>
      </c>
      <c r="AT576">
        <v>19</v>
      </c>
      <c r="AU576" t="s">
        <v>244</v>
      </c>
      <c r="AV576" t="s">
        <v>89</v>
      </c>
      <c r="AW576" t="s">
        <v>89</v>
      </c>
      <c r="AX576" t="s">
        <v>89</v>
      </c>
      <c r="AY576" t="s">
        <v>89</v>
      </c>
      <c r="AZ576" t="s">
        <v>81</v>
      </c>
      <c r="BA576" t="s">
        <v>1193</v>
      </c>
      <c r="BB576" t="s">
        <v>82</v>
      </c>
      <c r="BC576" t="s">
        <v>82</v>
      </c>
      <c r="BD576" t="s">
        <v>82</v>
      </c>
      <c r="BE576" t="s">
        <v>82</v>
      </c>
      <c r="BF576" t="s">
        <v>87</v>
      </c>
      <c r="BG576" t="s">
        <v>97</v>
      </c>
      <c r="BH576">
        <v>5</v>
      </c>
      <c r="BI576">
        <v>2021</v>
      </c>
      <c r="BJ576">
        <v>2</v>
      </c>
      <c r="BK576">
        <v>100</v>
      </c>
      <c r="BL576" t="s">
        <v>82</v>
      </c>
      <c r="BM576" t="s">
        <v>95</v>
      </c>
      <c r="BN576" t="s">
        <v>130</v>
      </c>
      <c r="BO576">
        <v>3</v>
      </c>
      <c r="BP576" t="s">
        <v>243</v>
      </c>
      <c r="BQ576" t="s">
        <v>1116</v>
      </c>
    </row>
    <row r="577" spans="1:69" x14ac:dyDescent="0.25">
      <c r="A577">
        <v>133252</v>
      </c>
      <c r="B577">
        <v>1</v>
      </c>
      <c r="C577" s="1">
        <v>9644800</v>
      </c>
      <c r="D577" s="2">
        <v>44929</v>
      </c>
      <c r="E577" s="2">
        <v>44929</v>
      </c>
      <c r="F577" s="2">
        <v>44951</v>
      </c>
      <c r="G577" s="2">
        <v>44963</v>
      </c>
      <c r="H577" s="2">
        <v>44967</v>
      </c>
      <c r="I577">
        <v>325495</v>
      </c>
      <c r="J577" t="s">
        <v>83</v>
      </c>
      <c r="K577" t="s">
        <v>85</v>
      </c>
      <c r="L577" t="s">
        <v>98</v>
      </c>
      <c r="M577" t="s">
        <v>72</v>
      </c>
      <c r="N577" t="s">
        <v>82</v>
      </c>
      <c r="O577">
        <v>133252</v>
      </c>
      <c r="P577">
        <v>6</v>
      </c>
      <c r="Q577" t="s">
        <v>136</v>
      </c>
      <c r="R577" t="s">
        <v>137</v>
      </c>
      <c r="S577" t="s">
        <v>79</v>
      </c>
      <c r="T577" t="s">
        <v>136</v>
      </c>
      <c r="U577">
        <v>6</v>
      </c>
      <c r="V577" t="s">
        <v>272</v>
      </c>
      <c r="W577">
        <v>10</v>
      </c>
      <c r="X577">
        <v>4</v>
      </c>
      <c r="Y577" t="s">
        <v>25</v>
      </c>
      <c r="Z577" t="s">
        <v>1194</v>
      </c>
      <c r="AA577">
        <v>604580126</v>
      </c>
      <c r="AB577">
        <v>31272030</v>
      </c>
      <c r="AC577" t="s">
        <v>453</v>
      </c>
      <c r="AD577" t="s">
        <v>507</v>
      </c>
      <c r="AE577" t="s">
        <v>366</v>
      </c>
      <c r="AF577" t="s">
        <v>210</v>
      </c>
      <c r="AG577">
        <v>40000</v>
      </c>
      <c r="AH577" t="s">
        <v>132</v>
      </c>
      <c r="AI577">
        <v>0</v>
      </c>
      <c r="AJ577" t="s">
        <v>77</v>
      </c>
      <c r="AK577">
        <v>100</v>
      </c>
      <c r="AL577" t="s">
        <v>96</v>
      </c>
      <c r="AM577" t="s">
        <v>82</v>
      </c>
      <c r="AN577" t="s">
        <v>82</v>
      </c>
      <c r="AO577">
        <v>8</v>
      </c>
      <c r="AP577" t="s">
        <v>219</v>
      </c>
      <c r="AQ577" t="s">
        <v>176</v>
      </c>
      <c r="AR577" t="s">
        <v>82</v>
      </c>
      <c r="AS577" t="s">
        <v>82</v>
      </c>
      <c r="AT577">
        <v>23</v>
      </c>
      <c r="AU577" t="s">
        <v>101</v>
      </c>
      <c r="AV577" t="s">
        <v>89</v>
      </c>
      <c r="AW577" t="s">
        <v>89</v>
      </c>
      <c r="AX577" t="s">
        <v>89</v>
      </c>
      <c r="AY577" t="s">
        <v>89</v>
      </c>
      <c r="AZ577" t="s">
        <v>81</v>
      </c>
      <c r="BA577" t="s">
        <v>1195</v>
      </c>
      <c r="BB577" t="s">
        <v>82</v>
      </c>
      <c r="BC577" t="s">
        <v>82</v>
      </c>
      <c r="BD577" t="s">
        <v>161</v>
      </c>
      <c r="BE577" t="s">
        <v>162</v>
      </c>
      <c r="BF577" t="s">
        <v>278</v>
      </c>
      <c r="BG577" t="s">
        <v>97</v>
      </c>
      <c r="BH577">
        <v>2</v>
      </c>
      <c r="BI577">
        <v>2022</v>
      </c>
      <c r="BJ577">
        <v>1</v>
      </c>
      <c r="BK577">
        <v>100</v>
      </c>
      <c r="BL577" t="s">
        <v>82</v>
      </c>
      <c r="BM577" t="s">
        <v>330</v>
      </c>
      <c r="BN577" t="s">
        <v>183</v>
      </c>
      <c r="BO577">
        <v>1</v>
      </c>
      <c r="BP577" t="s">
        <v>86</v>
      </c>
      <c r="BQ577" t="s">
        <v>1116</v>
      </c>
    </row>
    <row r="578" spans="1:69" x14ac:dyDescent="0.25">
      <c r="A578">
        <v>133202</v>
      </c>
      <c r="B578">
        <v>1</v>
      </c>
      <c r="C578" s="1">
        <v>8289900</v>
      </c>
      <c r="D578" s="2">
        <v>44917</v>
      </c>
      <c r="E578" s="2">
        <v>44917</v>
      </c>
      <c r="F578" s="2">
        <v>44956</v>
      </c>
      <c r="G578" s="2">
        <v>44963</v>
      </c>
      <c r="H578" s="2">
        <v>44967</v>
      </c>
      <c r="I578">
        <v>325145</v>
      </c>
      <c r="J578" t="s">
        <v>83</v>
      </c>
      <c r="K578" t="s">
        <v>85</v>
      </c>
      <c r="L578" t="s">
        <v>98</v>
      </c>
      <c r="M578" t="s">
        <v>72</v>
      </c>
      <c r="N578" t="s">
        <v>82</v>
      </c>
      <c r="O578">
        <v>133202</v>
      </c>
      <c r="P578">
        <v>6</v>
      </c>
      <c r="Q578" t="s">
        <v>136</v>
      </c>
      <c r="R578" t="s">
        <v>166</v>
      </c>
      <c r="S578" t="s">
        <v>79</v>
      </c>
      <c r="T578" t="s">
        <v>136</v>
      </c>
      <c r="U578">
        <v>6</v>
      </c>
      <c r="V578" t="s">
        <v>272</v>
      </c>
      <c r="W578">
        <v>7</v>
      </c>
      <c r="X578">
        <v>4</v>
      </c>
      <c r="Y578" t="s">
        <v>25</v>
      </c>
      <c r="Z578" t="s">
        <v>1234</v>
      </c>
      <c r="AA578">
        <v>604750690</v>
      </c>
      <c r="AB578">
        <v>31271630</v>
      </c>
      <c r="AC578" t="s">
        <v>286</v>
      </c>
      <c r="AD578" t="s">
        <v>562</v>
      </c>
      <c r="AE578" t="s">
        <v>366</v>
      </c>
      <c r="AF578" t="s">
        <v>169</v>
      </c>
      <c r="AG578">
        <v>35000</v>
      </c>
      <c r="AH578" t="s">
        <v>132</v>
      </c>
      <c r="AI578">
        <v>0</v>
      </c>
      <c r="AJ578" t="s">
        <v>77</v>
      </c>
      <c r="AK578">
        <v>100</v>
      </c>
      <c r="AL578" t="s">
        <v>96</v>
      </c>
      <c r="AM578" t="s">
        <v>82</v>
      </c>
      <c r="AN578" t="s">
        <v>82</v>
      </c>
      <c r="AO578">
        <v>8</v>
      </c>
      <c r="AP578" t="s">
        <v>219</v>
      </c>
      <c r="AQ578" t="s">
        <v>176</v>
      </c>
      <c r="AR578" t="s">
        <v>82</v>
      </c>
      <c r="AS578" t="s">
        <v>82</v>
      </c>
      <c r="AT578">
        <v>21</v>
      </c>
      <c r="AU578" t="s">
        <v>101</v>
      </c>
      <c r="AV578" t="s">
        <v>89</v>
      </c>
      <c r="AW578" t="s">
        <v>89</v>
      </c>
      <c r="AX578" t="s">
        <v>89</v>
      </c>
      <c r="AY578" t="s">
        <v>89</v>
      </c>
      <c r="AZ578" t="s">
        <v>81</v>
      </c>
      <c r="BA578" t="s">
        <v>1235</v>
      </c>
      <c r="BB578" t="s">
        <v>82</v>
      </c>
      <c r="BC578" t="s">
        <v>82</v>
      </c>
      <c r="BD578" t="s">
        <v>161</v>
      </c>
      <c r="BE578" t="s">
        <v>162</v>
      </c>
      <c r="BF578" t="s">
        <v>278</v>
      </c>
      <c r="BG578" t="s">
        <v>97</v>
      </c>
      <c r="BH578">
        <v>3</v>
      </c>
      <c r="BI578">
        <v>2020</v>
      </c>
      <c r="BJ578">
        <v>3</v>
      </c>
      <c r="BK578">
        <v>100</v>
      </c>
      <c r="BL578" t="s">
        <v>82</v>
      </c>
      <c r="BM578" t="s">
        <v>95</v>
      </c>
      <c r="BN578" t="s">
        <v>169</v>
      </c>
      <c r="BO578">
        <v>1</v>
      </c>
      <c r="BP578" t="s">
        <v>86</v>
      </c>
      <c r="BQ578" t="s">
        <v>1116</v>
      </c>
    </row>
    <row r="579" spans="1:69" x14ac:dyDescent="0.25">
      <c r="A579">
        <v>133201</v>
      </c>
      <c r="B579">
        <v>1</v>
      </c>
      <c r="C579" s="1">
        <v>4329970</v>
      </c>
      <c r="D579" s="2">
        <v>44896</v>
      </c>
      <c r="E579" s="2">
        <v>44936</v>
      </c>
      <c r="F579" s="2">
        <v>44956</v>
      </c>
      <c r="G579" s="2">
        <v>44963</v>
      </c>
      <c r="H579" s="2">
        <v>44967</v>
      </c>
      <c r="I579">
        <v>323267</v>
      </c>
      <c r="J579" t="s">
        <v>83</v>
      </c>
      <c r="K579" t="s">
        <v>85</v>
      </c>
      <c r="L579" t="s">
        <v>98</v>
      </c>
      <c r="M579" t="s">
        <v>72</v>
      </c>
      <c r="N579" t="s">
        <v>82</v>
      </c>
      <c r="O579">
        <v>133201</v>
      </c>
      <c r="P579">
        <v>6</v>
      </c>
      <c r="Q579" t="s">
        <v>75</v>
      </c>
      <c r="R579" t="s">
        <v>76</v>
      </c>
      <c r="S579" t="s">
        <v>79</v>
      </c>
      <c r="T579" t="s">
        <v>75</v>
      </c>
      <c r="U579">
        <v>6</v>
      </c>
      <c r="V579" t="s">
        <v>272</v>
      </c>
      <c r="W579">
        <v>3</v>
      </c>
      <c r="X579">
        <v>1</v>
      </c>
      <c r="Y579" t="s">
        <v>25</v>
      </c>
      <c r="Z579" t="s">
        <v>1247</v>
      </c>
      <c r="AA579">
        <v>118360986</v>
      </c>
      <c r="AB579">
        <v>31271620</v>
      </c>
      <c r="AC579" t="s">
        <v>273</v>
      </c>
      <c r="AD579" t="s">
        <v>273</v>
      </c>
      <c r="AE579" t="s">
        <v>353</v>
      </c>
      <c r="AF579" t="s">
        <v>117</v>
      </c>
      <c r="AG579">
        <v>520150</v>
      </c>
      <c r="AH579" t="s">
        <v>171</v>
      </c>
      <c r="AI579">
        <v>0</v>
      </c>
      <c r="AJ579" t="s">
        <v>77</v>
      </c>
      <c r="AK579">
        <v>100</v>
      </c>
      <c r="AL579" t="s">
        <v>96</v>
      </c>
      <c r="AM579" t="s">
        <v>82</v>
      </c>
      <c r="AN579" t="s">
        <v>82</v>
      </c>
      <c r="AO579">
        <v>8</v>
      </c>
      <c r="AP579" t="s">
        <v>219</v>
      </c>
      <c r="AQ579" t="s">
        <v>138</v>
      </c>
      <c r="AR579" t="s">
        <v>82</v>
      </c>
      <c r="AS579" t="s">
        <v>82</v>
      </c>
      <c r="AT579">
        <v>20</v>
      </c>
      <c r="AU579" t="s">
        <v>88</v>
      </c>
      <c r="AV579" t="s">
        <v>89</v>
      </c>
      <c r="AW579" t="s">
        <v>89</v>
      </c>
      <c r="AX579" t="s">
        <v>89</v>
      </c>
      <c r="AY579" t="s">
        <v>89</v>
      </c>
      <c r="AZ579" t="s">
        <v>81</v>
      </c>
      <c r="BA579" t="s">
        <v>1248</v>
      </c>
      <c r="BB579" t="s">
        <v>82</v>
      </c>
      <c r="BC579" t="s">
        <v>82</v>
      </c>
      <c r="BD579" t="s">
        <v>161</v>
      </c>
      <c r="BE579" t="s">
        <v>162</v>
      </c>
      <c r="BF579" t="s">
        <v>87</v>
      </c>
      <c r="BG579" t="s">
        <v>97</v>
      </c>
      <c r="BH579">
        <v>1</v>
      </c>
      <c r="BI579">
        <v>2020</v>
      </c>
      <c r="BJ579">
        <v>3</v>
      </c>
      <c r="BK579">
        <v>100</v>
      </c>
      <c r="BL579" t="s">
        <v>82</v>
      </c>
      <c r="BM579" t="s">
        <v>95</v>
      </c>
      <c r="BN579" t="s">
        <v>117</v>
      </c>
      <c r="BO579">
        <v>1</v>
      </c>
      <c r="BP579" t="s">
        <v>86</v>
      </c>
      <c r="BQ579" t="s">
        <v>1116</v>
      </c>
    </row>
    <row r="580" spans="1:69" x14ac:dyDescent="0.25">
      <c r="A580">
        <v>133244</v>
      </c>
      <c r="B580">
        <v>1</v>
      </c>
      <c r="C580" s="1">
        <v>6196000</v>
      </c>
      <c r="D580" s="2">
        <v>44915</v>
      </c>
      <c r="E580" s="2">
        <v>44915</v>
      </c>
      <c r="F580" s="2">
        <v>44957</v>
      </c>
      <c r="G580" s="2">
        <v>44963</v>
      </c>
      <c r="H580" s="2">
        <v>44967</v>
      </c>
      <c r="I580">
        <v>325022</v>
      </c>
      <c r="J580" t="s">
        <v>83</v>
      </c>
      <c r="K580" t="s">
        <v>85</v>
      </c>
      <c r="L580" t="s">
        <v>98</v>
      </c>
      <c r="M580" t="s">
        <v>72</v>
      </c>
      <c r="N580" t="s">
        <v>82</v>
      </c>
      <c r="O580">
        <v>133244</v>
      </c>
      <c r="P580">
        <v>6</v>
      </c>
      <c r="Q580" t="s">
        <v>136</v>
      </c>
      <c r="R580" t="s">
        <v>166</v>
      </c>
      <c r="S580" t="s">
        <v>79</v>
      </c>
      <c r="T580" t="s">
        <v>136</v>
      </c>
      <c r="U580">
        <v>7</v>
      </c>
      <c r="V580" t="s">
        <v>185</v>
      </c>
      <c r="W580">
        <v>4</v>
      </c>
      <c r="X580">
        <v>1</v>
      </c>
      <c r="Y580" t="s">
        <v>24</v>
      </c>
      <c r="Z580" t="s">
        <v>1255</v>
      </c>
      <c r="AA580">
        <v>702660124</v>
      </c>
      <c r="AB580">
        <v>31271930</v>
      </c>
      <c r="AC580" t="s">
        <v>405</v>
      </c>
      <c r="AD580" t="s">
        <v>407</v>
      </c>
      <c r="AE580" t="s">
        <v>389</v>
      </c>
      <c r="AF580" t="s">
        <v>406</v>
      </c>
      <c r="AG580">
        <v>50000</v>
      </c>
      <c r="AH580" t="s">
        <v>132</v>
      </c>
      <c r="AI580">
        <v>0</v>
      </c>
      <c r="AJ580" t="s">
        <v>77</v>
      </c>
      <c r="AK580">
        <v>100</v>
      </c>
      <c r="AL580" t="s">
        <v>96</v>
      </c>
      <c r="AM580" t="s">
        <v>82</v>
      </c>
      <c r="AN580" t="s">
        <v>82</v>
      </c>
      <c r="AO580">
        <v>8</v>
      </c>
      <c r="AP580" t="s">
        <v>219</v>
      </c>
      <c r="AQ580" t="s">
        <v>176</v>
      </c>
      <c r="AR580" t="s">
        <v>82</v>
      </c>
      <c r="AS580" t="s">
        <v>82</v>
      </c>
      <c r="AT580">
        <v>24</v>
      </c>
      <c r="AU580" t="s">
        <v>101</v>
      </c>
      <c r="AV580" t="s">
        <v>89</v>
      </c>
      <c r="AW580" t="s">
        <v>89</v>
      </c>
      <c r="AX580" t="s">
        <v>89</v>
      </c>
      <c r="AY580" t="s">
        <v>89</v>
      </c>
      <c r="AZ580" t="s">
        <v>81</v>
      </c>
      <c r="BA580" t="s">
        <v>1256</v>
      </c>
      <c r="BB580" t="s">
        <v>82</v>
      </c>
      <c r="BC580" t="s">
        <v>82</v>
      </c>
      <c r="BD580" t="s">
        <v>82</v>
      </c>
      <c r="BE580" t="s">
        <v>82</v>
      </c>
      <c r="BF580" t="s">
        <v>278</v>
      </c>
      <c r="BG580" t="s">
        <v>97</v>
      </c>
      <c r="BH580">
        <v>2</v>
      </c>
      <c r="BI580">
        <v>2019</v>
      </c>
      <c r="BJ580">
        <v>4</v>
      </c>
      <c r="BK580">
        <v>100</v>
      </c>
      <c r="BL580">
        <v>85582291</v>
      </c>
      <c r="BM580" t="s">
        <v>1257</v>
      </c>
      <c r="BN580" t="s">
        <v>361</v>
      </c>
      <c r="BO580">
        <v>1</v>
      </c>
      <c r="BP580" t="s">
        <v>86</v>
      </c>
      <c r="BQ580" t="s">
        <v>1116</v>
      </c>
    </row>
    <row r="581" spans="1:69" x14ac:dyDescent="0.25">
      <c r="A581">
        <v>133277</v>
      </c>
      <c r="B581">
        <v>1</v>
      </c>
      <c r="C581" s="1">
        <v>7280300</v>
      </c>
      <c r="D581" s="2">
        <v>44914</v>
      </c>
      <c r="E581" s="2">
        <v>44918</v>
      </c>
      <c r="F581" s="2">
        <v>44958</v>
      </c>
      <c r="G581" s="2">
        <v>44963</v>
      </c>
      <c r="H581" s="2">
        <v>44967</v>
      </c>
      <c r="I581">
        <v>324941</v>
      </c>
      <c r="J581" t="s">
        <v>83</v>
      </c>
      <c r="K581" t="s">
        <v>85</v>
      </c>
      <c r="L581" t="s">
        <v>98</v>
      </c>
      <c r="M581" t="s">
        <v>72</v>
      </c>
      <c r="N581" t="s">
        <v>82</v>
      </c>
      <c r="O581">
        <v>133277</v>
      </c>
      <c r="P581">
        <v>6</v>
      </c>
      <c r="Q581" t="s">
        <v>75</v>
      </c>
      <c r="R581" t="s">
        <v>76</v>
      </c>
      <c r="S581" t="s">
        <v>79</v>
      </c>
      <c r="T581" t="s">
        <v>75</v>
      </c>
      <c r="U581">
        <v>6</v>
      </c>
      <c r="V581" t="s">
        <v>272</v>
      </c>
      <c r="W581">
        <v>7</v>
      </c>
      <c r="X581">
        <v>4</v>
      </c>
      <c r="Y581" t="s">
        <v>25</v>
      </c>
      <c r="Z581" t="s">
        <v>1283</v>
      </c>
      <c r="AA581">
        <v>604840553</v>
      </c>
      <c r="AB581">
        <v>31271890</v>
      </c>
      <c r="AC581" t="s">
        <v>286</v>
      </c>
      <c r="AD581" t="s">
        <v>562</v>
      </c>
      <c r="AE581" t="s">
        <v>631</v>
      </c>
      <c r="AF581" t="s">
        <v>767</v>
      </c>
      <c r="AG581">
        <v>40000</v>
      </c>
      <c r="AH581" t="s">
        <v>132</v>
      </c>
      <c r="AI581">
        <v>0</v>
      </c>
      <c r="AJ581" t="s">
        <v>77</v>
      </c>
      <c r="AK581">
        <v>100</v>
      </c>
      <c r="AL581" t="s">
        <v>96</v>
      </c>
      <c r="AM581" t="s">
        <v>82</v>
      </c>
      <c r="AN581" t="s">
        <v>82</v>
      </c>
      <c r="AO581">
        <v>8</v>
      </c>
      <c r="AP581" t="s">
        <v>219</v>
      </c>
      <c r="AQ581" t="s">
        <v>176</v>
      </c>
      <c r="AR581" t="s">
        <v>82</v>
      </c>
      <c r="AS581" t="s">
        <v>82</v>
      </c>
      <c r="AT581">
        <v>19</v>
      </c>
      <c r="AU581" t="s">
        <v>244</v>
      </c>
      <c r="AV581" t="s">
        <v>89</v>
      </c>
      <c r="AW581" t="s">
        <v>89</v>
      </c>
      <c r="AX581" t="s">
        <v>89</v>
      </c>
      <c r="AY581" t="s">
        <v>89</v>
      </c>
      <c r="AZ581" t="s">
        <v>81</v>
      </c>
      <c r="BA581" t="s">
        <v>1284</v>
      </c>
      <c r="BB581" t="s">
        <v>82</v>
      </c>
      <c r="BC581" t="s">
        <v>82</v>
      </c>
      <c r="BD581" t="s">
        <v>161</v>
      </c>
      <c r="BE581" t="s">
        <v>162</v>
      </c>
      <c r="BF581" t="s">
        <v>87</v>
      </c>
      <c r="BG581" t="s">
        <v>97</v>
      </c>
      <c r="BH581">
        <v>2</v>
      </c>
      <c r="BI581">
        <v>2021</v>
      </c>
      <c r="BJ581">
        <v>2</v>
      </c>
      <c r="BK581">
        <v>100</v>
      </c>
      <c r="BL581" t="s">
        <v>82</v>
      </c>
      <c r="BM581" t="s">
        <v>95</v>
      </c>
      <c r="BN581" t="s">
        <v>93</v>
      </c>
      <c r="BO581">
        <v>1</v>
      </c>
      <c r="BP581" t="s">
        <v>86</v>
      </c>
      <c r="BQ581" t="s">
        <v>1116</v>
      </c>
    </row>
    <row r="582" spans="1:69" x14ac:dyDescent="0.25">
      <c r="A582">
        <v>133240</v>
      </c>
      <c r="B582">
        <v>1</v>
      </c>
      <c r="C582" s="1">
        <v>7001390</v>
      </c>
      <c r="D582" s="2">
        <v>44939</v>
      </c>
      <c r="E582" s="2">
        <v>44943</v>
      </c>
      <c r="F582" s="2">
        <v>44958</v>
      </c>
      <c r="G582" s="2">
        <v>44963</v>
      </c>
      <c r="H582" s="2">
        <v>44967</v>
      </c>
      <c r="I582">
        <v>326366</v>
      </c>
      <c r="J582" t="s">
        <v>83</v>
      </c>
      <c r="K582" t="s">
        <v>85</v>
      </c>
      <c r="L582" t="s">
        <v>98</v>
      </c>
      <c r="M582" t="s">
        <v>72</v>
      </c>
      <c r="N582" t="s">
        <v>82</v>
      </c>
      <c r="O582">
        <v>133240</v>
      </c>
      <c r="P582">
        <v>6</v>
      </c>
      <c r="Q582" t="s">
        <v>136</v>
      </c>
      <c r="R582" t="s">
        <v>137</v>
      </c>
      <c r="S582" t="s">
        <v>79</v>
      </c>
      <c r="T582" t="s">
        <v>136</v>
      </c>
      <c r="U582">
        <v>1</v>
      </c>
      <c r="V582" t="s">
        <v>80</v>
      </c>
      <c r="W582">
        <v>1</v>
      </c>
      <c r="X582">
        <v>1</v>
      </c>
      <c r="Y582" t="s">
        <v>24</v>
      </c>
      <c r="Z582" t="s">
        <v>1296</v>
      </c>
      <c r="AA582">
        <v>603940656</v>
      </c>
      <c r="AB582">
        <v>31271580</v>
      </c>
      <c r="AC582" t="s">
        <v>80</v>
      </c>
      <c r="AD582" t="s">
        <v>170</v>
      </c>
      <c r="AE582" t="s">
        <v>372</v>
      </c>
      <c r="AF582" t="s">
        <v>489</v>
      </c>
      <c r="AG582">
        <v>100000</v>
      </c>
      <c r="AH582" t="s">
        <v>132</v>
      </c>
      <c r="AI582">
        <v>0</v>
      </c>
      <c r="AJ582" t="s">
        <v>77</v>
      </c>
      <c r="AK582">
        <v>100</v>
      </c>
      <c r="AL582" t="s">
        <v>96</v>
      </c>
      <c r="AM582" t="s">
        <v>82</v>
      </c>
      <c r="AN582" t="s">
        <v>82</v>
      </c>
      <c r="AO582">
        <v>8</v>
      </c>
      <c r="AP582" t="s">
        <v>219</v>
      </c>
      <c r="AQ582" t="s">
        <v>78</v>
      </c>
      <c r="AR582" t="s">
        <v>82</v>
      </c>
      <c r="AS582" t="s">
        <v>82</v>
      </c>
      <c r="AT582">
        <v>31</v>
      </c>
      <c r="AU582" t="s">
        <v>101</v>
      </c>
      <c r="AV582" t="s">
        <v>89</v>
      </c>
      <c r="AW582" t="s">
        <v>89</v>
      </c>
      <c r="AX582" t="s">
        <v>89</v>
      </c>
      <c r="AY582" t="s">
        <v>89</v>
      </c>
      <c r="AZ582" t="s">
        <v>81</v>
      </c>
      <c r="BA582" t="s">
        <v>1297</v>
      </c>
      <c r="BB582" t="s">
        <v>82</v>
      </c>
      <c r="BC582" t="s">
        <v>82</v>
      </c>
      <c r="BD582" t="s">
        <v>161</v>
      </c>
      <c r="BE582" t="s">
        <v>162</v>
      </c>
      <c r="BF582" t="s">
        <v>156</v>
      </c>
      <c r="BG582" t="s">
        <v>1298</v>
      </c>
      <c r="BH582">
        <v>3</v>
      </c>
      <c r="BI582">
        <v>2009</v>
      </c>
      <c r="BJ582">
        <v>14</v>
      </c>
      <c r="BK582">
        <v>100</v>
      </c>
      <c r="BL582">
        <v>87404901</v>
      </c>
      <c r="BM582" t="s">
        <v>95</v>
      </c>
      <c r="BN582" t="s">
        <v>183</v>
      </c>
      <c r="BO582">
        <v>1</v>
      </c>
      <c r="BP582" t="s">
        <v>86</v>
      </c>
      <c r="BQ582" t="s">
        <v>1116</v>
      </c>
    </row>
    <row r="583" spans="1:69" x14ac:dyDescent="0.25">
      <c r="A583">
        <v>133238</v>
      </c>
      <c r="B583">
        <v>1</v>
      </c>
      <c r="C583" s="1">
        <v>5727974</v>
      </c>
      <c r="D583" s="2">
        <v>44937</v>
      </c>
      <c r="E583" s="2">
        <v>44937</v>
      </c>
      <c r="F583" s="2">
        <v>44958</v>
      </c>
      <c r="G583" s="2">
        <v>44963</v>
      </c>
      <c r="H583" s="2">
        <v>44967</v>
      </c>
      <c r="I583">
        <v>326129</v>
      </c>
      <c r="J583" t="s">
        <v>83</v>
      </c>
      <c r="K583" t="s">
        <v>85</v>
      </c>
      <c r="L583" t="s">
        <v>98</v>
      </c>
      <c r="M583" t="s">
        <v>72</v>
      </c>
      <c r="N583" t="s">
        <v>82</v>
      </c>
      <c r="O583">
        <v>133238</v>
      </c>
      <c r="P583">
        <v>6</v>
      </c>
      <c r="Q583" t="s">
        <v>136</v>
      </c>
      <c r="R583" t="s">
        <v>166</v>
      </c>
      <c r="S583" t="s">
        <v>79</v>
      </c>
      <c r="T583" t="s">
        <v>136</v>
      </c>
      <c r="U583">
        <v>1</v>
      </c>
      <c r="V583" t="s">
        <v>80</v>
      </c>
      <c r="W583">
        <v>1</v>
      </c>
      <c r="X583">
        <v>1</v>
      </c>
      <c r="Y583" t="s">
        <v>25</v>
      </c>
      <c r="Z583" t="s">
        <v>1299</v>
      </c>
      <c r="AA583">
        <v>118900316</v>
      </c>
      <c r="AB583">
        <v>31271570</v>
      </c>
      <c r="AC583" t="s">
        <v>80</v>
      </c>
      <c r="AD583" t="s">
        <v>170</v>
      </c>
      <c r="AE583" t="s">
        <v>282</v>
      </c>
      <c r="AF583" t="s">
        <v>169</v>
      </c>
      <c r="AG583">
        <v>300000</v>
      </c>
      <c r="AH583" t="s">
        <v>121</v>
      </c>
      <c r="AI583">
        <v>0</v>
      </c>
      <c r="AJ583" t="s">
        <v>77</v>
      </c>
      <c r="AK583">
        <v>100</v>
      </c>
      <c r="AL583" t="s">
        <v>96</v>
      </c>
      <c r="AM583" t="s">
        <v>82</v>
      </c>
      <c r="AN583" t="s">
        <v>82</v>
      </c>
      <c r="AO583">
        <v>8</v>
      </c>
      <c r="AP583" t="s">
        <v>219</v>
      </c>
      <c r="AQ583" t="s">
        <v>78</v>
      </c>
      <c r="AR583" t="s">
        <v>82</v>
      </c>
      <c r="AS583" t="s">
        <v>82</v>
      </c>
      <c r="AT583">
        <v>19</v>
      </c>
      <c r="AU583" t="s">
        <v>101</v>
      </c>
      <c r="AV583" t="s">
        <v>89</v>
      </c>
      <c r="AW583" t="s">
        <v>89</v>
      </c>
      <c r="AX583" t="s">
        <v>89</v>
      </c>
      <c r="AY583" t="s">
        <v>89</v>
      </c>
      <c r="AZ583" t="s">
        <v>81</v>
      </c>
      <c r="BA583" t="s">
        <v>1300</v>
      </c>
      <c r="BB583" t="s">
        <v>82</v>
      </c>
      <c r="BC583" t="s">
        <v>82</v>
      </c>
      <c r="BD583" t="s">
        <v>161</v>
      </c>
      <c r="BE583" t="s">
        <v>162</v>
      </c>
      <c r="BF583" t="s">
        <v>87</v>
      </c>
      <c r="BG583" t="s">
        <v>493</v>
      </c>
      <c r="BH583">
        <v>4</v>
      </c>
      <c r="BI583">
        <v>2020</v>
      </c>
      <c r="BJ583">
        <v>3</v>
      </c>
      <c r="BK583">
        <v>100</v>
      </c>
      <c r="BL583" t="s">
        <v>82</v>
      </c>
      <c r="BM583" t="s">
        <v>95</v>
      </c>
      <c r="BN583" t="s">
        <v>169</v>
      </c>
      <c r="BO583">
        <v>1</v>
      </c>
      <c r="BP583" t="s">
        <v>86</v>
      </c>
      <c r="BQ583" t="s">
        <v>1116</v>
      </c>
    </row>
    <row r="584" spans="1:69" x14ac:dyDescent="0.25">
      <c r="A584">
        <v>133274</v>
      </c>
      <c r="B584">
        <v>1</v>
      </c>
      <c r="C584" s="1">
        <v>9500000</v>
      </c>
      <c r="D584" s="2">
        <v>44900</v>
      </c>
      <c r="E584" s="2">
        <v>44916</v>
      </c>
      <c r="F584" s="2">
        <v>44958</v>
      </c>
      <c r="G584" s="2">
        <v>44963</v>
      </c>
      <c r="H584" s="2">
        <v>44967</v>
      </c>
      <c r="I584">
        <v>323706</v>
      </c>
      <c r="J584" t="s">
        <v>83</v>
      </c>
      <c r="K584" t="s">
        <v>85</v>
      </c>
      <c r="L584" t="s">
        <v>98</v>
      </c>
      <c r="M584" t="s">
        <v>72</v>
      </c>
      <c r="N584" t="s">
        <v>82</v>
      </c>
      <c r="O584">
        <v>133274</v>
      </c>
      <c r="P584">
        <v>6</v>
      </c>
      <c r="Q584" t="s">
        <v>75</v>
      </c>
      <c r="R584" t="s">
        <v>99</v>
      </c>
      <c r="S584" t="s">
        <v>79</v>
      </c>
      <c r="T584" t="s">
        <v>75</v>
      </c>
      <c r="U584">
        <v>1</v>
      </c>
      <c r="V584" t="s">
        <v>80</v>
      </c>
      <c r="W584">
        <v>3</v>
      </c>
      <c r="X584">
        <v>9</v>
      </c>
      <c r="Y584" t="s">
        <v>25</v>
      </c>
      <c r="Z584" t="s">
        <v>1303</v>
      </c>
      <c r="AA584">
        <v>118750963</v>
      </c>
      <c r="AB584">
        <v>31271380</v>
      </c>
      <c r="AC584" t="s">
        <v>236</v>
      </c>
      <c r="AD584" t="s">
        <v>904</v>
      </c>
      <c r="AE584" t="s">
        <v>128</v>
      </c>
      <c r="AF584" t="s">
        <v>123</v>
      </c>
      <c r="AG584">
        <v>319529</v>
      </c>
      <c r="AH584" t="s">
        <v>121</v>
      </c>
      <c r="AI584">
        <v>0</v>
      </c>
      <c r="AJ584" t="s">
        <v>77</v>
      </c>
      <c r="AK584">
        <v>100</v>
      </c>
      <c r="AL584" t="s">
        <v>96</v>
      </c>
      <c r="AM584" t="s">
        <v>82</v>
      </c>
      <c r="AN584" t="s">
        <v>82</v>
      </c>
      <c r="AO584">
        <v>8</v>
      </c>
      <c r="AP584" t="s">
        <v>219</v>
      </c>
      <c r="AQ584" t="s">
        <v>138</v>
      </c>
      <c r="AR584" t="s">
        <v>82</v>
      </c>
      <c r="AS584" t="s">
        <v>82</v>
      </c>
      <c r="AT584">
        <v>19</v>
      </c>
      <c r="AU584" t="s">
        <v>88</v>
      </c>
      <c r="AV584" t="s">
        <v>89</v>
      </c>
      <c r="AW584" t="s">
        <v>89</v>
      </c>
      <c r="AX584" t="s">
        <v>89</v>
      </c>
      <c r="AY584" t="s">
        <v>89</v>
      </c>
      <c r="AZ584" t="s">
        <v>81</v>
      </c>
      <c r="BA584" t="s">
        <v>1304</v>
      </c>
      <c r="BB584" t="s">
        <v>82</v>
      </c>
      <c r="BC584" t="s">
        <v>82</v>
      </c>
      <c r="BD584" t="s">
        <v>82</v>
      </c>
      <c r="BE584" t="s">
        <v>82</v>
      </c>
      <c r="BF584" t="s">
        <v>87</v>
      </c>
      <c r="BG584" t="s">
        <v>97</v>
      </c>
      <c r="BH584">
        <v>6</v>
      </c>
      <c r="BI584">
        <v>2022</v>
      </c>
      <c r="BJ584">
        <v>1</v>
      </c>
      <c r="BK584">
        <v>85.5</v>
      </c>
      <c r="BL584" t="s">
        <v>82</v>
      </c>
      <c r="BM584" t="s">
        <v>95</v>
      </c>
      <c r="BN584" t="s">
        <v>105</v>
      </c>
      <c r="BO584">
        <v>1</v>
      </c>
      <c r="BP584" t="s">
        <v>86</v>
      </c>
      <c r="BQ584" t="s">
        <v>1116</v>
      </c>
    </row>
    <row r="585" spans="1:69" x14ac:dyDescent="0.25">
      <c r="A585">
        <v>133280</v>
      </c>
      <c r="B585">
        <v>1</v>
      </c>
      <c r="C585" s="1">
        <v>8292000</v>
      </c>
      <c r="D585" s="2">
        <v>44902</v>
      </c>
      <c r="E585" s="2">
        <v>44939</v>
      </c>
      <c r="F585" s="2">
        <v>44959</v>
      </c>
      <c r="G585" s="2">
        <v>44963</v>
      </c>
      <c r="H585" s="2">
        <v>44967</v>
      </c>
      <c r="I585">
        <v>323950</v>
      </c>
      <c r="J585" t="s">
        <v>83</v>
      </c>
      <c r="K585" t="s">
        <v>85</v>
      </c>
      <c r="L585" t="s">
        <v>98</v>
      </c>
      <c r="M585" t="s">
        <v>72</v>
      </c>
      <c r="N585" t="s">
        <v>82</v>
      </c>
      <c r="O585">
        <v>133280</v>
      </c>
      <c r="P585">
        <v>6</v>
      </c>
      <c r="Q585" t="s">
        <v>75</v>
      </c>
      <c r="R585" t="s">
        <v>76</v>
      </c>
      <c r="S585" t="s">
        <v>79</v>
      </c>
      <c r="T585" t="s">
        <v>75</v>
      </c>
      <c r="U585">
        <v>6</v>
      </c>
      <c r="V585" t="s">
        <v>272</v>
      </c>
      <c r="W585">
        <v>1</v>
      </c>
      <c r="X585">
        <v>12</v>
      </c>
      <c r="Y585" t="s">
        <v>25</v>
      </c>
      <c r="Z585" t="s">
        <v>1327</v>
      </c>
      <c r="AA585">
        <v>208490913</v>
      </c>
      <c r="AB585">
        <v>31271590</v>
      </c>
      <c r="AC585" t="s">
        <v>272</v>
      </c>
      <c r="AD585" t="s">
        <v>370</v>
      </c>
      <c r="AE585" t="s">
        <v>398</v>
      </c>
      <c r="AF585" t="s">
        <v>117</v>
      </c>
      <c r="AG585">
        <v>90000</v>
      </c>
      <c r="AH585" t="s">
        <v>132</v>
      </c>
      <c r="AI585">
        <v>0</v>
      </c>
      <c r="AJ585" t="s">
        <v>77</v>
      </c>
      <c r="AK585">
        <v>100</v>
      </c>
      <c r="AL585" t="s">
        <v>96</v>
      </c>
      <c r="AM585" t="s">
        <v>82</v>
      </c>
      <c r="AN585" t="s">
        <v>82</v>
      </c>
      <c r="AO585">
        <v>8</v>
      </c>
      <c r="AP585" t="s">
        <v>219</v>
      </c>
      <c r="AQ585" t="s">
        <v>114</v>
      </c>
      <c r="AR585" t="s">
        <v>82</v>
      </c>
      <c r="AS585" t="s">
        <v>82</v>
      </c>
      <c r="AT585">
        <v>19</v>
      </c>
      <c r="AU585" t="s">
        <v>101</v>
      </c>
      <c r="AV585" t="s">
        <v>89</v>
      </c>
      <c r="AW585" t="s">
        <v>89</v>
      </c>
      <c r="AX585" t="s">
        <v>89</v>
      </c>
      <c r="AY585" t="s">
        <v>89</v>
      </c>
      <c r="AZ585" t="s">
        <v>81</v>
      </c>
      <c r="BA585" t="s">
        <v>1328</v>
      </c>
      <c r="BB585" t="s">
        <v>82</v>
      </c>
      <c r="BC585" t="s">
        <v>82</v>
      </c>
      <c r="BD585" t="s">
        <v>82</v>
      </c>
      <c r="BE585" t="s">
        <v>82</v>
      </c>
      <c r="BF585" t="s">
        <v>87</v>
      </c>
      <c r="BG585" t="s">
        <v>97</v>
      </c>
      <c r="BH585">
        <v>3</v>
      </c>
      <c r="BI585">
        <v>2022</v>
      </c>
      <c r="BJ585">
        <v>1</v>
      </c>
      <c r="BK585">
        <v>93.78</v>
      </c>
      <c r="BL585" t="s">
        <v>82</v>
      </c>
      <c r="BM585" t="s">
        <v>95</v>
      </c>
      <c r="BN585" t="s">
        <v>117</v>
      </c>
      <c r="BO585">
        <v>1</v>
      </c>
      <c r="BP585" t="s">
        <v>86</v>
      </c>
      <c r="BQ585" t="s">
        <v>1116</v>
      </c>
    </row>
    <row r="586" spans="1:69" hidden="1" x14ac:dyDescent="0.25">
      <c r="A586">
        <v>131821</v>
      </c>
      <c r="B586">
        <v>1</v>
      </c>
      <c r="C586" s="1">
        <v>22732150</v>
      </c>
      <c r="D586" s="2">
        <v>44806</v>
      </c>
      <c r="E586" s="2">
        <v>44809</v>
      </c>
      <c r="F586" s="2">
        <v>44810</v>
      </c>
      <c r="G586" s="2">
        <v>44953</v>
      </c>
      <c r="H586" s="2">
        <v>44957</v>
      </c>
      <c r="I586">
        <v>319620</v>
      </c>
      <c r="J586" t="s">
        <v>83</v>
      </c>
      <c r="K586" t="s">
        <v>85</v>
      </c>
      <c r="L586" t="s">
        <v>98</v>
      </c>
      <c r="M586" t="s">
        <v>72</v>
      </c>
      <c r="N586" t="s">
        <v>82</v>
      </c>
      <c r="O586">
        <v>131821</v>
      </c>
      <c r="P586">
        <v>5</v>
      </c>
      <c r="Q586" t="s">
        <v>75</v>
      </c>
      <c r="R586" t="s">
        <v>76</v>
      </c>
      <c r="S586" t="s">
        <v>79</v>
      </c>
      <c r="T586" t="s">
        <v>75</v>
      </c>
      <c r="U586">
        <v>1</v>
      </c>
      <c r="V586" t="s">
        <v>80</v>
      </c>
      <c r="W586">
        <v>7</v>
      </c>
      <c r="X586">
        <v>3</v>
      </c>
      <c r="Y586" t="s">
        <v>25</v>
      </c>
      <c r="Z586" t="s">
        <v>1333</v>
      </c>
      <c r="AA586">
        <v>118350045</v>
      </c>
      <c r="AB586">
        <v>31270810</v>
      </c>
      <c r="AC586" t="s">
        <v>403</v>
      </c>
      <c r="AD586" t="s">
        <v>1000</v>
      </c>
      <c r="AE586" t="s">
        <v>218</v>
      </c>
      <c r="AF586" t="s">
        <v>127</v>
      </c>
      <c r="AG586">
        <v>2281335</v>
      </c>
      <c r="AH586" t="s">
        <v>100</v>
      </c>
      <c r="AI586">
        <v>0</v>
      </c>
      <c r="AJ586" t="s">
        <v>77</v>
      </c>
      <c r="AK586">
        <v>100</v>
      </c>
      <c r="AL586" t="s">
        <v>96</v>
      </c>
      <c r="AM586" t="s">
        <v>82</v>
      </c>
      <c r="AN586" t="s">
        <v>82</v>
      </c>
      <c r="AO586">
        <v>2</v>
      </c>
      <c r="AP586" t="s">
        <v>113</v>
      </c>
      <c r="AQ586" t="s">
        <v>138</v>
      </c>
      <c r="AR586" t="s">
        <v>82</v>
      </c>
      <c r="AS586" t="s">
        <v>82</v>
      </c>
      <c r="AT586">
        <v>21</v>
      </c>
      <c r="AU586" t="s">
        <v>88</v>
      </c>
      <c r="AV586" t="s">
        <v>89</v>
      </c>
      <c r="AW586" t="s">
        <v>89</v>
      </c>
      <c r="AX586" t="s">
        <v>89</v>
      </c>
      <c r="AY586" t="s">
        <v>89</v>
      </c>
      <c r="AZ586" t="s">
        <v>81</v>
      </c>
      <c r="BA586" t="s">
        <v>1334</v>
      </c>
      <c r="BB586" t="s">
        <v>82</v>
      </c>
      <c r="BC586">
        <v>100.74</v>
      </c>
      <c r="BD586" t="s">
        <v>161</v>
      </c>
      <c r="BE586" t="s">
        <v>162</v>
      </c>
      <c r="BF586" t="s">
        <v>87</v>
      </c>
      <c r="BG586" t="s">
        <v>97</v>
      </c>
      <c r="BH586">
        <v>4</v>
      </c>
      <c r="BI586">
        <v>2019</v>
      </c>
      <c r="BJ586">
        <v>4</v>
      </c>
      <c r="BK586">
        <v>95.54</v>
      </c>
      <c r="BL586" t="s">
        <v>82</v>
      </c>
      <c r="BM586" t="s">
        <v>95</v>
      </c>
      <c r="BN586" t="s">
        <v>130</v>
      </c>
      <c r="BO586">
        <v>1</v>
      </c>
      <c r="BP586" t="s">
        <v>86</v>
      </c>
      <c r="BQ586" t="s">
        <v>1116</v>
      </c>
    </row>
    <row r="587" spans="1:69" hidden="1" x14ac:dyDescent="0.25">
      <c r="A587">
        <v>132459</v>
      </c>
      <c r="B587">
        <v>5</v>
      </c>
      <c r="C587" s="1">
        <v>38867445</v>
      </c>
      <c r="D587" s="2">
        <v>44861</v>
      </c>
      <c r="E587" s="2">
        <v>44874</v>
      </c>
      <c r="F587" s="2">
        <v>44875</v>
      </c>
      <c r="G587" s="2">
        <v>44953</v>
      </c>
      <c r="H587" s="2">
        <v>44957</v>
      </c>
      <c r="I587">
        <v>321798</v>
      </c>
      <c r="J587" t="s">
        <v>83</v>
      </c>
      <c r="K587" t="s">
        <v>120</v>
      </c>
      <c r="L587" t="s">
        <v>119</v>
      </c>
      <c r="M587" t="s">
        <v>72</v>
      </c>
      <c r="N587" t="s">
        <v>82</v>
      </c>
      <c r="O587">
        <v>132459</v>
      </c>
      <c r="P587">
        <v>5</v>
      </c>
      <c r="Q587" t="s">
        <v>75</v>
      </c>
      <c r="R587" t="s">
        <v>76</v>
      </c>
      <c r="S587" t="s">
        <v>79</v>
      </c>
      <c r="T587" t="s">
        <v>75</v>
      </c>
      <c r="U587">
        <v>2</v>
      </c>
      <c r="V587" t="s">
        <v>139</v>
      </c>
      <c r="W587">
        <v>10</v>
      </c>
      <c r="X587">
        <v>4</v>
      </c>
      <c r="Y587" t="s">
        <v>24</v>
      </c>
      <c r="Z587" t="s">
        <v>1349</v>
      </c>
      <c r="AA587">
        <v>207180273</v>
      </c>
      <c r="AB587">
        <v>31270470</v>
      </c>
      <c r="AC587" t="s">
        <v>140</v>
      </c>
      <c r="AD587" t="s">
        <v>142</v>
      </c>
      <c r="AE587" t="s">
        <v>218</v>
      </c>
      <c r="AF587" t="s">
        <v>127</v>
      </c>
      <c r="AG587">
        <v>2363976</v>
      </c>
      <c r="AH587" t="s">
        <v>100</v>
      </c>
      <c r="AI587">
        <v>0</v>
      </c>
      <c r="AJ587" t="s">
        <v>77</v>
      </c>
      <c r="AK587">
        <v>100</v>
      </c>
      <c r="AL587" t="s">
        <v>96</v>
      </c>
      <c r="AM587" t="s">
        <v>82</v>
      </c>
      <c r="AN587" t="s">
        <v>82</v>
      </c>
      <c r="AO587">
        <v>2</v>
      </c>
      <c r="AP587" t="s">
        <v>113</v>
      </c>
      <c r="AQ587" t="s">
        <v>138</v>
      </c>
      <c r="AR587" t="s">
        <v>82</v>
      </c>
      <c r="AS587" t="s">
        <v>82</v>
      </c>
      <c r="AT587">
        <v>29</v>
      </c>
      <c r="AU587" t="s">
        <v>88</v>
      </c>
      <c r="AV587" t="s">
        <v>89</v>
      </c>
      <c r="AW587" t="s">
        <v>89</v>
      </c>
      <c r="AX587" t="s">
        <v>89</v>
      </c>
      <c r="AY587" t="s">
        <v>89</v>
      </c>
      <c r="AZ587" t="s">
        <v>81</v>
      </c>
      <c r="BA587" t="s">
        <v>1350</v>
      </c>
      <c r="BB587" t="s">
        <v>82</v>
      </c>
      <c r="BC587">
        <v>134.22</v>
      </c>
      <c r="BD587" t="s">
        <v>82</v>
      </c>
      <c r="BE587" t="s">
        <v>82</v>
      </c>
      <c r="BF587" t="s">
        <v>87</v>
      </c>
      <c r="BG587" t="s">
        <v>97</v>
      </c>
      <c r="BH587">
        <v>3</v>
      </c>
      <c r="BI587">
        <v>2010</v>
      </c>
      <c r="BJ587">
        <v>13</v>
      </c>
      <c r="BK587">
        <v>85</v>
      </c>
      <c r="BL587" t="s">
        <v>82</v>
      </c>
      <c r="BM587" t="s">
        <v>95</v>
      </c>
      <c r="BN587" t="s">
        <v>130</v>
      </c>
      <c r="BO587">
        <v>1</v>
      </c>
      <c r="BP587" t="s">
        <v>86</v>
      </c>
      <c r="BQ587" t="s">
        <v>1116</v>
      </c>
    </row>
    <row r="588" spans="1:69" hidden="1" x14ac:dyDescent="0.25">
      <c r="A588">
        <v>132884</v>
      </c>
      <c r="B588">
        <v>1</v>
      </c>
      <c r="C588" s="1">
        <v>29202113</v>
      </c>
      <c r="D588" s="2">
        <v>44910</v>
      </c>
      <c r="E588" s="2">
        <v>44911</v>
      </c>
      <c r="F588" s="2">
        <v>44914</v>
      </c>
      <c r="G588" s="2">
        <v>44953</v>
      </c>
      <c r="H588" s="2">
        <v>44957</v>
      </c>
      <c r="I588">
        <v>324710</v>
      </c>
      <c r="J588" t="s">
        <v>83</v>
      </c>
      <c r="K588" t="s">
        <v>85</v>
      </c>
      <c r="L588" t="s">
        <v>98</v>
      </c>
      <c r="M588" t="s">
        <v>72</v>
      </c>
      <c r="N588" t="s">
        <v>82</v>
      </c>
      <c r="O588">
        <v>132884</v>
      </c>
      <c r="P588">
        <v>5</v>
      </c>
      <c r="Q588" t="s">
        <v>75</v>
      </c>
      <c r="R588" t="s">
        <v>76</v>
      </c>
      <c r="S588" t="s">
        <v>79</v>
      </c>
      <c r="T588" t="s">
        <v>75</v>
      </c>
      <c r="U588">
        <v>2</v>
      </c>
      <c r="V588" t="s">
        <v>139</v>
      </c>
      <c r="W588">
        <v>3</v>
      </c>
      <c r="X588">
        <v>4</v>
      </c>
      <c r="Y588" t="s">
        <v>25</v>
      </c>
      <c r="Z588" t="s">
        <v>1476</v>
      </c>
      <c r="AA588">
        <v>603980967</v>
      </c>
      <c r="AB588">
        <v>31269810</v>
      </c>
      <c r="AC588" t="s">
        <v>294</v>
      </c>
      <c r="AD588" t="s">
        <v>430</v>
      </c>
      <c r="AE588" t="s">
        <v>177</v>
      </c>
      <c r="AF588" t="s">
        <v>173</v>
      </c>
      <c r="AG588">
        <v>250000</v>
      </c>
      <c r="AH588" t="s">
        <v>121</v>
      </c>
      <c r="AI588">
        <v>0</v>
      </c>
      <c r="AJ588" t="s">
        <v>77</v>
      </c>
      <c r="AK588">
        <v>100</v>
      </c>
      <c r="AL588" t="s">
        <v>96</v>
      </c>
      <c r="AM588" t="s">
        <v>82</v>
      </c>
      <c r="AN588" t="s">
        <v>82</v>
      </c>
      <c r="AO588">
        <v>2</v>
      </c>
      <c r="AP588" t="s">
        <v>113</v>
      </c>
      <c r="AQ588" t="s">
        <v>114</v>
      </c>
      <c r="AR588" t="s">
        <v>82</v>
      </c>
      <c r="AS588" t="s">
        <v>82</v>
      </c>
      <c r="AT588">
        <v>31</v>
      </c>
      <c r="AU588" t="s">
        <v>101</v>
      </c>
      <c r="AV588" t="s">
        <v>88</v>
      </c>
      <c r="AW588" t="s">
        <v>89</v>
      </c>
      <c r="AX588" t="s">
        <v>89</v>
      </c>
      <c r="AY588" t="s">
        <v>89</v>
      </c>
      <c r="AZ588" t="s">
        <v>81</v>
      </c>
      <c r="BA588" t="s">
        <v>1477</v>
      </c>
      <c r="BB588" t="s">
        <v>82</v>
      </c>
      <c r="BC588">
        <v>110.86</v>
      </c>
      <c r="BD588" t="s">
        <v>82</v>
      </c>
      <c r="BE588" t="s">
        <v>82</v>
      </c>
      <c r="BF588" t="s">
        <v>197</v>
      </c>
      <c r="BG588" t="s">
        <v>870</v>
      </c>
      <c r="BH588">
        <v>1</v>
      </c>
      <c r="BI588">
        <v>2009</v>
      </c>
      <c r="BJ588">
        <v>14</v>
      </c>
      <c r="BK588">
        <v>87</v>
      </c>
      <c r="BL588">
        <v>85210681</v>
      </c>
      <c r="BM588" t="s">
        <v>95</v>
      </c>
      <c r="BN588" t="s">
        <v>130</v>
      </c>
      <c r="BO588">
        <v>1</v>
      </c>
      <c r="BP588" t="s">
        <v>86</v>
      </c>
      <c r="BQ588" t="s">
        <v>1116</v>
      </c>
    </row>
    <row r="589" spans="1:69" x14ac:dyDescent="0.25">
      <c r="A589">
        <v>132899</v>
      </c>
      <c r="B589">
        <v>1</v>
      </c>
      <c r="C589" s="1">
        <v>4996540</v>
      </c>
      <c r="D589" s="2">
        <v>44902</v>
      </c>
      <c r="E589" s="2">
        <v>44911</v>
      </c>
      <c r="F589" s="2">
        <v>44914</v>
      </c>
      <c r="G589" s="2">
        <v>44953</v>
      </c>
      <c r="H589" s="2">
        <v>44958</v>
      </c>
      <c r="I589">
        <v>323996</v>
      </c>
      <c r="J589" t="s">
        <v>83</v>
      </c>
      <c r="K589" t="s">
        <v>85</v>
      </c>
      <c r="L589" t="s">
        <v>98</v>
      </c>
      <c r="M589" t="s">
        <v>72</v>
      </c>
      <c r="N589" t="s">
        <v>82</v>
      </c>
      <c r="O589">
        <v>132899</v>
      </c>
      <c r="P589">
        <v>5</v>
      </c>
      <c r="Q589" t="s">
        <v>75</v>
      </c>
      <c r="R589" t="s">
        <v>76</v>
      </c>
      <c r="S589" t="s">
        <v>79</v>
      </c>
      <c r="T589" t="s">
        <v>75</v>
      </c>
      <c r="U589">
        <v>6</v>
      </c>
      <c r="V589" t="s">
        <v>272</v>
      </c>
      <c r="W589">
        <v>7</v>
      </c>
      <c r="X589">
        <v>1</v>
      </c>
      <c r="Y589" t="s">
        <v>25</v>
      </c>
      <c r="Z589" t="s">
        <v>1478</v>
      </c>
      <c r="AA589">
        <v>117330779</v>
      </c>
      <c r="AB589">
        <v>31271120</v>
      </c>
      <c r="AC589" t="s">
        <v>286</v>
      </c>
      <c r="AD589" t="s">
        <v>286</v>
      </c>
      <c r="AE589" t="s">
        <v>631</v>
      </c>
      <c r="AF589" t="s">
        <v>630</v>
      </c>
      <c r="AG589">
        <v>275249</v>
      </c>
      <c r="AH589" t="s">
        <v>121</v>
      </c>
      <c r="AI589">
        <v>0</v>
      </c>
      <c r="AJ589" t="s">
        <v>77</v>
      </c>
      <c r="AK589">
        <v>100</v>
      </c>
      <c r="AL589" t="s">
        <v>96</v>
      </c>
      <c r="AM589" t="s">
        <v>82</v>
      </c>
      <c r="AN589" t="s">
        <v>82</v>
      </c>
      <c r="AO589">
        <v>8</v>
      </c>
      <c r="AP589" t="s">
        <v>219</v>
      </c>
      <c r="AQ589" t="s">
        <v>138</v>
      </c>
      <c r="AR589" t="s">
        <v>82</v>
      </c>
      <c r="AS589" t="s">
        <v>82</v>
      </c>
      <c r="AT589">
        <v>23</v>
      </c>
      <c r="AU589" t="s">
        <v>244</v>
      </c>
      <c r="AV589" t="s">
        <v>89</v>
      </c>
      <c r="AW589" t="s">
        <v>89</v>
      </c>
      <c r="AX589" t="s">
        <v>89</v>
      </c>
      <c r="AY589" t="s">
        <v>89</v>
      </c>
      <c r="AZ589" t="s">
        <v>81</v>
      </c>
      <c r="BA589" t="s">
        <v>1479</v>
      </c>
      <c r="BB589" t="s">
        <v>82</v>
      </c>
      <c r="BC589" t="s">
        <v>82</v>
      </c>
      <c r="BD589" t="s">
        <v>82</v>
      </c>
      <c r="BE589" t="s">
        <v>82</v>
      </c>
      <c r="BF589" t="s">
        <v>87</v>
      </c>
      <c r="BG589" t="s">
        <v>97</v>
      </c>
      <c r="BH589">
        <v>4</v>
      </c>
      <c r="BI589">
        <v>5</v>
      </c>
      <c r="BJ589">
        <v>2018</v>
      </c>
      <c r="BK589">
        <v>93</v>
      </c>
      <c r="BL589">
        <v>83847520</v>
      </c>
      <c r="BM589" t="s">
        <v>95</v>
      </c>
      <c r="BN589" t="s">
        <v>130</v>
      </c>
      <c r="BO589">
        <v>1</v>
      </c>
      <c r="BP589" t="s">
        <v>86</v>
      </c>
      <c r="BQ589" t="s">
        <v>1116</v>
      </c>
    </row>
    <row r="590" spans="1:69" x14ac:dyDescent="0.25">
      <c r="A590">
        <v>133120</v>
      </c>
      <c r="B590">
        <v>1</v>
      </c>
      <c r="C590" s="1">
        <v>3627960</v>
      </c>
      <c r="D590" s="2">
        <v>44917</v>
      </c>
      <c r="E590" s="2">
        <v>44917</v>
      </c>
      <c r="F590" s="2">
        <v>44945</v>
      </c>
      <c r="G590" s="2">
        <v>44953</v>
      </c>
      <c r="H590" s="2">
        <v>44957</v>
      </c>
      <c r="I590">
        <v>325149</v>
      </c>
      <c r="J590" t="s">
        <v>83</v>
      </c>
      <c r="K590" t="s">
        <v>85</v>
      </c>
      <c r="L590" t="s">
        <v>98</v>
      </c>
      <c r="M590" t="s">
        <v>72</v>
      </c>
      <c r="N590" t="s">
        <v>82</v>
      </c>
      <c r="O590">
        <v>133120</v>
      </c>
      <c r="P590">
        <v>5</v>
      </c>
      <c r="Q590" t="s">
        <v>136</v>
      </c>
      <c r="R590" t="s">
        <v>137</v>
      </c>
      <c r="S590" t="s">
        <v>79</v>
      </c>
      <c r="T590" t="s">
        <v>136</v>
      </c>
      <c r="U590">
        <v>6</v>
      </c>
      <c r="V590" t="s">
        <v>272</v>
      </c>
      <c r="W590">
        <v>7</v>
      </c>
      <c r="X590">
        <v>4</v>
      </c>
      <c r="Y590" t="s">
        <v>25</v>
      </c>
      <c r="Z590" t="s">
        <v>1509</v>
      </c>
      <c r="AA590">
        <v>604550109</v>
      </c>
      <c r="AB590">
        <v>31270500</v>
      </c>
      <c r="AC590" t="s">
        <v>286</v>
      </c>
      <c r="AD590" t="s">
        <v>562</v>
      </c>
      <c r="AE590" t="s">
        <v>372</v>
      </c>
      <c r="AF590" t="s">
        <v>1510</v>
      </c>
      <c r="AG590">
        <v>70000</v>
      </c>
      <c r="AH590" t="s">
        <v>132</v>
      </c>
      <c r="AI590">
        <v>0</v>
      </c>
      <c r="AJ590" t="s">
        <v>77</v>
      </c>
      <c r="AK590">
        <v>100</v>
      </c>
      <c r="AL590" t="s">
        <v>96</v>
      </c>
      <c r="AM590" t="s">
        <v>82</v>
      </c>
      <c r="AN590" t="s">
        <v>82</v>
      </c>
      <c r="AO590">
        <v>8</v>
      </c>
      <c r="AP590" t="s">
        <v>219</v>
      </c>
      <c r="AQ590" t="s">
        <v>176</v>
      </c>
      <c r="AR590" t="s">
        <v>82</v>
      </c>
      <c r="AS590" t="s">
        <v>82</v>
      </c>
      <c r="AT590">
        <v>23</v>
      </c>
      <c r="AU590" t="s">
        <v>253</v>
      </c>
      <c r="AV590" t="s">
        <v>89</v>
      </c>
      <c r="AW590" t="s">
        <v>89</v>
      </c>
      <c r="AX590" t="s">
        <v>89</v>
      </c>
      <c r="AY590" t="s">
        <v>89</v>
      </c>
      <c r="AZ590" t="s">
        <v>81</v>
      </c>
      <c r="BA590" t="s">
        <v>1511</v>
      </c>
      <c r="BB590" t="s">
        <v>82</v>
      </c>
      <c r="BC590" t="s">
        <v>82</v>
      </c>
      <c r="BD590" t="s">
        <v>161</v>
      </c>
      <c r="BE590" t="s">
        <v>162</v>
      </c>
      <c r="BF590" t="s">
        <v>87</v>
      </c>
      <c r="BG590" t="s">
        <v>97</v>
      </c>
      <c r="BH590">
        <v>3</v>
      </c>
      <c r="BI590">
        <v>2016</v>
      </c>
      <c r="BJ590">
        <v>7</v>
      </c>
      <c r="BK590">
        <v>100</v>
      </c>
      <c r="BL590" t="s">
        <v>82</v>
      </c>
      <c r="BM590" t="s">
        <v>95</v>
      </c>
      <c r="BN590" t="s">
        <v>183</v>
      </c>
      <c r="BO590">
        <v>1</v>
      </c>
      <c r="BP590" t="s">
        <v>86</v>
      </c>
      <c r="BQ590" t="s">
        <v>1116</v>
      </c>
    </row>
    <row r="591" spans="1:69" x14ac:dyDescent="0.25">
      <c r="A591">
        <v>133154</v>
      </c>
      <c r="B591">
        <v>1</v>
      </c>
      <c r="C591" s="1">
        <v>8439900</v>
      </c>
      <c r="D591" s="2">
        <v>44917</v>
      </c>
      <c r="E591" s="2">
        <v>44917</v>
      </c>
      <c r="F591" s="2">
        <v>44950</v>
      </c>
      <c r="G591" s="2">
        <v>44953</v>
      </c>
      <c r="H591" s="2">
        <v>44957</v>
      </c>
      <c r="I591">
        <v>325117</v>
      </c>
      <c r="J591" t="s">
        <v>83</v>
      </c>
      <c r="K591" t="s">
        <v>85</v>
      </c>
      <c r="L591" t="s">
        <v>98</v>
      </c>
      <c r="M591" t="s">
        <v>72</v>
      </c>
      <c r="N591" t="s">
        <v>82</v>
      </c>
      <c r="O591">
        <v>133154</v>
      </c>
      <c r="P591">
        <v>5</v>
      </c>
      <c r="Q591" t="s">
        <v>136</v>
      </c>
      <c r="R591" t="s">
        <v>166</v>
      </c>
      <c r="S591" t="s">
        <v>79</v>
      </c>
      <c r="T591" t="s">
        <v>136</v>
      </c>
      <c r="U591">
        <v>6</v>
      </c>
      <c r="V591" t="s">
        <v>272</v>
      </c>
      <c r="W591">
        <v>7</v>
      </c>
      <c r="X591">
        <v>4</v>
      </c>
      <c r="Y591" t="s">
        <v>24</v>
      </c>
      <c r="Z591" t="s">
        <v>1525</v>
      </c>
      <c r="AA591">
        <v>800700241</v>
      </c>
      <c r="AB591">
        <v>31270630</v>
      </c>
      <c r="AC591" t="s">
        <v>286</v>
      </c>
      <c r="AD591" t="s">
        <v>562</v>
      </c>
      <c r="AE591" t="s">
        <v>366</v>
      </c>
      <c r="AF591" t="s">
        <v>383</v>
      </c>
      <c r="AG591">
        <v>50000</v>
      </c>
      <c r="AH591" t="s">
        <v>132</v>
      </c>
      <c r="AI591">
        <v>0</v>
      </c>
      <c r="AJ591" t="s">
        <v>77</v>
      </c>
      <c r="AK591">
        <v>100</v>
      </c>
      <c r="AL591" t="s">
        <v>96</v>
      </c>
      <c r="AM591" t="s">
        <v>82</v>
      </c>
      <c r="AN591" t="s">
        <v>82</v>
      </c>
      <c r="AO591">
        <v>8</v>
      </c>
      <c r="AP591" t="s">
        <v>219</v>
      </c>
      <c r="AQ591" t="s">
        <v>176</v>
      </c>
      <c r="AR591" t="s">
        <v>82</v>
      </c>
      <c r="AS591" t="s">
        <v>82</v>
      </c>
      <c r="AT591">
        <v>55</v>
      </c>
      <c r="AU591" t="s">
        <v>101</v>
      </c>
      <c r="AV591" t="s">
        <v>89</v>
      </c>
      <c r="AW591" t="s">
        <v>89</v>
      </c>
      <c r="AX591" t="s">
        <v>89</v>
      </c>
      <c r="AY591" t="s">
        <v>89</v>
      </c>
      <c r="AZ591" t="s">
        <v>81</v>
      </c>
      <c r="BA591" t="s">
        <v>1526</v>
      </c>
      <c r="BB591" t="s">
        <v>82</v>
      </c>
      <c r="BC591" t="s">
        <v>82</v>
      </c>
      <c r="BD591" t="s">
        <v>161</v>
      </c>
      <c r="BE591" t="s">
        <v>162</v>
      </c>
      <c r="BF591" t="s">
        <v>278</v>
      </c>
      <c r="BG591" t="s">
        <v>97</v>
      </c>
      <c r="BH591">
        <v>1</v>
      </c>
      <c r="BI591">
        <v>2020</v>
      </c>
      <c r="BJ591">
        <v>3</v>
      </c>
      <c r="BK591">
        <v>100</v>
      </c>
      <c r="BL591" t="s">
        <v>82</v>
      </c>
      <c r="BM591" t="s">
        <v>348</v>
      </c>
      <c r="BN591" t="s">
        <v>283</v>
      </c>
      <c r="BO591">
        <v>1</v>
      </c>
      <c r="BP591" t="s">
        <v>86</v>
      </c>
      <c r="BQ591" t="s">
        <v>1116</v>
      </c>
    </row>
    <row r="592" spans="1:69" x14ac:dyDescent="0.25">
      <c r="A592">
        <v>133156</v>
      </c>
      <c r="B592">
        <v>1</v>
      </c>
      <c r="C592" s="1">
        <v>8511010</v>
      </c>
      <c r="D592" s="2">
        <v>44923</v>
      </c>
      <c r="E592" s="2">
        <v>44923</v>
      </c>
      <c r="F592" s="2">
        <v>44950</v>
      </c>
      <c r="G592" s="2">
        <v>44953</v>
      </c>
      <c r="H592" s="2">
        <v>44957</v>
      </c>
      <c r="I592">
        <v>325304</v>
      </c>
      <c r="J592" t="s">
        <v>83</v>
      </c>
      <c r="K592" t="s">
        <v>85</v>
      </c>
      <c r="L592" t="s">
        <v>98</v>
      </c>
      <c r="M592" t="s">
        <v>72</v>
      </c>
      <c r="N592" t="s">
        <v>82</v>
      </c>
      <c r="O592">
        <v>133156</v>
      </c>
      <c r="P592">
        <v>5</v>
      </c>
      <c r="Q592" t="s">
        <v>136</v>
      </c>
      <c r="R592" t="s">
        <v>166</v>
      </c>
      <c r="S592" t="s">
        <v>79</v>
      </c>
      <c r="T592" t="s">
        <v>136</v>
      </c>
      <c r="U592">
        <v>6</v>
      </c>
      <c r="V592" t="s">
        <v>272</v>
      </c>
      <c r="W592">
        <v>10</v>
      </c>
      <c r="X592">
        <v>4</v>
      </c>
      <c r="Y592" t="s">
        <v>25</v>
      </c>
      <c r="Z592" t="s">
        <v>1544</v>
      </c>
      <c r="AA592">
        <v>604380722</v>
      </c>
      <c r="AB592">
        <v>31270730</v>
      </c>
      <c r="AC592" t="s">
        <v>453</v>
      </c>
      <c r="AD592" t="s">
        <v>507</v>
      </c>
      <c r="AE592" t="s">
        <v>366</v>
      </c>
      <c r="AF592" t="s">
        <v>169</v>
      </c>
      <c r="AG592">
        <v>50000</v>
      </c>
      <c r="AH592" t="s">
        <v>132</v>
      </c>
      <c r="AI592">
        <v>0</v>
      </c>
      <c r="AJ592" t="s">
        <v>77</v>
      </c>
      <c r="AK592">
        <v>100</v>
      </c>
      <c r="AL592" t="s">
        <v>96</v>
      </c>
      <c r="AM592" t="s">
        <v>82</v>
      </c>
      <c r="AN592" t="s">
        <v>82</v>
      </c>
      <c r="AO592">
        <v>8</v>
      </c>
      <c r="AP592" t="s">
        <v>219</v>
      </c>
      <c r="AQ592" t="s">
        <v>176</v>
      </c>
      <c r="AR592" t="s">
        <v>82</v>
      </c>
      <c r="AS592" t="s">
        <v>82</v>
      </c>
      <c r="AT592">
        <v>25</v>
      </c>
      <c r="AU592" t="s">
        <v>101</v>
      </c>
      <c r="AV592" t="s">
        <v>89</v>
      </c>
      <c r="AW592" t="s">
        <v>89</v>
      </c>
      <c r="AX592" t="s">
        <v>89</v>
      </c>
      <c r="AY592" t="s">
        <v>89</v>
      </c>
      <c r="AZ592" t="s">
        <v>81</v>
      </c>
      <c r="BA592" t="s">
        <v>1545</v>
      </c>
      <c r="BB592" t="s">
        <v>82</v>
      </c>
      <c r="BC592" t="s">
        <v>82</v>
      </c>
      <c r="BD592" t="s">
        <v>161</v>
      </c>
      <c r="BE592" t="s">
        <v>162</v>
      </c>
      <c r="BF592" t="s">
        <v>87</v>
      </c>
      <c r="BG592" t="s">
        <v>97</v>
      </c>
      <c r="BH592">
        <v>2</v>
      </c>
      <c r="BI592">
        <v>2018</v>
      </c>
      <c r="BJ592">
        <v>5</v>
      </c>
      <c r="BK592">
        <v>100</v>
      </c>
      <c r="BL592" t="s">
        <v>82</v>
      </c>
      <c r="BM592" t="s">
        <v>95</v>
      </c>
      <c r="BN592" t="s">
        <v>169</v>
      </c>
      <c r="BO592">
        <v>1</v>
      </c>
      <c r="BP592" t="s">
        <v>86</v>
      </c>
      <c r="BQ592" t="s">
        <v>1116</v>
      </c>
    </row>
    <row r="593" spans="1:69" x14ac:dyDescent="0.25">
      <c r="A593">
        <v>133185</v>
      </c>
      <c r="B593">
        <v>1</v>
      </c>
      <c r="C593" s="1">
        <v>7990400</v>
      </c>
      <c r="D593" s="2">
        <v>44918</v>
      </c>
      <c r="E593" s="2">
        <v>44918</v>
      </c>
      <c r="F593" s="2">
        <v>44952</v>
      </c>
      <c r="G593" s="2">
        <v>44953</v>
      </c>
      <c r="H593" s="2">
        <v>44957</v>
      </c>
      <c r="I593">
        <v>325174</v>
      </c>
      <c r="J593" t="s">
        <v>83</v>
      </c>
      <c r="K593" t="s">
        <v>85</v>
      </c>
      <c r="L593" t="s">
        <v>98</v>
      </c>
      <c r="M593" t="s">
        <v>72</v>
      </c>
      <c r="N593" t="s">
        <v>82</v>
      </c>
      <c r="O593">
        <v>133185</v>
      </c>
      <c r="P593">
        <v>5</v>
      </c>
      <c r="Q593" t="s">
        <v>136</v>
      </c>
      <c r="R593" t="s">
        <v>166</v>
      </c>
      <c r="S593" t="s">
        <v>79</v>
      </c>
      <c r="T593" t="s">
        <v>136</v>
      </c>
      <c r="U593">
        <v>6</v>
      </c>
      <c r="V593" t="s">
        <v>272</v>
      </c>
      <c r="W593">
        <v>10</v>
      </c>
      <c r="X593">
        <v>4</v>
      </c>
      <c r="Y593" t="s">
        <v>25</v>
      </c>
      <c r="Z593" t="s">
        <v>1551</v>
      </c>
      <c r="AA593">
        <v>604510483</v>
      </c>
      <c r="AB593">
        <v>31271040</v>
      </c>
      <c r="AC593" t="s">
        <v>453</v>
      </c>
      <c r="AD593" t="s">
        <v>507</v>
      </c>
      <c r="AE593" t="s">
        <v>568</v>
      </c>
      <c r="AF593" t="s">
        <v>526</v>
      </c>
      <c r="AG593">
        <v>83000</v>
      </c>
      <c r="AH593" t="s">
        <v>132</v>
      </c>
      <c r="AI593">
        <v>0</v>
      </c>
      <c r="AJ593" t="s">
        <v>77</v>
      </c>
      <c r="AK593">
        <v>100</v>
      </c>
      <c r="AL593" t="s">
        <v>96</v>
      </c>
      <c r="AM593" t="s">
        <v>82</v>
      </c>
      <c r="AN593" t="s">
        <v>82</v>
      </c>
      <c r="AO593">
        <v>8</v>
      </c>
      <c r="AP593" t="s">
        <v>219</v>
      </c>
      <c r="AQ593" t="s">
        <v>176</v>
      </c>
      <c r="AR593" t="s">
        <v>82</v>
      </c>
      <c r="AS593" t="s">
        <v>82</v>
      </c>
      <c r="AT593">
        <v>23</v>
      </c>
      <c r="AU593" t="s">
        <v>101</v>
      </c>
      <c r="AV593" t="s">
        <v>89</v>
      </c>
      <c r="AW593" t="s">
        <v>89</v>
      </c>
      <c r="AX593" t="s">
        <v>89</v>
      </c>
      <c r="AY593" t="s">
        <v>89</v>
      </c>
      <c r="AZ593" t="s">
        <v>81</v>
      </c>
      <c r="BA593" t="s">
        <v>1552</v>
      </c>
      <c r="BB593" t="s">
        <v>82</v>
      </c>
      <c r="BC593" t="s">
        <v>82</v>
      </c>
      <c r="BD593" t="s">
        <v>161</v>
      </c>
      <c r="BE593" t="s">
        <v>162</v>
      </c>
      <c r="BF593" t="s">
        <v>87</v>
      </c>
      <c r="BG593" t="s">
        <v>97</v>
      </c>
      <c r="BH593">
        <v>2</v>
      </c>
      <c r="BI593">
        <v>2018</v>
      </c>
      <c r="BJ593">
        <v>5</v>
      </c>
      <c r="BK593">
        <v>100</v>
      </c>
      <c r="BL593" t="s">
        <v>82</v>
      </c>
      <c r="BM593" t="s">
        <v>95</v>
      </c>
      <c r="BN593" t="s">
        <v>361</v>
      </c>
      <c r="BO593">
        <v>1</v>
      </c>
      <c r="BP593" t="s">
        <v>86</v>
      </c>
      <c r="BQ593" t="s">
        <v>1116</v>
      </c>
    </row>
    <row r="594" spans="1:69" x14ac:dyDescent="0.25">
      <c r="A594">
        <v>133184</v>
      </c>
      <c r="B594">
        <v>1</v>
      </c>
      <c r="C594" s="1">
        <v>1500900</v>
      </c>
      <c r="D594" s="2">
        <v>44917</v>
      </c>
      <c r="E594" s="2">
        <v>44936</v>
      </c>
      <c r="F594" s="2">
        <v>44952</v>
      </c>
      <c r="G594" s="2">
        <v>44953</v>
      </c>
      <c r="H594" s="2">
        <v>44957</v>
      </c>
      <c r="I594">
        <v>325119</v>
      </c>
      <c r="J594" t="s">
        <v>83</v>
      </c>
      <c r="K594" t="s">
        <v>85</v>
      </c>
      <c r="L594" t="s">
        <v>98</v>
      </c>
      <c r="M594" t="s">
        <v>72</v>
      </c>
      <c r="N594" t="s">
        <v>82</v>
      </c>
      <c r="O594">
        <v>133184</v>
      </c>
      <c r="P594">
        <v>5</v>
      </c>
      <c r="Q594" t="s">
        <v>136</v>
      </c>
      <c r="R594" t="s">
        <v>137</v>
      </c>
      <c r="S594" t="s">
        <v>79</v>
      </c>
      <c r="T594" t="s">
        <v>136</v>
      </c>
      <c r="U594">
        <v>6</v>
      </c>
      <c r="V594" t="s">
        <v>272</v>
      </c>
      <c r="W594">
        <v>10</v>
      </c>
      <c r="X594">
        <v>2</v>
      </c>
      <c r="Y594" t="s">
        <v>24</v>
      </c>
      <c r="Z594" t="s">
        <v>1553</v>
      </c>
      <c r="AA594">
        <v>604450486</v>
      </c>
      <c r="AB594">
        <v>31271050</v>
      </c>
      <c r="AC594" t="s">
        <v>453</v>
      </c>
      <c r="AD594" t="s">
        <v>1061</v>
      </c>
      <c r="AE594" t="s">
        <v>479</v>
      </c>
      <c r="AF594" t="s">
        <v>183</v>
      </c>
      <c r="AG594">
        <v>99761</v>
      </c>
      <c r="AH594" t="s">
        <v>132</v>
      </c>
      <c r="AI594">
        <v>0</v>
      </c>
      <c r="AJ594" t="s">
        <v>77</v>
      </c>
      <c r="AK594">
        <v>100</v>
      </c>
      <c r="AL594" t="s">
        <v>96</v>
      </c>
      <c r="AM594" t="s">
        <v>82</v>
      </c>
      <c r="AN594" t="s">
        <v>82</v>
      </c>
      <c r="AO594">
        <v>8</v>
      </c>
      <c r="AP594" t="s">
        <v>219</v>
      </c>
      <c r="AQ594" t="s">
        <v>138</v>
      </c>
      <c r="AR594" t="s">
        <v>82</v>
      </c>
      <c r="AS594" t="s">
        <v>82</v>
      </c>
      <c r="AT594">
        <v>24</v>
      </c>
      <c r="AU594" t="s">
        <v>101</v>
      </c>
      <c r="AV594" t="s">
        <v>89</v>
      </c>
      <c r="AW594" t="s">
        <v>89</v>
      </c>
      <c r="AX594" t="s">
        <v>89</v>
      </c>
      <c r="AY594" t="s">
        <v>89</v>
      </c>
      <c r="AZ594" t="s">
        <v>81</v>
      </c>
      <c r="BA594" t="s">
        <v>1554</v>
      </c>
      <c r="BB594" t="s">
        <v>82</v>
      </c>
      <c r="BC594" t="s">
        <v>82</v>
      </c>
      <c r="BD594" t="s">
        <v>161</v>
      </c>
      <c r="BE594" t="s">
        <v>162</v>
      </c>
      <c r="BF594" t="s">
        <v>87</v>
      </c>
      <c r="BG594" t="s">
        <v>97</v>
      </c>
      <c r="BH594">
        <v>3</v>
      </c>
      <c r="BI594">
        <v>2018</v>
      </c>
      <c r="BJ594">
        <v>5</v>
      </c>
      <c r="BK594">
        <v>100</v>
      </c>
      <c r="BL594" t="s">
        <v>82</v>
      </c>
      <c r="BM594" t="s">
        <v>95</v>
      </c>
      <c r="BN594" t="s">
        <v>183</v>
      </c>
      <c r="BO594">
        <v>2</v>
      </c>
      <c r="BP594" t="s">
        <v>179</v>
      </c>
      <c r="BQ594" t="s">
        <v>1121</v>
      </c>
    </row>
    <row r="595" spans="1:69" hidden="1" x14ac:dyDescent="0.25">
      <c r="A595">
        <v>131594</v>
      </c>
      <c r="B595">
        <v>1</v>
      </c>
      <c r="C595" s="1">
        <v>32098784</v>
      </c>
      <c r="D595" s="2">
        <v>44757</v>
      </c>
      <c r="E595" s="2">
        <v>44762</v>
      </c>
      <c r="F595" s="2">
        <v>44796</v>
      </c>
      <c r="G595" s="2">
        <v>44949</v>
      </c>
      <c r="H595" s="2">
        <v>44951</v>
      </c>
      <c r="I595">
        <v>317084</v>
      </c>
      <c r="J595" t="s">
        <v>83</v>
      </c>
      <c r="K595" t="s">
        <v>85</v>
      </c>
      <c r="L595" t="s">
        <v>98</v>
      </c>
      <c r="M595" t="s">
        <v>72</v>
      </c>
      <c r="N595" t="s">
        <v>82</v>
      </c>
      <c r="O595">
        <v>131594</v>
      </c>
      <c r="P595">
        <v>3</v>
      </c>
      <c r="Q595" t="s">
        <v>75</v>
      </c>
      <c r="R595" t="s">
        <v>76</v>
      </c>
      <c r="S595" t="s">
        <v>79</v>
      </c>
      <c r="T595" t="s">
        <v>75</v>
      </c>
      <c r="U595">
        <v>6</v>
      </c>
      <c r="V595" t="s">
        <v>272</v>
      </c>
      <c r="W595">
        <v>2</v>
      </c>
      <c r="X595">
        <v>3</v>
      </c>
      <c r="Y595" t="s">
        <v>25</v>
      </c>
      <c r="Z595" t="s">
        <v>1561</v>
      </c>
      <c r="AA595">
        <v>117840547</v>
      </c>
      <c r="AB595">
        <v>31270130</v>
      </c>
      <c r="AC595" t="s">
        <v>483</v>
      </c>
      <c r="AD595" t="s">
        <v>512</v>
      </c>
      <c r="AE595" t="s">
        <v>174</v>
      </c>
      <c r="AF595" t="s">
        <v>201</v>
      </c>
      <c r="AG595">
        <v>486190</v>
      </c>
      <c r="AH595" t="s">
        <v>171</v>
      </c>
      <c r="AI595">
        <v>0</v>
      </c>
      <c r="AJ595" t="s">
        <v>77</v>
      </c>
      <c r="AK595">
        <v>100</v>
      </c>
      <c r="AL595" t="s">
        <v>96</v>
      </c>
      <c r="AM595" t="s">
        <v>82</v>
      </c>
      <c r="AN595" t="s">
        <v>82</v>
      </c>
      <c r="AO595">
        <v>2</v>
      </c>
      <c r="AP595" t="s">
        <v>113</v>
      </c>
      <c r="AQ595" t="s">
        <v>114</v>
      </c>
      <c r="AR595" t="s">
        <v>82</v>
      </c>
      <c r="AS595" t="s">
        <v>82</v>
      </c>
      <c r="AT595">
        <v>22</v>
      </c>
      <c r="AU595" t="s">
        <v>101</v>
      </c>
      <c r="AV595" t="s">
        <v>88</v>
      </c>
      <c r="AW595" t="s">
        <v>89</v>
      </c>
      <c r="AX595" t="s">
        <v>89</v>
      </c>
      <c r="AY595" t="s">
        <v>89</v>
      </c>
      <c r="AZ595" t="s">
        <v>81</v>
      </c>
      <c r="BA595" t="s">
        <v>1562</v>
      </c>
      <c r="BB595" t="s">
        <v>82</v>
      </c>
      <c r="BC595">
        <v>115.52</v>
      </c>
      <c r="BD595" t="s">
        <v>161</v>
      </c>
      <c r="BE595" t="s">
        <v>162</v>
      </c>
      <c r="BF595" t="s">
        <v>87</v>
      </c>
      <c r="BG595" t="s">
        <v>97</v>
      </c>
      <c r="BH595">
        <v>2</v>
      </c>
      <c r="BI595">
        <v>2017</v>
      </c>
      <c r="BJ595">
        <v>6</v>
      </c>
      <c r="BK595">
        <v>95.77</v>
      </c>
      <c r="BL595" t="s">
        <v>82</v>
      </c>
      <c r="BM595" t="s">
        <v>95</v>
      </c>
      <c r="BN595" t="s">
        <v>202</v>
      </c>
      <c r="BO595">
        <v>1</v>
      </c>
      <c r="BP595" t="s">
        <v>86</v>
      </c>
      <c r="BQ595" t="s">
        <v>1116</v>
      </c>
    </row>
    <row r="596" spans="1:69" hidden="1" x14ac:dyDescent="0.25">
      <c r="A596">
        <v>132022</v>
      </c>
      <c r="B596">
        <v>1</v>
      </c>
      <c r="C596" s="1">
        <v>7999031</v>
      </c>
      <c r="D596" s="2">
        <v>44804</v>
      </c>
      <c r="E596" s="2">
        <v>44825</v>
      </c>
      <c r="F596" s="2">
        <v>44830</v>
      </c>
      <c r="G596" s="2">
        <v>44949</v>
      </c>
      <c r="H596" s="2">
        <v>44951</v>
      </c>
      <c r="I596">
        <v>319495</v>
      </c>
      <c r="J596" t="s">
        <v>83</v>
      </c>
      <c r="K596" t="s">
        <v>85</v>
      </c>
      <c r="L596" t="s">
        <v>98</v>
      </c>
      <c r="M596" t="s">
        <v>72</v>
      </c>
      <c r="N596" t="s">
        <v>82</v>
      </c>
      <c r="O596">
        <v>132022</v>
      </c>
      <c r="P596">
        <v>3</v>
      </c>
      <c r="Q596" t="s">
        <v>75</v>
      </c>
      <c r="R596" t="s">
        <v>76</v>
      </c>
      <c r="S596" t="s">
        <v>79</v>
      </c>
      <c r="T596" t="s">
        <v>75</v>
      </c>
      <c r="U596">
        <v>2</v>
      </c>
      <c r="V596" t="s">
        <v>139</v>
      </c>
      <c r="W596">
        <v>7</v>
      </c>
      <c r="X596">
        <v>7</v>
      </c>
      <c r="Y596" t="s">
        <v>25</v>
      </c>
      <c r="Z596" t="s">
        <v>1569</v>
      </c>
      <c r="AA596">
        <v>118630428</v>
      </c>
      <c r="AB596">
        <v>31269640</v>
      </c>
      <c r="AC596" t="s">
        <v>207</v>
      </c>
      <c r="AD596" t="s">
        <v>550</v>
      </c>
      <c r="AE596" t="s">
        <v>92</v>
      </c>
      <c r="AF596" t="s">
        <v>91</v>
      </c>
      <c r="AG596">
        <v>1286962</v>
      </c>
      <c r="AH596" t="s">
        <v>100</v>
      </c>
      <c r="AI596">
        <v>0</v>
      </c>
      <c r="AJ596" t="s">
        <v>77</v>
      </c>
      <c r="AK596">
        <v>100</v>
      </c>
      <c r="AL596" t="s">
        <v>96</v>
      </c>
      <c r="AM596" t="s">
        <v>82</v>
      </c>
      <c r="AN596" t="s">
        <v>82</v>
      </c>
      <c r="AO596">
        <v>2</v>
      </c>
      <c r="AP596" t="s">
        <v>113</v>
      </c>
      <c r="AQ596" t="s">
        <v>78</v>
      </c>
      <c r="AR596" t="s">
        <v>82</v>
      </c>
      <c r="AS596" t="s">
        <v>82</v>
      </c>
      <c r="AT596">
        <v>20</v>
      </c>
      <c r="AU596" t="s">
        <v>88</v>
      </c>
      <c r="AV596" t="s">
        <v>89</v>
      </c>
      <c r="AW596" t="s">
        <v>89</v>
      </c>
      <c r="AX596" t="s">
        <v>89</v>
      </c>
      <c r="AY596" t="s">
        <v>89</v>
      </c>
      <c r="AZ596" t="s">
        <v>81</v>
      </c>
      <c r="BA596" t="s">
        <v>1570</v>
      </c>
      <c r="BB596" t="s">
        <v>82</v>
      </c>
      <c r="BC596">
        <v>193.46</v>
      </c>
      <c r="BD596" t="s">
        <v>82</v>
      </c>
      <c r="BE596" t="s">
        <v>82</v>
      </c>
      <c r="BF596" t="s">
        <v>87</v>
      </c>
      <c r="BG596" t="s">
        <v>97</v>
      </c>
      <c r="BH596">
        <v>5</v>
      </c>
      <c r="BI596">
        <v>2020</v>
      </c>
      <c r="BJ596">
        <v>3</v>
      </c>
      <c r="BK596">
        <v>79</v>
      </c>
      <c r="BL596" t="s">
        <v>82</v>
      </c>
      <c r="BM596" t="s">
        <v>95</v>
      </c>
      <c r="BN596" t="s">
        <v>93</v>
      </c>
      <c r="BO596">
        <v>1</v>
      </c>
      <c r="BP596" t="s">
        <v>86</v>
      </c>
      <c r="BQ596" t="s">
        <v>1116</v>
      </c>
    </row>
    <row r="597" spans="1:69" hidden="1" x14ac:dyDescent="0.25">
      <c r="A597">
        <v>132094</v>
      </c>
      <c r="B597">
        <v>1</v>
      </c>
      <c r="C597" s="1">
        <v>10930086</v>
      </c>
      <c r="D597" s="2">
        <v>44816</v>
      </c>
      <c r="E597" s="2">
        <v>44832</v>
      </c>
      <c r="F597" s="2">
        <v>44833</v>
      </c>
      <c r="G597" s="2">
        <v>44949</v>
      </c>
      <c r="H597" s="2">
        <v>44951</v>
      </c>
      <c r="I597">
        <v>320073</v>
      </c>
      <c r="J597" t="s">
        <v>83</v>
      </c>
      <c r="K597" t="s">
        <v>85</v>
      </c>
      <c r="L597" t="s">
        <v>98</v>
      </c>
      <c r="M597" t="s">
        <v>72</v>
      </c>
      <c r="N597" t="s">
        <v>82</v>
      </c>
      <c r="O597">
        <v>132094</v>
      </c>
      <c r="P597">
        <v>3</v>
      </c>
      <c r="Q597" t="s">
        <v>75</v>
      </c>
      <c r="R597" t="s">
        <v>76</v>
      </c>
      <c r="S597" t="s">
        <v>79</v>
      </c>
      <c r="T597" t="s">
        <v>75</v>
      </c>
      <c r="U597">
        <v>5</v>
      </c>
      <c r="V597" t="s">
        <v>115</v>
      </c>
      <c r="W597">
        <v>6</v>
      </c>
      <c r="X597">
        <v>1</v>
      </c>
      <c r="Y597" t="s">
        <v>24</v>
      </c>
      <c r="Z597" t="s">
        <v>1573</v>
      </c>
      <c r="AA597">
        <v>504310388</v>
      </c>
      <c r="AB597">
        <v>31269770</v>
      </c>
      <c r="AC597" t="s">
        <v>488</v>
      </c>
      <c r="AD597" t="s">
        <v>488</v>
      </c>
      <c r="AE597" t="s">
        <v>398</v>
      </c>
      <c r="AF597" t="s">
        <v>117</v>
      </c>
      <c r="AG597">
        <v>598022</v>
      </c>
      <c r="AH597" t="s">
        <v>171</v>
      </c>
      <c r="AI597">
        <v>0</v>
      </c>
      <c r="AJ597" t="s">
        <v>77</v>
      </c>
      <c r="AK597">
        <v>100</v>
      </c>
      <c r="AL597" t="s">
        <v>96</v>
      </c>
      <c r="AM597" t="s">
        <v>82</v>
      </c>
      <c r="AN597" t="s">
        <v>82</v>
      </c>
      <c r="AO597">
        <v>2</v>
      </c>
      <c r="AP597" t="s">
        <v>113</v>
      </c>
      <c r="AQ597" t="s">
        <v>114</v>
      </c>
      <c r="AR597" t="s">
        <v>82</v>
      </c>
      <c r="AS597" t="s">
        <v>82</v>
      </c>
      <c r="AT597">
        <v>23</v>
      </c>
      <c r="AU597" t="s">
        <v>101</v>
      </c>
      <c r="AV597" t="s">
        <v>88</v>
      </c>
      <c r="AW597" t="s">
        <v>89</v>
      </c>
      <c r="AX597" t="s">
        <v>89</v>
      </c>
      <c r="AY597" t="s">
        <v>89</v>
      </c>
      <c r="AZ597" t="s">
        <v>81</v>
      </c>
      <c r="BA597" t="s">
        <v>1574</v>
      </c>
      <c r="BB597" t="s">
        <v>82</v>
      </c>
      <c r="BC597">
        <v>123.71</v>
      </c>
      <c r="BD597" t="s">
        <v>82</v>
      </c>
      <c r="BE597" t="s">
        <v>82</v>
      </c>
      <c r="BF597" t="s">
        <v>87</v>
      </c>
      <c r="BG597" t="s">
        <v>97</v>
      </c>
      <c r="BH597">
        <v>2</v>
      </c>
      <c r="BI597">
        <v>2018</v>
      </c>
      <c r="BJ597">
        <v>5</v>
      </c>
      <c r="BK597">
        <v>92</v>
      </c>
      <c r="BL597" t="s">
        <v>82</v>
      </c>
      <c r="BM597" t="s">
        <v>95</v>
      </c>
      <c r="BN597" t="s">
        <v>117</v>
      </c>
      <c r="BO597">
        <v>1</v>
      </c>
      <c r="BP597" t="s">
        <v>86</v>
      </c>
      <c r="BQ597" t="s">
        <v>1116</v>
      </c>
    </row>
    <row r="598" spans="1:69" hidden="1" x14ac:dyDescent="0.25">
      <c r="A598">
        <v>132153</v>
      </c>
      <c r="B598">
        <v>1</v>
      </c>
      <c r="C598" s="1">
        <v>10260211</v>
      </c>
      <c r="D598" s="2">
        <v>44711</v>
      </c>
      <c r="E598" s="2">
        <v>44838</v>
      </c>
      <c r="F598" s="2">
        <v>44839</v>
      </c>
      <c r="G598" s="2">
        <v>44949</v>
      </c>
      <c r="H598" s="2">
        <v>44963</v>
      </c>
      <c r="I598">
        <v>314871</v>
      </c>
      <c r="J598" t="s">
        <v>83</v>
      </c>
      <c r="K598" t="s">
        <v>85</v>
      </c>
      <c r="L598" t="s">
        <v>74</v>
      </c>
      <c r="M598" t="s">
        <v>72</v>
      </c>
      <c r="N598" t="s">
        <v>82</v>
      </c>
      <c r="O598">
        <v>132153</v>
      </c>
      <c r="P598">
        <v>3</v>
      </c>
      <c r="Q598" t="s">
        <v>75</v>
      </c>
      <c r="R598" t="s">
        <v>99</v>
      </c>
      <c r="S598" t="s">
        <v>79</v>
      </c>
      <c r="T598" t="s">
        <v>75</v>
      </c>
      <c r="U598">
        <v>4</v>
      </c>
      <c r="V598" t="s">
        <v>107</v>
      </c>
      <c r="W598">
        <v>9</v>
      </c>
      <c r="X598">
        <v>2</v>
      </c>
      <c r="Y598" t="s">
        <v>24</v>
      </c>
      <c r="Z598" t="s">
        <v>1578</v>
      </c>
      <c r="AA598">
        <v>118060205</v>
      </c>
      <c r="AB598">
        <v>31189660</v>
      </c>
      <c r="AC598" t="s">
        <v>200</v>
      </c>
      <c r="AD598" t="s">
        <v>418</v>
      </c>
      <c r="AE598" t="s">
        <v>104</v>
      </c>
      <c r="AF598" t="s">
        <v>349</v>
      </c>
      <c r="AG598" t="s">
        <v>82</v>
      </c>
      <c r="AH598" t="s">
        <v>82</v>
      </c>
      <c r="AI598">
        <v>0</v>
      </c>
      <c r="AJ598" t="s">
        <v>77</v>
      </c>
      <c r="AK598">
        <v>100</v>
      </c>
      <c r="AL598" t="s">
        <v>96</v>
      </c>
      <c r="AM598" t="s">
        <v>82</v>
      </c>
      <c r="AN598" t="s">
        <v>82</v>
      </c>
      <c r="AO598">
        <v>2</v>
      </c>
      <c r="AP598" t="s">
        <v>113</v>
      </c>
      <c r="AQ598" t="s">
        <v>78</v>
      </c>
      <c r="AR598" t="s">
        <v>82</v>
      </c>
      <c r="AS598" t="s">
        <v>82</v>
      </c>
      <c r="AT598">
        <v>21</v>
      </c>
      <c r="AU598" t="s">
        <v>88</v>
      </c>
      <c r="AV598" t="s">
        <v>89</v>
      </c>
      <c r="AW598" t="s">
        <v>89</v>
      </c>
      <c r="AX598" t="s">
        <v>89</v>
      </c>
      <c r="AY598" t="s">
        <v>89</v>
      </c>
      <c r="AZ598" t="s">
        <v>81</v>
      </c>
      <c r="BA598" t="s">
        <v>1579</v>
      </c>
      <c r="BB598" t="s">
        <v>82</v>
      </c>
      <c r="BC598">
        <v>131.27000000000001</v>
      </c>
      <c r="BD598" t="s">
        <v>82</v>
      </c>
      <c r="BE598" t="s">
        <v>82</v>
      </c>
      <c r="BF598" t="s">
        <v>87</v>
      </c>
      <c r="BG598" t="s">
        <v>97</v>
      </c>
      <c r="BH598" t="s">
        <v>82</v>
      </c>
      <c r="BI598" t="s">
        <v>82</v>
      </c>
      <c r="BJ598" t="s">
        <v>82</v>
      </c>
      <c r="BK598" t="s">
        <v>82</v>
      </c>
      <c r="BL598">
        <v>25233200</v>
      </c>
      <c r="BM598" t="s">
        <v>95</v>
      </c>
      <c r="BN598" t="s">
        <v>105</v>
      </c>
      <c r="BO598">
        <v>1</v>
      </c>
      <c r="BP598" t="s">
        <v>86</v>
      </c>
      <c r="BQ598" t="s">
        <v>1116</v>
      </c>
    </row>
    <row r="599" spans="1:69" hidden="1" x14ac:dyDescent="0.25">
      <c r="A599">
        <v>132168</v>
      </c>
      <c r="B599">
        <v>1</v>
      </c>
      <c r="C599" s="1">
        <v>12457947</v>
      </c>
      <c r="D599" s="2">
        <v>44815</v>
      </c>
      <c r="E599" s="2">
        <v>44839</v>
      </c>
      <c r="F599" s="2">
        <v>44840</v>
      </c>
      <c r="G599" s="2">
        <v>44949</v>
      </c>
      <c r="H599" s="2">
        <v>44951</v>
      </c>
      <c r="I599">
        <v>320038</v>
      </c>
      <c r="J599" t="s">
        <v>83</v>
      </c>
      <c r="K599" t="s">
        <v>85</v>
      </c>
      <c r="L599" t="s">
        <v>98</v>
      </c>
      <c r="M599" t="s">
        <v>72</v>
      </c>
      <c r="N599" t="s">
        <v>82</v>
      </c>
      <c r="O599">
        <v>132168</v>
      </c>
      <c r="P599">
        <v>3</v>
      </c>
      <c r="Q599" t="s">
        <v>75</v>
      </c>
      <c r="R599" t="s">
        <v>76</v>
      </c>
      <c r="S599" t="s">
        <v>79</v>
      </c>
      <c r="T599" t="s">
        <v>75</v>
      </c>
      <c r="U599">
        <v>1</v>
      </c>
      <c r="V599" t="s">
        <v>80</v>
      </c>
      <c r="W599">
        <v>17</v>
      </c>
      <c r="X599">
        <v>1</v>
      </c>
      <c r="Y599" t="s">
        <v>25</v>
      </c>
      <c r="Z599" t="s">
        <v>1582</v>
      </c>
      <c r="AA599">
        <v>117750832</v>
      </c>
      <c r="AB599">
        <v>31269670</v>
      </c>
      <c r="AC599" t="s">
        <v>1068</v>
      </c>
      <c r="AD599" t="s">
        <v>1077</v>
      </c>
      <c r="AE599" t="s">
        <v>174</v>
      </c>
      <c r="AF599" t="s">
        <v>201</v>
      </c>
      <c r="AG599">
        <v>1481474</v>
      </c>
      <c r="AH599" t="s">
        <v>100</v>
      </c>
      <c r="AI599">
        <v>0</v>
      </c>
      <c r="AJ599" t="s">
        <v>77</v>
      </c>
      <c r="AK599">
        <v>100</v>
      </c>
      <c r="AL599" t="s">
        <v>96</v>
      </c>
      <c r="AM599" t="s">
        <v>82</v>
      </c>
      <c r="AN599" t="s">
        <v>82</v>
      </c>
      <c r="AO599">
        <v>2</v>
      </c>
      <c r="AP599" t="s">
        <v>113</v>
      </c>
      <c r="AQ599" t="s">
        <v>138</v>
      </c>
      <c r="AR599" t="s">
        <v>82</v>
      </c>
      <c r="AS599" t="s">
        <v>82</v>
      </c>
      <c r="AT599">
        <v>22</v>
      </c>
      <c r="AU599" t="s">
        <v>101</v>
      </c>
      <c r="AV599" t="s">
        <v>88</v>
      </c>
      <c r="AW599" t="s">
        <v>89</v>
      </c>
      <c r="AX599" t="s">
        <v>89</v>
      </c>
      <c r="AY599" t="s">
        <v>89</v>
      </c>
      <c r="AZ599" t="s">
        <v>81</v>
      </c>
      <c r="BA599" t="s">
        <v>1583</v>
      </c>
      <c r="BB599" t="s">
        <v>82</v>
      </c>
      <c r="BC599">
        <v>469.07</v>
      </c>
      <c r="BD599" t="s">
        <v>82</v>
      </c>
      <c r="BE599" t="s">
        <v>82</v>
      </c>
      <c r="BF599" t="s">
        <v>87</v>
      </c>
      <c r="BG599" t="s">
        <v>97</v>
      </c>
      <c r="BH599">
        <v>5</v>
      </c>
      <c r="BI599">
        <v>2017</v>
      </c>
      <c r="BJ599">
        <v>6</v>
      </c>
      <c r="BK599">
        <v>89</v>
      </c>
      <c r="BL599" t="s">
        <v>82</v>
      </c>
      <c r="BM599" t="s">
        <v>95</v>
      </c>
      <c r="BN599" t="s">
        <v>202</v>
      </c>
      <c r="BO599">
        <v>1</v>
      </c>
      <c r="BP599" t="s">
        <v>86</v>
      </c>
      <c r="BQ599" t="s">
        <v>1116</v>
      </c>
    </row>
    <row r="600" spans="1:69" hidden="1" x14ac:dyDescent="0.25">
      <c r="A600">
        <v>132482</v>
      </c>
      <c r="B600">
        <v>1</v>
      </c>
      <c r="C600" s="1">
        <v>43209945</v>
      </c>
      <c r="D600" s="2">
        <v>44874</v>
      </c>
      <c r="E600" s="2">
        <v>44880</v>
      </c>
      <c r="F600" s="2">
        <v>44881</v>
      </c>
      <c r="G600" s="2">
        <v>44949</v>
      </c>
      <c r="H600" s="2">
        <v>44951</v>
      </c>
      <c r="I600">
        <v>322260</v>
      </c>
      <c r="J600" t="s">
        <v>83</v>
      </c>
      <c r="K600" t="s">
        <v>85</v>
      </c>
      <c r="L600" t="s">
        <v>98</v>
      </c>
      <c r="M600" t="s">
        <v>72</v>
      </c>
      <c r="N600" t="s">
        <v>82</v>
      </c>
      <c r="O600">
        <v>132482</v>
      </c>
      <c r="P600">
        <v>3</v>
      </c>
      <c r="Q600" t="s">
        <v>75</v>
      </c>
      <c r="R600" t="s">
        <v>76</v>
      </c>
      <c r="S600" t="s">
        <v>79</v>
      </c>
      <c r="T600" t="s">
        <v>75</v>
      </c>
      <c r="U600">
        <v>1</v>
      </c>
      <c r="V600" t="s">
        <v>80</v>
      </c>
      <c r="W600">
        <v>2</v>
      </c>
      <c r="X600">
        <v>3</v>
      </c>
      <c r="Y600" t="s">
        <v>25</v>
      </c>
      <c r="Z600" t="s">
        <v>1621</v>
      </c>
      <c r="AA600">
        <v>118230673</v>
      </c>
      <c r="AB600">
        <v>31269900</v>
      </c>
      <c r="AC600" t="s">
        <v>163</v>
      </c>
      <c r="AD600" t="s">
        <v>184</v>
      </c>
      <c r="AE600" t="s">
        <v>177</v>
      </c>
      <c r="AF600" t="s">
        <v>173</v>
      </c>
      <c r="AG600">
        <v>1884209</v>
      </c>
      <c r="AH600" t="s">
        <v>100</v>
      </c>
      <c r="AI600">
        <v>0</v>
      </c>
      <c r="AJ600" t="s">
        <v>77</v>
      </c>
      <c r="AK600">
        <v>100</v>
      </c>
      <c r="AL600" t="s">
        <v>96</v>
      </c>
      <c r="AM600" t="s">
        <v>82</v>
      </c>
      <c r="AN600" t="s">
        <v>82</v>
      </c>
      <c r="AO600">
        <v>2</v>
      </c>
      <c r="AP600" t="s">
        <v>113</v>
      </c>
      <c r="AQ600" t="s">
        <v>78</v>
      </c>
      <c r="AR600" t="s">
        <v>82</v>
      </c>
      <c r="AS600" t="s">
        <v>82</v>
      </c>
      <c r="AT600">
        <v>21</v>
      </c>
      <c r="AU600" t="s">
        <v>101</v>
      </c>
      <c r="AV600" t="s">
        <v>88</v>
      </c>
      <c r="AW600" t="s">
        <v>89</v>
      </c>
      <c r="AX600" t="s">
        <v>89</v>
      </c>
      <c r="AY600" t="s">
        <v>89</v>
      </c>
      <c r="AZ600" t="s">
        <v>81</v>
      </c>
      <c r="BA600" t="s">
        <v>1622</v>
      </c>
      <c r="BB600" t="s">
        <v>82</v>
      </c>
      <c r="BC600">
        <v>190.58</v>
      </c>
      <c r="BD600" t="s">
        <v>82</v>
      </c>
      <c r="BE600" t="s">
        <v>82</v>
      </c>
      <c r="BF600" t="s">
        <v>87</v>
      </c>
      <c r="BG600" t="s">
        <v>97</v>
      </c>
      <c r="BH600">
        <v>4</v>
      </c>
      <c r="BI600">
        <v>2018</v>
      </c>
      <c r="BJ600">
        <v>5</v>
      </c>
      <c r="BK600">
        <v>83.57</v>
      </c>
      <c r="BL600" t="s">
        <v>82</v>
      </c>
      <c r="BM600" t="s">
        <v>95</v>
      </c>
      <c r="BN600" t="s">
        <v>130</v>
      </c>
      <c r="BO600">
        <v>1</v>
      </c>
      <c r="BP600" t="s">
        <v>86</v>
      </c>
      <c r="BQ600" t="s">
        <v>1116</v>
      </c>
    </row>
    <row r="601" spans="1:69" hidden="1" x14ac:dyDescent="0.25">
      <c r="A601">
        <v>132543</v>
      </c>
      <c r="B601">
        <v>1</v>
      </c>
      <c r="C601" s="1">
        <v>29605488</v>
      </c>
      <c r="D601" s="2">
        <v>44894</v>
      </c>
      <c r="E601" s="2">
        <v>44894</v>
      </c>
      <c r="F601" s="2">
        <v>44895</v>
      </c>
      <c r="G601" s="2">
        <v>44949</v>
      </c>
      <c r="H601" s="2">
        <v>44951</v>
      </c>
      <c r="I601">
        <v>323172</v>
      </c>
      <c r="J601" t="s">
        <v>83</v>
      </c>
      <c r="K601" t="s">
        <v>85</v>
      </c>
      <c r="L601" t="s">
        <v>98</v>
      </c>
      <c r="M601" t="s">
        <v>72</v>
      </c>
      <c r="N601" t="s">
        <v>82</v>
      </c>
      <c r="O601">
        <v>132543</v>
      </c>
      <c r="P601">
        <v>3</v>
      </c>
      <c r="Q601" t="s">
        <v>75</v>
      </c>
      <c r="R601" t="s">
        <v>76</v>
      </c>
      <c r="S601" t="s">
        <v>79</v>
      </c>
      <c r="T601" t="s">
        <v>75</v>
      </c>
      <c r="U601">
        <v>4</v>
      </c>
      <c r="V601" t="s">
        <v>107</v>
      </c>
      <c r="W601">
        <v>9</v>
      </c>
      <c r="X601">
        <v>2</v>
      </c>
      <c r="Y601" t="s">
        <v>25</v>
      </c>
      <c r="Z601" t="s">
        <v>1637</v>
      </c>
      <c r="AA601">
        <v>118700844</v>
      </c>
      <c r="AB601">
        <v>31270120</v>
      </c>
      <c r="AC601" t="s">
        <v>200</v>
      </c>
      <c r="AD601" t="s">
        <v>418</v>
      </c>
      <c r="AE601" t="s">
        <v>274</v>
      </c>
      <c r="AF601" t="s">
        <v>127</v>
      </c>
      <c r="AG601">
        <v>300000</v>
      </c>
      <c r="AH601" t="s">
        <v>121</v>
      </c>
      <c r="AI601">
        <v>0</v>
      </c>
      <c r="AJ601" t="s">
        <v>77</v>
      </c>
      <c r="AK601">
        <v>100</v>
      </c>
      <c r="AL601" t="s">
        <v>96</v>
      </c>
      <c r="AM601" t="s">
        <v>82</v>
      </c>
      <c r="AN601" t="s">
        <v>82</v>
      </c>
      <c r="AO601">
        <v>2</v>
      </c>
      <c r="AP601" t="s">
        <v>113</v>
      </c>
      <c r="AQ601" t="s">
        <v>78</v>
      </c>
      <c r="AR601" t="s">
        <v>82</v>
      </c>
      <c r="AS601" t="s">
        <v>82</v>
      </c>
      <c r="AT601">
        <v>19</v>
      </c>
      <c r="AU601" t="s">
        <v>88</v>
      </c>
      <c r="AV601" t="s">
        <v>89</v>
      </c>
      <c r="AW601" t="s">
        <v>89</v>
      </c>
      <c r="AX601" t="s">
        <v>89</v>
      </c>
      <c r="AY601" t="s">
        <v>89</v>
      </c>
      <c r="AZ601" t="s">
        <v>81</v>
      </c>
      <c r="BA601" t="s">
        <v>1638</v>
      </c>
      <c r="BB601" t="s">
        <v>82</v>
      </c>
      <c r="BC601">
        <v>247.95</v>
      </c>
      <c r="BD601" t="s">
        <v>82</v>
      </c>
      <c r="BE601" t="s">
        <v>82</v>
      </c>
      <c r="BF601" t="s">
        <v>87</v>
      </c>
      <c r="BG601" t="s">
        <v>97</v>
      </c>
      <c r="BH601">
        <v>4</v>
      </c>
      <c r="BI601">
        <v>2020</v>
      </c>
      <c r="BJ601">
        <v>3</v>
      </c>
      <c r="BK601">
        <v>90</v>
      </c>
      <c r="BL601" t="s">
        <v>82</v>
      </c>
      <c r="BM601" t="s">
        <v>95</v>
      </c>
      <c r="BN601" t="s">
        <v>130</v>
      </c>
      <c r="BO601">
        <v>1</v>
      </c>
      <c r="BP601" t="s">
        <v>86</v>
      </c>
      <c r="BQ601" t="s">
        <v>1116</v>
      </c>
    </row>
    <row r="602" spans="1:69" x14ac:dyDescent="0.25">
      <c r="A602">
        <v>132609</v>
      </c>
      <c r="B602">
        <v>1</v>
      </c>
      <c r="C602" s="1">
        <v>6874780</v>
      </c>
      <c r="D602" s="2">
        <v>44897</v>
      </c>
      <c r="E602" s="2">
        <v>44901</v>
      </c>
      <c r="F602" s="2">
        <v>44902</v>
      </c>
      <c r="G602" s="2">
        <v>44949</v>
      </c>
      <c r="H602" s="2">
        <v>44951</v>
      </c>
      <c r="I602">
        <v>323537</v>
      </c>
      <c r="J602" t="s">
        <v>83</v>
      </c>
      <c r="K602" t="s">
        <v>85</v>
      </c>
      <c r="L602" t="s">
        <v>98</v>
      </c>
      <c r="M602" t="s">
        <v>72</v>
      </c>
      <c r="N602" t="s">
        <v>82</v>
      </c>
      <c r="O602">
        <v>132609</v>
      </c>
      <c r="P602">
        <v>3</v>
      </c>
      <c r="Q602" t="s">
        <v>75</v>
      </c>
      <c r="R602" t="s">
        <v>76</v>
      </c>
      <c r="S602" t="s">
        <v>79</v>
      </c>
      <c r="T602" t="s">
        <v>75</v>
      </c>
      <c r="U602">
        <v>1</v>
      </c>
      <c r="V602" t="s">
        <v>80</v>
      </c>
      <c r="W602">
        <v>19</v>
      </c>
      <c r="X602">
        <v>3</v>
      </c>
      <c r="Y602" t="s">
        <v>25</v>
      </c>
      <c r="Z602" t="s">
        <v>1670</v>
      </c>
      <c r="AA602">
        <v>118960681</v>
      </c>
      <c r="AB602">
        <v>31269760</v>
      </c>
      <c r="AC602" t="s">
        <v>280</v>
      </c>
      <c r="AD602" t="s">
        <v>347</v>
      </c>
      <c r="AE602" t="s">
        <v>353</v>
      </c>
      <c r="AF602" t="s">
        <v>117</v>
      </c>
      <c r="AG602">
        <v>359176</v>
      </c>
      <c r="AH602" t="s">
        <v>121</v>
      </c>
      <c r="AI602">
        <v>0</v>
      </c>
      <c r="AJ602" t="s">
        <v>77</v>
      </c>
      <c r="AK602">
        <v>100</v>
      </c>
      <c r="AL602" t="s">
        <v>96</v>
      </c>
      <c r="AM602" t="s">
        <v>82</v>
      </c>
      <c r="AN602" t="s">
        <v>82</v>
      </c>
      <c r="AO602">
        <v>8</v>
      </c>
      <c r="AP602" t="s">
        <v>219</v>
      </c>
      <c r="AQ602" t="s">
        <v>114</v>
      </c>
      <c r="AR602" t="s">
        <v>82</v>
      </c>
      <c r="AS602" t="s">
        <v>82</v>
      </c>
      <c r="AT602">
        <v>19</v>
      </c>
      <c r="AU602" t="s">
        <v>88</v>
      </c>
      <c r="AV602" t="s">
        <v>89</v>
      </c>
      <c r="AW602" t="s">
        <v>89</v>
      </c>
      <c r="AX602" t="s">
        <v>89</v>
      </c>
      <c r="AY602" t="s">
        <v>89</v>
      </c>
      <c r="AZ602" t="s">
        <v>81</v>
      </c>
      <c r="BA602" t="s">
        <v>1671</v>
      </c>
      <c r="BB602" t="s">
        <v>82</v>
      </c>
      <c r="BC602" t="s">
        <v>82</v>
      </c>
      <c r="BD602" t="s">
        <v>82</v>
      </c>
      <c r="BE602" t="s">
        <v>82</v>
      </c>
      <c r="BF602" t="s">
        <v>87</v>
      </c>
      <c r="BG602" t="s">
        <v>97</v>
      </c>
      <c r="BH602">
        <v>2</v>
      </c>
      <c r="BI602">
        <v>2022</v>
      </c>
      <c r="BJ602">
        <v>1</v>
      </c>
      <c r="BK602">
        <v>97.14</v>
      </c>
      <c r="BL602" t="s">
        <v>82</v>
      </c>
      <c r="BM602" t="s">
        <v>95</v>
      </c>
      <c r="BN602" t="s">
        <v>117</v>
      </c>
      <c r="BO602">
        <v>1</v>
      </c>
      <c r="BP602" t="s">
        <v>86</v>
      </c>
      <c r="BQ602" t="s">
        <v>1116</v>
      </c>
    </row>
    <row r="603" spans="1:69" hidden="1" x14ac:dyDescent="0.25">
      <c r="A603">
        <v>132611</v>
      </c>
      <c r="B603">
        <v>4</v>
      </c>
      <c r="C603" s="1">
        <v>45766846</v>
      </c>
      <c r="D603" s="2">
        <v>44897</v>
      </c>
      <c r="E603" s="2">
        <v>44901</v>
      </c>
      <c r="F603" s="2">
        <v>44902</v>
      </c>
      <c r="G603" s="2">
        <v>44949</v>
      </c>
      <c r="H603" s="2">
        <v>44951</v>
      </c>
      <c r="I603">
        <v>323446</v>
      </c>
      <c r="J603" t="s">
        <v>83</v>
      </c>
      <c r="K603" t="s">
        <v>277</v>
      </c>
      <c r="L603" t="s">
        <v>98</v>
      </c>
      <c r="M603" t="s">
        <v>275</v>
      </c>
      <c r="N603" t="s">
        <v>82</v>
      </c>
      <c r="O603">
        <v>132611</v>
      </c>
      <c r="P603">
        <v>3</v>
      </c>
      <c r="Q603" t="s">
        <v>136</v>
      </c>
      <c r="R603" t="s">
        <v>137</v>
      </c>
      <c r="S603" t="s">
        <v>79</v>
      </c>
      <c r="T603" t="s">
        <v>136</v>
      </c>
      <c r="U603">
        <v>3</v>
      </c>
      <c r="V603" t="s">
        <v>131</v>
      </c>
      <c r="W603">
        <v>3</v>
      </c>
      <c r="X603">
        <v>1</v>
      </c>
      <c r="Y603" t="s">
        <v>24</v>
      </c>
      <c r="Z603" t="s">
        <v>1675</v>
      </c>
      <c r="AA603">
        <v>114970122</v>
      </c>
      <c r="AB603">
        <v>31268840</v>
      </c>
      <c r="AC603" t="s">
        <v>193</v>
      </c>
      <c r="AD603" t="s">
        <v>310</v>
      </c>
      <c r="AE603" t="s">
        <v>1676</v>
      </c>
      <c r="AF603" t="s">
        <v>210</v>
      </c>
      <c r="AG603">
        <v>320000</v>
      </c>
      <c r="AH603" t="s">
        <v>121</v>
      </c>
      <c r="AI603">
        <v>0</v>
      </c>
      <c r="AJ603" t="s">
        <v>77</v>
      </c>
      <c r="AK603">
        <v>121</v>
      </c>
      <c r="AL603" t="s">
        <v>1102</v>
      </c>
      <c r="AM603" t="s">
        <v>82</v>
      </c>
      <c r="AN603" t="s">
        <v>82</v>
      </c>
      <c r="AO603">
        <v>2</v>
      </c>
      <c r="AP603" t="s">
        <v>113</v>
      </c>
      <c r="AQ603" t="s">
        <v>78</v>
      </c>
      <c r="AR603" t="s">
        <v>82</v>
      </c>
      <c r="AS603" t="s">
        <v>82</v>
      </c>
      <c r="AT603">
        <v>30</v>
      </c>
      <c r="AU603" t="s">
        <v>215</v>
      </c>
      <c r="AV603" t="s">
        <v>89</v>
      </c>
      <c r="AW603" t="s">
        <v>89</v>
      </c>
      <c r="AX603" t="s">
        <v>89</v>
      </c>
      <c r="AY603" t="s">
        <v>89</v>
      </c>
      <c r="AZ603" t="s">
        <v>81</v>
      </c>
      <c r="BA603" t="s">
        <v>1677</v>
      </c>
      <c r="BB603" t="s">
        <v>82</v>
      </c>
      <c r="BC603">
        <v>100.03</v>
      </c>
      <c r="BD603" t="s">
        <v>161</v>
      </c>
      <c r="BE603" t="s">
        <v>162</v>
      </c>
      <c r="BF603" t="s">
        <v>87</v>
      </c>
      <c r="BG603" t="s">
        <v>97</v>
      </c>
      <c r="BH603">
        <v>2</v>
      </c>
      <c r="BI603">
        <v>2009</v>
      </c>
      <c r="BJ603">
        <v>14</v>
      </c>
      <c r="BK603">
        <v>90</v>
      </c>
      <c r="BL603" t="s">
        <v>82</v>
      </c>
      <c r="BM603" t="s">
        <v>95</v>
      </c>
      <c r="BN603" t="s">
        <v>183</v>
      </c>
      <c r="BO603">
        <v>2</v>
      </c>
      <c r="BP603" t="s">
        <v>179</v>
      </c>
      <c r="BQ603" t="s">
        <v>1121</v>
      </c>
    </row>
    <row r="604" spans="1:69" x14ac:dyDescent="0.25">
      <c r="A604">
        <v>132616</v>
      </c>
      <c r="B604">
        <v>1</v>
      </c>
      <c r="C604" s="1">
        <v>8092930</v>
      </c>
      <c r="D604" s="2">
        <v>44896</v>
      </c>
      <c r="E604" s="2">
        <v>44901</v>
      </c>
      <c r="F604" s="2">
        <v>44902</v>
      </c>
      <c r="G604" s="2">
        <v>44949</v>
      </c>
      <c r="H604" s="2">
        <v>44951</v>
      </c>
      <c r="I604">
        <v>323353</v>
      </c>
      <c r="J604" t="s">
        <v>83</v>
      </c>
      <c r="K604" t="s">
        <v>85</v>
      </c>
      <c r="L604" t="s">
        <v>98</v>
      </c>
      <c r="M604" t="s">
        <v>72</v>
      </c>
      <c r="N604" t="s">
        <v>82</v>
      </c>
      <c r="O604">
        <v>132616</v>
      </c>
      <c r="P604">
        <v>3</v>
      </c>
      <c r="Q604" t="s">
        <v>75</v>
      </c>
      <c r="R604" t="s">
        <v>76</v>
      </c>
      <c r="S604" t="s">
        <v>79</v>
      </c>
      <c r="T604" t="s">
        <v>75</v>
      </c>
      <c r="U604">
        <v>1</v>
      </c>
      <c r="V604" t="s">
        <v>80</v>
      </c>
      <c r="W604">
        <v>19</v>
      </c>
      <c r="X604">
        <v>1</v>
      </c>
      <c r="Y604" t="s">
        <v>25</v>
      </c>
      <c r="Z604" t="s">
        <v>1683</v>
      </c>
      <c r="AA604">
        <v>118640532</v>
      </c>
      <c r="AB604">
        <v>31269800</v>
      </c>
      <c r="AC604" t="s">
        <v>280</v>
      </c>
      <c r="AD604" t="s">
        <v>346</v>
      </c>
      <c r="AE604" t="s">
        <v>353</v>
      </c>
      <c r="AF604" t="s">
        <v>117</v>
      </c>
      <c r="AG604">
        <v>200000</v>
      </c>
      <c r="AH604" t="s">
        <v>132</v>
      </c>
      <c r="AI604">
        <v>0</v>
      </c>
      <c r="AJ604" t="s">
        <v>77</v>
      </c>
      <c r="AK604">
        <v>100</v>
      </c>
      <c r="AL604" t="s">
        <v>96</v>
      </c>
      <c r="AM604" t="s">
        <v>82</v>
      </c>
      <c r="AN604" t="s">
        <v>82</v>
      </c>
      <c r="AO604">
        <v>8</v>
      </c>
      <c r="AP604" t="s">
        <v>219</v>
      </c>
      <c r="AQ604" t="s">
        <v>114</v>
      </c>
      <c r="AR604" t="s">
        <v>82</v>
      </c>
      <c r="AS604" t="s">
        <v>82</v>
      </c>
      <c r="AT604">
        <v>20</v>
      </c>
      <c r="AU604" t="s">
        <v>88</v>
      </c>
      <c r="AV604" t="s">
        <v>89</v>
      </c>
      <c r="AW604" t="s">
        <v>89</v>
      </c>
      <c r="AX604" t="s">
        <v>89</v>
      </c>
      <c r="AY604" t="s">
        <v>89</v>
      </c>
      <c r="AZ604" t="s">
        <v>81</v>
      </c>
      <c r="BA604" t="s">
        <v>1684</v>
      </c>
      <c r="BB604" t="s">
        <v>82</v>
      </c>
      <c r="BC604" t="s">
        <v>82</v>
      </c>
      <c r="BD604" t="s">
        <v>82</v>
      </c>
      <c r="BE604" t="s">
        <v>82</v>
      </c>
      <c r="BF604" t="s">
        <v>87</v>
      </c>
      <c r="BG604" t="s">
        <v>97</v>
      </c>
      <c r="BH604">
        <v>4</v>
      </c>
      <c r="BI604">
        <v>2021</v>
      </c>
      <c r="BJ604">
        <v>2</v>
      </c>
      <c r="BK604">
        <v>97.61</v>
      </c>
      <c r="BL604" t="s">
        <v>82</v>
      </c>
      <c r="BM604" t="s">
        <v>95</v>
      </c>
      <c r="BN604" t="s">
        <v>117</v>
      </c>
      <c r="BO604">
        <v>1</v>
      </c>
      <c r="BP604" t="s">
        <v>86</v>
      </c>
      <c r="BQ604" t="s">
        <v>1116</v>
      </c>
    </row>
    <row r="605" spans="1:69" hidden="1" x14ac:dyDescent="0.25">
      <c r="A605">
        <v>132673</v>
      </c>
      <c r="B605">
        <v>1</v>
      </c>
      <c r="C605" s="1">
        <v>11638453</v>
      </c>
      <c r="D605" s="2">
        <v>44903</v>
      </c>
      <c r="E605" s="2">
        <v>44903</v>
      </c>
      <c r="F605" s="2">
        <v>44904</v>
      </c>
      <c r="G605" s="2">
        <v>44949</v>
      </c>
      <c r="H605" s="2">
        <v>44951</v>
      </c>
      <c r="I605">
        <v>324074</v>
      </c>
      <c r="J605" t="s">
        <v>83</v>
      </c>
      <c r="K605" t="s">
        <v>85</v>
      </c>
      <c r="L605" t="s">
        <v>98</v>
      </c>
      <c r="M605" t="s">
        <v>72</v>
      </c>
      <c r="N605" t="s">
        <v>82</v>
      </c>
      <c r="O605">
        <v>132673</v>
      </c>
      <c r="P605">
        <v>3</v>
      </c>
      <c r="Q605" t="s">
        <v>75</v>
      </c>
      <c r="R605" t="s">
        <v>76</v>
      </c>
      <c r="S605" t="s">
        <v>79</v>
      </c>
      <c r="T605" t="s">
        <v>75</v>
      </c>
      <c r="U605">
        <v>2</v>
      </c>
      <c r="V605" t="s">
        <v>139</v>
      </c>
      <c r="W605">
        <v>1</v>
      </c>
      <c r="X605">
        <v>1</v>
      </c>
      <c r="Y605" t="s">
        <v>25</v>
      </c>
      <c r="Z605" t="s">
        <v>1707</v>
      </c>
      <c r="AA605">
        <v>117050999</v>
      </c>
      <c r="AB605">
        <v>31269910</v>
      </c>
      <c r="AC605" t="s">
        <v>139</v>
      </c>
      <c r="AD605" t="s">
        <v>139</v>
      </c>
      <c r="AE605" t="s">
        <v>218</v>
      </c>
      <c r="AF605" t="s">
        <v>230</v>
      </c>
      <c r="AG605">
        <v>402112</v>
      </c>
      <c r="AH605" t="s">
        <v>121</v>
      </c>
      <c r="AI605">
        <v>0</v>
      </c>
      <c r="AJ605" t="s">
        <v>77</v>
      </c>
      <c r="AK605">
        <v>100</v>
      </c>
      <c r="AL605" t="s">
        <v>96</v>
      </c>
      <c r="AM605" t="s">
        <v>82</v>
      </c>
      <c r="AN605" t="s">
        <v>82</v>
      </c>
      <c r="AO605">
        <v>2</v>
      </c>
      <c r="AP605" t="s">
        <v>113</v>
      </c>
      <c r="AQ605" t="s">
        <v>78</v>
      </c>
      <c r="AR605" t="s">
        <v>82</v>
      </c>
      <c r="AS605" t="s">
        <v>82</v>
      </c>
      <c r="AT605">
        <v>24</v>
      </c>
      <c r="AU605" t="s">
        <v>88</v>
      </c>
      <c r="AV605" t="s">
        <v>89</v>
      </c>
      <c r="AW605" t="s">
        <v>89</v>
      </c>
      <c r="AX605" t="s">
        <v>89</v>
      </c>
      <c r="AY605" t="s">
        <v>89</v>
      </c>
      <c r="AZ605" t="s">
        <v>81</v>
      </c>
      <c r="BA605" t="s">
        <v>1708</v>
      </c>
      <c r="BB605" t="s">
        <v>82</v>
      </c>
      <c r="BC605">
        <v>209.06</v>
      </c>
      <c r="BD605" t="s">
        <v>82</v>
      </c>
      <c r="BE605" t="s">
        <v>82</v>
      </c>
      <c r="BF605" t="s">
        <v>87</v>
      </c>
      <c r="BG605" t="s">
        <v>160</v>
      </c>
      <c r="BH605">
        <v>6</v>
      </c>
      <c r="BI605">
        <v>2015</v>
      </c>
      <c r="BJ605">
        <v>8</v>
      </c>
      <c r="BK605">
        <v>83.8</v>
      </c>
      <c r="BL605">
        <v>24307459</v>
      </c>
      <c r="BM605" t="s">
        <v>95</v>
      </c>
      <c r="BN605" t="s">
        <v>230</v>
      </c>
      <c r="BO605">
        <v>1</v>
      </c>
      <c r="BP605" t="s">
        <v>86</v>
      </c>
      <c r="BQ605" t="s">
        <v>1116</v>
      </c>
    </row>
    <row r="606" spans="1:69" hidden="1" x14ac:dyDescent="0.25">
      <c r="A606">
        <v>132702</v>
      </c>
      <c r="B606">
        <v>1</v>
      </c>
      <c r="C606" s="1">
        <v>20500147</v>
      </c>
      <c r="D606" s="2">
        <v>44804</v>
      </c>
      <c r="E606" s="2">
        <v>44903</v>
      </c>
      <c r="F606" s="2">
        <v>44904</v>
      </c>
      <c r="G606" s="2">
        <v>44949</v>
      </c>
      <c r="H606" s="2">
        <v>44951</v>
      </c>
      <c r="I606">
        <v>319476</v>
      </c>
      <c r="J606" t="s">
        <v>83</v>
      </c>
      <c r="K606" t="s">
        <v>85</v>
      </c>
      <c r="L606" t="s">
        <v>98</v>
      </c>
      <c r="M606" t="s">
        <v>72</v>
      </c>
      <c r="N606" t="s">
        <v>82</v>
      </c>
      <c r="O606">
        <v>132702</v>
      </c>
      <c r="P606">
        <v>3</v>
      </c>
      <c r="Q606" t="s">
        <v>75</v>
      </c>
      <c r="R606" t="s">
        <v>76</v>
      </c>
      <c r="S606" t="s">
        <v>79</v>
      </c>
      <c r="T606" t="s">
        <v>75</v>
      </c>
      <c r="U606">
        <v>3</v>
      </c>
      <c r="V606" t="s">
        <v>131</v>
      </c>
      <c r="W606">
        <v>2</v>
      </c>
      <c r="X606">
        <v>4</v>
      </c>
      <c r="Y606" t="s">
        <v>25</v>
      </c>
      <c r="Z606" t="s">
        <v>1720</v>
      </c>
      <c r="AA606">
        <v>305530696</v>
      </c>
      <c r="AB606">
        <v>31269600</v>
      </c>
      <c r="AC606" t="s">
        <v>229</v>
      </c>
      <c r="AD606" t="s">
        <v>270</v>
      </c>
      <c r="AE606" t="s">
        <v>128</v>
      </c>
      <c r="AF606" t="s">
        <v>230</v>
      </c>
      <c r="AG606">
        <v>1780490</v>
      </c>
      <c r="AH606" t="s">
        <v>100</v>
      </c>
      <c r="AI606">
        <v>0</v>
      </c>
      <c r="AJ606" t="s">
        <v>77</v>
      </c>
      <c r="AK606">
        <v>100</v>
      </c>
      <c r="AL606" t="s">
        <v>96</v>
      </c>
      <c r="AM606" t="s">
        <v>82</v>
      </c>
      <c r="AN606" t="s">
        <v>82</v>
      </c>
      <c r="AO606">
        <v>2</v>
      </c>
      <c r="AP606" t="s">
        <v>113</v>
      </c>
      <c r="AQ606" t="s">
        <v>114</v>
      </c>
      <c r="AR606" t="s">
        <v>82</v>
      </c>
      <c r="AS606" t="s">
        <v>82</v>
      </c>
      <c r="AT606">
        <v>18</v>
      </c>
      <c r="AU606" t="s">
        <v>88</v>
      </c>
      <c r="AV606" t="s">
        <v>89</v>
      </c>
      <c r="AW606" t="s">
        <v>89</v>
      </c>
      <c r="AX606" t="s">
        <v>89</v>
      </c>
      <c r="AY606" t="s">
        <v>89</v>
      </c>
      <c r="AZ606" t="s">
        <v>81</v>
      </c>
      <c r="BA606" t="s">
        <v>1721</v>
      </c>
      <c r="BB606" t="s">
        <v>82</v>
      </c>
      <c r="BC606">
        <v>125.31</v>
      </c>
      <c r="BD606" t="s">
        <v>82</v>
      </c>
      <c r="BE606" t="s">
        <v>82</v>
      </c>
      <c r="BF606" t="s">
        <v>87</v>
      </c>
      <c r="BG606" t="s">
        <v>97</v>
      </c>
      <c r="BH606">
        <v>3</v>
      </c>
      <c r="BI606">
        <v>2021</v>
      </c>
      <c r="BJ606">
        <v>2</v>
      </c>
      <c r="BK606">
        <v>85</v>
      </c>
      <c r="BL606" t="s">
        <v>82</v>
      </c>
      <c r="BM606" t="s">
        <v>95</v>
      </c>
      <c r="BN606" t="s">
        <v>230</v>
      </c>
      <c r="BO606">
        <v>1</v>
      </c>
      <c r="BP606" t="s">
        <v>86</v>
      </c>
      <c r="BQ606" t="s">
        <v>1116</v>
      </c>
    </row>
    <row r="607" spans="1:69" x14ac:dyDescent="0.25">
      <c r="A607">
        <v>132740</v>
      </c>
      <c r="B607">
        <v>1</v>
      </c>
      <c r="C607" s="1">
        <v>10251990</v>
      </c>
      <c r="D607" s="2">
        <v>44904</v>
      </c>
      <c r="E607" s="2">
        <v>44907</v>
      </c>
      <c r="F607" s="2">
        <v>44911</v>
      </c>
      <c r="G607" s="2">
        <v>44949</v>
      </c>
      <c r="H607" s="2">
        <v>44951</v>
      </c>
      <c r="I607">
        <v>324203</v>
      </c>
      <c r="J607" t="s">
        <v>83</v>
      </c>
      <c r="K607" t="s">
        <v>85</v>
      </c>
      <c r="L607" t="s">
        <v>98</v>
      </c>
      <c r="M607" t="s">
        <v>72</v>
      </c>
      <c r="N607" t="s">
        <v>82</v>
      </c>
      <c r="O607">
        <v>132740</v>
      </c>
      <c r="P607">
        <v>3</v>
      </c>
      <c r="Q607" t="s">
        <v>75</v>
      </c>
      <c r="R607" t="s">
        <v>76</v>
      </c>
      <c r="S607" t="s">
        <v>79</v>
      </c>
      <c r="T607" t="s">
        <v>75</v>
      </c>
      <c r="U607">
        <v>6</v>
      </c>
      <c r="V607" t="s">
        <v>272</v>
      </c>
      <c r="W607">
        <v>3</v>
      </c>
      <c r="X607">
        <v>1</v>
      </c>
      <c r="Y607" t="s">
        <v>25</v>
      </c>
      <c r="Z607" t="s">
        <v>1732</v>
      </c>
      <c r="AA607">
        <v>119070491</v>
      </c>
      <c r="AB607">
        <v>31269940</v>
      </c>
      <c r="AC607" t="s">
        <v>273</v>
      </c>
      <c r="AD607" t="s">
        <v>273</v>
      </c>
      <c r="AE607" t="s">
        <v>353</v>
      </c>
      <c r="AF607" t="s">
        <v>117</v>
      </c>
      <c r="AG607">
        <v>256</v>
      </c>
      <c r="AH607" t="s">
        <v>132</v>
      </c>
      <c r="AI607">
        <v>0</v>
      </c>
      <c r="AJ607" t="s">
        <v>77</v>
      </c>
      <c r="AK607">
        <v>100</v>
      </c>
      <c r="AL607" t="s">
        <v>96</v>
      </c>
      <c r="AM607" t="s">
        <v>82</v>
      </c>
      <c r="AN607" t="s">
        <v>82</v>
      </c>
      <c r="AO607">
        <v>8</v>
      </c>
      <c r="AP607" t="s">
        <v>219</v>
      </c>
      <c r="AQ607" t="s">
        <v>138</v>
      </c>
      <c r="AR607" t="s">
        <v>82</v>
      </c>
      <c r="AS607" t="s">
        <v>82</v>
      </c>
      <c r="AT607">
        <v>18</v>
      </c>
      <c r="AU607" t="s">
        <v>88</v>
      </c>
      <c r="AV607" t="s">
        <v>89</v>
      </c>
      <c r="AW607" t="s">
        <v>89</v>
      </c>
      <c r="AX607" t="s">
        <v>89</v>
      </c>
      <c r="AY607" t="s">
        <v>89</v>
      </c>
      <c r="AZ607" t="s">
        <v>81</v>
      </c>
      <c r="BA607" t="s">
        <v>1733</v>
      </c>
      <c r="BB607" t="s">
        <v>82</v>
      </c>
      <c r="BC607" t="s">
        <v>82</v>
      </c>
      <c r="BD607" t="s">
        <v>940</v>
      </c>
      <c r="BE607" t="s">
        <v>941</v>
      </c>
      <c r="BF607" t="s">
        <v>87</v>
      </c>
      <c r="BG607" t="s">
        <v>97</v>
      </c>
      <c r="BH607">
        <v>5</v>
      </c>
      <c r="BI607">
        <v>2022</v>
      </c>
      <c r="BJ607">
        <v>1</v>
      </c>
      <c r="BK607">
        <v>100</v>
      </c>
      <c r="BL607" t="s">
        <v>82</v>
      </c>
      <c r="BM607" t="s">
        <v>95</v>
      </c>
      <c r="BN607" t="s">
        <v>117</v>
      </c>
      <c r="BO607">
        <v>1</v>
      </c>
      <c r="BP607" t="s">
        <v>86</v>
      </c>
      <c r="BQ607" t="s">
        <v>1116</v>
      </c>
    </row>
    <row r="608" spans="1:69" x14ac:dyDescent="0.25">
      <c r="A608">
        <v>132744</v>
      </c>
      <c r="B608">
        <v>1</v>
      </c>
      <c r="C608" s="1">
        <v>7659900</v>
      </c>
      <c r="D608" s="2">
        <v>44783</v>
      </c>
      <c r="E608" s="2">
        <v>44907</v>
      </c>
      <c r="F608" s="2">
        <v>44911</v>
      </c>
      <c r="G608" s="2">
        <v>44949</v>
      </c>
      <c r="H608" s="2">
        <v>44951</v>
      </c>
      <c r="I608">
        <v>318413</v>
      </c>
      <c r="J608" t="s">
        <v>83</v>
      </c>
      <c r="K608" t="s">
        <v>85</v>
      </c>
      <c r="L608" t="s">
        <v>98</v>
      </c>
      <c r="M608" t="s">
        <v>72</v>
      </c>
      <c r="N608" t="s">
        <v>82</v>
      </c>
      <c r="O608">
        <v>132744</v>
      </c>
      <c r="P608">
        <v>3</v>
      </c>
      <c r="Q608" t="s">
        <v>136</v>
      </c>
      <c r="R608" t="s">
        <v>137</v>
      </c>
      <c r="S608" t="s">
        <v>79</v>
      </c>
      <c r="T608" t="s">
        <v>136</v>
      </c>
      <c r="U608">
        <v>1</v>
      </c>
      <c r="V608" t="s">
        <v>80</v>
      </c>
      <c r="W608">
        <v>19</v>
      </c>
      <c r="X608">
        <v>12</v>
      </c>
      <c r="Y608" t="s">
        <v>24</v>
      </c>
      <c r="Z608" t="s">
        <v>1736</v>
      </c>
      <c r="AA608">
        <v>305430024</v>
      </c>
      <c r="AB608">
        <v>31269820</v>
      </c>
      <c r="AC608" t="s">
        <v>280</v>
      </c>
      <c r="AD608" t="s">
        <v>508</v>
      </c>
      <c r="AE608" t="s">
        <v>264</v>
      </c>
      <c r="AF608" t="s">
        <v>198</v>
      </c>
      <c r="AG608">
        <v>80000</v>
      </c>
      <c r="AH608" t="s">
        <v>132</v>
      </c>
      <c r="AI608">
        <v>0</v>
      </c>
      <c r="AJ608" t="s">
        <v>77</v>
      </c>
      <c r="AK608">
        <v>100</v>
      </c>
      <c r="AL608" t="s">
        <v>96</v>
      </c>
      <c r="AM608" t="s">
        <v>82</v>
      </c>
      <c r="AN608" t="s">
        <v>82</v>
      </c>
      <c r="AO608">
        <v>8</v>
      </c>
      <c r="AP608" t="s">
        <v>219</v>
      </c>
      <c r="AQ608" t="s">
        <v>138</v>
      </c>
      <c r="AR608" t="s">
        <v>82</v>
      </c>
      <c r="AS608" t="s">
        <v>82</v>
      </c>
      <c r="AT608">
        <v>20</v>
      </c>
      <c r="AU608" t="s">
        <v>101</v>
      </c>
      <c r="AV608" t="s">
        <v>89</v>
      </c>
      <c r="AW608" t="s">
        <v>89</v>
      </c>
      <c r="AX608" t="s">
        <v>89</v>
      </c>
      <c r="AY608" t="s">
        <v>89</v>
      </c>
      <c r="AZ608" t="s">
        <v>81</v>
      </c>
      <c r="BA608" t="s">
        <v>1737</v>
      </c>
      <c r="BB608" t="s">
        <v>82</v>
      </c>
      <c r="BC608" t="s">
        <v>82</v>
      </c>
      <c r="BD608" t="s">
        <v>161</v>
      </c>
      <c r="BE608" t="s">
        <v>162</v>
      </c>
      <c r="BF608" t="s">
        <v>87</v>
      </c>
      <c r="BG608" t="s">
        <v>97</v>
      </c>
      <c r="BH608">
        <v>5</v>
      </c>
      <c r="BI608">
        <v>2021</v>
      </c>
      <c r="BJ608">
        <v>2</v>
      </c>
      <c r="BK608">
        <v>96.81</v>
      </c>
      <c r="BL608" t="s">
        <v>82</v>
      </c>
      <c r="BM608" t="s">
        <v>95</v>
      </c>
      <c r="BN608" t="s">
        <v>198</v>
      </c>
      <c r="BO608">
        <v>1</v>
      </c>
      <c r="BP608" t="s">
        <v>86</v>
      </c>
      <c r="BQ608" t="s">
        <v>1116</v>
      </c>
    </row>
    <row r="609" spans="1:69" hidden="1" x14ac:dyDescent="0.25">
      <c r="A609">
        <v>131424</v>
      </c>
      <c r="B609">
        <v>1</v>
      </c>
      <c r="C609" s="1">
        <v>52540650</v>
      </c>
      <c r="D609" s="2">
        <v>44760</v>
      </c>
      <c r="E609" s="2">
        <v>44782</v>
      </c>
      <c r="F609" s="2">
        <v>44783</v>
      </c>
      <c r="G609" s="2">
        <v>44939</v>
      </c>
      <c r="H609" s="2">
        <v>44943</v>
      </c>
      <c r="I609">
        <v>317141</v>
      </c>
      <c r="J609" t="s">
        <v>83</v>
      </c>
      <c r="K609" t="s">
        <v>85</v>
      </c>
      <c r="L609" t="s">
        <v>98</v>
      </c>
      <c r="M609" t="s">
        <v>72</v>
      </c>
      <c r="N609" t="s">
        <v>82</v>
      </c>
      <c r="O609">
        <v>131424</v>
      </c>
      <c r="P609">
        <v>1</v>
      </c>
      <c r="Q609" t="s">
        <v>75</v>
      </c>
      <c r="R609" t="s">
        <v>76</v>
      </c>
      <c r="S609" t="s">
        <v>79</v>
      </c>
      <c r="T609" t="s">
        <v>75</v>
      </c>
      <c r="U609">
        <v>6</v>
      </c>
      <c r="V609" t="s">
        <v>272</v>
      </c>
      <c r="W609">
        <v>6</v>
      </c>
      <c r="X609">
        <v>1</v>
      </c>
      <c r="Y609" t="s">
        <v>24</v>
      </c>
      <c r="Z609" t="s">
        <v>1756</v>
      </c>
      <c r="AA609">
        <v>604840957</v>
      </c>
      <c r="AB609">
        <v>31269510</v>
      </c>
      <c r="AC609" t="s">
        <v>771</v>
      </c>
      <c r="AD609" t="s">
        <v>772</v>
      </c>
      <c r="AE609" t="s">
        <v>274</v>
      </c>
      <c r="AF609" t="s">
        <v>127</v>
      </c>
      <c r="AG609">
        <v>1299429</v>
      </c>
      <c r="AH609" t="s">
        <v>100</v>
      </c>
      <c r="AI609">
        <v>0</v>
      </c>
      <c r="AJ609" t="s">
        <v>77</v>
      </c>
      <c r="AK609">
        <v>100</v>
      </c>
      <c r="AL609" t="s">
        <v>96</v>
      </c>
      <c r="AM609" t="s">
        <v>82</v>
      </c>
      <c r="AN609" t="s">
        <v>82</v>
      </c>
      <c r="AO609">
        <v>2</v>
      </c>
      <c r="AP609" t="s">
        <v>113</v>
      </c>
      <c r="AQ609" t="s">
        <v>114</v>
      </c>
      <c r="AR609" t="s">
        <v>82</v>
      </c>
      <c r="AS609" t="s">
        <v>82</v>
      </c>
      <c r="AT609">
        <v>18</v>
      </c>
      <c r="AU609" t="s">
        <v>88</v>
      </c>
      <c r="AV609" t="s">
        <v>89</v>
      </c>
      <c r="AW609" t="s">
        <v>89</v>
      </c>
      <c r="AX609" t="s">
        <v>89</v>
      </c>
      <c r="AY609" t="s">
        <v>89</v>
      </c>
      <c r="AZ609" t="s">
        <v>81</v>
      </c>
      <c r="BA609" t="s">
        <v>1757</v>
      </c>
      <c r="BB609" t="s">
        <v>82</v>
      </c>
      <c r="BC609">
        <v>102.39</v>
      </c>
      <c r="BD609" t="s">
        <v>161</v>
      </c>
      <c r="BE609" t="s">
        <v>162</v>
      </c>
      <c r="BF609" t="s">
        <v>87</v>
      </c>
      <c r="BG609" t="s">
        <v>97</v>
      </c>
      <c r="BH609">
        <v>4</v>
      </c>
      <c r="BI609">
        <v>2021</v>
      </c>
      <c r="BJ609">
        <v>2</v>
      </c>
      <c r="BK609">
        <v>99.44</v>
      </c>
      <c r="BL609" t="s">
        <v>82</v>
      </c>
      <c r="BM609" t="s">
        <v>95</v>
      </c>
      <c r="BN609" t="s">
        <v>130</v>
      </c>
      <c r="BO609">
        <v>1</v>
      </c>
      <c r="BP609" t="s">
        <v>86</v>
      </c>
      <c r="BQ609" t="s">
        <v>1116</v>
      </c>
    </row>
    <row r="610" spans="1:69" hidden="1" x14ac:dyDescent="0.25">
      <c r="A610">
        <v>131932</v>
      </c>
      <c r="B610">
        <v>4</v>
      </c>
      <c r="C610" s="1">
        <v>30511847</v>
      </c>
      <c r="D610" s="2">
        <v>44811</v>
      </c>
      <c r="E610" s="2">
        <v>44817</v>
      </c>
      <c r="F610" s="2">
        <v>44818</v>
      </c>
      <c r="G610" s="2">
        <v>44939</v>
      </c>
      <c r="H610" s="2">
        <v>44943</v>
      </c>
      <c r="I610">
        <v>319862</v>
      </c>
      <c r="J610" t="s">
        <v>83</v>
      </c>
      <c r="K610" t="s">
        <v>277</v>
      </c>
      <c r="L610" t="s">
        <v>98</v>
      </c>
      <c r="M610" t="s">
        <v>275</v>
      </c>
      <c r="N610" t="s">
        <v>82</v>
      </c>
      <c r="O610">
        <v>131932</v>
      </c>
      <c r="P610">
        <v>1</v>
      </c>
      <c r="Q610" t="s">
        <v>136</v>
      </c>
      <c r="R610" t="s">
        <v>137</v>
      </c>
      <c r="S610" t="s">
        <v>79</v>
      </c>
      <c r="T610" t="s">
        <v>136</v>
      </c>
      <c r="U610">
        <v>1</v>
      </c>
      <c r="V610" t="s">
        <v>80</v>
      </c>
      <c r="W610">
        <v>1</v>
      </c>
      <c r="X610">
        <v>1</v>
      </c>
      <c r="Y610" t="s">
        <v>25</v>
      </c>
      <c r="Z610" t="s">
        <v>1775</v>
      </c>
      <c r="AA610">
        <v>901140952</v>
      </c>
      <c r="AB610">
        <v>31269470</v>
      </c>
      <c r="AC610" t="s">
        <v>80</v>
      </c>
      <c r="AD610" t="s">
        <v>170</v>
      </c>
      <c r="AE610" t="s">
        <v>1776</v>
      </c>
      <c r="AF610" t="s">
        <v>1777</v>
      </c>
      <c r="AG610">
        <v>743587</v>
      </c>
      <c r="AH610" t="s">
        <v>108</v>
      </c>
      <c r="AI610">
        <v>0</v>
      </c>
      <c r="AJ610" t="s">
        <v>77</v>
      </c>
      <c r="AK610">
        <v>621</v>
      </c>
      <c r="AL610" t="s">
        <v>1097</v>
      </c>
      <c r="AM610" t="s">
        <v>82</v>
      </c>
      <c r="AN610" t="s">
        <v>82</v>
      </c>
      <c r="AO610">
        <v>2</v>
      </c>
      <c r="AP610" t="s">
        <v>113</v>
      </c>
      <c r="AQ610" t="s">
        <v>78</v>
      </c>
      <c r="AR610" t="s">
        <v>82</v>
      </c>
      <c r="AS610" t="s">
        <v>82</v>
      </c>
      <c r="AT610">
        <v>25</v>
      </c>
      <c r="AU610" t="s">
        <v>215</v>
      </c>
      <c r="AV610" t="s">
        <v>89</v>
      </c>
      <c r="AW610" t="s">
        <v>89</v>
      </c>
      <c r="AX610" t="s">
        <v>89</v>
      </c>
      <c r="AY610" t="s">
        <v>89</v>
      </c>
      <c r="AZ610" t="s">
        <v>81</v>
      </c>
      <c r="BA610" t="s">
        <v>1778</v>
      </c>
      <c r="BB610" t="s">
        <v>82</v>
      </c>
      <c r="BC610">
        <v>197.69</v>
      </c>
      <c r="BD610" t="s">
        <v>82</v>
      </c>
      <c r="BE610" t="s">
        <v>82</v>
      </c>
      <c r="BF610" t="s">
        <v>87</v>
      </c>
      <c r="BG610" t="s">
        <v>82</v>
      </c>
      <c r="BH610">
        <v>3</v>
      </c>
      <c r="BI610">
        <v>2014</v>
      </c>
      <c r="BJ610">
        <v>9</v>
      </c>
      <c r="BK610">
        <v>85</v>
      </c>
      <c r="BL610">
        <v>22465000</v>
      </c>
      <c r="BM610" t="s">
        <v>95</v>
      </c>
      <c r="BN610" t="s">
        <v>183</v>
      </c>
      <c r="BO610">
        <v>1</v>
      </c>
      <c r="BP610" t="s">
        <v>86</v>
      </c>
      <c r="BQ610" t="s">
        <v>1116</v>
      </c>
    </row>
    <row r="611" spans="1:69" hidden="1" x14ac:dyDescent="0.25">
      <c r="A611">
        <v>132039</v>
      </c>
      <c r="B611">
        <v>1</v>
      </c>
      <c r="C611" s="1">
        <v>14686970</v>
      </c>
      <c r="D611" s="2">
        <v>44819</v>
      </c>
      <c r="E611" s="2">
        <v>44830</v>
      </c>
      <c r="F611" s="2">
        <v>44831</v>
      </c>
      <c r="G611" s="2">
        <v>44939</v>
      </c>
      <c r="H611" s="2">
        <v>44943</v>
      </c>
      <c r="I611">
        <v>320239</v>
      </c>
      <c r="J611" t="s">
        <v>83</v>
      </c>
      <c r="K611" t="s">
        <v>85</v>
      </c>
      <c r="L611" t="s">
        <v>98</v>
      </c>
      <c r="M611" t="s">
        <v>72</v>
      </c>
      <c r="N611" t="s">
        <v>82</v>
      </c>
      <c r="O611">
        <v>132039</v>
      </c>
      <c r="P611">
        <v>1</v>
      </c>
      <c r="Q611" t="s">
        <v>75</v>
      </c>
      <c r="R611" t="s">
        <v>99</v>
      </c>
      <c r="S611" t="s">
        <v>79</v>
      </c>
      <c r="T611" t="s">
        <v>75</v>
      </c>
      <c r="U611">
        <v>1</v>
      </c>
      <c r="V611" t="s">
        <v>80</v>
      </c>
      <c r="W611">
        <v>15</v>
      </c>
      <c r="X611">
        <v>2</v>
      </c>
      <c r="Y611" t="s">
        <v>24</v>
      </c>
      <c r="Z611" t="s">
        <v>1789</v>
      </c>
      <c r="AA611">
        <v>305450537</v>
      </c>
      <c r="AB611">
        <v>31269240</v>
      </c>
      <c r="AC611" t="s">
        <v>307</v>
      </c>
      <c r="AD611" t="s">
        <v>311</v>
      </c>
      <c r="AE611" t="s">
        <v>128</v>
      </c>
      <c r="AF611" t="s">
        <v>364</v>
      </c>
      <c r="AG611">
        <v>550000</v>
      </c>
      <c r="AH611" t="s">
        <v>171</v>
      </c>
      <c r="AI611">
        <v>0</v>
      </c>
      <c r="AJ611" t="s">
        <v>77</v>
      </c>
      <c r="AK611">
        <v>100</v>
      </c>
      <c r="AL611" t="s">
        <v>96</v>
      </c>
      <c r="AM611" t="s">
        <v>82</v>
      </c>
      <c r="AN611" t="s">
        <v>82</v>
      </c>
      <c r="AO611">
        <v>2</v>
      </c>
      <c r="AP611" t="s">
        <v>113</v>
      </c>
      <c r="AQ611" t="s">
        <v>78</v>
      </c>
      <c r="AR611" t="s">
        <v>82</v>
      </c>
      <c r="AS611" t="s">
        <v>82</v>
      </c>
      <c r="AT611">
        <v>19</v>
      </c>
      <c r="AU611" t="s">
        <v>88</v>
      </c>
      <c r="AV611" t="s">
        <v>89</v>
      </c>
      <c r="AW611" t="s">
        <v>89</v>
      </c>
      <c r="AX611" t="s">
        <v>89</v>
      </c>
      <c r="AY611" t="s">
        <v>89</v>
      </c>
      <c r="AZ611" t="s">
        <v>81</v>
      </c>
      <c r="BA611" t="s">
        <v>1790</v>
      </c>
      <c r="BB611" t="s">
        <v>82</v>
      </c>
      <c r="BC611">
        <v>140.65</v>
      </c>
      <c r="BD611" t="s">
        <v>161</v>
      </c>
      <c r="BE611" t="s">
        <v>162</v>
      </c>
      <c r="BF611" t="s">
        <v>87</v>
      </c>
      <c r="BG611" t="s">
        <v>97</v>
      </c>
      <c r="BH611">
        <v>5</v>
      </c>
      <c r="BI611">
        <v>2020</v>
      </c>
      <c r="BJ611">
        <v>3</v>
      </c>
      <c r="BK611">
        <v>94.5</v>
      </c>
      <c r="BL611" t="s">
        <v>82</v>
      </c>
      <c r="BM611" t="s">
        <v>95</v>
      </c>
      <c r="BN611" t="s">
        <v>125</v>
      </c>
      <c r="BO611">
        <v>1</v>
      </c>
      <c r="BP611" t="s">
        <v>86</v>
      </c>
      <c r="BQ611" t="s">
        <v>1116</v>
      </c>
    </row>
    <row r="612" spans="1:69" hidden="1" x14ac:dyDescent="0.25">
      <c r="A612">
        <v>132134</v>
      </c>
      <c r="B612">
        <v>1</v>
      </c>
      <c r="C612" s="1">
        <v>20224946</v>
      </c>
      <c r="D612" s="2">
        <v>44828</v>
      </c>
      <c r="E612" s="2">
        <v>44837</v>
      </c>
      <c r="F612" s="2">
        <v>44838</v>
      </c>
      <c r="G612" s="2">
        <v>44939</v>
      </c>
      <c r="H612" s="2">
        <v>44943</v>
      </c>
      <c r="I612">
        <v>320536</v>
      </c>
      <c r="J612" t="s">
        <v>83</v>
      </c>
      <c r="K612" t="s">
        <v>85</v>
      </c>
      <c r="L612" t="s">
        <v>98</v>
      </c>
      <c r="M612" t="s">
        <v>72</v>
      </c>
      <c r="N612" t="s">
        <v>82</v>
      </c>
      <c r="O612">
        <v>132134</v>
      </c>
      <c r="P612">
        <v>1</v>
      </c>
      <c r="Q612" t="s">
        <v>75</v>
      </c>
      <c r="R612" t="s">
        <v>76</v>
      </c>
      <c r="S612" t="s">
        <v>79</v>
      </c>
      <c r="T612" t="s">
        <v>75</v>
      </c>
      <c r="U612">
        <v>4</v>
      </c>
      <c r="V612" t="s">
        <v>107</v>
      </c>
      <c r="W612">
        <v>3</v>
      </c>
      <c r="X612">
        <v>6</v>
      </c>
      <c r="Y612" t="s">
        <v>25</v>
      </c>
      <c r="Z612" t="s">
        <v>1804</v>
      </c>
      <c r="AA612">
        <v>207480361</v>
      </c>
      <c r="AB612">
        <v>31269520</v>
      </c>
      <c r="AC612" t="s">
        <v>157</v>
      </c>
      <c r="AD612" t="s">
        <v>423</v>
      </c>
      <c r="AE612" t="s">
        <v>128</v>
      </c>
      <c r="AF612" t="s">
        <v>230</v>
      </c>
      <c r="AG612">
        <v>843133</v>
      </c>
      <c r="AH612" t="s">
        <v>108</v>
      </c>
      <c r="AI612">
        <v>0</v>
      </c>
      <c r="AJ612" t="s">
        <v>77</v>
      </c>
      <c r="AK612">
        <v>100</v>
      </c>
      <c r="AL612" t="s">
        <v>96</v>
      </c>
      <c r="AM612" t="s">
        <v>82</v>
      </c>
      <c r="AN612" t="s">
        <v>82</v>
      </c>
      <c r="AO612">
        <v>2</v>
      </c>
      <c r="AP612" t="s">
        <v>113</v>
      </c>
      <c r="AQ612" t="s">
        <v>78</v>
      </c>
      <c r="AR612" t="s">
        <v>82</v>
      </c>
      <c r="AS612" t="s">
        <v>82</v>
      </c>
      <c r="AT612">
        <v>27</v>
      </c>
      <c r="AU612" t="s">
        <v>88</v>
      </c>
      <c r="AV612" t="s">
        <v>89</v>
      </c>
      <c r="AW612" t="s">
        <v>89</v>
      </c>
      <c r="AX612" t="s">
        <v>89</v>
      </c>
      <c r="AY612" t="s">
        <v>89</v>
      </c>
      <c r="AZ612" t="s">
        <v>81</v>
      </c>
      <c r="BA612" t="s">
        <v>1805</v>
      </c>
      <c r="BB612" t="s">
        <v>82</v>
      </c>
      <c r="BC612">
        <v>103.6</v>
      </c>
      <c r="BD612" t="s">
        <v>82</v>
      </c>
      <c r="BE612" t="s">
        <v>82</v>
      </c>
      <c r="BF612" t="s">
        <v>87</v>
      </c>
      <c r="BG612" t="s">
        <v>97</v>
      </c>
      <c r="BH612">
        <v>3</v>
      </c>
      <c r="BI612">
        <v>2013</v>
      </c>
      <c r="BJ612">
        <v>10</v>
      </c>
      <c r="BK612">
        <v>90</v>
      </c>
      <c r="BL612" t="s">
        <v>82</v>
      </c>
      <c r="BM612" t="s">
        <v>95</v>
      </c>
      <c r="BN612" t="s">
        <v>230</v>
      </c>
      <c r="BO612">
        <v>1</v>
      </c>
      <c r="BP612" t="s">
        <v>86</v>
      </c>
      <c r="BQ612" t="s">
        <v>1116</v>
      </c>
    </row>
    <row r="613" spans="1:69" hidden="1" x14ac:dyDescent="0.25">
      <c r="A613">
        <v>132440</v>
      </c>
      <c r="B613">
        <v>1</v>
      </c>
      <c r="C613" s="1">
        <v>9970006</v>
      </c>
      <c r="D613" s="2">
        <v>44845</v>
      </c>
      <c r="E613" s="2">
        <v>44852</v>
      </c>
      <c r="F613" s="2">
        <v>44873</v>
      </c>
      <c r="G613" s="2">
        <v>44939</v>
      </c>
      <c r="H613" s="2">
        <v>44952</v>
      </c>
      <c r="I613">
        <v>321120</v>
      </c>
      <c r="J613" t="s">
        <v>83</v>
      </c>
      <c r="K613" t="s">
        <v>85</v>
      </c>
      <c r="L613" t="s">
        <v>74</v>
      </c>
      <c r="M613" t="s">
        <v>72</v>
      </c>
      <c r="N613" t="s">
        <v>82</v>
      </c>
      <c r="O613">
        <v>132440</v>
      </c>
      <c r="P613">
        <v>1</v>
      </c>
      <c r="Q613" t="s">
        <v>75</v>
      </c>
      <c r="R613" t="s">
        <v>76</v>
      </c>
      <c r="S613" t="s">
        <v>79</v>
      </c>
      <c r="T613" t="s">
        <v>75</v>
      </c>
      <c r="U613">
        <v>1</v>
      </c>
      <c r="V613" t="s">
        <v>80</v>
      </c>
      <c r="W613">
        <v>1</v>
      </c>
      <c r="X613">
        <v>8</v>
      </c>
      <c r="Y613" t="s">
        <v>25</v>
      </c>
      <c r="Z613" t="s">
        <v>1839</v>
      </c>
      <c r="AA613">
        <v>604420504</v>
      </c>
      <c r="AB613">
        <v>31051660</v>
      </c>
      <c r="AC613" t="s">
        <v>80</v>
      </c>
      <c r="AD613" t="s">
        <v>269</v>
      </c>
      <c r="AE613" t="s">
        <v>174</v>
      </c>
      <c r="AF613" t="s">
        <v>201</v>
      </c>
      <c r="AG613" t="s">
        <v>82</v>
      </c>
      <c r="AH613" t="s">
        <v>82</v>
      </c>
      <c r="AI613">
        <v>0</v>
      </c>
      <c r="AJ613" t="s">
        <v>77</v>
      </c>
      <c r="AK613">
        <v>100</v>
      </c>
      <c r="AL613" t="s">
        <v>96</v>
      </c>
      <c r="AM613" t="s">
        <v>82</v>
      </c>
      <c r="AN613" t="s">
        <v>82</v>
      </c>
      <c r="AO613">
        <v>2</v>
      </c>
      <c r="AP613" t="s">
        <v>113</v>
      </c>
      <c r="AQ613" t="s">
        <v>78</v>
      </c>
      <c r="AR613" t="s">
        <v>82</v>
      </c>
      <c r="AS613" t="s">
        <v>82</v>
      </c>
      <c r="AT613">
        <v>25</v>
      </c>
      <c r="AU613" t="s">
        <v>101</v>
      </c>
      <c r="AV613" t="s">
        <v>88</v>
      </c>
      <c r="AW613" t="s">
        <v>89</v>
      </c>
      <c r="AX613" t="s">
        <v>89</v>
      </c>
      <c r="AY613" t="s">
        <v>89</v>
      </c>
      <c r="AZ613" t="s">
        <v>81</v>
      </c>
      <c r="BA613" t="s">
        <v>1840</v>
      </c>
      <c r="BB613" t="s">
        <v>82</v>
      </c>
      <c r="BC613">
        <v>113.14</v>
      </c>
      <c r="BD613" t="s">
        <v>82</v>
      </c>
      <c r="BE613" t="s">
        <v>82</v>
      </c>
      <c r="BF613" t="s">
        <v>87</v>
      </c>
      <c r="BG613" t="s">
        <v>97</v>
      </c>
      <c r="BH613" t="s">
        <v>82</v>
      </c>
      <c r="BI613" t="s">
        <v>82</v>
      </c>
      <c r="BJ613" t="s">
        <v>82</v>
      </c>
      <c r="BK613" t="s">
        <v>82</v>
      </c>
      <c r="BL613" t="s">
        <v>82</v>
      </c>
      <c r="BM613" t="s">
        <v>95</v>
      </c>
      <c r="BN613" t="s">
        <v>202</v>
      </c>
      <c r="BO613">
        <v>1</v>
      </c>
      <c r="BP613" t="s">
        <v>86</v>
      </c>
      <c r="BQ613" t="s">
        <v>1116</v>
      </c>
    </row>
    <row r="614" spans="1:69" hidden="1" x14ac:dyDescent="0.25">
      <c r="A614">
        <v>132551</v>
      </c>
      <c r="B614">
        <v>1</v>
      </c>
      <c r="C614" s="1">
        <v>21873292</v>
      </c>
      <c r="D614" s="2">
        <v>44894</v>
      </c>
      <c r="E614" s="2">
        <v>44895</v>
      </c>
      <c r="F614" s="2">
        <v>44896</v>
      </c>
      <c r="G614" s="2">
        <v>44939</v>
      </c>
      <c r="H614" s="2">
        <v>44959</v>
      </c>
      <c r="I614">
        <v>323193</v>
      </c>
      <c r="J614" t="s">
        <v>83</v>
      </c>
      <c r="K614" t="s">
        <v>85</v>
      </c>
      <c r="L614" t="s">
        <v>74</v>
      </c>
      <c r="M614" t="s">
        <v>72</v>
      </c>
      <c r="N614" t="s">
        <v>82</v>
      </c>
      <c r="O614">
        <v>132551</v>
      </c>
      <c r="P614">
        <v>1</v>
      </c>
      <c r="Q614" t="s">
        <v>75</v>
      </c>
      <c r="R614" t="s">
        <v>76</v>
      </c>
      <c r="S614" t="s">
        <v>79</v>
      </c>
      <c r="T614" t="s">
        <v>75</v>
      </c>
      <c r="U614">
        <v>4</v>
      </c>
      <c r="V614" t="s">
        <v>107</v>
      </c>
      <c r="W614">
        <v>4</v>
      </c>
      <c r="X614">
        <v>2</v>
      </c>
      <c r="Y614" t="s">
        <v>25</v>
      </c>
      <c r="Z614" t="s">
        <v>1864</v>
      </c>
      <c r="AA614">
        <v>117670931</v>
      </c>
      <c r="AB614">
        <v>31200510</v>
      </c>
      <c r="AC614" t="s">
        <v>641</v>
      </c>
      <c r="AD614" t="s">
        <v>175</v>
      </c>
      <c r="AE614" t="s">
        <v>128</v>
      </c>
      <c r="AF614" t="s">
        <v>127</v>
      </c>
      <c r="AG614" t="s">
        <v>82</v>
      </c>
      <c r="AH614" t="s">
        <v>82</v>
      </c>
      <c r="AI614">
        <v>0</v>
      </c>
      <c r="AJ614" t="s">
        <v>77</v>
      </c>
      <c r="AK614">
        <v>100</v>
      </c>
      <c r="AL614" t="s">
        <v>96</v>
      </c>
      <c r="AM614" t="s">
        <v>82</v>
      </c>
      <c r="AN614" t="s">
        <v>82</v>
      </c>
      <c r="AO614">
        <v>2</v>
      </c>
      <c r="AP614" t="s">
        <v>113</v>
      </c>
      <c r="AQ614" t="s">
        <v>114</v>
      </c>
      <c r="AR614" t="s">
        <v>82</v>
      </c>
      <c r="AS614" t="s">
        <v>82</v>
      </c>
      <c r="AT614">
        <v>22</v>
      </c>
      <c r="AU614" t="s">
        <v>88</v>
      </c>
      <c r="AV614" t="s">
        <v>89</v>
      </c>
      <c r="AW614" t="s">
        <v>89</v>
      </c>
      <c r="AX614" t="s">
        <v>89</v>
      </c>
      <c r="AY614" t="s">
        <v>89</v>
      </c>
      <c r="AZ614" t="s">
        <v>81</v>
      </c>
      <c r="BA614" t="s">
        <v>1865</v>
      </c>
      <c r="BB614" t="s">
        <v>82</v>
      </c>
      <c r="BC614">
        <v>197.38</v>
      </c>
      <c r="BD614" t="s">
        <v>82</v>
      </c>
      <c r="BE614" t="s">
        <v>82</v>
      </c>
      <c r="BF614" t="s">
        <v>87</v>
      </c>
      <c r="BG614" t="s">
        <v>97</v>
      </c>
      <c r="BH614" t="s">
        <v>82</v>
      </c>
      <c r="BI614" t="s">
        <v>82</v>
      </c>
      <c r="BJ614" t="s">
        <v>82</v>
      </c>
      <c r="BK614" t="s">
        <v>82</v>
      </c>
      <c r="BL614" t="s">
        <v>82</v>
      </c>
      <c r="BM614" t="s">
        <v>95</v>
      </c>
      <c r="BN614" t="s">
        <v>130</v>
      </c>
      <c r="BO614">
        <v>1</v>
      </c>
      <c r="BP614" t="s">
        <v>86</v>
      </c>
      <c r="BQ614" t="s">
        <v>1116</v>
      </c>
    </row>
  </sheetData>
  <autoFilter ref="A1:BQ614" xr:uid="{46C8F8D5-3760-4CE6-8E0D-6FE64B4EF386}">
    <filterColumn colId="41">
      <filters>
        <filter val="FONDO DE AVAL"/>
      </filters>
    </filterColumn>
    <sortState xmlns:xlrd2="http://schemas.microsoft.com/office/spreadsheetml/2017/richdata2" ref="A2:BQ614">
      <sortCondition ref="BB1:BB614"/>
    </sortState>
  </autoFilter>
  <conditionalFormatting sqref="AA1:AA614">
    <cfRule type="duplicateValues" dxfId="12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63535-BB77-4280-9E68-F783F93EE777}">
  <sheetPr>
    <tabColor rgb="FFFF9933"/>
  </sheetPr>
  <dimension ref="B1:H11"/>
  <sheetViews>
    <sheetView workbookViewId="0">
      <selection activeCell="E9" sqref="E9"/>
    </sheetView>
  </sheetViews>
  <sheetFormatPr baseColWidth="10" defaultRowHeight="15" x14ac:dyDescent="0.25"/>
  <cols>
    <col min="2" max="2" width="27.85546875" bestFit="1" customWidth="1"/>
    <col min="3" max="3" width="19.85546875" style="3" bestFit="1" customWidth="1"/>
    <col min="4" max="4" width="23.5703125" style="204" bestFit="1" customWidth="1"/>
    <col min="5" max="5" width="18.140625" style="3" customWidth="1"/>
    <col min="6" max="6" width="19.28515625" style="3" bestFit="1" customWidth="1"/>
    <col min="7" max="7" width="14.7109375" bestFit="1" customWidth="1"/>
    <col min="8" max="8" width="20.7109375" bestFit="1" customWidth="1"/>
  </cols>
  <sheetData>
    <row r="1" spans="2:8" ht="18.75" x14ac:dyDescent="0.3">
      <c r="B1" s="289" t="s">
        <v>1962</v>
      </c>
      <c r="C1" s="289"/>
      <c r="D1" s="289"/>
      <c r="E1" s="289"/>
      <c r="F1" s="289"/>
      <c r="G1" s="289"/>
      <c r="H1" s="289"/>
    </row>
    <row r="2" spans="2:8" s="217" customFormat="1" ht="37.5" x14ac:dyDescent="0.25">
      <c r="B2" s="213" t="s">
        <v>1963</v>
      </c>
      <c r="C2" s="214" t="s">
        <v>1957</v>
      </c>
      <c r="D2" s="215" t="s">
        <v>1958</v>
      </c>
      <c r="E2" s="214" t="s">
        <v>1959</v>
      </c>
      <c r="F2" s="216" t="s">
        <v>1960</v>
      </c>
      <c r="G2" s="216" t="s">
        <v>1964</v>
      </c>
      <c r="H2" s="216" t="s">
        <v>1965</v>
      </c>
    </row>
    <row r="3" spans="2:8" ht="15.75" x14ac:dyDescent="0.25">
      <c r="B3" s="218" t="s">
        <v>1966</v>
      </c>
      <c r="C3" s="219">
        <v>25</v>
      </c>
      <c r="D3" s="220">
        <v>259573596</v>
      </c>
      <c r="E3" s="219">
        <v>3</v>
      </c>
      <c r="F3" s="221">
        <v>19416620</v>
      </c>
      <c r="G3" s="222">
        <f>+Tabla2[[#This Row],[CANTIDAD PROGRAMADA]]-Tabla2[[#This Row],[CANTIDAD EJECUTADA]]</f>
        <v>22</v>
      </c>
      <c r="H3" s="223">
        <f>+Tabla2[[#This Row],[MONTO PROGRAMADO]]-Tabla2[[#This Row],[MONTO EJECUTADO]]</f>
        <v>240156976</v>
      </c>
    </row>
    <row r="4" spans="2:8" ht="15.75" x14ac:dyDescent="0.25">
      <c r="B4" s="218" t="s">
        <v>1967</v>
      </c>
      <c r="C4" s="219">
        <v>5</v>
      </c>
      <c r="D4" s="220">
        <v>52645626</v>
      </c>
      <c r="E4" s="219"/>
      <c r="F4" s="221"/>
      <c r="G4" s="222">
        <f>+Tabla2[[#This Row],[CANTIDAD PROGRAMADA]]-Tabla2[[#This Row],[CANTIDAD EJECUTADA]]</f>
        <v>5</v>
      </c>
      <c r="H4" s="223">
        <f>+Tabla2[[#This Row],[MONTO PROGRAMADO]]-Tabla2[[#This Row],[MONTO EJECUTADO]]</f>
        <v>52645626</v>
      </c>
    </row>
    <row r="5" spans="2:8" ht="15.75" x14ac:dyDescent="0.25">
      <c r="B5" s="218" t="s">
        <v>1968</v>
      </c>
      <c r="C5" s="219">
        <v>25</v>
      </c>
      <c r="D5" s="220">
        <v>257989963</v>
      </c>
      <c r="E5" s="219"/>
      <c r="F5" s="221"/>
      <c r="G5" s="222">
        <f>+Tabla2[[#This Row],[CANTIDAD PROGRAMADA]]-Tabla2[[#This Row],[CANTIDAD EJECUTADA]]</f>
        <v>25</v>
      </c>
      <c r="H5" s="223">
        <f>+Tabla2[[#This Row],[MONTO PROGRAMADO]]-Tabla2[[#This Row],[MONTO EJECUTADO]]</f>
        <v>257989963</v>
      </c>
    </row>
    <row r="6" spans="2:8" ht="15.75" x14ac:dyDescent="0.25">
      <c r="B6" s="218" t="s">
        <v>1969</v>
      </c>
      <c r="C6" s="219">
        <v>2</v>
      </c>
      <c r="D6" s="220">
        <v>22028733</v>
      </c>
      <c r="E6" s="219"/>
      <c r="F6" s="221"/>
      <c r="G6" s="222">
        <f>+Tabla2[[#This Row],[CANTIDAD PROGRAMADA]]-Tabla2[[#This Row],[CANTIDAD EJECUTADA]]</f>
        <v>2</v>
      </c>
      <c r="H6" s="223">
        <f>+Tabla2[[#This Row],[MONTO PROGRAMADO]]-Tabla2[[#This Row],[MONTO EJECUTADO]]</f>
        <v>22028733</v>
      </c>
    </row>
    <row r="7" spans="2:8" ht="15.75" x14ac:dyDescent="0.25">
      <c r="B7" s="218" t="s">
        <v>1970</v>
      </c>
      <c r="C7" s="219">
        <v>3</v>
      </c>
      <c r="D7" s="220">
        <v>27490235</v>
      </c>
      <c r="E7" s="219">
        <v>1</v>
      </c>
      <c r="F7" s="221">
        <v>1897420</v>
      </c>
      <c r="G7" s="222">
        <f>+Tabla2[[#This Row],[CANTIDAD PROGRAMADA]]-Tabla2[[#This Row],[CANTIDAD EJECUTADA]]</f>
        <v>2</v>
      </c>
      <c r="H7" s="223">
        <f>+Tabla2[[#This Row],[MONTO PROGRAMADO]]-Tabla2[[#This Row],[MONTO EJECUTADO]]</f>
        <v>25592815</v>
      </c>
    </row>
    <row r="8" spans="2:8" ht="15.75" x14ac:dyDescent="0.25">
      <c r="B8" s="218" t="s">
        <v>1971</v>
      </c>
      <c r="C8" s="219">
        <v>1</v>
      </c>
      <c r="D8" s="220">
        <v>10110884</v>
      </c>
      <c r="E8" s="219"/>
      <c r="F8" s="221"/>
      <c r="G8" s="222">
        <f>+Tabla2[[#This Row],[CANTIDAD PROGRAMADA]]-Tabla2[[#This Row],[CANTIDAD EJECUTADA]]</f>
        <v>1</v>
      </c>
      <c r="H8" s="223">
        <f>+Tabla2[[#This Row],[MONTO PROGRAMADO]]-Tabla2[[#This Row],[MONTO EJECUTADO]]</f>
        <v>10110884</v>
      </c>
    </row>
    <row r="9" spans="2:8" ht="15.75" x14ac:dyDescent="0.25">
      <c r="B9" s="218" t="s">
        <v>1972</v>
      </c>
      <c r="C9" s="219">
        <v>7</v>
      </c>
      <c r="D9" s="220">
        <v>74187088</v>
      </c>
      <c r="E9" s="219">
        <f>3+11</f>
        <v>14</v>
      </c>
      <c r="F9" s="221">
        <v>78680605</v>
      </c>
      <c r="G9" s="222">
        <f>+Tabla2[[#This Row],[CANTIDAD PROGRAMADA]]-Tabla2[[#This Row],[CANTIDAD EJECUTADA]]</f>
        <v>-7</v>
      </c>
      <c r="H9" s="223">
        <f>+Tabla2[[#This Row],[MONTO PROGRAMADO]]-Tabla2[[#This Row],[MONTO EJECUTADO]]</f>
        <v>-4493517</v>
      </c>
    </row>
    <row r="10" spans="2:8" ht="15.75" x14ac:dyDescent="0.25">
      <c r="B10" s="218" t="s">
        <v>1973</v>
      </c>
      <c r="C10" s="219">
        <v>3</v>
      </c>
      <c r="D10" s="220">
        <v>25723875</v>
      </c>
      <c r="E10" s="219"/>
      <c r="F10" s="221"/>
      <c r="G10" s="222">
        <f>+Tabla2[[#This Row],[CANTIDAD PROGRAMADA]]-Tabla2[[#This Row],[CANTIDAD EJECUTADA]]</f>
        <v>3</v>
      </c>
      <c r="H10" s="223">
        <f>+Tabla2[[#This Row],[MONTO PROGRAMADO]]-Tabla2[[#This Row],[MONTO EJECUTADO]]</f>
        <v>25723875</v>
      </c>
    </row>
    <row r="11" spans="2:8" s="159" customFormat="1" ht="18.75" x14ac:dyDescent="0.3">
      <c r="B11" s="224" t="s">
        <v>799</v>
      </c>
      <c r="C11" s="225">
        <f>SUM(C3:C10)</f>
        <v>71</v>
      </c>
      <c r="D11" s="226">
        <f>SUM(D3:D10)</f>
        <v>729750000</v>
      </c>
      <c r="E11" s="227">
        <f>SUM(E3:E10)</f>
        <v>18</v>
      </c>
      <c r="F11" s="228">
        <f>SUBTOTAL(109,F3:F10)</f>
        <v>99994645</v>
      </c>
      <c r="G11" s="229">
        <f>+Tabla2[[#This Row],[CANTIDAD PROGRAMADA]]-Tabla2[[#This Row],[CANTIDAD EJECUTADA]]</f>
        <v>53</v>
      </c>
      <c r="H11" s="230">
        <f>+Tabla2[[#This Row],[MONTO PROGRAMADO]]-Tabla2[[#This Row],[MONTO EJECUTADO]]</f>
        <v>629755355</v>
      </c>
    </row>
  </sheetData>
  <mergeCells count="1">
    <mergeCell ref="B1:H1"/>
  </mergeCells>
  <pageMargins left="0.7" right="0.7" top="0.75" bottom="0.75" header="0.3" footer="0.3"/>
  <pageSetup paperSize="9" orientation="portrait" horizontalDpi="1200" verticalDpi="1200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887E4-DAFB-4A73-8764-D1CB172D2845}">
  <sheetPr>
    <tabColor rgb="FF00B0F0"/>
  </sheetPr>
  <dimension ref="B2:E5"/>
  <sheetViews>
    <sheetView workbookViewId="0">
      <selection activeCell="D8" sqref="D8"/>
    </sheetView>
  </sheetViews>
  <sheetFormatPr baseColWidth="10" defaultRowHeight="15" x14ac:dyDescent="0.25"/>
  <cols>
    <col min="2" max="2" width="18.5703125" style="3" customWidth="1"/>
    <col min="3" max="3" width="20.42578125" style="3" bestFit="1" customWidth="1"/>
    <col min="4" max="4" width="24.140625" style="3" customWidth="1"/>
    <col min="5" max="5" width="23.7109375" style="3" customWidth="1"/>
  </cols>
  <sheetData>
    <row r="2" spans="2:5" ht="18.75" x14ac:dyDescent="0.3">
      <c r="B2" s="289" t="s">
        <v>1956</v>
      </c>
      <c r="C2" s="289"/>
      <c r="D2" s="289"/>
      <c r="E2" s="289"/>
    </row>
    <row r="3" spans="2:5" s="206" customFormat="1" ht="33" customHeight="1" x14ac:dyDescent="0.25">
      <c r="B3" s="205" t="s">
        <v>1957</v>
      </c>
      <c r="C3" s="205" t="s">
        <v>1958</v>
      </c>
      <c r="D3" s="205" t="s">
        <v>1959</v>
      </c>
      <c r="E3" s="205" t="s">
        <v>1960</v>
      </c>
    </row>
    <row r="4" spans="2:5" ht="29.25" customHeight="1" x14ac:dyDescent="0.25">
      <c r="B4" s="207">
        <v>71</v>
      </c>
      <c r="C4" s="208">
        <f>1459500000/2</f>
        <v>729750000</v>
      </c>
      <c r="D4" s="209">
        <f>+GETPIVOTDATA("Cuenta de Cedula",'TABLA FAC'!$A$3,"SINIRUBE","S")</f>
        <v>25</v>
      </c>
      <c r="E4" s="210">
        <f>+GETPIVOTDATA("Suma de Más el 40%",'TABLA FAC'!$A$3,"SINIRUBE","S")</f>
        <v>232872046.40000001</v>
      </c>
    </row>
    <row r="5" spans="2:5" ht="26.25" customHeight="1" x14ac:dyDescent="0.25">
      <c r="B5" s="211" t="s">
        <v>1961</v>
      </c>
      <c r="C5" s="212"/>
      <c r="D5" s="211">
        <f>+Tabla3[CANTIDAD PROGRAMADA]-Tabla3[CANTIDAD EJECUTADA]</f>
        <v>46</v>
      </c>
      <c r="E5" s="212">
        <f>+Tabla3[MONTO PROGRAMADO]-Tabla3[MONTO EJECUTADO]</f>
        <v>496877953.60000002</v>
      </c>
    </row>
  </sheetData>
  <mergeCells count="1">
    <mergeCell ref="B2:E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936A2-5B60-4D1B-B015-E11E153412FA}">
  <dimension ref="A3:C6"/>
  <sheetViews>
    <sheetView workbookViewId="0">
      <selection activeCell="E11" sqref="E11"/>
    </sheetView>
  </sheetViews>
  <sheetFormatPr baseColWidth="10" defaultRowHeight="15" x14ac:dyDescent="0.25"/>
  <cols>
    <col min="1" max="1" width="17.5703125" bestFit="1" customWidth="1"/>
    <col min="2" max="2" width="16.7109375" bestFit="1" customWidth="1"/>
    <col min="3" max="4" width="19" bestFit="1" customWidth="1"/>
  </cols>
  <sheetData>
    <row r="3" spans="1:3" x14ac:dyDescent="0.25">
      <c r="A3" s="6" t="s">
        <v>610</v>
      </c>
      <c r="B3" t="s">
        <v>611</v>
      </c>
      <c r="C3" t="s">
        <v>2682</v>
      </c>
    </row>
    <row r="4" spans="1:3" x14ac:dyDescent="0.25">
      <c r="A4" s="4" t="s">
        <v>79</v>
      </c>
      <c r="B4" s="292">
        <v>15</v>
      </c>
      <c r="C4" s="243"/>
    </row>
    <row r="5" spans="1:3" x14ac:dyDescent="0.25">
      <c r="A5" s="4" t="s">
        <v>84</v>
      </c>
      <c r="B5" s="292">
        <v>25</v>
      </c>
      <c r="C5" s="243">
        <v>232872046.40000001</v>
      </c>
    </row>
    <row r="6" spans="1:3" x14ac:dyDescent="0.25">
      <c r="A6" s="4" t="s">
        <v>613</v>
      </c>
      <c r="B6" s="292">
        <v>40</v>
      </c>
      <c r="C6" s="243">
        <v>232872046.40000001</v>
      </c>
    </row>
  </sheetData>
  <pageMargins left="0.7" right="0.7" top="0.75" bottom="0.75" header="0.3" footer="0.3"/>
  <pageSetup paperSize="9" orientation="portrait" horizontalDpi="1200" verticalDpi="120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835E8-6922-47C5-A13F-8968AB17B349}">
  <dimension ref="A3:C10"/>
  <sheetViews>
    <sheetView tabSelected="1" workbookViewId="0">
      <selection activeCell="D12" sqref="D12"/>
    </sheetView>
  </sheetViews>
  <sheetFormatPr baseColWidth="10" defaultRowHeight="15" x14ac:dyDescent="0.25"/>
  <cols>
    <col min="1" max="1" width="19.7109375" bestFit="1" customWidth="1"/>
    <col min="2" max="2" width="16.7109375" style="3" bestFit="1" customWidth="1"/>
    <col min="3" max="3" width="19" style="3" bestFit="1" customWidth="1"/>
  </cols>
  <sheetData>
    <row r="3" spans="1:3" x14ac:dyDescent="0.25">
      <c r="A3" s="6" t="s">
        <v>610</v>
      </c>
      <c r="B3" s="3" t="s">
        <v>611</v>
      </c>
      <c r="C3" s="3" t="s">
        <v>2682</v>
      </c>
    </row>
    <row r="4" spans="1:3" x14ac:dyDescent="0.25">
      <c r="A4" s="4" t="s">
        <v>2676</v>
      </c>
      <c r="B4" s="293">
        <v>2</v>
      </c>
      <c r="C4" s="294">
        <v>14736358</v>
      </c>
    </row>
    <row r="5" spans="1:3" x14ac:dyDescent="0.25">
      <c r="A5" s="4" t="s">
        <v>2678</v>
      </c>
      <c r="B5" s="293">
        <v>1</v>
      </c>
      <c r="C5" s="294">
        <v>12446910</v>
      </c>
    </row>
    <row r="6" spans="1:3" x14ac:dyDescent="0.25">
      <c r="A6" s="4" t="s">
        <v>2677</v>
      </c>
      <c r="B6" s="293">
        <v>1</v>
      </c>
      <c r="C6" s="294">
        <v>2656388</v>
      </c>
    </row>
    <row r="7" spans="1:3" x14ac:dyDescent="0.25">
      <c r="A7" s="4" t="s">
        <v>2675</v>
      </c>
      <c r="B7" s="293">
        <v>11</v>
      </c>
      <c r="C7" s="294">
        <v>110152847</v>
      </c>
    </row>
    <row r="8" spans="1:3" x14ac:dyDescent="0.25">
      <c r="A8" s="4" t="s">
        <v>613</v>
      </c>
      <c r="B8" s="293">
        <v>15</v>
      </c>
      <c r="C8" s="294">
        <v>139992503</v>
      </c>
    </row>
    <row r="9" spans="1:3" x14ac:dyDescent="0.25">
      <c r="B9"/>
      <c r="C9"/>
    </row>
    <row r="10" spans="1:3" x14ac:dyDescent="0.25">
      <c r="B10"/>
      <c r="C1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A5C08D7C84792499F0EED812D88E8AF" ma:contentTypeVersion="2" ma:contentTypeDescription="Crear nuevo documento." ma:contentTypeScope="" ma:versionID="fdc0352a0c763c8d0bfabeac6d1e13f4">
  <xsd:schema xmlns:xsd="http://www.w3.org/2001/XMLSchema" xmlns:xs="http://www.w3.org/2001/XMLSchema" xmlns:p="http://schemas.microsoft.com/office/2006/metadata/properties" xmlns:ns2="e00105b9-f556-4fdb-833b-2c3916b52f33" targetNamespace="http://schemas.microsoft.com/office/2006/metadata/properties" ma:root="true" ma:fieldsID="f107e5fa5cd2e1c9f5ef917f0e4886a4" ns2:_="">
    <xsd:import namespace="e00105b9-f556-4fdb-833b-2c3916b52f3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0105b9-f556-4fdb-833b-2c3916b52f3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8A396D7-FE19-4215-B06B-59A6BC8FF507}"/>
</file>

<file path=customXml/itemProps2.xml><?xml version="1.0" encoding="utf-8"?>
<ds:datastoreItem xmlns:ds="http://schemas.openxmlformats.org/officeDocument/2006/customXml" ds:itemID="{EAE69D48-9018-4155-A18B-37A112DB2F51}"/>
</file>

<file path=customXml/itemProps3.xml><?xml version="1.0" encoding="utf-8"?>
<ds:datastoreItem xmlns:ds="http://schemas.openxmlformats.org/officeDocument/2006/customXml" ds:itemID="{C546D544-96FC-48E1-AB25-8128241D22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5</vt:i4>
      </vt:variant>
    </vt:vector>
  </HeadingPairs>
  <TitlesOfParts>
    <vt:vector size="20" baseType="lpstr">
      <vt:lpstr>ESTADÍSTICA GENERAL</vt:lpstr>
      <vt:lpstr>RESUMEN ESTADÍSTICA</vt:lpstr>
      <vt:lpstr>ESTADÍSTICA POR AREA</vt:lpstr>
      <vt:lpstr>DESGLOCE</vt:lpstr>
      <vt:lpstr>APROBADAS</vt:lpstr>
      <vt:lpstr>CONTRO FAC INDÍGENA</vt:lpstr>
      <vt:lpstr>CONTROL SINIRUBE</vt:lpstr>
      <vt:lpstr>TABLA FAC</vt:lpstr>
      <vt:lpstr>Hoja1</vt:lpstr>
      <vt:lpstr>TOTAL FAC</vt:lpstr>
      <vt:lpstr>RESU.FAC</vt:lpstr>
      <vt:lpstr>SERIE AÑO</vt:lpstr>
      <vt:lpstr>CONTROL FAC BASE</vt:lpstr>
      <vt:lpstr>Hoja2</vt:lpstr>
      <vt:lpstr>Hoja3</vt:lpstr>
      <vt:lpstr>'ESTADÍSTICA GENERAL'!Área_de_impresión</vt:lpstr>
      <vt:lpstr>'ESTADÍSTICA POR AREA'!Área_de_impresión</vt:lpstr>
      <vt:lpstr>'RESUMEN ESTADÍSTICA'!Área_de_impresión</vt:lpstr>
      <vt:lpstr>'RESUMEN ESTADÍSTICA'!Print_Area</vt:lpstr>
      <vt:lpstr>'SERIE AÑO'!Print_Area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 Montero Gonzalez</dc:creator>
  <cp:lastModifiedBy>Karol Montero Gonzalez</cp:lastModifiedBy>
  <cp:lastPrinted>2023-03-07T14:31:39Z</cp:lastPrinted>
  <dcterms:created xsi:type="dcterms:W3CDTF">2022-04-04T14:23:52Z</dcterms:created>
  <dcterms:modified xsi:type="dcterms:W3CDTF">2023-03-07T19:47:28Z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0x0101002A5C08D7C84792499F0EED812D88E8AF</vt:lpwstr>
  </property>
</Properties>
</file>